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2.xml" ContentType="application/vnd.openxmlformats-officedocument.spreadsheetml.comments+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clarensltd-my.sharepoint.com/personal/vihangak_mclarens_lk/Documents/Desktop/CP/"/>
    </mc:Choice>
  </mc:AlternateContent>
  <xr:revisionPtr revIDLastSave="3" documentId="13_ncr:1_{AFD8DB74-973F-4E5A-939F-78311F168E7B}" xr6:coauthVersionLast="47" xr6:coauthVersionMax="47" xr10:uidLastSave="{F312259D-4E2E-4580-BEA3-9D55D1FF8889}"/>
  <bookViews>
    <workbookView xWindow="-108" yWindow="-108" windowWidth="23256" windowHeight="12456" xr2:uid="{E482111C-9688-4C17-AAAF-44850C04673E}"/>
  </bookViews>
  <sheets>
    <sheet name="Month" sheetId="1" r:id="rId1"/>
    <sheet name="Month  Top &amp; Bottom" sheetId="10" state="hidden" r:id="rId2"/>
    <sheet name="YTD Top &amp; Bottom" sheetId="11" state="hidden" r:id="rId3"/>
    <sheet name="Month (2)" sheetId="6" state="hidden" r:id="rId4"/>
    <sheet name="Graphical Figures" sheetId="8" state="hidden" r:id="rId5"/>
    <sheet name="YTD (2)" sheetId="7"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s>
  <definedNames>
    <definedName name="\">'[1]Sales Budget'!#REF!</definedName>
    <definedName name="_">#REF!</definedName>
    <definedName name="______DAT14">[2]Sheet1!#REF!</definedName>
    <definedName name="______DAT15">[2]Sheet1!#REF!</definedName>
    <definedName name="______DAT16">[2]Sheet1!#REF!</definedName>
    <definedName name="______DAT17">[2]Sheet1!#REF!</definedName>
    <definedName name="______DAT18">[2]Sheet1!#REF!</definedName>
    <definedName name="______DAT19">[2]Sheet1!#REF!</definedName>
    <definedName name="______DAT20">[2]Sheet1!#REF!</definedName>
    <definedName name="______DAT21">[2]Sheet1!#REF!</definedName>
    <definedName name="______DAT22">[2]Sheet1!#REF!</definedName>
    <definedName name="______DAT23">[2]Sheet1!#REF!</definedName>
    <definedName name="_____DAT14">[2]Sheet1!#REF!</definedName>
    <definedName name="_____DAT15">[2]Sheet1!#REF!</definedName>
    <definedName name="_____DAT16">[2]Sheet1!#REF!</definedName>
    <definedName name="_____DAT17">[2]Sheet1!#REF!</definedName>
    <definedName name="_____DAT18">[2]Sheet1!#REF!</definedName>
    <definedName name="_____DAT19">[2]Sheet1!#REF!</definedName>
    <definedName name="_____DAT20">[2]Sheet1!#REF!</definedName>
    <definedName name="_____DAT21">[2]Sheet1!#REF!</definedName>
    <definedName name="_____DAT22">[2]Sheet1!#REF!</definedName>
    <definedName name="_____DAT23">[2]Sheet1!#REF!</definedName>
    <definedName name="____DAT10">[3]Sheet1!#REF!</definedName>
    <definedName name="____DAT11">[3]Sheet1!#REF!</definedName>
    <definedName name="____DAT12">[3]Sheet1!#REF!</definedName>
    <definedName name="____DAT13">[3]Sheet1!#REF!</definedName>
    <definedName name="____DAT14">[4]Sheet1!#REF!</definedName>
    <definedName name="____DAT15">[4]Sheet1!#REF!</definedName>
    <definedName name="____DAT16">[4]Sheet1!#REF!</definedName>
    <definedName name="____DAT17">[4]Sheet1!#REF!</definedName>
    <definedName name="____DAT18">[4]Sheet1!#REF!</definedName>
    <definedName name="____DAT19">[4]Sheet1!#REF!</definedName>
    <definedName name="____DAT20">[4]Sheet1!#REF!</definedName>
    <definedName name="____DAT21">[4]Sheet1!#REF!</definedName>
    <definedName name="____DAT22">[4]Sheet1!#REF!</definedName>
    <definedName name="____DAT23">[4]Sheet1!#REF!</definedName>
    <definedName name="____DAT24">[3]Sheet1!#REF!</definedName>
    <definedName name="____DAT5">[3]Sheet1!#REF!</definedName>
    <definedName name="____DAT6">[3]Sheet1!#REF!</definedName>
    <definedName name="____DAT7">[3]Sheet1!#REF!</definedName>
    <definedName name="____DAT8">[3]Sheet1!#REF!</definedName>
    <definedName name="____DAT9">[3]Sheet1!#REF!</definedName>
    <definedName name="___1">#REF!</definedName>
    <definedName name="___DAT14">[2]Sheet1!#REF!</definedName>
    <definedName name="___DAT15">[2]Sheet1!#REF!</definedName>
    <definedName name="___DAT16">[2]Sheet1!#REF!</definedName>
    <definedName name="___DAT17">[2]Sheet1!#REF!</definedName>
    <definedName name="___DAT18">[2]Sheet1!#REF!</definedName>
    <definedName name="___DAT19">[2]Sheet1!#REF!</definedName>
    <definedName name="___DAT20">[2]Sheet1!#REF!</definedName>
    <definedName name="___DAT21">[2]Sheet1!#REF!</definedName>
    <definedName name="___DAT22">[2]Sheet1!#REF!</definedName>
    <definedName name="___DAT23">[2]Sheet1!#REF!</definedName>
    <definedName name="___Feb2007">#REF!</definedName>
    <definedName name="___Feb2008">#REF!</definedName>
    <definedName name="___ran1">#REF!</definedName>
    <definedName name="___ran3">#REF!</definedName>
    <definedName name="__avg6">#REF!</definedName>
    <definedName name="__DAT10">#REF!</definedName>
    <definedName name="__DAT14">[2]Sheet1!#REF!</definedName>
    <definedName name="__DAT15">[2]Sheet1!#REF!</definedName>
    <definedName name="__DAT16">[2]Sheet1!#REF!</definedName>
    <definedName name="__DAT17">[2]Sheet1!#REF!</definedName>
    <definedName name="__DAT18">[2]Sheet1!#REF!</definedName>
    <definedName name="__DAT19">[2]Sheet1!#REF!</definedName>
    <definedName name="__DAT20">[2]Sheet1!#REF!</definedName>
    <definedName name="__DAT21">[2]Sheet1!#REF!</definedName>
    <definedName name="__DAT22">[2]Sheet1!#REF!</definedName>
    <definedName name="__DAT23">[2]Sheet1!#REF!</definedName>
    <definedName name="__DAT8">[5]Sheet1!#REF!</definedName>
    <definedName name="__dec1">'[6]BUD-D.XLS'!$DH$2:$DQ$49</definedName>
    <definedName name="__ita01">#REF!</definedName>
    <definedName name="__lb01">#REF!</definedName>
    <definedName name="__mar1">'[6]BUD-D.XLS'!$V$2:$AE$49</definedName>
    <definedName name="__TB1">#REF!</definedName>
    <definedName name="__til01">#REF!</definedName>
    <definedName name="__uk01">#REF!</definedName>
    <definedName name="__vsc01">#REF!</definedName>
    <definedName name="__vss01">#REF!</definedName>
    <definedName name="_2003_SEASONALIZED_PLAN___AMERICAS_SEGMENT_EARNINGS__M__AT">"AMER_SEG"</definedName>
    <definedName name="_206_172">#REF!</definedName>
    <definedName name="_206_192">#REF!</definedName>
    <definedName name="_209_591">#REF!</definedName>
    <definedName name="_209_624">#REF!</definedName>
    <definedName name="_209_845">#REF!</definedName>
    <definedName name="_209_918">#REF!</definedName>
    <definedName name="_210_573">#REF!</definedName>
    <definedName name="_210A573">#REF!</definedName>
    <definedName name="_217_428">#REF!</definedName>
    <definedName name="_217_718">#REF!</definedName>
    <definedName name="_217_858">#REF!</definedName>
    <definedName name="_217_987">#REF!</definedName>
    <definedName name="_217A428">#REF!</definedName>
    <definedName name="_217A718">#REF!</definedName>
    <definedName name="_217A858">#REF!</definedName>
    <definedName name="_217B428">#REF!</definedName>
    <definedName name="_237_142">#REF!</definedName>
    <definedName name="_237A142">#REF!</definedName>
    <definedName name="_avg6">#REF!</definedName>
    <definedName name="_DAT10">[7]Sheet1!#REF!</definedName>
    <definedName name="_DAT11">[7]Sheet1!#REF!</definedName>
    <definedName name="_DAT12">[7]Sheet1!#REF!</definedName>
    <definedName name="_DAT13">[7]Sheet1!#REF!</definedName>
    <definedName name="_DAT14">[8]Sheet1!#REF!</definedName>
    <definedName name="_DAT15">[8]Sheet1!#REF!</definedName>
    <definedName name="_DAT16">[8]Sheet1!#REF!</definedName>
    <definedName name="_DAT17">[8]Sheet1!#REF!</definedName>
    <definedName name="_DAT18">[8]Sheet1!#REF!</definedName>
    <definedName name="_DAT19">[8]Sheet1!#REF!</definedName>
    <definedName name="_DAT20">[8]Sheet1!#REF!</definedName>
    <definedName name="_DAT21">[8]Sheet1!#REF!</definedName>
    <definedName name="_DAT22">[8]Sheet1!#REF!</definedName>
    <definedName name="_DAT23">[8]Sheet1!#REF!</definedName>
    <definedName name="_DAT24">[7]Sheet1!#REF!</definedName>
    <definedName name="_DAT5">[7]Sheet1!#REF!</definedName>
    <definedName name="_DAT6">[7]Sheet1!#REF!</definedName>
    <definedName name="_DAT7">[7]Sheet1!#REF!</definedName>
    <definedName name="_DAT8">[7]Sheet1!#REF!</definedName>
    <definedName name="_DAT9">[7]Sheet1!#REF!</definedName>
    <definedName name="_dec1">'[6]BUD-D.XLS'!$DH$2:$DQ$49</definedName>
    <definedName name="_ert">[9]TB!$B$3:$B$109</definedName>
    <definedName name="_Feb2007">#REF!</definedName>
    <definedName name="_Feb2008">#REF!</definedName>
    <definedName name="_Fill" hidden="1">[10]Sheet1!$CE$85:$CE$204</definedName>
    <definedName name="_xlnm._FilterDatabase" localSheetId="1" hidden="1">'Month  Top &amp; Bottom'!$A$1:$CD$1</definedName>
    <definedName name="_xlnm._FilterDatabase" localSheetId="3" hidden="1">'Month (2)'!$A$4:$CD$4</definedName>
    <definedName name="_xlnm._FilterDatabase" localSheetId="5" hidden="1">'YTD (2)'!$A$4:$CD$4</definedName>
    <definedName name="_xlnm._FilterDatabase" localSheetId="2" hidden="1">'YTD Top &amp; Bottom'!$A$1:$CF$1</definedName>
    <definedName name="_ita01">#REF!</definedName>
    <definedName name="_Key1" hidden="1">#REF!</definedName>
    <definedName name="_lb01">#REF!</definedName>
    <definedName name="_mar1">'[6]BUD-D.XLS'!$V$2:$AE$49</definedName>
    <definedName name="_Mth2">'[11]Spore Inland - Apr'!$AA$7:$AA$18</definedName>
    <definedName name="_Order1" hidden="1">255</definedName>
    <definedName name="_ran1">#REF!</definedName>
    <definedName name="_ran3">#REF!</definedName>
    <definedName name="_TB1">#REF!</definedName>
    <definedName name="_til01">#REF!</definedName>
    <definedName name="_tt1">#REF!</definedName>
    <definedName name="_uk01">#REF!</definedName>
    <definedName name="_vsc01">#REF!</definedName>
    <definedName name="_vss01">#REF!</definedName>
    <definedName name="A">'[12]Age Analysis - New'!$A$4:$J$179</definedName>
    <definedName name="aa">'[13]monthly Vlookup'!$A$2:$K$102</definedName>
    <definedName name="AAA">[14]Article!#REF!</definedName>
    <definedName name="aaaa">[15]Article!$B$74:$P$154</definedName>
    <definedName name="aaaaaa">[7]Sheet1!#REF!</definedName>
    <definedName name="aaaaaaa">[7]Sheet1!#REF!</definedName>
    <definedName name="aaaaaaaaaaaa">[16]Article!$B$18:$P$36</definedName>
    <definedName name="ab">'[17]#REF'!$A$1:$A$265</definedName>
    <definedName name="abc">#REF!</definedName>
    <definedName name="abcrange">#REF!</definedName>
    <definedName name="AC_NAME">[18]tb310310!$C$2:$C$185</definedName>
    <definedName name="ACC">[19]Acct!$B$1:$G$129</definedName>
    <definedName name="Acc_List">#REF!</definedName>
    <definedName name="Acc_List_II">#REF!</definedName>
    <definedName name="accode">[20]INDEX!$A$2:$C$52</definedName>
    <definedName name="achala">'[13]monthly Vlookup'!$A$2:$A$102</definedName>
    <definedName name="ACNAME">[21]TB!$B$2:$B$183</definedName>
    <definedName name="Actual">#REF!,#REF!,#REF!,#REF!,#REF!</definedName>
    <definedName name="ActualMonth">#REF!</definedName>
    <definedName name="ad">#REF!</definedName>
    <definedName name="AddSTD">[22]Stats!$P$17:$P$18,[22]Stats!$P$20:$P$21,[22]Stats!$P$23:$P$24,[22]Stats!$P$26:$P$27,[22]Stats!$T$29,[22]Stats!$P$34:$P$35,[22]Stats!$T$34,[22]Stats!$P$43:$P$44,[22]Stats!$T$43,[22]Stats!$P$52:$P$53,[22]Stats!$T$52</definedName>
    <definedName name="adm">#REF!</definedName>
    <definedName name="Admin">#REF!</definedName>
    <definedName name="Adminn">#REF!</definedName>
    <definedName name="ajjk">'[23]Sep 2005-Detailed Accs'!$A$1</definedName>
    <definedName name="all">'[24]QTY-All'!$A$1:$C$65536</definedName>
    <definedName name="an">[25]Article!$B$58:$P$58</definedName>
    <definedName name="anita">[26]Sheet2!$A$5:$K$100</definedName>
    <definedName name="anu">[25]CUMAA!$D$11:$D$47</definedName>
    <definedName name="anuja">[25]CUMAA!$D$301:$D$305</definedName>
    <definedName name="anujaaaaa">[25]Article!$B$155:$P$155</definedName>
    <definedName name="Apr">'[27]BUD-D.XLS'!$AF$2:$AO$49</definedName>
    <definedName name="APR_YTD">#REF!</definedName>
    <definedName name="as">#REF!</definedName>
    <definedName name="asd">#REF!</definedName>
    <definedName name="asdf">#REF!</definedName>
    <definedName name="att">#REF!</definedName>
    <definedName name="Aug">'[27]BUD-D.XLS'!$BT$2:$CC$49</definedName>
    <definedName name="AUG_YTD">#REF!</definedName>
    <definedName name="AUS_APR_CVL">#REF!</definedName>
    <definedName name="AUS_APR_CVL_YTD">#REF!</definedName>
    <definedName name="AUS_APR_IL">#REF!</definedName>
    <definedName name="AUS_APR_IL_YTD">#REF!</definedName>
    <definedName name="AUS_APR_PVL">#REF!</definedName>
    <definedName name="AUS_APR_PVL_YTD">#REF!</definedName>
    <definedName name="AUS_AUG_CVL">#REF!</definedName>
    <definedName name="AUS_AUG_CVL_YTD">#REF!</definedName>
    <definedName name="AUS_AUG_IL">#REF!</definedName>
    <definedName name="AUS_AUG_IL_YTD">#REF!</definedName>
    <definedName name="AUS_AUG_PVL">#REF!</definedName>
    <definedName name="AUS_AUG_PVL_YTD">#REF!</definedName>
    <definedName name="AUS_DEC_CVL">#REF!</definedName>
    <definedName name="AUS_DEC_CVL_YTD">#REF!</definedName>
    <definedName name="AUS_DEC_IL">#REF!</definedName>
    <definedName name="AUS_DEC_IL_YTD">#REF!</definedName>
    <definedName name="AUS_DEC_PVL">#REF!</definedName>
    <definedName name="AUS_DEC_PVL_YTD">#REF!</definedName>
    <definedName name="AUS_FEB_CVL">#REF!</definedName>
    <definedName name="AUS_FEB_CVL_YTD">#REF!</definedName>
    <definedName name="AUS_FEB_IL">#REF!</definedName>
    <definedName name="AUS_FEB_IL_YTD">#REF!</definedName>
    <definedName name="AUS_FEB_PVL">#REF!</definedName>
    <definedName name="AUS_FEB_PVL_YTD">#REF!</definedName>
    <definedName name="AUS_JAN">#REF!</definedName>
    <definedName name="AUS_JAN_CVL">#REF!</definedName>
    <definedName name="AUS_JAN_CVL_YTD">#REF!</definedName>
    <definedName name="AUS_JAN_IL">#REF!</definedName>
    <definedName name="AUS_JAN_IL_YTD">#REF!</definedName>
    <definedName name="AUS_JAN_PVL">#REF!</definedName>
    <definedName name="AUS_JAN_PVL_YTD">#REF!</definedName>
    <definedName name="AUS_JUL_CVL">#REF!</definedName>
    <definedName name="AUS_JUL_CVL_YTD">#REF!</definedName>
    <definedName name="AUS_JUL_IL">#REF!</definedName>
    <definedName name="AUS_JUL_IL_YTD">#REF!</definedName>
    <definedName name="AUS_JUL_PVL">#REF!</definedName>
    <definedName name="AUS_JUL_PVL_YTD">#REF!</definedName>
    <definedName name="AUS_JUN_CVL">#REF!</definedName>
    <definedName name="AUS_JUN_CVL_YTD">#REF!</definedName>
    <definedName name="AUS_JUN_IL">#REF!</definedName>
    <definedName name="AUS_JUN_IL_YTD">#REF!</definedName>
    <definedName name="AUS_JUN_IL_YTS">#REF!</definedName>
    <definedName name="AUS_JUN_PVL">#REF!</definedName>
    <definedName name="AUS_JUN_PVL_YTD">#REF!</definedName>
    <definedName name="AUS_MAR_CVL">#REF!</definedName>
    <definedName name="AUS_MAR_CVL_YTD">#REF!</definedName>
    <definedName name="AUS_MAR_IL">#REF!</definedName>
    <definedName name="AUS_MAR_IL_YTD">#REF!</definedName>
    <definedName name="AUS_MAR_PVL">#REF!</definedName>
    <definedName name="AUS_MAR_PVL_YTD">#REF!</definedName>
    <definedName name="AUS_MAY_CVL">#REF!</definedName>
    <definedName name="AUS_MAY_CVL_YTD">#REF!</definedName>
    <definedName name="AUS_MAY_IL">#REF!</definedName>
    <definedName name="AUS_MAY_IL_YTD">#REF!</definedName>
    <definedName name="AUS_MAY_PVL">#REF!</definedName>
    <definedName name="AUS_MAY_PVL_YTD">#REF!</definedName>
    <definedName name="AUS_NOV_CVL">#REF!</definedName>
    <definedName name="AUS_NOV_CVL_YTD">#REF!</definedName>
    <definedName name="AUS_NOV_IL">#REF!</definedName>
    <definedName name="AUS_NOV_IL_YTD">#REF!</definedName>
    <definedName name="AUS_NOV_PVL">#REF!</definedName>
    <definedName name="AUS_NOV_PVL_YTD">#REF!</definedName>
    <definedName name="AUS_OCT_CVL">#REF!</definedName>
    <definedName name="AUS_OCT_CVL_YTD">#REF!</definedName>
    <definedName name="AUS_OCT_IL">#REF!</definedName>
    <definedName name="AUS_OCT_IL_YTD">#REF!</definedName>
    <definedName name="AUS_OCT_PVL">#REF!</definedName>
    <definedName name="AUS_OCT_PVL_YTD">#REF!</definedName>
    <definedName name="AUS_SEP_CVL">#REF!</definedName>
    <definedName name="AUS_SEP_CVL_YTD">#REF!</definedName>
    <definedName name="AUS_SEP_IL">#REF!</definedName>
    <definedName name="AUS_SEP_IL_YTD">#REF!</definedName>
    <definedName name="AUS_SEP_PVL">#REF!</definedName>
    <definedName name="AUS_SEP_PVL_YTD">#REF!</definedName>
    <definedName name="AUST">[14]Article!#REF!</definedName>
    <definedName name="austo">#REF!</definedName>
    <definedName name="B">[28]Sheet2!#REF!</definedName>
    <definedName name="BA_AM">#REF!</definedName>
    <definedName name="BA_AS">#REF!</definedName>
    <definedName name="BA_BS">#REF!</definedName>
    <definedName name="BA_LS">#REF!</definedName>
    <definedName name="BA_PC">#REF!</definedName>
    <definedName name="BA_SP">#REF!</definedName>
    <definedName name="BacklogErase">[22]BLProf!$P$11:$P$14,[22]BLProf!$S$11:$S$14,[22]BLProf!$V$11:$V$14,[22]BLProf!$Y$11:$Y$14,[22]BLProf!$AB$11:$AB$14,[22]BLProf!$AE$11:$AE$14,[22]BLProf!$P$37:$P$40,[22]BLProf!$S$37:$S$40,[22]BLProf!$V$37:$V$40,[22]BLProf!$Y$37:$Y$39,[22]BLProf!$Y$40,[22]BLProf!$AB$37:$AB$40,[22]BLProf!$AE$37:$AE$40</definedName>
    <definedName name="Baha">[14]Article!#REF!</definedName>
    <definedName name="BAL">[18]tb310310!$O$2:$O$185</definedName>
    <definedName name="Balance_Sheet">#REF!</definedName>
    <definedName name="bang">[14]Article!#REF!</definedName>
    <definedName name="bbb">[22]BS!$H$13:$H$16,[22]BS!$J$13:$J$16,[22]BS!$H$19,[22]BS!$J$19,[22]BS!$H$21,[22]BS!$J$21,[22]BS!$H$23,[22]BS!$J$23,[22]BS!$H$30:$H$33,[22]BS!$J$30:$J$33,[22]BS!$H$36,[22]BS!$J$36,[22]BS!$H$38,[22]BS!$J$38,[22]BS!$H$41:$H$45,[22]BS!$J$41:$J$45</definedName>
    <definedName name="Beg_Bal">#REF!</definedName>
    <definedName name="BHRS">[29]Cap!#REF!</definedName>
    <definedName name="BIKES">#REF!</definedName>
    <definedName name="BLBudgetMove">[22]BLProf!$O$11:$O$14,[22]BLProf!$R$11:$R$14,[22]BLProf!$U$11:$U$14,[22]BLProf!$X$11:$X$14,[22]BLProf!$AA$11:$AA$14,[22]BLProf!$AD$11:$AD$14,[22]BLProf!$O$37:$O$40,[22]BLProf!$R$37:$R$40,[22]BLProf!$U$37:$U$40,[22]BLProf!$X$37:$X$40,[22]BLProf!$AA$37:$AA$40,[22]BLProf!$AD$37:$AD$40</definedName>
    <definedName name="BLFirstColumns">[22]BLProf!$I$11:$J$14,[22]BLProf!$I$37:$J$40</definedName>
    <definedName name="BLNotDecBudget">[22]BLProf!$AA$11:$AA$14,[22]BLProf!$AA$37:$AA$40</definedName>
    <definedName name="BLPriorSeason">[22]BLProf!$G$11:$G$14,[22]BLProf!$G$37:$G$40</definedName>
    <definedName name="BLProtectDown">[22]BLProf!$A$48,[22]BLProf!$B$38:$C$40,[22]BLProf!$E$37:$E$40,[22]BLProf!$G$37:$G$40,[22]BLProf!$I$37:$J$40,[22]BLProf!$L$37:$M$40,[22]BLProf!$O$37:$P$40,[22]BLProf!$R$37:$S$40,[22]BLProf!$U$37:$V$40,[22]BLProf!$X$37:$Y$40,[22]BLProf!$AA$37:$AB$40,[22]BLProf!$AD$37:$AE$40,[22]BLProf!$AJ$37:$AK$40,[22]BLProf!$AP$37:$AQ$40</definedName>
    <definedName name="BLProtectUp">[22]BLProf!$B$12:$C$14,[22]BLProf!$E$11:$E$14,[22]BLProf!$G$11:$G$14,[22]BLProf!$I$11:$J$14,[22]BLProf!$L$11:$M$14,[22]BLProf!$O$11:$P$14,[22]BLProf!$R$11:$S$14,[22]BLProf!$U$11:$V$14,[22]BLProf!$X$11:$Y$14,[22]BLProf!$AA$11:$AB$14,[22]BLProf!$AD$11:$AE$14,[22]BLProf!$AJ$11:$AK$14,[22]BLProf!$AP$11:$AQ$14</definedName>
    <definedName name="BLSTDBudget">[22]BLProf!$AJ$11:$AJ$14,[22]BLProf!$AP$11:$AP$14,[22]BLProf!$AJ$37:$AJ$40,[22]BLProf!$AP$37:$AP$40</definedName>
    <definedName name="body">[22]Stats!$N$34,[22]Stats!$P$34:$P$35,[22]Stats!$T$34,[22]Stats!$J$43:$J$44,[22]Stats!$N$43,[22]Stats!$P$43:$P$44,[22]Stats!$T$43,[22]Stats!$J$52:$J$53,[22]Stats!$N$52,[22]Stats!$P$52:$P$53,[22]Stats!$T$52,[22]Stats!$H$61,[22]Stats!$J$61,[22]Stats!$L$61,[22]Stats!$T$61,[22]Stats!$H$61:$L$61,[22]Stats!$L$65:$L$66,[22]Stats!$R$66,[22]Stats!$H$72:$J$72,[22]Stats!$N$72,[22]Stats!$T$72</definedName>
    <definedName name="body1">[22]BLProf!$A$48,[22]BLProf!$B$38:$C$40,[22]BLProf!$E$37:$E$40,[22]BLProf!$G$37:$G$40,[22]BLProf!$I$37:$J$40,[22]BLProf!$L$37:$M$40,[22]BLProf!$O$37:$P$40,[22]BLProf!$R$37:$S$40,[22]BLProf!$U$37:$V$40,[22]BLProf!$X$37:$Y$40,[22]BLProf!$AA$37:$AB$40,[22]BLProf!$AD$37:$AE$40,[22]BLProf!$AJ$37:$AK$40,[22]BLProf!$AP$37:$AQ$40</definedName>
    <definedName name="bodybody">[22]Stats!$J$8,[22]Stats!$H$10:$J$10,[22]Stats!$H$12:$J$12,[22]Stats!$R$10:$T$10,[22]Stats!$R$12:$T$12,[22]Stats!$J$17:$J$18,[22]Stats!$N$17,[22]Stats!$J$20:$J$21,[22]Stats!$J$23:$J$24,[22]Stats!$J$26:$J$27,[22]Stats!$N$20,[22]Stats!$N$23,[22]Stats!$N$26,[22]Stats!$N$29,[22]Stats!$P$17:$P$18,[22]Stats!$P$20:$P$21,[22]Stats!$P$23:$P$24,[22]Stats!$P$26:$P$27,[22]Stats!$T$17:$T$29,[22]Stats!$N$17:$N$29,[22]Stats!$J$34:$J$35</definedName>
    <definedName name="BPCS">[29]Cap!#REF!</definedName>
    <definedName name="bscum">#REF!</definedName>
    <definedName name="BSDescrip">[22]BS!$K$13:$K$16,[22]BS!$K$19,[22]BS!$K$21,[22]BS!$K$23,[22]BS!$K$30:$K$33,[22]BS!$K$36,[22]BS!$K$38,[22]BS!$K$41:$K$45,[22]BS!$F$52:$O$55</definedName>
    <definedName name="bsinr">#REF!</definedName>
    <definedName name="BSProtect">[22]BS!$H$13:$H$16,[22]BS!$J$13:$J$16,[22]BS!$N$13:$N$16,[22]BS!$H$19,[22]BS!$J$19,[22]BS!$N$19,[22]BS!$H$21,[22]BS!$J$21,[22]BS!$N$21,[22]BS!$H$23,[22]BS!$J$23,[22]BS!$N$23,[22]BS!$H$30:$H$33,[22]BS!$J$30:$J$33,[22]BS!$N$30:$N$33,[22]BS!$H$36,[22]BS!$J$36,[22]BS!$N$36,[22]BS!$H$38,[22]BS!$J$38,[22]BS!$N$38,[22]BS!$H$41:$H$45,[22]BS!$J$41:$J$45,[22]BS!$N$41:$N$45</definedName>
    <definedName name="bsusd">#REF!</definedName>
    <definedName name="BudgetSeason">#REF!</definedName>
    <definedName name="budopex">'[30]IS Trend'!#REF!</definedName>
    <definedName name="BusArea">#REF!</definedName>
    <definedName name="ca">[31]Article!$B$10:$P$24</definedName>
    <definedName name="cac">#REF!</definedName>
    <definedName name="CAN">[14]Article!#REF!</definedName>
    <definedName name="CApex">#N/A</definedName>
    <definedName name="cash">#REF!</definedName>
    <definedName name="Cashflow">#REF!</definedName>
    <definedName name="CAT">#REF!</definedName>
    <definedName name="cc">#REF!</definedName>
    <definedName name="CC_Country">'[32]Opex Details'!$A$32:$IV$32</definedName>
    <definedName name="cha">#REF!</definedName>
    <definedName name="chan">[33]chandima!$A$10:$AB$149</definedName>
    <definedName name="cj">#REF!</definedName>
    <definedName name="class">#REF!</definedName>
    <definedName name="Classes">[34]Classification!$B$2:$C$245</definedName>
    <definedName name="cmtAM">#REF!</definedName>
    <definedName name="cmtAS">#REF!</definedName>
    <definedName name="cmtBS">#REF!</definedName>
    <definedName name="CmtCube">#REF!</definedName>
    <definedName name="cmtLS">#REF!</definedName>
    <definedName name="cmtPC">#REF!</definedName>
    <definedName name="cmtSP">#REF!</definedName>
    <definedName name="code">#REF!</definedName>
    <definedName name="code1">#REF!</definedName>
    <definedName name="code2">#REF!</definedName>
    <definedName name="code3">#REF!</definedName>
    <definedName name="code4">#REF!</definedName>
    <definedName name="code4range">#REF!</definedName>
    <definedName name="code6">#REF!</definedName>
    <definedName name="code6range">#REF!</definedName>
    <definedName name="CommPrint">#REF!</definedName>
    <definedName name="Complience">#N/A</definedName>
    <definedName name="CoreCube">#REF!</definedName>
    <definedName name="COS">#REF!</definedName>
    <definedName name="Cost">#REF!</definedName>
    <definedName name="Countries">[35]Countries!$A$1:$B$18</definedName>
    <definedName name="Country">#REF!</definedName>
    <definedName name="Country_Opex">#REF!</definedName>
    <definedName name="Country_Plan">#REF!</definedName>
    <definedName name="Country2">#REF!</definedName>
    <definedName name="country222">'[36]Spore Inland - Apr'!$AB$7:$AB$22</definedName>
    <definedName name="Cover">[37]COVER!$A$1:$I$41</definedName>
    <definedName name="_xlnm.Criteria">'[38]Rate-Jan'!#REF!</definedName>
    <definedName name="CROSS">[39]Debtors!$A$6:$B$132</definedName>
    <definedName name="CSA">#REF!</definedName>
    <definedName name="CSR">#REF!</definedName>
    <definedName name="CUM">#REF!</definedName>
    <definedName name="Cum_Int">#REF!</definedName>
    <definedName name="cumcac">#REF!</definedName>
    <definedName name="cumot">#REF!</definedName>
    <definedName name="CUMTI">#REF!</definedName>
    <definedName name="cumtil">#REF!</definedName>
    <definedName name="cumtio">#REF!</definedName>
    <definedName name="Cumulative">'[27]BUD-D.XLS'!$DR$2:$EA$49</definedName>
    <definedName name="cumvsc">#REF!</definedName>
    <definedName name="cumvsk">#REF!</definedName>
    <definedName name="Currency">#REF!</definedName>
    <definedName name="CurrentMonthTxt">'[40]Date Setup'!$J$8</definedName>
    <definedName name="CurrentYear">'[40]Date Setup'!$J$10</definedName>
    <definedName name="CurrSTDStore">'[22]IS STD'!$I$10,'[22]IS STD'!$I$14,'[22]IS STD'!$I$23,'[22]IS STD'!$I$25,'[22]IS STD'!$I$34:$I$36,'[22]IS STD'!$I$43,'[22]IS STD'!$K$45</definedName>
    <definedName name="Customer">[41]Orders!$B$1:$B$1275</definedName>
    <definedName name="CVL_Real_CM">#REF!</definedName>
    <definedName name="CVL_Real_CM_Plan">#REF!</definedName>
    <definedName name="CVL_Real_Plan">#REF!</definedName>
    <definedName name="CVL_Real_PYTD">#REF!</definedName>
    <definedName name="CVL_Real_YTD">#REF!</definedName>
    <definedName name="CVL_Real_YTD_Plan">#REF!</definedName>
    <definedName name="CVL_Syn_Plan">#REF!</definedName>
    <definedName name="CVL_Syn_Vol_CM">#REF!</definedName>
    <definedName name="CVL_Syn_Vol_PYTD">#REF!</definedName>
    <definedName name="CVL_Syn_Vol_YTD">#REF!</definedName>
    <definedName name="CVL_Vol_CM">#REF!</definedName>
    <definedName name="CVL_Vol_CM_Plan">#REF!</definedName>
    <definedName name="CVL_Vol_Plan">#REF!</definedName>
    <definedName name="CVL_Vol_PYTD">#REF!</definedName>
    <definedName name="CVL_Vol_YTD">#REF!</definedName>
    <definedName name="CVL_Vol_YTD_Plan">#REF!</definedName>
    <definedName name="Cycle">#REF!</definedName>
    <definedName name="CycleYear">#REF!</definedName>
    <definedName name="d">[8]Sheet1!#REF!</definedName>
    <definedName name="data">[42]Sheet2!$A$5:$K$100</definedName>
    <definedName name="_xlnm.Database">'[38]Rate-Jan'!#REF!</definedName>
    <definedName name="dataYTD">'[43]Data-YTD'!$A:$E</definedName>
    <definedName name="Date">#REF!</definedName>
    <definedName name="dcs">'[44]BUD-D.XLS'!$AP$2:$AY$49</definedName>
    <definedName name="dd">'[44]BUD-D.XLS'!$BJ$2:$BS$49</definedName>
    <definedName name="ddd">#N/A</definedName>
    <definedName name="dddd">'[44]BUD-D.XLS'!$AZ$2:$BI$49</definedName>
    <definedName name="ddddddd">'[44]BUD-D.XLS'!$V$2:$AE$49</definedName>
    <definedName name="DE">[45]Sheet1!$A$1:$H$100</definedName>
    <definedName name="DEBIT">[21]TB!$C$2:$C$183</definedName>
    <definedName name="Dec">'[27]BUD-D.XLS'!$DH$2:$DQ$49</definedName>
    <definedName name="DEC_YTD">#REF!</definedName>
    <definedName name="DeleteFromBS">[22]BS!$H$13:$H$16,[22]BS!$J$13:$J$16,[22]BS!$H$19,[22]BS!$J$19,[22]BS!$H$21,[22]BS!$J$21,[22]BS!$H$23,[22]BS!$J$23,[22]BS!$H$30:$H$33,[22]BS!$J$30:$J$33,[22]BS!$H$36,[22]BS!$J$36,[22]BS!$H$38,[22]BS!$J$38,[22]BS!$H$41:$H$45,[22]BS!$J$41:$J$45</definedName>
    <definedName name="dep">#REF!</definedName>
    <definedName name="depre">[46]GL175PT401358!$A$1:$A$1000</definedName>
    <definedName name="deva">[33]devapriya!$A$7:$AB$152</definedName>
    <definedName name="df">#REF!</definedName>
    <definedName name="DF_GRID_1">#REF!</definedName>
    <definedName name="dfgreg">'[47]BUD-D.XLS'!$CN$2:$CW$49</definedName>
    <definedName name="dil">[33]dilhani!$A$10:$AB$152</definedName>
    <definedName name="Distri">#REF!</definedName>
    <definedName name="distributors">[24]Distributors!$A$1:$C$65536</definedName>
    <definedName name="down">[48]Down!$A$7:$H$50</definedName>
    <definedName name="dsds">#REF!</definedName>
    <definedName name="DU">[14]Article!#REF!</definedName>
    <definedName name="DUB">#REF!</definedName>
    <definedName name="DUBA">[14]Article!#REF!</definedName>
    <definedName name="e">#REF!</definedName>
    <definedName name="eacode">#REF!</definedName>
    <definedName name="earange">#REF!</definedName>
    <definedName name="Earnings">#REF!</definedName>
    <definedName name="EARNINGS_APR">#REF!</definedName>
    <definedName name="EARNINGS_AUG">#REF!</definedName>
    <definedName name="EARNINGS_DEC">#REF!</definedName>
    <definedName name="EARNINGS_FEB">#REF!</definedName>
    <definedName name="EARNINGS_JAN">[49]Sea!#REF!</definedName>
    <definedName name="EARNINGS_JUL">[49]Sea!#REF!</definedName>
    <definedName name="EARNINGS_JUN">#REF!</definedName>
    <definedName name="EARNINGS_MAR">[49]Sea!#REF!</definedName>
    <definedName name="EARNINGS_MAY">[49]Sea!#REF!</definedName>
    <definedName name="EARNINGS_MONTHLY">[49]Sea!#REF!</definedName>
    <definedName name="EARNINGS_NOV">[49]Sea!#REF!</definedName>
    <definedName name="EARNINGS_OCT">#REF!</definedName>
    <definedName name="EARNINGS_SEP">[49]Sea!#REF!</definedName>
    <definedName name="ee">#REF!</definedName>
    <definedName name="eee">'[44]BUD-D.XLS'!$CN$2:$CW$49</definedName>
    <definedName name="eeeee">'[44]BUD-D.XLS'!$CD$2:$CM$49</definedName>
    <definedName name="End_Bal">#REF!</definedName>
    <definedName name="est">#REF!</definedName>
    <definedName name="Establishment">#REF!</definedName>
    <definedName name="Exchange_Loss">#REF!</definedName>
    <definedName name="ExchRate">[40]Info!$F$9</definedName>
    <definedName name="Exports">#REF!</definedName>
    <definedName name="Extra_Pay">#REF!</definedName>
    <definedName name="_xlnm.Extract">'[38]Rate-Jan'!$B$5:$B$16384</definedName>
    <definedName name="F">'[27]BUD-D.XLS'!$CN$2:$CW$49</definedName>
    <definedName name="fasd">#REF!</definedName>
    <definedName name="fdffd">#REF!</definedName>
    <definedName name="feb">[30]Sheet3!$A$1:$C$186</definedName>
    <definedName name="FEB_YTD">#REF!</definedName>
    <definedName name="FF">'[27]BUD-D.XLS'!$CD$2:$CM$49</definedName>
    <definedName name="fg">#REF!</definedName>
    <definedName name="fghgfhrw">'[47]BUD-D.XLS'!$AP$2:$AY$49</definedName>
    <definedName name="fghyt">'[47]BUD-D.XLS'!$V$2:$AE$49</definedName>
    <definedName name="fin">#REF!</definedName>
    <definedName name="Finance">#REF!</definedName>
    <definedName name="FRAN">[14]Article!#REF!</definedName>
    <definedName name="FS_FP_Data">[50]FS_First_Pass!$D$6:$V$1571</definedName>
    <definedName name="fsdf">[14]STOCKS!#REF!</definedName>
    <definedName name="Full_Print">#REF!</definedName>
    <definedName name="FxRateCube">#REF!</definedName>
    <definedName name="G">[28]Sheet2!#REF!</definedName>
    <definedName name="gac">#REF!</definedName>
    <definedName name="GF">#REF!</definedName>
    <definedName name="GG">'[27]BUD-D.XLS'!$BT$2:$CC$49</definedName>
    <definedName name="ghbk">[22]ProjNext!$G$11:$K$12,[22]ProjNext!$G$17:$K$18,[22]ProjNext!$G$24:$K$26,[22]ProjNext!$G$32:$K$32,[22]ProjNext!$G$36:$K$36,[22]ProjNext!$O$11:$S$12,[22]ProjNext!$O$17:$S$18,[22]ProjNext!$O$24:$S$26,[22]ProjNext!$O$32:$S$32,[22]ProjNext!$O$36:$S$36,[22]ProjNext!$Z$11:$AB$12,[22]ProjNext!$Z$17:$AB$18,[22]ProjNext!$Z$24:$AB$26,[22]ProjNext!$Z$32:$AB$32,[22]ProjNext!$Z$36:$AB$36</definedName>
    <definedName name="ghmgf">'[44]BUD-D.XLS'!$CN$2:$CW$49</definedName>
    <definedName name="GM">#REF!</definedName>
    <definedName name="GRARANGE">[51]GRATIVITY!$A$1:$E$100</definedName>
    <definedName name="Group">[18]tb310310!$B$2:$B$185</definedName>
    <definedName name="Group_Sales">'[52]Group Sales'!$A$3</definedName>
    <definedName name="H">'[27]BUD-D.XLS'!$DR$2:$EA$49</definedName>
    <definedName name="h_rate">'[53]Hurdle Rate Calculation'!$B$9</definedName>
    <definedName name="hcout">'[54]HC-Out'!$A$1:$H$204</definedName>
    <definedName name="HCRANGE">[55]Down!$A$7:$G$86</definedName>
    <definedName name="Head">[56]Working!$E$9:$P$13</definedName>
    <definedName name="Header_Row">ROW(#REF!)</definedName>
    <definedName name="hh">'[44]BUD-D.XLS'!$CN$2:$CW$49</definedName>
    <definedName name="HIRRANGE">[51]HIRING!$A$1:$E$94</definedName>
    <definedName name="hotelgp">[30]Sheet2!#REF!</definedName>
    <definedName name="hrs">'[29]Sales Budget'!#REF!</definedName>
    <definedName name="i">#REF!</definedName>
    <definedName name="ICode">#REF!</definedName>
    <definedName name="ij">[57]overview!$I$1:$I$65536</definedName>
    <definedName name="iji">[57]overview!$H$1:$H$65536</definedName>
    <definedName name="IL_Real_CM">#REF!</definedName>
    <definedName name="IL_Real_CM_Plan">#REF!</definedName>
    <definedName name="IL_Real_Plan">#REF!</definedName>
    <definedName name="IL_Real_PYTD">#REF!</definedName>
    <definedName name="IL_Real_YTD">#REF!</definedName>
    <definedName name="IL_Real_YTD_Plan">#REF!</definedName>
    <definedName name="IL_Syn_Plan">#REF!</definedName>
    <definedName name="IL_Syn_Vol_CM">#REF!</definedName>
    <definedName name="IL_Syn_Vol_PYTD">#REF!</definedName>
    <definedName name="IL_Syn_Vol_YTD">#REF!</definedName>
    <definedName name="IL_Vol_CM">#REF!</definedName>
    <definedName name="IL_Vol_CM_Plan">#REF!</definedName>
    <definedName name="IL_Vol_Plan">#REF!</definedName>
    <definedName name="IL_Vol_PYTD">#REF!</definedName>
    <definedName name="IL_Vol_YTD">#REF!</definedName>
    <definedName name="IL_Vol_YTD_Plan">#REF!</definedName>
    <definedName name="in">#REF!</definedName>
    <definedName name="INDI">[14]Article!#REF!</definedName>
    <definedName name="InflCube">#REF!</definedName>
    <definedName name="InfoProtect">[22]Info!$F$6,[22]Info!$F$9,[22]Info!$F$12,'[22]Date Setup'!$J$7,'[22]Date Setup'!$J$9,'[22]Date Setup'!$O$7,'[22]Date Setup'!$O$8,'[22]Date Setup'!$O$9,'[22]Date Setup'!$O$10,'[22]Date Setup'!$O$11,'[22]Date Setup'!$O$12,'[22]Date Setup'!$O$13</definedName>
    <definedName name="Int">#REF!</definedName>
    <definedName name="Interest">#REF!</definedName>
    <definedName name="Interest_Rate">#REF!</definedName>
    <definedName name="INTSER">#REF!</definedName>
    <definedName name="is">#REF!</definedName>
    <definedName name="isdec">#REF!</definedName>
    <definedName name="isj">#REF!</definedName>
    <definedName name="ISMonCurrentAdj">'[22]IS Mon'!$M$10,'[22]IS Mon'!$M$14,'[22]IS Mon'!$M$23,'[22]IS Mon'!$M$25,'[22]IS Mon'!$M$34:$M$36,'[22]IS Mon'!$M$43</definedName>
    <definedName name="ISMonDescrip">'[22]IS Mon'!$L$10:$L$11,'[22]IS Mon'!$L$14:$L$17,'[22]IS Mon'!$L$23:$L$28,'[22]IS Mon'!$L$34:$L$37,'[22]IS Mon'!$L$43,'[22]IS Mon'!$L$48:$L$49,'[22]IS Mon'!$L$51,'[22]IS Mon'!$L$54,'[22]IS Mon'!$G$61:$P$66</definedName>
    <definedName name="ISMonProtect">'[22]IS Mon'!$G$10,'[22]IS Mon'!$I$10,'[22]IS Mon'!$K$10:$K$11,'[22]IS Mon'!$O$10,'[22]IS Mon'!$G$14,'[22]IS Mon'!$I$14,'[22]IS Mon'!$K$14:$K$17,'[22]IS Mon'!$O$14,'[22]IS Mon'!$G$23:$G$25,'[22]IS Mon'!$I$23:$I$25,'[22]IS Mon'!$K$23:$K$28,'[22]IS Mon'!$O$23:$O$25,'[22]IS Mon'!$G$34:$I$36,'[22]IS Mon'!$K$34:$K$37,'[22]IS Mon'!$O$34:$O$36,'[22]IS Mon'!$G$43:$K$43,'[22]IS Mon'!$O$43,'[22]IS Mon'!$I$48:$K$49,'[22]IS Mon'!$I$51:$K$51,'[22]IS Mon'!$I$54:$K$54,'[22]IS Mon'!$I$59:$K$59</definedName>
    <definedName name="iss">#REF!</definedName>
    <definedName name="ISSTDCurrentAdj">'[22]IS STD'!$M$10,'[22]IS STD'!$M$14,'[22]IS STD'!$M$23,'[22]IS STD'!$M$25,'[22]IS STD'!$M$34:$M$36,'[22]IS STD'!$M$43</definedName>
    <definedName name="ISSTDDescrip">'[22]IS STD'!$L$10:$L$11,'[22]IS STD'!$L$14:$L$17,'[22]IS STD'!$L$23:$L$28,'[22]IS STD'!$L$34:$L$37,'[22]IS STD'!$L$43,'[22]IS STD'!$L$48:$L$49,'[22]IS STD'!$L$51,'[22]IS STD'!$L$54,'[22]IS STD'!$G$61:$P$66</definedName>
    <definedName name="ISSTDProtect">'[22]IS STD'!$G$10,'[22]IS STD'!$I$10,'[22]IS STD'!$K$10:$K$11,'[22]IS STD'!$O$10,'[22]IS STD'!$G$14,'[22]IS STD'!$I$14,'[22]IS STD'!$K$14:$K$17,'[22]IS STD'!$O$14,'[22]IS STD'!$G$23,'[22]IS STD'!$G$25,'[22]IS STD'!$I$23,'[22]IS STD'!$I$25,'[22]IS STD'!$K$23:$K$28,'[22]IS STD'!$O$23,'[22]IS STD'!$O$25,'[22]IS STD'!$G$34:$G$36,'[22]IS STD'!$I$34:$I$36,'[22]IS STD'!$K$34:$K$37,'[22]IS STD'!$O$34:$O$36,'[22]IS STD'!$G$43,'[22]IS STD'!$I$43,'[22]IS STD'!$K$43,'[22]IS STD'!$O$43,'[22]IS STD'!$I$48:$I$51,'[22]IS STD'!$K$48:$K$51,'[22]IS STD'!$I$54,'[22]IS STD'!$K$54,'[22]IS STD'!$I$59,'[22]IS STD'!$K$59</definedName>
    <definedName name="j">'[58]BUD-D.XLS'!$BJ$2:$BS$49</definedName>
    <definedName name="Jan">'[27]BUD-D.XLS'!$B$2:$K$49</definedName>
    <definedName name="JAN_YTD">#REF!</definedName>
    <definedName name="Janrange">#REF!</definedName>
    <definedName name="jc">#REF!</definedName>
    <definedName name="ji">#REF!</definedName>
    <definedName name="jjj">#N/A</definedName>
    <definedName name="jjvs">[14]Article!$B$17:$P$37</definedName>
    <definedName name="jmhjm">'[44]BUD-D.XLS'!$CD$2:$CM$49</definedName>
    <definedName name="JOC">[14]Article!#REF!</definedName>
    <definedName name="JOCE">[14]Article!#REF!</definedName>
    <definedName name="jr">[14]STOCKS!#REF!</definedName>
    <definedName name="jt">#REF!</definedName>
    <definedName name="jtl">#REF!</definedName>
    <definedName name="jui">#REF!</definedName>
    <definedName name="Jul">'[27]BUD-D.XLS'!$BJ$2:$BS$49</definedName>
    <definedName name="JUL_YTD">#REF!</definedName>
    <definedName name="Jun">'[27]BUD-D.XLS'!$AZ$2:$BI$49</definedName>
    <definedName name="JUN_YTD">#REF!</definedName>
    <definedName name="june">[30]Sheet1!$A$1:$C$167</definedName>
    <definedName name="junr">'[27]BUD-D.XLS'!$AP$2:$AY$49</definedName>
    <definedName name="jvs">#REF!</definedName>
    <definedName name="jw">#REF!</definedName>
    <definedName name="k">[14]Article!#REF!</definedName>
    <definedName name="kuk">'[44]BUD-D.XLS'!$CD$2:$CM$49</definedName>
    <definedName name="L">'[27]BUD-D.XLS'!$L$2:$U$49</definedName>
    <definedName name="LAB">[14]Article!$B$41:$P$44</definedName>
    <definedName name="lan">[14]Article!#REF!</definedName>
    <definedName name="Last_Row" localSheetId="5">IF('YTD (2)'!Values_Entered,[0]!Header_Row+'YTD (2)'!Number_of_Payments,[0]!Header_Row)</definedName>
    <definedName name="Last_Row">IF(Values_Entered,Header_Row+Number_of_Payments,Header_Row)</definedName>
    <definedName name="lb">[14]Article!#REF!</definedName>
    <definedName name="LICRANGE">[59]LICENCE!$A$1:$F$93</definedName>
    <definedName name="LIST">#REF!</definedName>
    <definedName name="ListMonths">[60]data!$C$34:$C$45</definedName>
    <definedName name="ll">#REF!</definedName>
    <definedName name="Loan">#N/A</definedName>
    <definedName name="Loan_Amount">#REF!</definedName>
    <definedName name="Loan_Start">#REF!</definedName>
    <definedName name="Loan_Start3">#REF!</definedName>
    <definedName name="Loan_Years">#REF!</definedName>
    <definedName name="loc">[61]Article!$B$151:$P$175</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Curr">[40]Info!$F$12</definedName>
    <definedName name="luc">#REF!</definedName>
    <definedName name="m_h_rate">'[53]Hurdle Rate Calculation'!$B$10</definedName>
    <definedName name="MAIN">'[62]SAP AC BALANCE -JAN 06'!$B$3:$F$260</definedName>
    <definedName name="map">#REF!</definedName>
    <definedName name="Mar">'[27]BUD-D.XLS'!$V$2:$AE$49</definedName>
    <definedName name="MAR_YTD">#REF!</definedName>
    <definedName name="marc">'[27]BUD-D.XLS'!$V$2:$AE$49</definedName>
    <definedName name="Mast">#REF!</definedName>
    <definedName name="material">#REF!</definedName>
    <definedName name="May">'[27]BUD-D.XLS'!$AP$2:$AY$49</definedName>
    <definedName name="MAY_YTD">#REF!</definedName>
    <definedName name="mc">#REF!</definedName>
    <definedName name="mcac">[31]Article!$B$10:$P$24</definedName>
    <definedName name="Mcsahw_">#REF!</definedName>
    <definedName name="mgr">'[63]Budget P &amp; L '!$AZ$28</definedName>
    <definedName name="mmm">[14]STOCKS!#REF!</definedName>
    <definedName name="mnth">[64]Working!$B$6</definedName>
    <definedName name="month">'[23]Sep 2005-Detailed Accs'!$A$1</definedName>
    <definedName name="Month2">#REF!</definedName>
    <definedName name="MonthPlan">#REF!</definedName>
    <definedName name="mot">[14]Article!#REF!</definedName>
    <definedName name="MSC">#REF!</definedName>
    <definedName name="mti">[14]Article!$B$100:$P$130</definedName>
    <definedName name="mtil">[31]Article!$B$156:$P$229</definedName>
    <definedName name="mtio">[14]Article!#REF!</definedName>
    <definedName name="mv">#REF!</definedName>
    <definedName name="MVMRANGE">'[51]MV-MAINTEN'!$A$1:$G$94</definedName>
    <definedName name="mvsc">[31]Article!$B$28:$P$41</definedName>
    <definedName name="mvsk">[14]Article!#REF!</definedName>
    <definedName name="Name">[40]Info!$F$6</definedName>
    <definedName name="NativeTimeline_ETD">#N/A</definedName>
    <definedName name="new">'[65]Age Analysis - New'!$A$4:$J$152</definedName>
    <definedName name="nn">#REF!</definedName>
    <definedName name="nonexp">#REF!</definedName>
    <definedName name="noninc">#REF!</definedName>
    <definedName name="Nonopsexp">#REF!</definedName>
    <definedName name="Nonopsincome">#REF!</definedName>
    <definedName name="nov">[30]Sheet4!$A$3:$A$163,[30]Sheet4!$C$3:$C$163</definedName>
    <definedName name="NOV_YTD">#REF!</definedName>
    <definedName name="Num_Pmt_Per_Year">#REF!</definedName>
    <definedName name="Number_of_Payments" localSheetId="5">MATCH(0.01,[0]!End_Bal,-1)+1</definedName>
    <definedName name="Number_of_Payments">MATCH(0.01,End_Bal,-1)+1</definedName>
    <definedName name="NZ_APR_CVL">#REF!</definedName>
    <definedName name="NZ_APR_CVL_YTD">#REF!</definedName>
    <definedName name="NZ_APR_IL">#REF!</definedName>
    <definedName name="NZ_APR_IL_YTD">#REF!</definedName>
    <definedName name="NZ_APR_PVL">#REF!</definedName>
    <definedName name="NZ_APR_PVL_YTD">#REF!</definedName>
    <definedName name="NZ_AUG_CVL">#REF!</definedName>
    <definedName name="NZ_AUG_CVL_YTD">#REF!</definedName>
    <definedName name="NZ_AUG_IL">#REF!</definedName>
    <definedName name="NZ_AUG_IL_YTD">#REF!</definedName>
    <definedName name="NZ_AUG_PVL">#REF!</definedName>
    <definedName name="NZ_AUG_PVL_YTD">#REF!</definedName>
    <definedName name="NZ_DEC_CVL">#REF!</definedName>
    <definedName name="NZ_DEC_CVL_YTD">#REF!</definedName>
    <definedName name="NZ_DEC_IL">#REF!</definedName>
    <definedName name="NZ_DEC_IL_YTD">#REF!</definedName>
    <definedName name="NZ_DEC_PVL">#REF!</definedName>
    <definedName name="NZ_DEC_PVL_YTD">#REF!</definedName>
    <definedName name="NZ_FEB_CVL">#REF!</definedName>
    <definedName name="NZ_FEB_CVL_YTD">#REF!</definedName>
    <definedName name="NZ_FEB_IL">#REF!</definedName>
    <definedName name="NZ_FEB_IL_YTD">#REF!</definedName>
    <definedName name="NZ_FEB_PVL">#REF!</definedName>
    <definedName name="NZ_FEB_PVL_YTD">#REF!</definedName>
    <definedName name="NZ_JAN_CVL">#REF!</definedName>
    <definedName name="NZ_JAN_CVL_YTD">#REF!</definedName>
    <definedName name="NZ_JAN_IL">#REF!</definedName>
    <definedName name="NZ_JAN_IL_YTD">#REF!</definedName>
    <definedName name="NZ_JAN_PVL">#REF!</definedName>
    <definedName name="NZ_JAN_PVL_YTD">#REF!</definedName>
    <definedName name="NZ_JUL_CVL">#REF!</definedName>
    <definedName name="NZ_JUL_CVL_YTD">#REF!</definedName>
    <definedName name="NZ_JUL_IL">#REF!</definedName>
    <definedName name="NZ_JUL_IL_YTD">#REF!</definedName>
    <definedName name="NZ_JUL_PVL">#REF!</definedName>
    <definedName name="NZ_JUL_PVL_YTD">#REF!</definedName>
    <definedName name="NZ_JUN_CVL">#REF!</definedName>
    <definedName name="NZ_JUN_CVL_YTD">#REF!</definedName>
    <definedName name="NZ_JUN_IL">#REF!</definedName>
    <definedName name="NZ_JUN_IL_YTD">#REF!</definedName>
    <definedName name="NZ_JUN_PVL">#REF!</definedName>
    <definedName name="NZ_JUN_PVL_YTD">#REF!</definedName>
    <definedName name="NZ_MAR_CVL">#REF!</definedName>
    <definedName name="NZ_MAR_CVL_YTD">#REF!</definedName>
    <definedName name="NZ_MAR_IL">#REF!</definedName>
    <definedName name="NZ_MAR_IL_YTD">#REF!</definedName>
    <definedName name="NZ_MAR_PVL">#REF!</definedName>
    <definedName name="NZ_MAR_PVL_YTD">#REF!</definedName>
    <definedName name="NZ_MAY_CVL">#REF!</definedName>
    <definedName name="NZ_MAY_CVL_YTD">#REF!</definedName>
    <definedName name="NZ_MAY_IL">#REF!</definedName>
    <definedName name="NZ_MAY_IL_YTD">#REF!</definedName>
    <definedName name="NZ_MAY_PVL">#REF!</definedName>
    <definedName name="NZ_MAY_PVL_YTD">#REF!</definedName>
    <definedName name="NZ_NOV_CVL">#REF!</definedName>
    <definedName name="NZ_NOV_CVL_YTD">#REF!</definedName>
    <definedName name="NZ_NOV_IL">#REF!</definedName>
    <definedName name="NZ_NOV_IL_YTD">#REF!</definedName>
    <definedName name="NZ_NOV_PVL">#REF!</definedName>
    <definedName name="NZ_NOV_PVL_YTD">#REF!</definedName>
    <definedName name="NZ_OCT_CVL">#REF!</definedName>
    <definedName name="NZ_OCT_CVL_YTD">#REF!</definedName>
    <definedName name="NZ_OCT_IL">#REF!</definedName>
    <definedName name="NZ_OCT_IL_YTD">#REF!</definedName>
    <definedName name="NZ_OCT_PVL">#REF!</definedName>
    <definedName name="NZ_OCT_PVL_YTD">#REF!</definedName>
    <definedName name="NZ_SEP_CVL">#REF!</definedName>
    <definedName name="NZ_SEP_CVL_YTD">#REF!</definedName>
    <definedName name="NZ_SEP_IL">#REF!</definedName>
    <definedName name="NZ_SEP_IL_YTD">#REF!</definedName>
    <definedName name="NZ_SEP_PVL">#REF!</definedName>
    <definedName name="NZ_SEP_PVL_YTD">#REF!</definedName>
    <definedName name="O">'[27]BUD-D.XLS'!$AP$2:$AY$49</definedName>
    <definedName name="Oct">'[27]BUD-D.XLS'!$CN$2:$CW$49</definedName>
    <definedName name="OCT_YTD">#REF!</definedName>
    <definedName name="october">#REF!</definedName>
    <definedName name="oj">[14]Article!#REF!</definedName>
    <definedName name="ok">[57]overview!$K$1:$K$65536</definedName>
    <definedName name="OperCube">#REF!</definedName>
    <definedName name="Opex_Plan">#REF!</definedName>
    <definedName name="Opex_YTD">#REF!</definedName>
    <definedName name="OpexBridge">[66]Classification!$B$2:$C$245</definedName>
    <definedName name="OpexBridgeC">[66]Classification!$B$2:$C$245</definedName>
    <definedName name="opexdraft">[30]Sheet4!$A$1:$C$164</definedName>
    <definedName name="opsincome">#REF!</definedName>
    <definedName name="OS">[14]Article!#REF!</definedName>
    <definedName name="OS2001_Data">#REF!</definedName>
    <definedName name="OS2002_Data">'[67]OS-2002'!$D$6:$I$2069</definedName>
    <definedName name="oth">[14]Article!#REF!</definedName>
    <definedName name="other">[14]Article!#REF!</definedName>
    <definedName name="otherexp">#REF!</definedName>
    <definedName name="Otherincome">#REF!</definedName>
    <definedName name="otheropsincome">#REF!</definedName>
    <definedName name="ots">[14]Article!#REF!</definedName>
    <definedName name="ott">[14]Article!#REF!</definedName>
    <definedName name="p">#REF!</definedName>
    <definedName name="PANDL">'[30]IS Trend'!#REF!</definedName>
    <definedName name="PANDL2">'[30]IS Trend'!#REF!</definedName>
    <definedName name="panl">'[30]IS Trend'!$A$65:$E$120</definedName>
    <definedName name="pax">#REF!</definedName>
    <definedName name="paxm">#REF!</definedName>
    <definedName name="PAXQ">[68]Sheet2!$A$1:$C$65536</definedName>
    <definedName name="Pay_Date">#REF!</definedName>
    <definedName name="Pay_Num">#REF!</definedName>
    <definedName name="Payment_Date" localSheetId="0">DATE(YEAR([0]!Loan_Start),MONTH([0]!Loan_Start)+Payment_Number,DAY([0]!Loan_Start))</definedName>
    <definedName name="Payment_Date" localSheetId="3">DATE(YEAR([0]!Loan_Start),MONTH([0]!Loan_Start)+Payment_Number,DAY([0]!Loan_Start))</definedName>
    <definedName name="Payment_Date" localSheetId="5">DATE(YEAR([0]!Loan_Start),MONTH([0]!Loan_Start)+Payment_Number,DAY([0]!Loan_Start))</definedName>
    <definedName name="Payment_Date">DATE(YEAR(Loan_Start),MONTH(Loan_Start)+Payment_Number,DAY(Loan_Start))</definedName>
    <definedName name="PB_2004">'[50]2004_PB'!$D$6:$E$521</definedName>
    <definedName name="PB2002_Data">#REF!</definedName>
    <definedName name="period">[69]PREFS!$C$16</definedName>
    <definedName name="Personal">#REF!</definedName>
    <definedName name="Personal..">#REF!</definedName>
    <definedName name="PID_APR_CVL">#REF!</definedName>
    <definedName name="PID_APR_CVL_YTD">#REF!</definedName>
    <definedName name="PID_APR_IL">#REF!</definedName>
    <definedName name="PID_APR_IL_YTD">#REF!</definedName>
    <definedName name="PID_APR_PVL">#REF!</definedName>
    <definedName name="PID_APR_PVL_YTD">#REF!</definedName>
    <definedName name="PID_AUG_CVL">#REF!</definedName>
    <definedName name="PID_AUG_CVL_YTD">#REF!</definedName>
    <definedName name="PID_AUG_IL">#REF!</definedName>
    <definedName name="PID_AUG_IL_YTD">#REF!</definedName>
    <definedName name="PID_AUG_PVL">#REF!</definedName>
    <definedName name="PID_AUG_PVL_YTD">#REF!</definedName>
    <definedName name="PID_DEC_CVL">#REF!</definedName>
    <definedName name="PID_DEC_CVL_YTD">#REF!</definedName>
    <definedName name="PID_DEC_IL">#REF!</definedName>
    <definedName name="PID_DEC_IL_YTD">#REF!</definedName>
    <definedName name="PID_DEC_PVL">#REF!</definedName>
    <definedName name="PID_DEC_PVL_YTD">#REF!</definedName>
    <definedName name="PID_FEB_CVL">#REF!</definedName>
    <definedName name="PID_FEB_CVL_YTD">#REF!</definedName>
    <definedName name="PID_FEB_IL">#REF!</definedName>
    <definedName name="PID_FEB_IL_YTD">#REF!</definedName>
    <definedName name="PID_FEB_PVL">#REF!</definedName>
    <definedName name="PID_FEB_PVL_YTD">#REF!</definedName>
    <definedName name="PID_JAN_CVL">#REF!</definedName>
    <definedName name="PID_JAN_CVL_YTD">#REF!</definedName>
    <definedName name="PID_JAN_IL">#REF!</definedName>
    <definedName name="PID_JAN_IL_YTD">#REF!</definedName>
    <definedName name="PID_JAN_PVL">#REF!</definedName>
    <definedName name="PID_JAN_PVL_YTD">#REF!</definedName>
    <definedName name="PID_JUL_CVL">#REF!</definedName>
    <definedName name="PID_JUL_CVL_YTD">#REF!</definedName>
    <definedName name="PID_JUL_IL">#REF!</definedName>
    <definedName name="PID_JUL_IL_YTD">#REF!</definedName>
    <definedName name="PID_JUL_PVL">#REF!</definedName>
    <definedName name="PID_JUL_PVL_YTD">#REF!</definedName>
    <definedName name="PID_JUN_CVL">#REF!</definedName>
    <definedName name="PID_JUN_CVL_YTD">#REF!</definedName>
    <definedName name="PID_JUN_IL">#REF!</definedName>
    <definedName name="PID_JUN_IL_YTD">#REF!</definedName>
    <definedName name="PID_JUN_PVL">#REF!</definedName>
    <definedName name="PID_JUN_PVL_YTD">#REF!</definedName>
    <definedName name="PID_MAH_PVL">#REF!</definedName>
    <definedName name="PID_MAR_CVL">#REF!</definedName>
    <definedName name="PID_MAR_CVL_YTD">#REF!</definedName>
    <definedName name="PID_MAR_IL">#REF!</definedName>
    <definedName name="PID_MAR_IL_YTD">#REF!</definedName>
    <definedName name="PID_MAR_PVL">#REF!</definedName>
    <definedName name="PID_MAR_PVL_YTD">#REF!</definedName>
    <definedName name="PID_MAY_CVL">#REF!</definedName>
    <definedName name="PID_MAY_CVL_YTD">#REF!</definedName>
    <definedName name="PID_MAY_IL">#REF!</definedName>
    <definedName name="PID_MAY_IL_YTD">#REF!</definedName>
    <definedName name="PID_MAY_PVL">#REF!</definedName>
    <definedName name="PID_MAY_PVL_YTD">#REF!</definedName>
    <definedName name="PID_NOV_CVL">#REF!</definedName>
    <definedName name="PID_NOV_CVL_YTD">#REF!</definedName>
    <definedName name="PID_NOV_IL">#REF!</definedName>
    <definedName name="PID_NOV_IL_YTD">#REF!</definedName>
    <definedName name="PID_NOV_PVL">#REF!</definedName>
    <definedName name="PID_NOV_PVL_YTD">#REF!</definedName>
    <definedName name="PID_OCT_CVL">#REF!</definedName>
    <definedName name="PID_OCT_CVL_YTD">#REF!</definedName>
    <definedName name="PID_OCT_IL">#REF!</definedName>
    <definedName name="PID_OCT_IL_YTD">#REF!</definedName>
    <definedName name="PID_OCT_PVL">#REF!</definedName>
    <definedName name="PID_OCT_PVL_YTD">#REF!</definedName>
    <definedName name="PID_PVL_JAN">#REF!</definedName>
    <definedName name="PID_SEP_CVL">#REF!</definedName>
    <definedName name="PID_SEP_CVL_YTD">#REF!</definedName>
    <definedName name="PID_SEP_IL">#REF!</definedName>
    <definedName name="PID_SEP_IL_YTD">#REF!</definedName>
    <definedName name="PID_SEP_PVL">#REF!</definedName>
    <definedName name="PID_SEP_PVL_YTD">#REF!</definedName>
    <definedName name="PL">#REF!</definedName>
    <definedName name="plmthinr">#REF!</definedName>
    <definedName name="PM">'[65]30 09 04'!$A$1:$H$109</definedName>
    <definedName name="pmth">[56]Working!$B$8</definedName>
    <definedName name="PNMoveSeason">[22]ProjNext!$G$11:$K$12,[22]ProjNext!$G$17:$K$18,[22]ProjNext!$G$24:$K$26,[22]ProjNext!$G$32:$K$32,[22]ProjNext!$G$36:$K$36,[22]ProjNext!$O$11:$S$12,[22]ProjNext!$O$17:$S$18,[22]ProjNext!$O$24:$S$26,[22]ProjNext!$O$32:$S$32,[22]ProjNext!$O$36:$S$36,[22]ProjNext!$Z$11:$AB$12,[22]ProjNext!$Z$17:$AB$18,[22]ProjNext!$Z$24:$AB$26,[22]ProjNext!$Z$32:$AB$32,[22]ProjNext!$Z$36:$AB$36</definedName>
    <definedName name="POSTPONED_TO_DEC">#REF!</definedName>
    <definedName name="pr">#REF!</definedName>
    <definedName name="pri">#REF!</definedName>
    <definedName name="Price">'[24]YTD-Nov 2007'!$A$1:$B$65536</definedName>
    <definedName name="Princ">#REF!</definedName>
    <definedName name="_xlnm.Print_Area">#REF!</definedName>
    <definedName name="Print_Area_MI">#REF!</definedName>
    <definedName name="Print_Area_Reset" localSheetId="5">OFFSET([0]!Full_Print,0,0,'YTD (2)'!Last_Row)</definedName>
    <definedName name="Print_Area_Reset">OFFSET(Full_Print,0,0,Last_Row)</definedName>
    <definedName name="PrintBS">#REF!</definedName>
    <definedName name="Printcashflow">[37]standard!$A$1:$E$82</definedName>
    <definedName name="PrintDetails">[37]Sheet1!$J$1:$AR$126</definedName>
    <definedName name="PrintFCF">[37]FCF!$A$12:$H$44</definedName>
    <definedName name="PrintNote1">#REF!</definedName>
    <definedName name="Printnote2">#REF!</definedName>
    <definedName name="Printnotes3">#REF!</definedName>
    <definedName name="Profit">#REF!</definedName>
    <definedName name="ProjCurrProtect">[22]ProjCurr!$G$11:$K$12,[22]ProjCurr!$O$11:$S$12,[22]ProjCurr!$G$17:$K$18,[22]ProjCurr!$O$17:$S$18,[22]ProjCurr!$G$24:$K$26,[22]ProjCurr!$O$24:$S$26,[22]ProjCurr!$G$32:$K$32,[22]ProjCurr!$O$32:$S$32,[22]ProjCurr!$G$36:$K$36,[22]ProjCurr!$O$36:$S$36,[22]ProjCurr!$Z$11:$AB$12,[22]ProjCurr!$Z$17:$AB$18,[22]ProjCurr!$Z$24:$AB$26,[22]ProjCurr!$Z$32:$AB$32,[22]ProjCurr!$Z$36:$AB$36</definedName>
    <definedName name="prrange">#REF!</definedName>
    <definedName name="PVL_Real_CM">#REF!</definedName>
    <definedName name="PVL_Real_CM_Plan">#REF!</definedName>
    <definedName name="PVL_Real_Plan">#REF!</definedName>
    <definedName name="PVL_Real_PYTD">#REF!</definedName>
    <definedName name="PVL_Real_YTD">#REF!</definedName>
    <definedName name="PVL_Real_YTD_Plan">#REF!</definedName>
    <definedName name="PVL_Syn_Plan">#REF!</definedName>
    <definedName name="PVL_Syn_Vol_CM">#REF!</definedName>
    <definedName name="PVL_Syn_Vol_PYTD">#REF!</definedName>
    <definedName name="PVL_Syn_Vol_YTD">#REF!</definedName>
    <definedName name="PVL_Vol_CM">#REF!</definedName>
    <definedName name="PVL_Vol_CM_Plan">#REF!</definedName>
    <definedName name="PVL_Vol_CM_Syn">#REF!</definedName>
    <definedName name="PVL_Vol_Plan">#REF!</definedName>
    <definedName name="PVL_Vol_PYTD">#REF!</definedName>
    <definedName name="PVL_Vol_PYTD_Syn">#REF!</definedName>
    <definedName name="PVL_Vol_YTD">#REF!</definedName>
    <definedName name="PVL_Vol_YTD_Plan">#REF!</definedName>
    <definedName name="PVL_Vol_YTD_Syn">#REF!</definedName>
    <definedName name="pvs">#REF!</definedName>
    <definedName name="q">#REF!</definedName>
    <definedName name="q1a">'[70]DATA-Month'!$A:$F</definedName>
    <definedName name="qq">'[23]Sep 2005-Detailed Accs'!$A$1</definedName>
    <definedName name="qqqq">#REF!</definedName>
    <definedName name="Qty">[41]Orders!$R$1:$R$1275</definedName>
    <definedName name="RANGE">[71]Sheet2!$A$1:$D$65536</definedName>
    <definedName name="range1">#REF!</definedName>
    <definedName name="range3">#REF!</definedName>
    <definedName name="range4">#REF!</definedName>
    <definedName name="range5">'[24]QTY-Jan'!$B$1:$S$65536</definedName>
    <definedName name="RangeFeb2007">#REF!</definedName>
    <definedName name="rangefeb2008">#REF!</definedName>
    <definedName name="RATE">#REF!</definedName>
    <definedName name="Ratio">#REF!</definedName>
    <definedName name="re">#REF!</definedName>
    <definedName name="Real">#REF!</definedName>
    <definedName name="recdec">[14]STOCKS!#REF!</definedName>
    <definedName name="RECE">#REF!</definedName>
    <definedName name="Region">#REF!</definedName>
    <definedName name="regions">#REF!</definedName>
    <definedName name="REGRANGE">[59]REGISTR!$A$1:$E$94</definedName>
    <definedName name="Reporting_Units">'[72]Reporting Units'!$C$4:$E$89</definedName>
    <definedName name="RepUnit">#REF!</definedName>
    <definedName name="RepUnits">'[73]Reporting Units'!$D$4:$D$85</definedName>
    <definedName name="rj">[14]STOCKS!#REF!</definedName>
    <definedName name="rrr">[10]Sheet1!$Q$228</definedName>
    <definedName name="rs">[33]rs!$A$7:$N$152</definedName>
    <definedName name="rthergreg">'[47]BUD-D.XLS'!$CX$2:$DG$49</definedName>
    <definedName name="RULevel">#REF!</definedName>
    <definedName name="S">'[74]HC-Out'!$A$1:$J$215</definedName>
    <definedName name="sa">#REF!</definedName>
    <definedName name="sap">[75]codes!$A$2:$C$113</definedName>
    <definedName name="SAPBEX" hidden="1">"3XCWT8HJAUZI2Z894EOZRHSIQ"</definedName>
    <definedName name="SAPBEXdnldView" hidden="1">"42Z7BBQZ9PBMX1XJK5CZFSAW9"</definedName>
    <definedName name="SAPBEXhrIndnt" hidden="1">"Wide"</definedName>
    <definedName name="SAPBEXrevision" hidden="1">1</definedName>
    <definedName name="SAPBEXsysID" hidden="1">"BWP"</definedName>
    <definedName name="SAPBEXwbID" hidden="1">"3VA492AB928SECIO9WDXCVPL0"</definedName>
    <definedName name="SAPsysID" hidden="1">"708C5W7SBKP804JT78WJ0JNKI"</definedName>
    <definedName name="SAPwbID" hidden="1">"ARS"</definedName>
    <definedName name="SAUD">[14]Article!#REF!</definedName>
    <definedName name="Sched_Pay">#REF!</definedName>
    <definedName name="Scheduled_Extra_Payments">#REF!</definedName>
    <definedName name="Scheduled_Interest_Rate">#REF!</definedName>
    <definedName name="Scheduled_Monthly_Payment">#REF!</definedName>
    <definedName name="Scope">'[32]Opex Details'!$A$32:$Z$1511</definedName>
    <definedName name="sd">#REF!</definedName>
    <definedName name="sdfd">'[44]BUD-D.XLS'!$CX$2:$DG$49</definedName>
    <definedName name="sec">#REF!</definedName>
    <definedName name="Sep">'[27]BUD-D.XLS'!$CD$2:$CM$49</definedName>
    <definedName name="SEP_YTD">#REF!</definedName>
    <definedName name="sepi">#REF!</definedName>
    <definedName name="sepr">#REF!</definedName>
    <definedName name="Server">#REF!</definedName>
    <definedName name="shi">[14]STOCKS!#REF!</definedName>
    <definedName name="shira">[33]shira!$A$7:$AB$148</definedName>
    <definedName name="SHRS">[29]Cap!#REF!</definedName>
    <definedName name="SIERANGE">[59]SIE!$A$1:$E$94</definedName>
    <definedName name="SLOT">[61]Article!$B$187:$P$187</definedName>
    <definedName name="SLOW">[10]Sheet1!$Q$228</definedName>
    <definedName name="SPCS">[29]Cap!#REF!</definedName>
    <definedName name="sqs">[3]Sheet1!#REF!</definedName>
    <definedName name="ss">#REF!</definedName>
    <definedName name="sss">#REF!</definedName>
    <definedName name="ST">[68]ST!$A$1:$G$65536</definedName>
    <definedName name="StatsProtectDn">[22]Stats!$N$34,[22]Stats!$P$34:$P$35,[22]Stats!$T$34,[22]Stats!$J$43:$J$44,[22]Stats!$N$43,[22]Stats!$P$43:$P$44,[22]Stats!$T$43,[22]Stats!$J$52:$J$53,[22]Stats!$N$52,[22]Stats!$P$52:$P$53,[22]Stats!$T$52,[22]Stats!$H$61,[22]Stats!$J$61,[22]Stats!$L$61,[22]Stats!$T$61,[22]Stats!$H$61:$L$61,[22]Stats!$L$65:$L$66,[22]Stats!$R$66,[22]Stats!$H$72:$J$72,[22]Stats!$N$72,[22]Stats!$T$72</definedName>
    <definedName name="StatsProtectUp">[22]Stats!$J$8,[22]Stats!$H$10:$J$10,[22]Stats!$H$12:$J$12,[22]Stats!$R$10:$T$10,[22]Stats!$R$12:$T$12,[22]Stats!$J$17:$J$18,[22]Stats!$N$17,[22]Stats!$J$20:$J$21,[22]Stats!$J$23:$J$24,[22]Stats!$J$26:$J$27,[22]Stats!$N$20,[22]Stats!$N$23,[22]Stats!$N$26,[22]Stats!$N$29,[22]Stats!$P$17:$P$18,[22]Stats!$P$20:$P$21,[22]Stats!$P$23:$P$24,[22]Stats!$P$26:$P$27,[22]Stats!$T$17:$T$29,[22]Stats!$N$17:$N$29,[22]Stats!$J$34:$J$35</definedName>
    <definedName name="stkl01">#REF!</definedName>
    <definedName name="STOCK">#REF!</definedName>
    <definedName name="Stocks_Written_Off">#REF!</definedName>
    <definedName name="STYLE_?">#REF!</definedName>
    <definedName name="Summaryprint">[37]Sheet2!$A$1:$V$68</definedName>
    <definedName name="t">'[44]BUD-D.XLS'!$AP$2:$AY$49</definedName>
    <definedName name="Tab">#REF!</definedName>
    <definedName name="TADCODE">#REF!</definedName>
    <definedName name="TADCODE1">#REF!</definedName>
    <definedName name="TADRANGE">'[76]DOWN-LOAD'!$A$7:$C$266</definedName>
    <definedName name="TADRANGE1">#REF!</definedName>
    <definedName name="tatata">[14]STOCKS!#REF!</definedName>
    <definedName name="tax">#REF!</definedName>
    <definedName name="TBCODE">[77]GL175PT401358!$A$1:$A$1000</definedName>
    <definedName name="TBRANGE">#REF!</definedName>
    <definedName name="tele">#REF!</definedName>
    <definedName name="Test_II">#REF!</definedName>
    <definedName name="TEST1">'[78]2006'!#REF!</definedName>
    <definedName name="th">'[44]BUD-D.XLS'!$CX$2:$DG$49</definedName>
    <definedName name="three">[79]TallySheet!#REF!</definedName>
    <definedName name="three1">[80]TallySheet!#REF!</definedName>
    <definedName name="ti">#REF!</definedName>
    <definedName name="tij">[14]Article!#REF!</definedName>
    <definedName name="TIL">#REF!</definedName>
    <definedName name="tilc">#REF!</definedName>
    <definedName name="tilj">#REF!</definedName>
    <definedName name="tilr">[14]Article!#REF!</definedName>
    <definedName name="tio">[14]Article!#REF!</definedName>
    <definedName name="Total_Interest">#REF!</definedName>
    <definedName name="Total_Pay">#REF!</definedName>
    <definedName name="Total_Payment" localSheetId="0">Scheduled_Payment+Extra_Payment</definedName>
    <definedName name="Total_Payment" localSheetId="3">Scheduled_Payment+Extra_Payment</definedName>
    <definedName name="Total_Payment" localSheetId="5">Scheduled_Payment+Extra_Payment</definedName>
    <definedName name="Total_Payment">Scheduled_Payment+Extra_Payment</definedName>
    <definedName name="tra">[14]STOCKS!#REF!</definedName>
    <definedName name="TRVRANGE">[59]TRAVELLING!$A$1:$E$94</definedName>
    <definedName name="tt">#REF!</definedName>
    <definedName name="TTT">[14]Article!#REF!</definedName>
    <definedName name="tttt">#REF!</definedName>
    <definedName name="Turnover">#REF!</definedName>
    <definedName name="U">#REF!</definedName>
    <definedName name="UAE">[14]Article!#REF!</definedName>
    <definedName name="UNIT">[14]Article!#REF!</definedName>
    <definedName name="USA">[14]Article!#REF!</definedName>
    <definedName name="usdcum">#REF!</definedName>
    <definedName name="usdcumnoa">#REF!</definedName>
    <definedName name="UserCtcCube">#REF!</definedName>
    <definedName name="ValidDepts">#REF!</definedName>
    <definedName name="Values_Entered" localSheetId="5">IF([0]!Loan_Amount*[0]!Interest_Rate*[0]!Loan_Years*[0]!Loan_Start&gt;0,1,0)</definedName>
    <definedName name="Values_Entered">IF(Loan_Amount*Interest_Rate*Loan_Years*Loan_Start&gt;0,1,0)</definedName>
    <definedName name="valuevx">42.314159</definedName>
    <definedName name="VCC">[14]Article!$B$48:$P$66</definedName>
    <definedName name="vcl">#REF!</definedName>
    <definedName name="vertex42_copyright" hidden="1">"© 2008-2015 Vertex42 LLC"</definedName>
    <definedName name="vertex42_id" hidden="1">"cash-flow-statement.xlsx"</definedName>
    <definedName name="vertex42_title" hidden="1">"Cash Flow Statement"</definedName>
    <definedName name="ves">#REF!</definedName>
    <definedName name="Vol">#REF!</definedName>
    <definedName name="vs">#REF!</definedName>
    <definedName name="vsa">#REF!</definedName>
    <definedName name="vsc">#REF!</definedName>
    <definedName name="vsj">#REF!</definedName>
    <definedName name="vss">#REF!</definedName>
    <definedName name="vv">#REF!</definedName>
    <definedName name="vvv">#REF!</definedName>
    <definedName name="w">#REF!</definedName>
    <definedName name="WACC">#REF!</definedName>
    <definedName name="we">'[44]BUD-D.XLS'!$V$2:$AE$49</definedName>
    <definedName name="WIP">#REF!</definedName>
    <definedName name="work">#REF!</definedName>
    <definedName name="Working_Actual">#REF!</definedName>
    <definedName name="Working_Budget">#REF!</definedName>
    <definedName name="Working_Last_Year">#REF!</definedName>
    <definedName name="Workings">#REF!</definedName>
    <definedName name="ww">#REF!</definedName>
    <definedName name="www">#REF!</definedName>
    <definedName name="wwww">#REF!</definedName>
    <definedName name="wwwww">#REF!</definedName>
    <definedName name="x">[15]Article!$B$74:$P$154</definedName>
    <definedName name="xx">[15]Article!$B$74:$P$154</definedName>
    <definedName name="xxx">'[44]BUD-D.XLS'!$DH$2:$DQ$49</definedName>
    <definedName name="xxxx">'[44]BUD-D.XLS'!$L$2:$U$49</definedName>
    <definedName name="xxxxx">'[23]Sep 2005-Detailed Accs'!$A$1</definedName>
    <definedName name="Y">'[27]BUD-D.XLS'!$DH$2:$DQ$49</definedName>
    <definedName name="Year">#REF!</definedName>
    <definedName name="YTD07">[81]Pivot!$B$5:$N$66</definedName>
    <definedName name="YTD07N">[82]Pivot!$B$5:$N$66</definedName>
    <definedName name="YTD07xx">[82]Pivot!$B$5:$N$66</definedName>
    <definedName name="YTD2004">#REF!</definedName>
    <definedName name="YTDPlan">#REF!</definedName>
    <definedName name="ZEN">#REF!</definedName>
    <definedName name="zxm">#REF!</definedName>
    <definedName name="zz">'[44]BUD-D.XLS'!$DH$2:$DQ$49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8" i="1" l="1"/>
  <c r="AX8" i="1"/>
  <c r="AH8" i="1"/>
  <c r="AM8" i="1"/>
  <c r="AL8" i="1"/>
  <c r="AA8" i="1"/>
  <c r="Z8" i="1"/>
  <c r="V8" i="1"/>
  <c r="W8" i="1"/>
  <c r="R8" i="1"/>
  <c r="L8" i="1"/>
  <c r="H8" i="1"/>
  <c r="BD35" i="1" l="1"/>
  <c r="BD34" i="1"/>
  <c r="BD33" i="1"/>
  <c r="AX6" i="1" l="1"/>
  <c r="S6" i="1"/>
  <c r="R6" i="1"/>
  <c r="AI6" i="1"/>
  <c r="AH6" i="1"/>
  <c r="AD6" i="1"/>
  <c r="AA6" i="1"/>
  <c r="Z6" i="1"/>
  <c r="W6" i="1"/>
  <c r="V6" i="1"/>
  <c r="M6" i="1"/>
  <c r="L6" i="1"/>
  <c r="I6" i="1"/>
  <c r="H6" i="1"/>
  <c r="BB33" i="1" l="1"/>
  <c r="BI31" i="1"/>
  <c r="BH31" i="1"/>
  <c r="AM31" i="1"/>
  <c r="AL31" i="1"/>
  <c r="AE31" i="1"/>
  <c r="AD31" i="1"/>
  <c r="AA31" i="1"/>
  <c r="Z31" i="1"/>
  <c r="W31" i="1"/>
  <c r="V31" i="1"/>
  <c r="S31" i="1"/>
  <c r="R31" i="1"/>
  <c r="M31" i="1"/>
  <c r="L31" i="1"/>
  <c r="I31" i="1"/>
  <c r="H31" i="1"/>
  <c r="BI30" i="1" l="1"/>
  <c r="BH30" i="1"/>
  <c r="AY30" i="1"/>
  <c r="AX30" i="1"/>
  <c r="AI30" i="1"/>
  <c r="AH30" i="1"/>
  <c r="AM30" i="1"/>
  <c r="AL30" i="1"/>
  <c r="AE30" i="1"/>
  <c r="AD30" i="1"/>
  <c r="AA30" i="1"/>
  <c r="Z30" i="1"/>
  <c r="W30" i="1"/>
  <c r="V30" i="1"/>
  <c r="S30" i="1"/>
  <c r="R30" i="1"/>
  <c r="M30" i="1"/>
  <c r="L30" i="1"/>
  <c r="I30" i="1"/>
  <c r="H30" i="1"/>
  <c r="BI29" i="1" l="1"/>
  <c r="BH29" i="1"/>
  <c r="AY29" i="1"/>
  <c r="AX29" i="1"/>
  <c r="AM29" i="1"/>
  <c r="AL29" i="1"/>
  <c r="AI29" i="1"/>
  <c r="AH29" i="1"/>
  <c r="AE29" i="1"/>
  <c r="AD29" i="1"/>
  <c r="AA29" i="1"/>
  <c r="Z29" i="1"/>
  <c r="W29" i="1"/>
  <c r="V29" i="1"/>
  <c r="S29" i="1"/>
  <c r="R29" i="1"/>
  <c r="M29" i="1"/>
  <c r="L29" i="1"/>
  <c r="I29" i="1"/>
  <c r="H29" i="1"/>
  <c r="BI28" i="1" l="1"/>
  <c r="BH28" i="1"/>
  <c r="AM28" i="1"/>
  <c r="AL28" i="1"/>
  <c r="AJ28" i="1"/>
  <c r="AE28" i="1"/>
  <c r="AD28" i="1"/>
  <c r="AA28" i="1"/>
  <c r="Z28" i="1"/>
  <c r="W28" i="1"/>
  <c r="V28" i="1"/>
  <c r="S28" i="1"/>
  <c r="R28" i="1"/>
  <c r="M28" i="1"/>
  <c r="L28" i="1"/>
  <c r="I28" i="1"/>
  <c r="H28" i="1"/>
  <c r="BQ27" i="1"/>
  <c r="BP27" i="1"/>
  <c r="BI27" i="1"/>
  <c r="BH27" i="1"/>
  <c r="U27" i="1" l="1"/>
  <c r="S27" i="1"/>
  <c r="R27" i="1"/>
  <c r="AI27" i="1"/>
  <c r="AH27" i="1"/>
  <c r="AY27" i="1"/>
  <c r="AX27" i="1"/>
  <c r="AL27" i="1"/>
  <c r="AM27" i="1"/>
  <c r="AE27" i="1"/>
  <c r="AD27" i="1"/>
  <c r="AA27" i="1"/>
  <c r="Z27" i="1"/>
  <c r="W27" i="1"/>
  <c r="V27" i="1"/>
  <c r="M27" i="1"/>
  <c r="L27" i="1"/>
  <c r="I27" i="1"/>
  <c r="H27" i="1"/>
  <c r="AQ34" i="1" l="1"/>
  <c r="BC34" i="1" s="1"/>
  <c r="AP34" i="1"/>
  <c r="BB34" i="1" s="1"/>
  <c r="AQ33" i="1"/>
  <c r="BC33" i="1" s="1"/>
  <c r="AP33" i="1"/>
  <c r="S38" i="1"/>
  <c r="R38" i="1"/>
  <c r="BO38" i="1"/>
  <c r="BK38" i="1"/>
  <c r="BJ38" i="1"/>
  <c r="BA38" i="1"/>
  <c r="AZ38" i="1"/>
  <c r="AW38" i="1"/>
  <c r="AV38" i="1"/>
  <c r="AO38" i="1"/>
  <c r="AN38" i="1"/>
  <c r="AM38" i="1"/>
  <c r="AL38" i="1"/>
  <c r="AI38" i="1"/>
  <c r="AK38" i="1" s="1"/>
  <c r="AH38" i="1"/>
  <c r="AJ38" i="1" s="1"/>
  <c r="AE38" i="1"/>
  <c r="AG38" i="1" s="1"/>
  <c r="AD38" i="1"/>
  <c r="AF38" i="1" s="1"/>
  <c r="AC38" i="1"/>
  <c r="AB38" i="1"/>
  <c r="AA38" i="1"/>
  <c r="Z38" i="1"/>
  <c r="W38" i="1"/>
  <c r="Y38" i="1" s="1"/>
  <c r="V38" i="1"/>
  <c r="X38" i="1" s="1"/>
  <c r="Q38" i="1"/>
  <c r="P38" i="1"/>
  <c r="M38" i="1"/>
  <c r="L38" i="1"/>
  <c r="I38" i="1"/>
  <c r="K38" i="1" s="1"/>
  <c r="H38" i="1"/>
  <c r="J38" i="1" s="1"/>
  <c r="T38" i="1" l="1"/>
  <c r="U38" i="1"/>
  <c r="AP38" i="1"/>
  <c r="AQ38" i="1"/>
  <c r="AS38" i="1" s="1"/>
  <c r="BN38" i="1"/>
  <c r="N38" i="1"/>
  <c r="BB38" i="1"/>
  <c r="O38" i="1"/>
  <c r="BC38" i="1"/>
  <c r="BQ38" i="1" l="1"/>
  <c r="BU38" i="1"/>
  <c r="BG38" i="1"/>
  <c r="BE38" i="1"/>
  <c r="BP38" i="1"/>
  <c r="BT38" i="1"/>
  <c r="BF38" i="1"/>
  <c r="BD38" i="1"/>
  <c r="AR38" i="1"/>
  <c r="CD38" i="1"/>
  <c r="CC38" i="1"/>
  <c r="BR38" i="1" l="1"/>
  <c r="BX38" i="1"/>
  <c r="BV38" i="1"/>
  <c r="BY38" i="1"/>
  <c r="BW38" i="1"/>
  <c r="BS38" i="1"/>
  <c r="CA38" i="1" l="1"/>
  <c r="BZ38" i="1"/>
  <c r="R36" i="1" l="1"/>
  <c r="AX36" i="1"/>
  <c r="AE36" i="1"/>
  <c r="AM36" i="1"/>
  <c r="AD36" i="1"/>
  <c r="AL36" i="1"/>
  <c r="AI36" i="1"/>
  <c r="AH36" i="1"/>
  <c r="AA36" i="1"/>
  <c r="Z36" i="1"/>
  <c r="W36" i="1"/>
  <c r="V36" i="1"/>
  <c r="S36" i="1"/>
  <c r="M36" i="1"/>
  <c r="L36" i="1"/>
  <c r="I36" i="1"/>
  <c r="H36" i="1"/>
  <c r="BO25" i="1" l="1"/>
  <c r="BN25" i="1"/>
  <c r="BK25" i="1"/>
  <c r="BJ25" i="1"/>
  <c r="BA25" i="1"/>
  <c r="AZ25" i="1"/>
  <c r="AW25" i="1"/>
  <c r="AV25" i="1"/>
  <c r="AM25" i="1"/>
  <c r="AL25" i="1"/>
  <c r="AJ25" i="1"/>
  <c r="AE25" i="1"/>
  <c r="AD25" i="1"/>
  <c r="AF25" i="1" s="1"/>
  <c r="AA25" i="1"/>
  <c r="Z25" i="1"/>
  <c r="AB25" i="1" s="1"/>
  <c r="W25" i="1"/>
  <c r="V25" i="1"/>
  <c r="S25" i="1"/>
  <c r="R25" i="1"/>
  <c r="M25" i="1"/>
  <c r="L25" i="1"/>
  <c r="I25" i="1"/>
  <c r="H25" i="1"/>
  <c r="BO24" i="1"/>
  <c r="BN24" i="1"/>
  <c r="BK24" i="1"/>
  <c r="BJ24" i="1"/>
  <c r="AX24" i="1"/>
  <c r="BA24" i="1" s="1"/>
  <c r="AW24" i="1"/>
  <c r="AV24" i="1"/>
  <c r="AM24" i="1"/>
  <c r="AL24" i="1"/>
  <c r="AJ24" i="1"/>
  <c r="AF24" i="1"/>
  <c r="AA24" i="1"/>
  <c r="Z24" i="1"/>
  <c r="AB24" i="1" s="1"/>
  <c r="W24" i="1"/>
  <c r="V24" i="1"/>
  <c r="S24" i="1"/>
  <c r="R24" i="1"/>
  <c r="T24" i="1" s="1"/>
  <c r="M24" i="1"/>
  <c r="L24" i="1"/>
  <c r="P24" i="1" s="1"/>
  <c r="I24" i="1"/>
  <c r="H24" i="1"/>
  <c r="BO23" i="1"/>
  <c r="BN23" i="1"/>
  <c r="BK23" i="1"/>
  <c r="BJ23" i="1"/>
  <c r="AX23" i="1"/>
  <c r="BA23" i="1" s="1"/>
  <c r="AT23" i="1"/>
  <c r="AW23" i="1" s="1"/>
  <c r="AM23" i="1"/>
  <c r="AL23" i="1"/>
  <c r="AP23" i="1" s="1"/>
  <c r="AJ23" i="1"/>
  <c r="AE23" i="1"/>
  <c r="AG23" i="1" s="1"/>
  <c r="AD23" i="1"/>
  <c r="AF23" i="1" s="1"/>
  <c r="AA23" i="1"/>
  <c r="Z23" i="1"/>
  <c r="AB23" i="1" s="1"/>
  <c r="W23" i="1"/>
  <c r="Y23" i="1" s="1"/>
  <c r="V23" i="1"/>
  <c r="X23" i="1" s="1"/>
  <c r="S23" i="1"/>
  <c r="R23" i="1"/>
  <c r="T23" i="1" s="1"/>
  <c r="M23" i="1"/>
  <c r="L23" i="1"/>
  <c r="I23" i="1"/>
  <c r="H23" i="1"/>
  <c r="BO22" i="1"/>
  <c r="BN22" i="1"/>
  <c r="BK22" i="1"/>
  <c r="BJ22" i="1"/>
  <c r="AX22" i="1"/>
  <c r="AU22" i="1"/>
  <c r="AU26" i="1" s="1"/>
  <c r="AT22" i="1"/>
  <c r="AW22" i="1" s="1"/>
  <c r="AM22" i="1"/>
  <c r="AL22" i="1"/>
  <c r="AN22" i="1" s="1"/>
  <c r="AI22" i="1"/>
  <c r="AI26" i="1" s="1"/>
  <c r="AH22" i="1"/>
  <c r="AG22" i="1"/>
  <c r="AE22" i="1"/>
  <c r="AD22" i="1"/>
  <c r="AF22" i="1" s="1"/>
  <c r="AA22" i="1"/>
  <c r="Z22" i="1"/>
  <c r="AB22" i="1" s="1"/>
  <c r="W22" i="1"/>
  <c r="V22" i="1"/>
  <c r="S22" i="1"/>
  <c r="R22" i="1"/>
  <c r="T22" i="1" s="1"/>
  <c r="M22" i="1"/>
  <c r="O22" i="1" s="1"/>
  <c r="L22" i="1"/>
  <c r="I22" i="1"/>
  <c r="H22" i="1"/>
  <c r="BO21" i="1"/>
  <c r="BN21" i="1"/>
  <c r="BK21" i="1"/>
  <c r="BJ21" i="1"/>
  <c r="BA21" i="1"/>
  <c r="AZ21" i="1"/>
  <c r="AW21" i="1"/>
  <c r="AV21" i="1"/>
  <c r="AQ21" i="1"/>
  <c r="AN21" i="1"/>
  <c r="AJ21" i="1"/>
  <c r="AF21" i="1"/>
  <c r="Z21" i="1"/>
  <c r="X21" i="1"/>
  <c r="BC21" i="1"/>
  <c r="R21" i="1"/>
  <c r="N21" i="1"/>
  <c r="J21" i="1"/>
  <c r="BO20" i="1"/>
  <c r="BN20" i="1"/>
  <c r="BK20" i="1"/>
  <c r="BJ20" i="1"/>
  <c r="AX20" i="1"/>
  <c r="AZ20" i="1" s="1"/>
  <c r="AT20" i="1"/>
  <c r="AW20" i="1" s="1"/>
  <c r="AM20" i="1"/>
  <c r="AL20" i="1"/>
  <c r="AJ20" i="1"/>
  <c r="AE20" i="1"/>
  <c r="AD20" i="1"/>
  <c r="AA20" i="1"/>
  <c r="Z20" i="1"/>
  <c r="W20" i="1"/>
  <c r="V20" i="1"/>
  <c r="S20" i="1"/>
  <c r="R20" i="1"/>
  <c r="M20" i="1"/>
  <c r="L20" i="1"/>
  <c r="I20" i="1"/>
  <c r="H20" i="1"/>
  <c r="AY26" i="1"/>
  <c r="BH26" i="1"/>
  <c r="BJ26" i="1" s="1"/>
  <c r="BI26" i="1"/>
  <c r="BL26" i="1"/>
  <c r="BM26" i="1"/>
  <c r="U22" i="1" l="1"/>
  <c r="AP25" i="1"/>
  <c r="O20" i="1"/>
  <c r="AN24" i="1"/>
  <c r="U23" i="1"/>
  <c r="Y24" i="1"/>
  <c r="N22" i="1"/>
  <c r="K24" i="1"/>
  <c r="T25" i="1"/>
  <c r="AN25" i="1"/>
  <c r="AF20" i="1"/>
  <c r="J23" i="1"/>
  <c r="AV23" i="1"/>
  <c r="AO24" i="1"/>
  <c r="AO25" i="1"/>
  <c r="K23" i="1"/>
  <c r="AQ24" i="1"/>
  <c r="AL26" i="1"/>
  <c r="AP24" i="1"/>
  <c r="BB24" i="1" s="1"/>
  <c r="BP24" i="1" s="1"/>
  <c r="Y25" i="1"/>
  <c r="BN26" i="1"/>
  <c r="BA20" i="1"/>
  <c r="BK26" i="1"/>
  <c r="AN23" i="1"/>
  <c r="AC24" i="1"/>
  <c r="AG25" i="1"/>
  <c r="AB20" i="1"/>
  <c r="AO23" i="1"/>
  <c r="J24" i="1"/>
  <c r="BQ21" i="1"/>
  <c r="BU21" i="1"/>
  <c r="BY21" i="1" s="1"/>
  <c r="J20" i="1"/>
  <c r="K20" i="1"/>
  <c r="AG20" i="1"/>
  <c r="AV22" i="1"/>
  <c r="AQ25" i="1"/>
  <c r="AS25" i="1" s="1"/>
  <c r="AC23" i="1"/>
  <c r="X25" i="1"/>
  <c r="T21" i="1"/>
  <c r="BA22" i="1"/>
  <c r="AZ22" i="1"/>
  <c r="P23" i="1"/>
  <c r="BB23" i="1"/>
  <c r="N23" i="1"/>
  <c r="AM26" i="1"/>
  <c r="AO20" i="1"/>
  <c r="Q23" i="1"/>
  <c r="O23" i="1"/>
  <c r="T20" i="1"/>
  <c r="AN20" i="1"/>
  <c r="AP21" i="1"/>
  <c r="AB21" i="1"/>
  <c r="AA26" i="1"/>
  <c r="U20" i="1"/>
  <c r="K25" i="1"/>
  <c r="AP20" i="1"/>
  <c r="X20" i="1"/>
  <c r="AH26" i="1"/>
  <c r="AJ26" i="1" s="1"/>
  <c r="AJ22" i="1"/>
  <c r="J25" i="1"/>
  <c r="V26" i="1"/>
  <c r="AQ20" i="1"/>
  <c r="Y20" i="1"/>
  <c r="AC25" i="1"/>
  <c r="P25" i="1"/>
  <c r="AX26" i="1"/>
  <c r="AZ26" i="1" s="1"/>
  <c r="AP22" i="1"/>
  <c r="BB22" i="1" s="1"/>
  <c r="AZ23" i="1"/>
  <c r="Q25" i="1"/>
  <c r="P20" i="1"/>
  <c r="AQ22" i="1"/>
  <c r="AK22" i="1"/>
  <c r="AZ24" i="1"/>
  <c r="N25" i="1"/>
  <c r="BB25" i="1"/>
  <c r="Q20" i="1"/>
  <c r="AC20" i="1"/>
  <c r="AV20" i="1"/>
  <c r="J22" i="1"/>
  <c r="X22" i="1"/>
  <c r="N24" i="1"/>
  <c r="O25" i="1"/>
  <c r="N20" i="1"/>
  <c r="K22" i="1"/>
  <c r="Y22" i="1"/>
  <c r="AO22" i="1"/>
  <c r="O24" i="1"/>
  <c r="P22" i="1"/>
  <c r="Q22" i="1"/>
  <c r="AC22" i="1"/>
  <c r="AQ23" i="1"/>
  <c r="AS23" i="1" s="1"/>
  <c r="Q24" i="1"/>
  <c r="X24" i="1"/>
  <c r="S26" i="1"/>
  <c r="M26" i="1"/>
  <c r="L26" i="1"/>
  <c r="W26" i="1"/>
  <c r="Z26" i="1"/>
  <c r="R26" i="1"/>
  <c r="AE26" i="1"/>
  <c r="BO26" i="1"/>
  <c r="AD26" i="1"/>
  <c r="AT26" i="1"/>
  <c r="I26" i="1"/>
  <c r="H26" i="1"/>
  <c r="AF26" i="1" l="1"/>
  <c r="AP26" i="1"/>
  <c r="AN26" i="1"/>
  <c r="AS24" i="1"/>
  <c r="AK26" i="1"/>
  <c r="AO26" i="1"/>
  <c r="AR24" i="1"/>
  <c r="BC24" i="1"/>
  <c r="BE24" i="1" s="1"/>
  <c r="AS22" i="1"/>
  <c r="X26" i="1"/>
  <c r="BA26" i="1"/>
  <c r="T26" i="1"/>
  <c r="BP25" i="1"/>
  <c r="BF25" i="1"/>
  <c r="BT25" i="1"/>
  <c r="BC25" i="1"/>
  <c r="AS20" i="1"/>
  <c r="BC20" i="1"/>
  <c r="AR25" i="1"/>
  <c r="AR21" i="1"/>
  <c r="BB21" i="1"/>
  <c r="AR23" i="1"/>
  <c r="Y26" i="1"/>
  <c r="BT24" i="1"/>
  <c r="BF24" i="1"/>
  <c r="J26" i="1"/>
  <c r="BT22" i="1"/>
  <c r="BF22" i="1"/>
  <c r="BP22" i="1"/>
  <c r="AR22" i="1"/>
  <c r="BF23" i="1"/>
  <c r="BD23" i="1"/>
  <c r="BT23" i="1"/>
  <c r="BP23" i="1"/>
  <c r="BC22" i="1"/>
  <c r="AR20" i="1"/>
  <c r="BB20" i="1"/>
  <c r="BC23" i="1"/>
  <c r="N26" i="1"/>
  <c r="P26" i="1"/>
  <c r="U26" i="1"/>
  <c r="AC26" i="1"/>
  <c r="AB26" i="1"/>
  <c r="AG26" i="1"/>
  <c r="AV26" i="1"/>
  <c r="AW26" i="1"/>
  <c r="AQ26" i="1"/>
  <c r="AS26" i="1" s="1"/>
  <c r="K26" i="1"/>
  <c r="O26" i="1"/>
  <c r="Q26" i="1"/>
  <c r="BU24" i="1" l="1"/>
  <c r="BD24" i="1"/>
  <c r="BQ24" i="1"/>
  <c r="BG24" i="1"/>
  <c r="BS24" i="1"/>
  <c r="BB26" i="1"/>
  <c r="BF26" i="1" s="1"/>
  <c r="BX22" i="1"/>
  <c r="BG20" i="1"/>
  <c r="BU20" i="1"/>
  <c r="BE20" i="1"/>
  <c r="BQ20" i="1"/>
  <c r="BE25" i="1"/>
  <c r="BU25" i="1"/>
  <c r="BQ25" i="1"/>
  <c r="BS25" i="1" s="1"/>
  <c r="BG25" i="1"/>
  <c r="BF20" i="1"/>
  <c r="BP20" i="1"/>
  <c r="BT20" i="1"/>
  <c r="BD20" i="1"/>
  <c r="BY24" i="1"/>
  <c r="BW24" i="1"/>
  <c r="BX25" i="1"/>
  <c r="BX24" i="1"/>
  <c r="BZ24" i="1" s="1"/>
  <c r="BV24" i="1"/>
  <c r="BD25" i="1"/>
  <c r="BQ22" i="1"/>
  <c r="BS22" i="1" s="1"/>
  <c r="BG22" i="1"/>
  <c r="BE22" i="1"/>
  <c r="BU22" i="1"/>
  <c r="BV22" i="1" s="1"/>
  <c r="BP21" i="1"/>
  <c r="BR21" i="1" s="1"/>
  <c r="BT21" i="1"/>
  <c r="BD21" i="1"/>
  <c r="BX23" i="1"/>
  <c r="BD22" i="1"/>
  <c r="BR24" i="1"/>
  <c r="BG23" i="1"/>
  <c r="BU23" i="1"/>
  <c r="BV23" i="1" s="1"/>
  <c r="BE23" i="1"/>
  <c r="BQ23" i="1"/>
  <c r="BS23" i="1" s="1"/>
  <c r="BT26" i="1"/>
  <c r="AR26" i="1"/>
  <c r="BC26" i="1"/>
  <c r="BS20" i="1" l="1"/>
  <c r="BR23" i="1"/>
  <c r="BD26" i="1"/>
  <c r="BY25" i="1"/>
  <c r="CA25" i="1" s="1"/>
  <c r="BW25" i="1"/>
  <c r="BV25" i="1"/>
  <c r="BR25" i="1"/>
  <c r="BZ25" i="1"/>
  <c r="BX21" i="1"/>
  <c r="BZ21" i="1" s="1"/>
  <c r="BV21" i="1"/>
  <c r="CA24" i="1"/>
  <c r="BY22" i="1"/>
  <c r="CA22" i="1" s="1"/>
  <c r="BW22" i="1"/>
  <c r="BW20" i="1"/>
  <c r="BY20" i="1"/>
  <c r="BW23" i="1"/>
  <c r="BY23" i="1"/>
  <c r="CA23" i="1" s="1"/>
  <c r="BV20" i="1"/>
  <c r="BX20" i="1"/>
  <c r="BR20" i="1"/>
  <c r="BR22" i="1"/>
  <c r="BU26" i="1"/>
  <c r="BW26" i="1" s="1"/>
  <c r="BP26" i="1"/>
  <c r="BE26" i="1"/>
  <c r="BG26" i="1"/>
  <c r="BQ26" i="1"/>
  <c r="BS26" i="1" l="1"/>
  <c r="BZ23" i="1"/>
  <c r="BV26" i="1"/>
  <c r="BZ20" i="1"/>
  <c r="BZ22" i="1"/>
  <c r="CA20" i="1"/>
  <c r="BR26" i="1"/>
  <c r="BX26" i="1"/>
  <c r="BY26" i="1"/>
  <c r="CA26" i="1" s="1"/>
  <c r="BZ26" i="1" l="1"/>
  <c r="S43" i="1" l="1"/>
  <c r="R47" i="1"/>
  <c r="R46" i="1"/>
  <c r="L40" i="1"/>
  <c r="M40" i="1"/>
  <c r="L41" i="1"/>
  <c r="M43" i="1"/>
  <c r="L46" i="1"/>
  <c r="L47" i="1"/>
  <c r="BM47" i="1"/>
  <c r="BL47" i="1"/>
  <c r="BM46" i="1"/>
  <c r="BL46" i="1"/>
  <c r="BM45" i="1"/>
  <c r="BL45" i="1"/>
  <c r="BM44" i="1"/>
  <c r="BL44" i="1"/>
  <c r="BM43" i="1"/>
  <c r="BL43" i="1"/>
  <c r="BM42" i="1"/>
  <c r="BL42" i="1"/>
  <c r="BM41" i="1"/>
  <c r="BL41" i="1"/>
  <c r="BM40" i="1"/>
  <c r="BL40" i="1"/>
  <c r="BI47" i="1"/>
  <c r="BH47" i="1"/>
  <c r="BI46" i="1"/>
  <c r="BH46" i="1"/>
  <c r="BI45" i="1"/>
  <c r="BH45" i="1"/>
  <c r="BI44" i="1"/>
  <c r="BH44" i="1"/>
  <c r="BI43" i="1"/>
  <c r="BH43" i="1"/>
  <c r="BI42" i="1"/>
  <c r="BH42" i="1"/>
  <c r="BI41" i="1"/>
  <c r="BH41" i="1"/>
  <c r="BI40" i="1"/>
  <c r="BH40" i="1"/>
  <c r="AY47" i="1"/>
  <c r="AX47" i="1"/>
  <c r="AY46" i="1"/>
  <c r="AX46" i="1"/>
  <c r="AY45" i="1"/>
  <c r="AX45" i="1"/>
  <c r="AY44" i="1"/>
  <c r="AX44" i="1"/>
  <c r="AY43" i="1"/>
  <c r="AX43" i="1"/>
  <c r="AY42" i="1"/>
  <c r="AX42" i="1"/>
  <c r="AY41" i="1"/>
  <c r="AX41" i="1"/>
  <c r="AY40" i="1"/>
  <c r="AX40" i="1"/>
  <c r="AU47" i="1"/>
  <c r="AT47" i="1"/>
  <c r="AU46" i="1"/>
  <c r="AT46" i="1"/>
  <c r="AU45" i="1"/>
  <c r="AT45" i="1"/>
  <c r="AU44" i="1"/>
  <c r="AT44" i="1"/>
  <c r="AU43" i="1"/>
  <c r="AT43" i="1"/>
  <c r="AU42" i="1"/>
  <c r="AT42" i="1"/>
  <c r="AU41" i="1"/>
  <c r="AT41" i="1"/>
  <c r="AU40" i="1"/>
  <c r="AT40" i="1"/>
  <c r="AM47" i="1"/>
  <c r="AL47" i="1"/>
  <c r="AM46" i="1"/>
  <c r="AL46" i="1"/>
  <c r="AM45" i="1"/>
  <c r="AL45" i="1"/>
  <c r="AM44" i="1"/>
  <c r="AL44" i="1"/>
  <c r="AM43" i="1"/>
  <c r="AL43" i="1"/>
  <c r="AM42" i="1"/>
  <c r="AL42" i="1"/>
  <c r="AM41" i="1"/>
  <c r="AL41" i="1"/>
  <c r="AM40" i="1"/>
  <c r="AL40" i="1"/>
  <c r="AI47" i="1"/>
  <c r="AH47" i="1"/>
  <c r="AI46" i="1"/>
  <c r="AH46" i="1"/>
  <c r="AI45" i="1"/>
  <c r="AH45" i="1"/>
  <c r="AI44" i="1"/>
  <c r="AH44" i="1"/>
  <c r="AI43" i="1"/>
  <c r="AH43" i="1"/>
  <c r="AI42" i="1"/>
  <c r="AH42" i="1"/>
  <c r="AI41" i="1"/>
  <c r="AH41" i="1"/>
  <c r="AI40" i="1"/>
  <c r="AH40" i="1"/>
  <c r="AE47" i="1"/>
  <c r="AD47" i="1"/>
  <c r="AE46" i="1"/>
  <c r="AD46" i="1"/>
  <c r="AE45" i="1"/>
  <c r="AD45" i="1"/>
  <c r="AE44" i="1"/>
  <c r="AD44" i="1"/>
  <c r="AE43" i="1"/>
  <c r="AD43" i="1"/>
  <c r="AE42" i="1"/>
  <c r="AD42" i="1"/>
  <c r="AE41" i="1"/>
  <c r="AD41" i="1"/>
  <c r="AE40" i="1"/>
  <c r="AD40" i="1"/>
  <c r="AA47" i="1"/>
  <c r="Z47" i="1"/>
  <c r="AA46" i="1"/>
  <c r="Z46" i="1"/>
  <c r="AA45" i="1"/>
  <c r="Z45" i="1"/>
  <c r="AA44" i="1"/>
  <c r="Z44" i="1"/>
  <c r="AA43" i="1"/>
  <c r="Z43" i="1"/>
  <c r="AA42" i="1"/>
  <c r="Z42" i="1"/>
  <c r="AA41" i="1"/>
  <c r="Z41" i="1"/>
  <c r="AA40" i="1"/>
  <c r="Z40" i="1"/>
  <c r="W47" i="1"/>
  <c r="V47" i="1"/>
  <c r="W46" i="1"/>
  <c r="V46" i="1"/>
  <c r="W45" i="1"/>
  <c r="V45" i="1"/>
  <c r="W44" i="1"/>
  <c r="V44" i="1"/>
  <c r="W43" i="1"/>
  <c r="V43" i="1"/>
  <c r="W42" i="1"/>
  <c r="V42" i="1"/>
  <c r="W41" i="1"/>
  <c r="V41" i="1"/>
  <c r="W40" i="1"/>
  <c r="V40" i="1"/>
  <c r="M47" i="1"/>
  <c r="M46" i="1"/>
  <c r="M45" i="1"/>
  <c r="L45" i="1"/>
  <c r="M44" i="1"/>
  <c r="L44" i="1"/>
  <c r="L43" i="1"/>
  <c r="M42" i="1"/>
  <c r="L42" i="1"/>
  <c r="M41" i="1"/>
  <c r="H41" i="1"/>
  <c r="I41" i="1"/>
  <c r="H42" i="1"/>
  <c r="I42" i="1"/>
  <c r="H43" i="1"/>
  <c r="I43" i="1"/>
  <c r="H44" i="1"/>
  <c r="I44" i="1"/>
  <c r="H45" i="1"/>
  <c r="I45" i="1"/>
  <c r="H46" i="1"/>
  <c r="I46" i="1"/>
  <c r="H47" i="1"/>
  <c r="I47" i="1"/>
  <c r="I40" i="1"/>
  <c r="H40" i="1"/>
  <c r="H48" i="1" l="1"/>
  <c r="BH11" i="1"/>
  <c r="BI11" i="1"/>
  <c r="BH12" i="1"/>
  <c r="BI12" i="1"/>
  <c r="BH13" i="1"/>
  <c r="BI13" i="1"/>
  <c r="BH14" i="1"/>
  <c r="BI14" i="1"/>
  <c r="BH15" i="1"/>
  <c r="BI15" i="1"/>
  <c r="BH16" i="1"/>
  <c r="BI16" i="1"/>
  <c r="BH17" i="1"/>
  <c r="BI17" i="1"/>
  <c r="BH18" i="1"/>
  <c r="BI18" i="1"/>
  <c r="BI10" i="1"/>
  <c r="BH10" i="1"/>
  <c r="BL10" i="1"/>
  <c r="AX11" i="1"/>
  <c r="AX12" i="1"/>
  <c r="AX13" i="1"/>
  <c r="AX14" i="1"/>
  <c r="AX15" i="1"/>
  <c r="AX16" i="1"/>
  <c r="AX17" i="1"/>
  <c r="AX18" i="1"/>
  <c r="AX10" i="1"/>
  <c r="AI11" i="1"/>
  <c r="AI12" i="1"/>
  <c r="AI13" i="1"/>
  <c r="AI14" i="1"/>
  <c r="AI15" i="1"/>
  <c r="AI16" i="1"/>
  <c r="AI17" i="1"/>
  <c r="AI18" i="1"/>
  <c r="AI10" i="1"/>
  <c r="AY11" i="1"/>
  <c r="AY12" i="1"/>
  <c r="AY13" i="1"/>
  <c r="AY14" i="1"/>
  <c r="AY15" i="1"/>
  <c r="AY16" i="1"/>
  <c r="AY17" i="1"/>
  <c r="AY18" i="1"/>
  <c r="AY10" i="1"/>
  <c r="AL11" i="1"/>
  <c r="AM11" i="1"/>
  <c r="AL12" i="1"/>
  <c r="AM12" i="1"/>
  <c r="AL13" i="1"/>
  <c r="AM13" i="1"/>
  <c r="AL14" i="1"/>
  <c r="AM14" i="1"/>
  <c r="AL15" i="1"/>
  <c r="AM15" i="1"/>
  <c r="AL16" i="1"/>
  <c r="AM16" i="1"/>
  <c r="AL17" i="1"/>
  <c r="AM17" i="1"/>
  <c r="AL18" i="1"/>
  <c r="AM18" i="1"/>
  <c r="AM10" i="1"/>
  <c r="AL10" i="1"/>
  <c r="AH11" i="1"/>
  <c r="AH12" i="1"/>
  <c r="AH13" i="1"/>
  <c r="AH14" i="1"/>
  <c r="AH15" i="1"/>
  <c r="AH16" i="1"/>
  <c r="AH17" i="1"/>
  <c r="AH18" i="1"/>
  <c r="AH10" i="1" l="1"/>
  <c r="AD11" i="1"/>
  <c r="AE11" i="1"/>
  <c r="AD12" i="1"/>
  <c r="AE12" i="1"/>
  <c r="AD13" i="1"/>
  <c r="AE13" i="1"/>
  <c r="AD14" i="1"/>
  <c r="AE14" i="1"/>
  <c r="AD15" i="1"/>
  <c r="AE15" i="1"/>
  <c r="AD16" i="1"/>
  <c r="AE16" i="1"/>
  <c r="AD17" i="1"/>
  <c r="AE17" i="1"/>
  <c r="AD18" i="1"/>
  <c r="AE18" i="1"/>
  <c r="AE10" i="1"/>
  <c r="AD10" i="1"/>
  <c r="AA18" i="1"/>
  <c r="Z18" i="1"/>
  <c r="AA17" i="1"/>
  <c r="Z17" i="1"/>
  <c r="AA16" i="1"/>
  <c r="Z16" i="1"/>
  <c r="AA15" i="1"/>
  <c r="Z15" i="1"/>
  <c r="AA14" i="1"/>
  <c r="Z14" i="1"/>
  <c r="AA13" i="1"/>
  <c r="Z13" i="1"/>
  <c r="AA12" i="1"/>
  <c r="Z12" i="1"/>
  <c r="AA11" i="1"/>
  <c r="Z11" i="1"/>
  <c r="AA10" i="1"/>
  <c r="Z10" i="1"/>
  <c r="H19" i="1"/>
  <c r="AQ47" i="1" l="1"/>
  <c r="AM49" i="1" l="1"/>
  <c r="AL49" i="1"/>
  <c r="AI49" i="1"/>
  <c r="AH49" i="1"/>
  <c r="AE49" i="1"/>
  <c r="AD49" i="1"/>
  <c r="AA49" i="1"/>
  <c r="Z49" i="1"/>
  <c r="W49" i="1"/>
  <c r="V49" i="1"/>
  <c r="S49" i="1"/>
  <c r="R49" i="1"/>
  <c r="M49" i="1"/>
  <c r="L49" i="1"/>
  <c r="I49" i="1"/>
  <c r="H49" i="1"/>
  <c r="W51" i="1" l="1"/>
  <c r="V51" i="1"/>
  <c r="AU51" i="1"/>
  <c r="AT51" i="1"/>
  <c r="AL51" i="1" l="1"/>
  <c r="AI51" i="1"/>
  <c r="AH51" i="1"/>
  <c r="AA51" i="1"/>
  <c r="Z51" i="1"/>
  <c r="AE51" i="1"/>
  <c r="AD51" i="1"/>
  <c r="S51" i="1"/>
  <c r="R51" i="1"/>
  <c r="M51" i="1"/>
  <c r="L51" i="1"/>
  <c r="I51" i="1"/>
  <c r="H51" i="1"/>
  <c r="BO60" i="1"/>
  <c r="BN60" i="1"/>
  <c r="BK60" i="1"/>
  <c r="BJ60" i="1"/>
  <c r="BC60" i="1"/>
  <c r="BU60" i="1" s="1"/>
  <c r="BY60" i="1" s="1"/>
  <c r="BB60" i="1"/>
  <c r="BF60" i="1" s="1"/>
  <c r="BA60" i="1"/>
  <c r="AW60" i="1"/>
  <c r="AS60" i="1"/>
  <c r="AO60" i="1"/>
  <c r="AK60" i="1"/>
  <c r="AG60" i="1"/>
  <c r="AC60" i="1"/>
  <c r="Y60" i="1"/>
  <c r="U60" i="1"/>
  <c r="O60" i="1"/>
  <c r="K60" i="1"/>
  <c r="BO59" i="1"/>
  <c r="BN59" i="1"/>
  <c r="BI59" i="1"/>
  <c r="BI61" i="1" s="1"/>
  <c r="BH59" i="1"/>
  <c r="AX59" i="1"/>
  <c r="BA59" i="1" s="1"/>
  <c r="AT59" i="1"/>
  <c r="AV59" i="1" s="1"/>
  <c r="AM59" i="1"/>
  <c r="AL59" i="1"/>
  <c r="AN59" i="1" s="1"/>
  <c r="AI59" i="1"/>
  <c r="AH59" i="1"/>
  <c r="AE59" i="1"/>
  <c r="AD59" i="1"/>
  <c r="AA59" i="1"/>
  <c r="Z59" i="1"/>
  <c r="AB59" i="1" s="1"/>
  <c r="W59" i="1"/>
  <c r="V59" i="1"/>
  <c r="R59" i="1"/>
  <c r="U59" i="1" s="1"/>
  <c r="M59" i="1"/>
  <c r="L59" i="1"/>
  <c r="I59" i="1"/>
  <c r="H59" i="1"/>
  <c r="J59" i="1" s="1"/>
  <c r="BO58" i="1"/>
  <c r="BN58" i="1"/>
  <c r="BH58" i="1"/>
  <c r="AX58" i="1"/>
  <c r="AZ58" i="1" s="1"/>
  <c r="AT58" i="1"/>
  <c r="AM58" i="1"/>
  <c r="AL58" i="1"/>
  <c r="AI58" i="1"/>
  <c r="AH58" i="1"/>
  <c r="AE58" i="1"/>
  <c r="AD58" i="1"/>
  <c r="AA58" i="1"/>
  <c r="Z58" i="1"/>
  <c r="W58" i="1"/>
  <c r="V58" i="1"/>
  <c r="S58" i="1"/>
  <c r="R58" i="1"/>
  <c r="T58" i="1" s="1"/>
  <c r="M58" i="1"/>
  <c r="L58" i="1"/>
  <c r="I58" i="1"/>
  <c r="H58" i="1"/>
  <c r="BM57" i="1"/>
  <c r="BM61" i="1" s="1"/>
  <c r="BL57" i="1"/>
  <c r="BL61" i="1" s="1"/>
  <c r="BH57" i="1"/>
  <c r="BK57" i="1" s="1"/>
  <c r="AY57" i="1"/>
  <c r="AY61" i="1" s="1"/>
  <c r="AX57" i="1"/>
  <c r="AU57" i="1"/>
  <c r="AT57" i="1"/>
  <c r="AM57" i="1"/>
  <c r="AL57" i="1"/>
  <c r="AN57" i="1" s="1"/>
  <c r="AI57" i="1"/>
  <c r="AH57" i="1"/>
  <c r="AE57" i="1"/>
  <c r="AD57" i="1"/>
  <c r="AF57" i="1" s="1"/>
  <c r="AA57" i="1"/>
  <c r="Z57" i="1"/>
  <c r="W57" i="1"/>
  <c r="V57" i="1"/>
  <c r="S57" i="1"/>
  <c r="R57" i="1"/>
  <c r="T57" i="1" s="1"/>
  <c r="M57" i="1"/>
  <c r="L57" i="1"/>
  <c r="I57" i="1"/>
  <c r="H57" i="1"/>
  <c r="BO56" i="1"/>
  <c r="BN56" i="1"/>
  <c r="BK56" i="1"/>
  <c r="BJ56" i="1"/>
  <c r="BA56" i="1"/>
  <c r="AZ56" i="1"/>
  <c r="AW56" i="1"/>
  <c r="AV56" i="1"/>
  <c r="AQ56" i="1"/>
  <c r="BC56" i="1" s="1"/>
  <c r="AP56" i="1"/>
  <c r="AR56" i="1" s="1"/>
  <c r="AO56" i="1"/>
  <c r="AN56" i="1"/>
  <c r="AK56" i="1"/>
  <c r="AJ56" i="1"/>
  <c r="AG56" i="1"/>
  <c r="AF56" i="1"/>
  <c r="AC56" i="1"/>
  <c r="AB56" i="1"/>
  <c r="Y56" i="1"/>
  <c r="X56" i="1"/>
  <c r="U56" i="1"/>
  <c r="T56" i="1"/>
  <c r="Q56" i="1"/>
  <c r="P56" i="1"/>
  <c r="O56" i="1"/>
  <c r="N56" i="1"/>
  <c r="K56" i="1"/>
  <c r="J56" i="1"/>
  <c r="X59" i="1" l="1"/>
  <c r="P59" i="1"/>
  <c r="AO59" i="1"/>
  <c r="Q59" i="1"/>
  <c r="I61" i="1"/>
  <c r="P58" i="1"/>
  <c r="AO57" i="1"/>
  <c r="K59" i="1"/>
  <c r="AI61" i="1"/>
  <c r="Y59" i="1"/>
  <c r="AE61" i="1"/>
  <c r="AW57" i="1"/>
  <c r="J57" i="1"/>
  <c r="AJ57" i="1"/>
  <c r="M61" i="1"/>
  <c r="AA61" i="1"/>
  <c r="AF58" i="1"/>
  <c r="O58" i="1"/>
  <c r="W61" i="1"/>
  <c r="K58" i="1"/>
  <c r="AK57" i="1"/>
  <c r="BH61" i="1"/>
  <c r="BJ61" i="1" s="1"/>
  <c r="X57" i="1"/>
  <c r="AV57" i="1"/>
  <c r="AH61" i="1"/>
  <c r="P57" i="1"/>
  <c r="H61" i="1"/>
  <c r="L61" i="1"/>
  <c r="N61" i="1" s="1"/>
  <c r="AB57" i="1"/>
  <c r="AZ57" i="1"/>
  <c r="BK59" i="1"/>
  <c r="BJ59" i="1"/>
  <c r="BN61" i="1"/>
  <c r="BO61" i="1"/>
  <c r="BQ56" i="1"/>
  <c r="U58" i="1"/>
  <c r="AJ59" i="1"/>
  <c r="BA58" i="1"/>
  <c r="AK59" i="1"/>
  <c r="AL61" i="1"/>
  <c r="AS56" i="1"/>
  <c r="AM61" i="1"/>
  <c r="J58" i="1"/>
  <c r="R61" i="1"/>
  <c r="K57" i="1"/>
  <c r="S61" i="1"/>
  <c r="AQ59" i="1"/>
  <c r="BC59" i="1" s="1"/>
  <c r="BA57" i="1"/>
  <c r="AC59" i="1"/>
  <c r="AU61" i="1"/>
  <c r="BP60" i="1"/>
  <c r="Z61" i="1"/>
  <c r="AX61" i="1"/>
  <c r="AZ61" i="1" s="1"/>
  <c r="BJ57" i="1"/>
  <c r="O59" i="1"/>
  <c r="BQ60" i="1"/>
  <c r="BS60" i="1" s="1"/>
  <c r="BN57" i="1"/>
  <c r="Y57" i="1"/>
  <c r="BO57" i="1"/>
  <c r="AC57" i="1"/>
  <c r="BG60" i="1"/>
  <c r="AC58" i="1"/>
  <c r="AQ57" i="1"/>
  <c r="BC57" i="1" s="1"/>
  <c r="AG58" i="1"/>
  <c r="AW59" i="1"/>
  <c r="V61" i="1"/>
  <c r="X61" i="1" s="1"/>
  <c r="AT61" i="1"/>
  <c r="BB56" i="1"/>
  <c r="N58" i="1"/>
  <c r="AO58" i="1"/>
  <c r="AD61" i="1"/>
  <c r="AN58" i="1"/>
  <c r="U57" i="1"/>
  <c r="Y58" i="1"/>
  <c r="X58" i="1"/>
  <c r="AP58" i="1"/>
  <c r="AW58" i="1"/>
  <c r="AV58" i="1"/>
  <c r="AQ58" i="1"/>
  <c r="BF56" i="1"/>
  <c r="BT56" i="1"/>
  <c r="BD56" i="1"/>
  <c r="AP57" i="1"/>
  <c r="AF59" i="1"/>
  <c r="AP59" i="1"/>
  <c r="BG56" i="1"/>
  <c r="BU56" i="1"/>
  <c r="BE56" i="1"/>
  <c r="AB58" i="1"/>
  <c r="BK58" i="1"/>
  <c r="BJ58" i="1"/>
  <c r="AG59" i="1"/>
  <c r="AG57" i="1"/>
  <c r="AK58" i="1"/>
  <c r="AJ58" i="1"/>
  <c r="Q57" i="1"/>
  <c r="O57" i="1"/>
  <c r="N57" i="1"/>
  <c r="Q58" i="1"/>
  <c r="T59" i="1"/>
  <c r="BD60" i="1"/>
  <c r="BT60" i="1"/>
  <c r="BE60" i="1"/>
  <c r="AZ59" i="1"/>
  <c r="N59" i="1"/>
  <c r="AK61" i="1" l="1"/>
  <c r="AF61" i="1"/>
  <c r="J61" i="1"/>
  <c r="Q61" i="1"/>
  <c r="AB61" i="1"/>
  <c r="BK61" i="1"/>
  <c r="AC61" i="1"/>
  <c r="AP61" i="1"/>
  <c r="AR61" i="1" s="1"/>
  <c r="AO61" i="1"/>
  <c r="AS58" i="1"/>
  <c r="K61" i="1"/>
  <c r="O61" i="1"/>
  <c r="P61" i="1"/>
  <c r="AV61" i="1"/>
  <c r="AS57" i="1"/>
  <c r="AJ61" i="1"/>
  <c r="U61" i="1"/>
  <c r="AG61" i="1"/>
  <c r="AQ61" i="1"/>
  <c r="AS59" i="1"/>
  <c r="T61" i="1"/>
  <c r="Y61" i="1"/>
  <c r="AR59" i="1"/>
  <c r="BS56" i="1"/>
  <c r="AR57" i="1"/>
  <c r="BR60" i="1"/>
  <c r="AW61" i="1"/>
  <c r="AN61" i="1"/>
  <c r="BP56" i="1"/>
  <c r="BA61" i="1"/>
  <c r="BU59" i="1"/>
  <c r="BG59" i="1"/>
  <c r="BQ59" i="1"/>
  <c r="BB57" i="1"/>
  <c r="BE57" i="1" s="1"/>
  <c r="BW56" i="1"/>
  <c r="BY56" i="1"/>
  <c r="BU57" i="1"/>
  <c r="BG57" i="1"/>
  <c r="BQ57" i="1"/>
  <c r="BB59" i="1"/>
  <c r="AR58" i="1"/>
  <c r="BB58" i="1"/>
  <c r="BC58" i="1"/>
  <c r="BC61" i="1" s="1"/>
  <c r="BX60" i="1"/>
  <c r="BV60" i="1"/>
  <c r="BW60" i="1"/>
  <c r="BX56" i="1"/>
  <c r="BV56" i="1"/>
  <c r="AS61" i="1" l="1"/>
  <c r="BB61" i="1"/>
  <c r="BF61" i="1" s="1"/>
  <c r="BG61" i="1"/>
  <c r="BZ56" i="1"/>
  <c r="BR56" i="1"/>
  <c r="BP59" i="1"/>
  <c r="BR59" i="1" s="1"/>
  <c r="BT59" i="1"/>
  <c r="BW59" i="1" s="1"/>
  <c r="BF59" i="1"/>
  <c r="BD59" i="1"/>
  <c r="BY57" i="1"/>
  <c r="CA56" i="1"/>
  <c r="BT57" i="1"/>
  <c r="BF57" i="1"/>
  <c r="BD57" i="1"/>
  <c r="BP57" i="1"/>
  <c r="BR57" i="1" s="1"/>
  <c r="BZ60" i="1"/>
  <c r="CA60" i="1"/>
  <c r="BS59" i="1"/>
  <c r="BG58" i="1"/>
  <c r="BU58" i="1"/>
  <c r="BU61" i="1" s="1"/>
  <c r="BE58" i="1"/>
  <c r="BQ58" i="1"/>
  <c r="BQ61" i="1" s="1"/>
  <c r="BE59" i="1"/>
  <c r="BF58" i="1"/>
  <c r="BT58" i="1"/>
  <c r="BD58" i="1"/>
  <c r="BP58" i="1"/>
  <c r="BY59" i="1"/>
  <c r="BR58" i="1" l="1"/>
  <c r="BD61" i="1"/>
  <c r="BE61" i="1"/>
  <c r="BP61" i="1"/>
  <c r="BR61" i="1" s="1"/>
  <c r="BS61" i="1"/>
  <c r="BT61" i="1"/>
  <c r="BV61" i="1" s="1"/>
  <c r="BV59" i="1"/>
  <c r="BX59" i="1"/>
  <c r="BZ59" i="1" s="1"/>
  <c r="BX58" i="1"/>
  <c r="BV58" i="1"/>
  <c r="BX57" i="1"/>
  <c r="CA57" i="1" s="1"/>
  <c r="BV57" i="1"/>
  <c r="BS58" i="1"/>
  <c r="BW57" i="1"/>
  <c r="BY58" i="1"/>
  <c r="BY61" i="1" s="1"/>
  <c r="BW58" i="1"/>
  <c r="BS57" i="1"/>
  <c r="CA59" i="1" l="1"/>
  <c r="BZ57" i="1"/>
  <c r="BX61" i="1"/>
  <c r="BZ61" i="1" s="1"/>
  <c r="BZ58" i="1"/>
  <c r="BW61" i="1"/>
  <c r="CA58" i="1"/>
  <c r="CA61" i="1" l="1"/>
  <c r="F3" i="1"/>
  <c r="BO65" i="1"/>
  <c r="BN65" i="1"/>
  <c r="BJ65" i="1"/>
  <c r="AY65" i="1"/>
  <c r="AX65" i="1"/>
  <c r="AT65" i="1"/>
  <c r="AW65" i="1" s="1"/>
  <c r="AM65" i="1"/>
  <c r="AL65" i="1"/>
  <c r="AN65" i="1" s="1"/>
  <c r="AI65" i="1"/>
  <c r="AK65" i="1" s="1"/>
  <c r="AH65" i="1"/>
  <c r="AJ65" i="1" s="1"/>
  <c r="AE65" i="1"/>
  <c r="AD65" i="1"/>
  <c r="AF65" i="1" s="1"/>
  <c r="AA65" i="1"/>
  <c r="Z65" i="1"/>
  <c r="W65" i="1"/>
  <c r="Y65" i="1" s="1"/>
  <c r="V65" i="1"/>
  <c r="S65" i="1"/>
  <c r="R65" i="1"/>
  <c r="M65" i="1"/>
  <c r="Q65" i="1" s="1"/>
  <c r="L65" i="1"/>
  <c r="P65" i="1" s="1"/>
  <c r="I65" i="1"/>
  <c r="H65" i="1"/>
  <c r="BO64" i="1"/>
  <c r="BN64" i="1"/>
  <c r="BJ64" i="1"/>
  <c r="BA64" i="1"/>
  <c r="AZ64" i="1"/>
  <c r="AT64" i="1"/>
  <c r="AW64" i="1" s="1"/>
  <c r="AM64" i="1"/>
  <c r="AL64" i="1"/>
  <c r="AN64" i="1" s="1"/>
  <c r="AI64" i="1"/>
  <c r="AH64" i="1"/>
  <c r="AJ64" i="1" s="1"/>
  <c r="AE64" i="1"/>
  <c r="AD64" i="1"/>
  <c r="AF64" i="1" s="1"/>
  <c r="AA64" i="1"/>
  <c r="Z64" i="1"/>
  <c r="W64" i="1"/>
  <c r="V64" i="1"/>
  <c r="S64" i="1"/>
  <c r="U64" i="1" s="1"/>
  <c r="R64" i="1"/>
  <c r="M64" i="1"/>
  <c r="L64" i="1"/>
  <c r="I64" i="1"/>
  <c r="H64" i="1"/>
  <c r="J64" i="1" s="1"/>
  <c r="BO62" i="1"/>
  <c r="BN62" i="1"/>
  <c r="BJ62" i="1"/>
  <c r="AX62" i="1"/>
  <c r="BA62" i="1" s="1"/>
  <c r="AT62" i="1"/>
  <c r="AW62" i="1" s="1"/>
  <c r="AM62" i="1"/>
  <c r="AL62" i="1"/>
  <c r="AN62" i="1" s="1"/>
  <c r="AI62" i="1"/>
  <c r="AH62" i="1"/>
  <c r="AE62" i="1"/>
  <c r="AD62" i="1"/>
  <c r="AA62" i="1"/>
  <c r="Z62" i="1"/>
  <c r="W62" i="1"/>
  <c r="V62" i="1"/>
  <c r="S62" i="1"/>
  <c r="R62" i="1"/>
  <c r="T62" i="1" s="1"/>
  <c r="M62" i="1"/>
  <c r="L62" i="1"/>
  <c r="I62" i="1"/>
  <c r="H62" i="1"/>
  <c r="D38" i="1" l="1"/>
  <c r="D33" i="1"/>
  <c r="E34" i="1"/>
  <c r="D34" i="1"/>
  <c r="E33" i="1"/>
  <c r="E38" i="1"/>
  <c r="G38" i="1" s="1"/>
  <c r="D36" i="1"/>
  <c r="AC64" i="1"/>
  <c r="J65" i="1"/>
  <c r="AG64" i="1"/>
  <c r="K64" i="1"/>
  <c r="T65" i="1"/>
  <c r="J62" i="1"/>
  <c r="AJ62" i="1"/>
  <c r="T64" i="1"/>
  <c r="X65" i="1"/>
  <c r="AC62" i="1"/>
  <c r="AF62" i="1"/>
  <c r="K62" i="1"/>
  <c r="BA65" i="1"/>
  <c r="AP65" i="1"/>
  <c r="BB65" i="1" s="1"/>
  <c r="AK62" i="1"/>
  <c r="Q64" i="1"/>
  <c r="AO62" i="1"/>
  <c r="D21" i="1"/>
  <c r="E21" i="1"/>
  <c r="D24" i="1"/>
  <c r="D25" i="1"/>
  <c r="E20" i="1"/>
  <c r="D20" i="1"/>
  <c r="E25" i="1"/>
  <c r="E24" i="1"/>
  <c r="D23" i="1"/>
  <c r="E23" i="1"/>
  <c r="G23" i="1" s="1"/>
  <c r="E22" i="1"/>
  <c r="D22" i="1"/>
  <c r="D56" i="1"/>
  <c r="D60" i="1"/>
  <c r="E57" i="1"/>
  <c r="E60" i="1"/>
  <c r="G60" i="1" s="1"/>
  <c r="E58" i="1"/>
  <c r="D59" i="1"/>
  <c r="E59" i="1"/>
  <c r="E56" i="1"/>
  <c r="D58" i="1"/>
  <c r="D57" i="1"/>
  <c r="AP62" i="1"/>
  <c r="AS62" i="1" s="1"/>
  <c r="AQ62" i="1"/>
  <c r="Y64" i="1"/>
  <c r="AG62" i="1"/>
  <c r="K65" i="1"/>
  <c r="P64" i="1"/>
  <c r="AQ65" i="1"/>
  <c r="AK64" i="1"/>
  <c r="BC65" i="1"/>
  <c r="N65" i="1"/>
  <c r="AG65" i="1"/>
  <c r="AO64" i="1"/>
  <c r="O65" i="1"/>
  <c r="U62" i="1"/>
  <c r="AP64" i="1"/>
  <c r="BB64" i="1" s="1"/>
  <c r="AB62" i="1"/>
  <c r="AB64" i="1"/>
  <c r="U65" i="1"/>
  <c r="AO65" i="1"/>
  <c r="AV64" i="1"/>
  <c r="AZ65" i="1"/>
  <c r="X64" i="1"/>
  <c r="AB65" i="1"/>
  <c r="AC65" i="1"/>
  <c r="N64" i="1"/>
  <c r="O64" i="1"/>
  <c r="AQ64" i="1"/>
  <c r="AV65" i="1"/>
  <c r="BC62" i="1"/>
  <c r="AV62" i="1"/>
  <c r="X62" i="1"/>
  <c r="Y62" i="1"/>
  <c r="N62" i="1"/>
  <c r="AZ62" i="1"/>
  <c r="O62" i="1"/>
  <c r="P62" i="1"/>
  <c r="Q62" i="1"/>
  <c r="F22" i="1" l="1"/>
  <c r="F38" i="1"/>
  <c r="BE65" i="1"/>
  <c r="AS65" i="1"/>
  <c r="BB62" i="1"/>
  <c r="G58" i="1"/>
  <c r="G25" i="1"/>
  <c r="F24" i="1"/>
  <c r="F59" i="1"/>
  <c r="G59" i="1"/>
  <c r="F20" i="1"/>
  <c r="D26" i="1"/>
  <c r="F26" i="1" s="1"/>
  <c r="F25" i="1"/>
  <c r="F60" i="1"/>
  <c r="F21" i="1"/>
  <c r="AR65" i="1"/>
  <c r="AR62" i="1"/>
  <c r="AS64" i="1"/>
  <c r="F23" i="1"/>
  <c r="BG65" i="1"/>
  <c r="G20" i="1"/>
  <c r="E26" i="1"/>
  <c r="D61" i="1"/>
  <c r="F56" i="1"/>
  <c r="G22" i="1"/>
  <c r="BQ65" i="1"/>
  <c r="G57" i="1"/>
  <c r="F57" i="1"/>
  <c r="BU65" i="1"/>
  <c r="F58" i="1"/>
  <c r="G56" i="1"/>
  <c r="E61" i="1"/>
  <c r="G24" i="1"/>
  <c r="BF64" i="1"/>
  <c r="BT64" i="1"/>
  <c r="BP64" i="1"/>
  <c r="BY65" i="1"/>
  <c r="BF65" i="1"/>
  <c r="BD65" i="1"/>
  <c r="BT65" i="1"/>
  <c r="BP65" i="1"/>
  <c r="BC64" i="1"/>
  <c r="AR64" i="1"/>
  <c r="BG62" i="1"/>
  <c r="BE62" i="1"/>
  <c r="BU62" i="1"/>
  <c r="BQ62" i="1"/>
  <c r="BF62" i="1"/>
  <c r="BD62" i="1"/>
  <c r="BT62" i="1"/>
  <c r="BP62" i="1"/>
  <c r="BR62" i="1" s="1"/>
  <c r="G61" i="1" l="1"/>
  <c r="F61" i="1"/>
  <c r="G26" i="1"/>
  <c r="BR65" i="1"/>
  <c r="BG64" i="1"/>
  <c r="BE64" i="1"/>
  <c r="BU64" i="1"/>
  <c r="BV64" i="1" s="1"/>
  <c r="BQ64" i="1"/>
  <c r="BS64" i="1" s="1"/>
  <c r="BX65" i="1"/>
  <c r="BZ65" i="1" s="1"/>
  <c r="BV65" i="1"/>
  <c r="BW65" i="1"/>
  <c r="CA65" i="1"/>
  <c r="BS65" i="1"/>
  <c r="BR64" i="1"/>
  <c r="BX64" i="1"/>
  <c r="BD64" i="1"/>
  <c r="BX62" i="1"/>
  <c r="BV62" i="1"/>
  <c r="BS62" i="1"/>
  <c r="BY62" i="1"/>
  <c r="BW62" i="1"/>
  <c r="BZ62" i="1" l="1"/>
  <c r="BY64" i="1"/>
  <c r="CA64" i="1" s="1"/>
  <c r="BW64" i="1"/>
  <c r="CA62" i="1"/>
  <c r="BZ64" i="1" l="1"/>
  <c r="BM50" i="1" l="1"/>
  <c r="BL50" i="1"/>
  <c r="BO50" i="1" s="1"/>
  <c r="BI50" i="1"/>
  <c r="BH50" i="1"/>
  <c r="BK50" i="1" s="1"/>
  <c r="AY50" i="1"/>
  <c r="AX50" i="1"/>
  <c r="BA50" i="1" s="1"/>
  <c r="AU50" i="1"/>
  <c r="AT50" i="1"/>
  <c r="AM50" i="1"/>
  <c r="AL50" i="1"/>
  <c r="AN50" i="1" s="1"/>
  <c r="AI50" i="1"/>
  <c r="AH50" i="1"/>
  <c r="AJ50" i="1" s="1"/>
  <c r="AE50" i="1"/>
  <c r="AD50" i="1"/>
  <c r="AA50" i="1"/>
  <c r="Z50" i="1"/>
  <c r="W50" i="1"/>
  <c r="V50" i="1"/>
  <c r="X50" i="1" s="1"/>
  <c r="S50" i="1"/>
  <c r="R50" i="1"/>
  <c r="M50" i="1"/>
  <c r="L50" i="1"/>
  <c r="N50" i="1" s="1"/>
  <c r="I50" i="1"/>
  <c r="H50" i="1"/>
  <c r="AK50" i="1" l="1"/>
  <c r="AV50" i="1"/>
  <c r="AO50" i="1"/>
  <c r="AC50" i="1"/>
  <c r="AF50" i="1"/>
  <c r="AG50" i="1"/>
  <c r="AB50" i="1"/>
  <c r="Y50" i="1"/>
  <c r="T50" i="1"/>
  <c r="U50" i="1"/>
  <c r="O50" i="1"/>
  <c r="J50" i="1"/>
  <c r="AW50" i="1"/>
  <c r="K50" i="1"/>
  <c r="BJ50" i="1"/>
  <c r="P50" i="1"/>
  <c r="AZ50" i="1"/>
  <c r="Q50" i="1"/>
  <c r="BN50" i="1"/>
  <c r="I35" i="1" l="1"/>
  <c r="H35" i="1"/>
  <c r="AU9" i="1"/>
  <c r="AT9" i="1"/>
  <c r="BO30" i="1"/>
  <c r="BN30" i="1"/>
  <c r="BK30" i="1"/>
  <c r="BJ30" i="1"/>
  <c r="BA30" i="1"/>
  <c r="AZ30" i="1"/>
  <c r="AW30" i="1"/>
  <c r="AV30" i="1"/>
  <c r="AQ30" i="1"/>
  <c r="AP30" i="1"/>
  <c r="AO30" i="1"/>
  <c r="AN30" i="1"/>
  <c r="AJ30" i="1"/>
  <c r="AG30" i="1"/>
  <c r="AF30" i="1"/>
  <c r="AC30" i="1"/>
  <c r="AB30" i="1"/>
  <c r="Y30" i="1"/>
  <c r="X30" i="1"/>
  <c r="U30" i="1"/>
  <c r="T30" i="1"/>
  <c r="AR30" i="1" l="1"/>
  <c r="AV9" i="1"/>
  <c r="J30" i="1"/>
  <c r="O30" i="1"/>
  <c r="AS30" i="1"/>
  <c r="AW9" i="1"/>
  <c r="P30" i="1"/>
  <c r="BB30" i="1"/>
  <c r="BP30" i="1" s="1"/>
  <c r="K30" i="1"/>
  <c r="N30" i="1" l="1"/>
  <c r="BC30" i="1"/>
  <c r="Q30" i="1"/>
  <c r="BT30" i="1"/>
  <c r="BF30" i="1"/>
  <c r="BD30" i="1" l="1"/>
  <c r="BQ30" i="1"/>
  <c r="BR30" i="1" s="1"/>
  <c r="BG30" i="1"/>
  <c r="BE30" i="1"/>
  <c r="BU30" i="1"/>
  <c r="BY30" i="1" s="1"/>
  <c r="BX30" i="1"/>
  <c r="BZ30" i="1" l="1"/>
  <c r="BS30" i="1"/>
  <c r="BV30" i="1"/>
  <c r="CA30" i="1"/>
  <c r="BW30" i="1"/>
  <c r="BK27" i="1"/>
  <c r="AW27" i="1"/>
  <c r="AV27" i="1"/>
  <c r="AJ27" i="1"/>
  <c r="X27" i="1"/>
  <c r="AN27" i="1" l="1"/>
  <c r="BO27" i="1"/>
  <c r="T27" i="1"/>
  <c r="AG27" i="1"/>
  <c r="AO27" i="1"/>
  <c r="AC27" i="1"/>
  <c r="Y27" i="1"/>
  <c r="AB27" i="1"/>
  <c r="BA27" i="1"/>
  <c r="AF27" i="1"/>
  <c r="N27" i="1"/>
  <c r="AZ27" i="1"/>
  <c r="BN27" i="1"/>
  <c r="J27" i="1"/>
  <c r="BJ27" i="1"/>
  <c r="O27" i="1"/>
  <c r="P27" i="1"/>
  <c r="AP27" i="1"/>
  <c r="AQ27" i="1"/>
  <c r="BC27" i="1" s="1"/>
  <c r="K27" i="1"/>
  <c r="Q27" i="1"/>
  <c r="AR27" i="1" l="1"/>
  <c r="BG27" i="1"/>
  <c r="BU27" i="1"/>
  <c r="BB27" i="1"/>
  <c r="AS27" i="1"/>
  <c r="BR27" i="1" l="1"/>
  <c r="BS27" i="1"/>
  <c r="BT27" i="1"/>
  <c r="BW27" i="1" s="1"/>
  <c r="BF27" i="1"/>
  <c r="BD27" i="1"/>
  <c r="BE27" i="1"/>
  <c r="BY27" i="1"/>
  <c r="BV27" i="1" l="1"/>
  <c r="BX27" i="1"/>
  <c r="BZ27" i="1" s="1"/>
  <c r="CA27" i="1" l="1"/>
  <c r="AP43" i="1" l="1"/>
  <c r="BB43" i="1" s="1"/>
  <c r="AQ43" i="1"/>
  <c r="BC43" i="1" s="1"/>
  <c r="BQ43" i="1" l="1"/>
  <c r="BU43" i="1"/>
  <c r="BY43" i="1" s="1"/>
  <c r="BP43" i="1"/>
  <c r="BT43" i="1"/>
  <c r="BX43" i="1" s="1"/>
  <c r="BO36" i="1" l="1"/>
  <c r="BN36" i="1"/>
  <c r="BK36" i="1"/>
  <c r="BJ36" i="1"/>
  <c r="BA36" i="1"/>
  <c r="AW36" i="1"/>
  <c r="AV36" i="1"/>
  <c r="X36" i="1"/>
  <c r="U36" i="1" l="1"/>
  <c r="J36" i="1"/>
  <c r="AJ36" i="1"/>
  <c r="Q36" i="1"/>
  <c r="N36" i="1"/>
  <c r="T36" i="1"/>
  <c r="AQ36" i="1"/>
  <c r="BC36" i="1" s="1"/>
  <c r="K36" i="1"/>
  <c r="AG36" i="1"/>
  <c r="Y36" i="1"/>
  <c r="AP36" i="1"/>
  <c r="BB36" i="1" s="1"/>
  <c r="O36" i="1"/>
  <c r="P36" i="1"/>
  <c r="AN36" i="1"/>
  <c r="AK36" i="1"/>
  <c r="AB36" i="1"/>
  <c r="AC36" i="1"/>
  <c r="AF36" i="1"/>
  <c r="AO36" i="1"/>
  <c r="AZ36" i="1"/>
  <c r="AR36" i="1" l="1"/>
  <c r="AS36" i="1"/>
  <c r="BF36" i="1"/>
  <c r="BQ36" i="1"/>
  <c r="BG36" i="1"/>
  <c r="BU36" i="1"/>
  <c r="BP36" i="1"/>
  <c r="BT36" i="1"/>
  <c r="BD36" i="1"/>
  <c r="BE36" i="1" l="1"/>
  <c r="BS36" i="1"/>
  <c r="BX36" i="1"/>
  <c r="BV36" i="1"/>
  <c r="BR36" i="1"/>
  <c r="BY36" i="1"/>
  <c r="BW36" i="1"/>
  <c r="CA36" i="1" l="1"/>
  <c r="BZ36" i="1"/>
  <c r="AX35" i="1" l="1"/>
  <c r="U29" i="1" l="1"/>
  <c r="BC35" i="1" l="1"/>
  <c r="BQ35" i="1" l="1"/>
  <c r="BB35" i="1"/>
  <c r="BF35" i="1" l="1"/>
  <c r="BP35" i="1"/>
  <c r="BO29" i="1" l="1"/>
  <c r="BN29" i="1"/>
  <c r="BK29" i="1"/>
  <c r="BJ29" i="1"/>
  <c r="BA29" i="1"/>
  <c r="AZ29" i="1"/>
  <c r="AW29" i="1"/>
  <c r="AV29" i="1"/>
  <c r="AQ29" i="1"/>
  <c r="AP29" i="1"/>
  <c r="AO29" i="1"/>
  <c r="AN29" i="1"/>
  <c r="AK29" i="1"/>
  <c r="AJ29" i="1"/>
  <c r="AG29" i="1"/>
  <c r="AF29" i="1"/>
  <c r="AC29" i="1"/>
  <c r="AB29" i="1"/>
  <c r="Y29" i="1"/>
  <c r="X29" i="1"/>
  <c r="T29" i="1"/>
  <c r="Q29" i="1"/>
  <c r="P29" i="1"/>
  <c r="O29" i="1"/>
  <c r="N29" i="1"/>
  <c r="K29" i="1"/>
  <c r="J29" i="1"/>
  <c r="BB29" i="1" l="1"/>
  <c r="BP29" i="1" s="1"/>
  <c r="BC29" i="1"/>
  <c r="BQ29" i="1" s="1"/>
  <c r="AR29" i="1"/>
  <c r="AS29" i="1"/>
  <c r="BG29" i="1"/>
  <c r="BF29" i="1" l="1"/>
  <c r="BU29" i="1"/>
  <c r="BE29" i="1"/>
  <c r="BT29" i="1"/>
  <c r="BV29" i="1" s="1"/>
  <c r="BS29" i="1"/>
  <c r="BD29" i="1"/>
  <c r="BR29" i="1"/>
  <c r="BY29" i="1"/>
  <c r="BX29" i="1" l="1"/>
  <c r="CA29" i="1" s="1"/>
  <c r="BW29" i="1"/>
  <c r="BZ29" i="1" l="1"/>
  <c r="K28" i="1"/>
  <c r="BO28" i="1"/>
  <c r="BN28" i="1"/>
  <c r="BK28" i="1"/>
  <c r="BJ28" i="1"/>
  <c r="BA28" i="1"/>
  <c r="AZ28" i="1"/>
  <c r="AW28" i="1"/>
  <c r="AV28" i="1"/>
  <c r="AQ28" i="1"/>
  <c r="AO28" i="1"/>
  <c r="AN28" i="1"/>
  <c r="AG28" i="1"/>
  <c r="AF28" i="1"/>
  <c r="AB28" i="1"/>
  <c r="X28" i="1"/>
  <c r="U28" i="1"/>
  <c r="T28" i="1"/>
  <c r="J28" i="1"/>
  <c r="N28" i="1" l="1"/>
  <c r="AC28" i="1"/>
  <c r="BC28" i="1"/>
  <c r="BQ28" i="1" s="1"/>
  <c r="O28" i="1"/>
  <c r="P28" i="1"/>
  <c r="Q28" i="1"/>
  <c r="Y28" i="1"/>
  <c r="AP28" i="1"/>
  <c r="AR28" i="1" s="1"/>
  <c r="BB28" i="1" l="1"/>
  <c r="BP28" i="1" s="1"/>
  <c r="BG28" i="1"/>
  <c r="BU28" i="1"/>
  <c r="AS28" i="1"/>
  <c r="BE28" i="1" l="1"/>
  <c r="BY28" i="1"/>
  <c r="BF28" i="1"/>
  <c r="BD28" i="1"/>
  <c r="BT28" i="1"/>
  <c r="BR28" i="1" l="1"/>
  <c r="BV28" i="1"/>
  <c r="BX28" i="1"/>
  <c r="BZ28" i="1" s="1"/>
  <c r="BW28" i="1"/>
  <c r="AZ31" i="1" l="1"/>
  <c r="BO18" i="1" l="1"/>
  <c r="BN18" i="1"/>
  <c r="BK18" i="1"/>
  <c r="BJ18" i="1"/>
  <c r="BA18" i="1"/>
  <c r="AZ18" i="1"/>
  <c r="AW18" i="1"/>
  <c r="AV18" i="1"/>
  <c r="AQ18" i="1"/>
  <c r="AP18" i="1"/>
  <c r="AO18" i="1"/>
  <c r="AN18" i="1"/>
  <c r="AK18" i="1"/>
  <c r="AJ18" i="1"/>
  <c r="AG18" i="1"/>
  <c r="AF18" i="1"/>
  <c r="AC18" i="1"/>
  <c r="AB18" i="1"/>
  <c r="Y18" i="1"/>
  <c r="X18" i="1"/>
  <c r="U18" i="1"/>
  <c r="T18" i="1"/>
  <c r="Q18" i="1"/>
  <c r="P18" i="1"/>
  <c r="O18" i="1"/>
  <c r="N18" i="1"/>
  <c r="K18" i="1"/>
  <c r="J18" i="1"/>
  <c r="BO17" i="1"/>
  <c r="BN17" i="1"/>
  <c r="BK17" i="1"/>
  <c r="BJ17" i="1"/>
  <c r="BA17" i="1"/>
  <c r="AZ17" i="1"/>
  <c r="AW17" i="1"/>
  <c r="AV17" i="1"/>
  <c r="AQ17" i="1"/>
  <c r="AP17" i="1"/>
  <c r="BB17" i="1" s="1"/>
  <c r="AO17" i="1"/>
  <c r="AN17" i="1"/>
  <c r="AJ17" i="1"/>
  <c r="AG17" i="1"/>
  <c r="AF17" i="1"/>
  <c r="AC17" i="1"/>
  <c r="AB17" i="1"/>
  <c r="Y17" i="1"/>
  <c r="X17" i="1"/>
  <c r="U17" i="1"/>
  <c r="T17" i="1"/>
  <c r="Q17" i="1"/>
  <c r="P17" i="1"/>
  <c r="O17" i="1"/>
  <c r="N17" i="1"/>
  <c r="K17" i="1"/>
  <c r="J17" i="1"/>
  <c r="BO16" i="1"/>
  <c r="BN16" i="1"/>
  <c r="BK16" i="1"/>
  <c r="BJ16" i="1"/>
  <c r="BA16" i="1"/>
  <c r="AZ16" i="1"/>
  <c r="AW16" i="1"/>
  <c r="AV16" i="1"/>
  <c r="AQ16" i="1"/>
  <c r="BC16" i="1" s="1"/>
  <c r="BG16" i="1" s="1"/>
  <c r="AP16" i="1"/>
  <c r="AO16" i="1"/>
  <c r="AN16" i="1"/>
  <c r="AK16" i="1"/>
  <c r="AJ16" i="1"/>
  <c r="AG16" i="1"/>
  <c r="AF16" i="1"/>
  <c r="AC16" i="1"/>
  <c r="AB16" i="1"/>
  <c r="Y16" i="1"/>
  <c r="X16" i="1"/>
  <c r="T16" i="1"/>
  <c r="Q16" i="1"/>
  <c r="P16" i="1"/>
  <c r="O16" i="1"/>
  <c r="N16" i="1"/>
  <c r="K16" i="1"/>
  <c r="J16" i="1"/>
  <c r="BO15" i="1"/>
  <c r="BN15" i="1"/>
  <c r="BK15" i="1"/>
  <c r="BJ15" i="1"/>
  <c r="BA15" i="1"/>
  <c r="AZ15" i="1"/>
  <c r="AW15" i="1"/>
  <c r="AV15" i="1"/>
  <c r="AQ15" i="1"/>
  <c r="BC15" i="1" s="1"/>
  <c r="BQ15" i="1" s="1"/>
  <c r="AP15" i="1"/>
  <c r="AO15" i="1"/>
  <c r="AN15" i="1"/>
  <c r="AK15" i="1"/>
  <c r="AJ15" i="1"/>
  <c r="AG15" i="1"/>
  <c r="AF15" i="1"/>
  <c r="AC15" i="1"/>
  <c r="AB15" i="1"/>
  <c r="Y15" i="1"/>
  <c r="X15" i="1"/>
  <c r="U15" i="1"/>
  <c r="T15" i="1"/>
  <c r="Q15" i="1"/>
  <c r="P15" i="1"/>
  <c r="O15" i="1"/>
  <c r="N15" i="1"/>
  <c r="K15" i="1"/>
  <c r="J15" i="1"/>
  <c r="BO14" i="1"/>
  <c r="BN14" i="1"/>
  <c r="BK14" i="1"/>
  <c r="BJ14" i="1"/>
  <c r="BA14" i="1"/>
  <c r="AZ14" i="1"/>
  <c r="AW14" i="1"/>
  <c r="AV14" i="1"/>
  <c r="AQ14" i="1"/>
  <c r="BC14" i="1" s="1"/>
  <c r="AP14" i="1"/>
  <c r="BB14" i="1" s="1"/>
  <c r="AO14" i="1"/>
  <c r="AN14" i="1"/>
  <c r="AJ14" i="1"/>
  <c r="AG14" i="1"/>
  <c r="AF14" i="1"/>
  <c r="AC14" i="1"/>
  <c r="AB14" i="1"/>
  <c r="Y14" i="1"/>
  <c r="X14" i="1"/>
  <c r="U14" i="1"/>
  <c r="T14" i="1"/>
  <c r="Q14" i="1"/>
  <c r="P14" i="1"/>
  <c r="O14" i="1"/>
  <c r="N14" i="1"/>
  <c r="K14" i="1"/>
  <c r="J14" i="1"/>
  <c r="BO13" i="1"/>
  <c r="BN13" i="1"/>
  <c r="BK13" i="1"/>
  <c r="BJ13" i="1"/>
  <c r="BA13" i="1"/>
  <c r="AZ13" i="1"/>
  <c r="AW13" i="1"/>
  <c r="AV13" i="1"/>
  <c r="AQ13" i="1"/>
  <c r="BC13" i="1" s="1"/>
  <c r="AP13" i="1"/>
  <c r="BB13" i="1" s="1"/>
  <c r="AN13" i="1"/>
  <c r="AJ13" i="1"/>
  <c r="AF13" i="1"/>
  <c r="AC13" i="1"/>
  <c r="AB13" i="1"/>
  <c r="Y13" i="1"/>
  <c r="X13" i="1"/>
  <c r="U13" i="1"/>
  <c r="T13" i="1"/>
  <c r="Q13" i="1"/>
  <c r="P13" i="1"/>
  <c r="O13" i="1"/>
  <c r="N13" i="1"/>
  <c r="K13" i="1"/>
  <c r="J13" i="1"/>
  <c r="BO12" i="1"/>
  <c r="BN12" i="1"/>
  <c r="BK12" i="1"/>
  <c r="BJ12" i="1"/>
  <c r="BA12" i="1"/>
  <c r="AZ12" i="1"/>
  <c r="AW12" i="1"/>
  <c r="AV12" i="1"/>
  <c r="AQ12" i="1"/>
  <c r="BC12" i="1" s="1"/>
  <c r="AP12" i="1"/>
  <c r="BB12" i="1" s="1"/>
  <c r="BF12" i="1" s="1"/>
  <c r="AO12" i="1"/>
  <c r="AN12" i="1"/>
  <c r="AJ12" i="1"/>
  <c r="AG12" i="1"/>
  <c r="AF12" i="1"/>
  <c r="AC12" i="1"/>
  <c r="AB12" i="1"/>
  <c r="Y12" i="1"/>
  <c r="X12" i="1"/>
  <c r="T12" i="1"/>
  <c r="Q12" i="1"/>
  <c r="P12" i="1"/>
  <c r="O12" i="1"/>
  <c r="N12" i="1"/>
  <c r="K12" i="1"/>
  <c r="J12" i="1"/>
  <c r="BO11" i="1"/>
  <c r="BN11" i="1"/>
  <c r="BK11" i="1"/>
  <c r="BJ11" i="1"/>
  <c r="BA11" i="1"/>
  <c r="AZ11" i="1"/>
  <c r="AW11" i="1"/>
  <c r="AV11" i="1"/>
  <c r="AQ11" i="1"/>
  <c r="BC11" i="1" s="1"/>
  <c r="BG11" i="1" s="1"/>
  <c r="AP11" i="1"/>
  <c r="AO11" i="1"/>
  <c r="AN11" i="1"/>
  <c r="AJ11" i="1"/>
  <c r="AG11" i="1"/>
  <c r="AF11" i="1"/>
  <c r="AC11" i="1"/>
  <c r="AB11" i="1"/>
  <c r="Y11" i="1"/>
  <c r="X11" i="1"/>
  <c r="T11" i="1"/>
  <c r="Q11" i="1"/>
  <c r="P11" i="1"/>
  <c r="O11" i="1"/>
  <c r="N11" i="1"/>
  <c r="K11" i="1"/>
  <c r="J11" i="1"/>
  <c r="BO10" i="1"/>
  <c r="BN10" i="1"/>
  <c r="BK10" i="1"/>
  <c r="BJ10" i="1"/>
  <c r="BA10" i="1"/>
  <c r="AZ10" i="1"/>
  <c r="AW10" i="1"/>
  <c r="AV10" i="1"/>
  <c r="AQ10" i="1"/>
  <c r="BC10" i="1" s="1"/>
  <c r="BG10" i="1" s="1"/>
  <c r="AP10" i="1"/>
  <c r="AO10" i="1"/>
  <c r="AN10" i="1"/>
  <c r="AK10" i="1"/>
  <c r="AJ10" i="1"/>
  <c r="AG10" i="1"/>
  <c r="AF10" i="1"/>
  <c r="AC10" i="1"/>
  <c r="AB10" i="1"/>
  <c r="Y10" i="1"/>
  <c r="X10" i="1"/>
  <c r="U10" i="1"/>
  <c r="T10" i="1"/>
  <c r="Q10" i="1"/>
  <c r="P10" i="1"/>
  <c r="O10" i="1"/>
  <c r="N10" i="1"/>
  <c r="K10" i="1"/>
  <c r="J10" i="1"/>
  <c r="BQ10" i="1" l="1"/>
  <c r="BQ11" i="1"/>
  <c r="BU15" i="1"/>
  <c r="BY15" i="1" s="1"/>
  <c r="AS12" i="1"/>
  <c r="AR15" i="1"/>
  <c r="AS16" i="1"/>
  <c r="BQ16" i="1"/>
  <c r="AS17" i="1"/>
  <c r="BC17" i="1"/>
  <c r="BU16" i="1"/>
  <c r="BY16" i="1" s="1"/>
  <c r="AR12" i="1"/>
  <c r="AS15" i="1"/>
  <c r="BB15" i="1"/>
  <c r="BF15" i="1" s="1"/>
  <c r="BP12" i="1"/>
  <c r="BT12" i="1"/>
  <c r="BX12" i="1" s="1"/>
  <c r="AR16" i="1"/>
  <c r="BB16" i="1"/>
  <c r="BP16" i="1" s="1"/>
  <c r="AR11" i="1"/>
  <c r="BB11" i="1"/>
  <c r="BE11" i="1" s="1"/>
  <c r="AS10" i="1"/>
  <c r="BB10" i="1"/>
  <c r="BC18" i="1"/>
  <c r="BQ18" i="1" s="1"/>
  <c r="BB18" i="1"/>
  <c r="BF18" i="1" s="1"/>
  <c r="AS11" i="1"/>
  <c r="AR10" i="1"/>
  <c r="BF13" i="1"/>
  <c r="BP13" i="1"/>
  <c r="BT13" i="1"/>
  <c r="BD13" i="1"/>
  <c r="BU13" i="1"/>
  <c r="BE13" i="1"/>
  <c r="BG13" i="1"/>
  <c r="BQ13" i="1"/>
  <c r="BT17" i="1"/>
  <c r="BP17" i="1"/>
  <c r="BF17" i="1"/>
  <c r="BG12" i="1"/>
  <c r="BD12" i="1"/>
  <c r="BU12" i="1"/>
  <c r="BE12" i="1"/>
  <c r="BQ12" i="1"/>
  <c r="BR12" i="1"/>
  <c r="BP14" i="1"/>
  <c r="BD14" i="1"/>
  <c r="BF14" i="1"/>
  <c r="BT14" i="1"/>
  <c r="BG14" i="1"/>
  <c r="BE14" i="1"/>
  <c r="BQ14" i="1"/>
  <c r="BU14" i="1"/>
  <c r="AR13" i="1"/>
  <c r="AS13" i="1"/>
  <c r="AR17" i="1"/>
  <c r="BU10" i="1"/>
  <c r="AR18" i="1"/>
  <c r="BU11" i="1"/>
  <c r="BG15" i="1"/>
  <c r="AS18" i="1"/>
  <c r="AR14" i="1"/>
  <c r="AS14" i="1"/>
  <c r="BT10" i="1" l="1"/>
  <c r="BX10" i="1" s="1"/>
  <c r="BB19" i="1"/>
  <c r="BE18" i="1"/>
  <c r="BP18" i="1"/>
  <c r="BR18" i="1" s="1"/>
  <c r="BS12" i="1"/>
  <c r="BR16" i="1"/>
  <c r="BD18" i="1"/>
  <c r="BG18" i="1"/>
  <c r="BS16" i="1"/>
  <c r="BT11" i="1"/>
  <c r="BV11" i="1" s="1"/>
  <c r="BD11" i="1"/>
  <c r="BT16" i="1"/>
  <c r="BW16" i="1" s="1"/>
  <c r="BP10" i="1"/>
  <c r="BS10" i="1" s="1"/>
  <c r="BF10" i="1"/>
  <c r="BE15" i="1"/>
  <c r="BD10" i="1"/>
  <c r="BD16" i="1"/>
  <c r="BT15" i="1"/>
  <c r="BP15" i="1"/>
  <c r="BD15" i="1"/>
  <c r="BE10" i="1"/>
  <c r="BF16" i="1"/>
  <c r="BU18" i="1"/>
  <c r="BY18" i="1" s="1"/>
  <c r="BE16" i="1"/>
  <c r="BT18" i="1"/>
  <c r="BX18" i="1" s="1"/>
  <c r="BS14" i="1"/>
  <c r="BF11" i="1"/>
  <c r="BP11" i="1"/>
  <c r="BS13" i="1"/>
  <c r="BX17" i="1"/>
  <c r="BY14" i="1"/>
  <c r="BW14" i="1"/>
  <c r="BW12" i="1"/>
  <c r="BY12" i="1"/>
  <c r="BY10" i="1"/>
  <c r="BU17" i="1"/>
  <c r="BE17" i="1"/>
  <c r="BQ17" i="1"/>
  <c r="BS17" i="1" s="1"/>
  <c r="BG17" i="1"/>
  <c r="BW13" i="1"/>
  <c r="BY13" i="1"/>
  <c r="BY11" i="1"/>
  <c r="BX14" i="1"/>
  <c r="BV14" i="1"/>
  <c r="BS18" i="1"/>
  <c r="BV13" i="1"/>
  <c r="BX13" i="1"/>
  <c r="BR14" i="1"/>
  <c r="BR13" i="1"/>
  <c r="BV12" i="1"/>
  <c r="BD17" i="1"/>
  <c r="BV10" i="1" l="1"/>
  <c r="BW10" i="1"/>
  <c r="CA10" i="1"/>
  <c r="BX16" i="1"/>
  <c r="BZ16" i="1" s="1"/>
  <c r="BX11" i="1"/>
  <c r="BZ11" i="1" s="1"/>
  <c r="BW11" i="1"/>
  <c r="BV16" i="1"/>
  <c r="BR10" i="1"/>
  <c r="BV18" i="1"/>
  <c r="BW18" i="1"/>
  <c r="BZ18" i="1"/>
  <c r="BR15" i="1"/>
  <c r="BS15" i="1"/>
  <c r="BW15" i="1"/>
  <c r="BV15" i="1"/>
  <c r="BX15" i="1"/>
  <c r="BR11" i="1"/>
  <c r="BS11" i="1"/>
  <c r="BZ13" i="1"/>
  <c r="BR17" i="1"/>
  <c r="BZ14" i="1"/>
  <c r="BY17" i="1"/>
  <c r="CA17" i="1" s="1"/>
  <c r="BW17" i="1"/>
  <c r="CA12" i="1"/>
  <c r="BZ12" i="1"/>
  <c r="CA13" i="1"/>
  <c r="CA14" i="1"/>
  <c r="CA18" i="1"/>
  <c r="BZ10" i="1"/>
  <c r="BV17" i="1"/>
  <c r="CA11" i="1" l="1"/>
  <c r="CA16" i="1"/>
  <c r="CA15" i="1"/>
  <c r="BZ15" i="1"/>
  <c r="BZ17" i="1"/>
  <c r="AI7" i="1" l="1"/>
  <c r="AH7" i="1"/>
  <c r="AA9" i="1"/>
  <c r="AX9" i="1"/>
  <c r="AL9" i="1"/>
  <c r="AH9" i="1"/>
  <c r="AD9" i="1"/>
  <c r="Z9" i="1"/>
  <c r="V9" i="1"/>
  <c r="R9" i="1"/>
  <c r="L9" i="1"/>
  <c r="H9" i="1"/>
  <c r="AI9" i="1"/>
  <c r="AM9" i="1"/>
  <c r="AY9" i="1"/>
  <c r="AE9" i="1"/>
  <c r="W9" i="1"/>
  <c r="AZ9" i="1" l="1"/>
  <c r="AJ9" i="1"/>
  <c r="AC9" i="1"/>
  <c r="AG9" i="1"/>
  <c r="AN9" i="1"/>
  <c r="Y9" i="1"/>
  <c r="BA9" i="1"/>
  <c r="X9" i="1"/>
  <c r="AB9" i="1"/>
  <c r="AO9" i="1"/>
  <c r="AK9" i="1"/>
  <c r="AF9" i="1"/>
  <c r="AG6" i="1"/>
  <c r="AO6" i="1"/>
  <c r="AK6" i="1"/>
  <c r="AC6" i="1"/>
  <c r="AN6" i="1"/>
  <c r="BO68" i="1" l="1"/>
  <c r="BN68" i="1"/>
  <c r="BJ68" i="1"/>
  <c r="BA68" i="1"/>
  <c r="AZ68" i="1"/>
  <c r="AW68" i="1"/>
  <c r="AV68" i="1"/>
  <c r="AQ68" i="1"/>
  <c r="BC68" i="1" s="1"/>
  <c r="BG68" i="1" s="1"/>
  <c r="AP68" i="1"/>
  <c r="AO68" i="1"/>
  <c r="AN68" i="1"/>
  <c r="AK68" i="1"/>
  <c r="AJ68" i="1"/>
  <c r="AG68" i="1"/>
  <c r="AF68" i="1"/>
  <c r="AC68" i="1"/>
  <c r="AB68" i="1"/>
  <c r="Y68" i="1"/>
  <c r="X68" i="1"/>
  <c r="U68" i="1"/>
  <c r="T68" i="1"/>
  <c r="Q68" i="1"/>
  <c r="P68" i="1"/>
  <c r="O68" i="1"/>
  <c r="N68" i="1"/>
  <c r="K68" i="1"/>
  <c r="J68" i="1"/>
  <c r="BO67" i="1"/>
  <c r="BN67" i="1"/>
  <c r="BJ67" i="1"/>
  <c r="BA67" i="1"/>
  <c r="AZ67" i="1"/>
  <c r="AW67" i="1"/>
  <c r="AV67" i="1"/>
  <c r="AQ67" i="1"/>
  <c r="BC67" i="1" s="1"/>
  <c r="BQ67" i="1" s="1"/>
  <c r="AP67" i="1"/>
  <c r="AO67" i="1"/>
  <c r="AN67" i="1"/>
  <c r="AK67" i="1"/>
  <c r="AJ67" i="1"/>
  <c r="AG67" i="1"/>
  <c r="AF67" i="1"/>
  <c r="AC67" i="1"/>
  <c r="AB67" i="1"/>
  <c r="Y67" i="1"/>
  <c r="X67" i="1"/>
  <c r="U67" i="1"/>
  <c r="T67" i="1"/>
  <c r="P67" i="1"/>
  <c r="O67" i="1"/>
  <c r="N67" i="1"/>
  <c r="K67" i="1"/>
  <c r="J67" i="1"/>
  <c r="G67" i="1"/>
  <c r="F67" i="1"/>
  <c r="BO66" i="1"/>
  <c r="BN66" i="1"/>
  <c r="BJ66" i="1"/>
  <c r="BA66" i="1"/>
  <c r="AZ66" i="1"/>
  <c r="AW66" i="1"/>
  <c r="AV66" i="1"/>
  <c r="AQ66" i="1"/>
  <c r="AP66" i="1"/>
  <c r="AR66" i="1" s="1"/>
  <c r="AO66" i="1"/>
  <c r="AN66" i="1"/>
  <c r="AK66" i="1"/>
  <c r="AJ66" i="1"/>
  <c r="AG66" i="1"/>
  <c r="AF66" i="1"/>
  <c r="AC66" i="1"/>
  <c r="AB66" i="1"/>
  <c r="Y66" i="1"/>
  <c r="X66" i="1"/>
  <c r="U66" i="1"/>
  <c r="T66" i="1"/>
  <c r="Q66" i="1"/>
  <c r="P66" i="1"/>
  <c r="O66" i="1"/>
  <c r="N66" i="1"/>
  <c r="K66" i="1"/>
  <c r="J66" i="1"/>
  <c r="E65" i="1" l="1"/>
  <c r="D65" i="1"/>
  <c r="E62" i="1"/>
  <c r="D62" i="1"/>
  <c r="D64" i="1"/>
  <c r="E64" i="1"/>
  <c r="D40" i="1"/>
  <c r="D30" i="1"/>
  <c r="E30" i="1"/>
  <c r="D27" i="1"/>
  <c r="E27" i="1"/>
  <c r="AR67" i="1"/>
  <c r="AR68" i="1"/>
  <c r="E36" i="1"/>
  <c r="BB68" i="1"/>
  <c r="BD68" i="1" s="1"/>
  <c r="E68" i="1"/>
  <c r="D66" i="1"/>
  <c r="D68" i="1"/>
  <c r="E66" i="1"/>
  <c r="BB67" i="1"/>
  <c r="BD67" i="1" s="1"/>
  <c r="E35" i="1"/>
  <c r="E29" i="1"/>
  <c r="D29" i="1"/>
  <c r="E28" i="1"/>
  <c r="D28" i="1"/>
  <c r="D17" i="1"/>
  <c r="D11" i="1"/>
  <c r="E12" i="1"/>
  <c r="E16" i="1"/>
  <c r="E10" i="1"/>
  <c r="D12" i="1"/>
  <c r="D16" i="1"/>
  <c r="D10" i="1"/>
  <c r="E15" i="1"/>
  <c r="E17" i="1"/>
  <c r="D15" i="1"/>
  <c r="E14" i="1"/>
  <c r="D14" i="1"/>
  <c r="E13" i="1"/>
  <c r="D13" i="1"/>
  <c r="E18" i="1"/>
  <c r="D18" i="1"/>
  <c r="E11" i="1"/>
  <c r="D31" i="1"/>
  <c r="E6" i="1"/>
  <c r="E7" i="1"/>
  <c r="D8" i="1"/>
  <c r="D7" i="1"/>
  <c r="E31" i="1"/>
  <c r="D6" i="1"/>
  <c r="BU67" i="1"/>
  <c r="BY67" i="1" s="1"/>
  <c r="AS67" i="1"/>
  <c r="AS68" i="1"/>
  <c r="AS66" i="1"/>
  <c r="BQ68" i="1"/>
  <c r="BB66" i="1"/>
  <c r="BP66" i="1" s="1"/>
  <c r="BC66" i="1"/>
  <c r="BU68" i="1"/>
  <c r="F65" i="1" l="1"/>
  <c r="F62" i="1"/>
  <c r="G30" i="1"/>
  <c r="F36" i="1"/>
  <c r="F64" i="1"/>
  <c r="G64" i="1"/>
  <c r="G62" i="1"/>
  <c r="F13" i="1"/>
  <c r="G27" i="1"/>
  <c r="G65" i="1"/>
  <c r="D35" i="1"/>
  <c r="F68" i="1"/>
  <c r="F30" i="1"/>
  <c r="F27" i="1"/>
  <c r="D9" i="1"/>
  <c r="F14" i="1"/>
  <c r="G66" i="1"/>
  <c r="F16" i="1"/>
  <c r="BF68" i="1"/>
  <c r="G68" i="1"/>
  <c r="F15" i="1"/>
  <c r="G28" i="1"/>
  <c r="G36" i="1"/>
  <c r="BE67" i="1"/>
  <c r="G17" i="1"/>
  <c r="F29" i="1"/>
  <c r="F12" i="1"/>
  <c r="G11" i="1"/>
  <c r="BD66" i="1"/>
  <c r="F66" i="1"/>
  <c r="BT68" i="1"/>
  <c r="BX68" i="1" s="1"/>
  <c r="BP68" i="1"/>
  <c r="BS68" i="1" s="1"/>
  <c r="BE68" i="1"/>
  <c r="D69" i="1"/>
  <c r="F10" i="1"/>
  <c r="D19" i="1"/>
  <c r="BT67" i="1"/>
  <c r="BX67" i="1" s="1"/>
  <c r="G16" i="1"/>
  <c r="G29" i="1"/>
  <c r="G10" i="1"/>
  <c r="G13" i="1"/>
  <c r="F11" i="1"/>
  <c r="G18" i="1"/>
  <c r="F18" i="1"/>
  <c r="F17" i="1"/>
  <c r="G15" i="1"/>
  <c r="BP67" i="1"/>
  <c r="BR67" i="1" s="1"/>
  <c r="G12" i="1"/>
  <c r="G14" i="1"/>
  <c r="F28" i="1"/>
  <c r="BT66" i="1"/>
  <c r="BX66" i="1" s="1"/>
  <c r="BF66" i="1"/>
  <c r="BG66" i="1"/>
  <c r="BQ66" i="1"/>
  <c r="BS66" i="1" s="1"/>
  <c r="BE66" i="1"/>
  <c r="BU66" i="1"/>
  <c r="BY66" i="1" s="1"/>
  <c r="BY68" i="1"/>
  <c r="BA63" i="6"/>
  <c r="BA5" i="6"/>
  <c r="AZ5" i="6"/>
  <c r="BR5" i="6" s="1"/>
  <c r="BV5" i="6" s="1"/>
  <c r="BM61" i="7"/>
  <c r="BL61" i="7"/>
  <c r="BI61" i="7"/>
  <c r="BH61" i="7"/>
  <c r="AY61" i="7"/>
  <c r="AX61" i="7"/>
  <c r="AU61" i="7"/>
  <c r="AT61" i="7"/>
  <c r="AO61" i="7"/>
  <c r="BA61" i="7" s="1"/>
  <c r="AN61" i="7"/>
  <c r="AZ61" i="7" s="1"/>
  <c r="AM61" i="7"/>
  <c r="AL61" i="7"/>
  <c r="AI61" i="7"/>
  <c r="AH61" i="7"/>
  <c r="AE61" i="7"/>
  <c r="AD61" i="7"/>
  <c r="AA61" i="7"/>
  <c r="Z61" i="7"/>
  <c r="W61" i="7"/>
  <c r="V61" i="7"/>
  <c r="S61" i="7"/>
  <c r="R61" i="7"/>
  <c r="O61" i="7"/>
  <c r="N61" i="7"/>
  <c r="M61" i="7"/>
  <c r="L61" i="7"/>
  <c r="I61" i="7"/>
  <c r="H61" i="7"/>
  <c r="BM32" i="7"/>
  <c r="BL32" i="7"/>
  <c r="BI32" i="7"/>
  <c r="BH32" i="7"/>
  <c r="AY32" i="7"/>
  <c r="AX32" i="7"/>
  <c r="AU32" i="7"/>
  <c r="AT32" i="7"/>
  <c r="AO32" i="7"/>
  <c r="AM32" i="7"/>
  <c r="AL32" i="7"/>
  <c r="AF32" i="7"/>
  <c r="AH32" i="7" s="1"/>
  <c r="AE32" i="7"/>
  <c r="AD32" i="7"/>
  <c r="X32" i="7"/>
  <c r="AA32" i="7" s="1"/>
  <c r="W32" i="7"/>
  <c r="V32" i="7"/>
  <c r="P32" i="7"/>
  <c r="R32" i="7" s="1"/>
  <c r="O32" i="7"/>
  <c r="N32" i="7"/>
  <c r="M32" i="7"/>
  <c r="L32" i="7"/>
  <c r="I32" i="7"/>
  <c r="H32" i="7"/>
  <c r="BM56" i="7"/>
  <c r="BL56" i="7"/>
  <c r="BI56" i="7"/>
  <c r="BH56" i="7"/>
  <c r="AW56" i="7"/>
  <c r="AV56" i="7"/>
  <c r="AU56" i="7"/>
  <c r="AT56" i="7"/>
  <c r="AJ56" i="7"/>
  <c r="AM56" i="7" s="1"/>
  <c r="AG56" i="7"/>
  <c r="AF56" i="7"/>
  <c r="AC56" i="7"/>
  <c r="AB56" i="7"/>
  <c r="Y56" i="7"/>
  <c r="U56" i="7"/>
  <c r="T56" i="7"/>
  <c r="Q56" i="7"/>
  <c r="P56" i="7"/>
  <c r="K56" i="7"/>
  <c r="J56" i="7"/>
  <c r="G56" i="7"/>
  <c r="F56" i="7"/>
  <c r="BM57" i="7"/>
  <c r="BL57" i="7"/>
  <c r="BI57" i="7"/>
  <c r="BH57" i="7"/>
  <c r="AW57" i="7"/>
  <c r="AV57" i="7"/>
  <c r="AR57" i="7"/>
  <c r="AU57" i="7" s="1"/>
  <c r="AK57" i="7"/>
  <c r="AJ57" i="7"/>
  <c r="AG57" i="7"/>
  <c r="AF57" i="7"/>
  <c r="AC57" i="7"/>
  <c r="AB57" i="7"/>
  <c r="U57" i="7"/>
  <c r="T57" i="7"/>
  <c r="Q57" i="7"/>
  <c r="P57" i="7"/>
  <c r="K57" i="7"/>
  <c r="J57" i="7"/>
  <c r="G57" i="7"/>
  <c r="F57" i="7"/>
  <c r="BM24" i="7"/>
  <c r="BL24" i="7"/>
  <c r="BI24" i="7"/>
  <c r="BH24" i="7"/>
  <c r="AY24" i="7"/>
  <c r="AX24" i="7"/>
  <c r="AU24" i="7"/>
  <c r="AT24" i="7"/>
  <c r="AO24" i="7"/>
  <c r="AN24" i="7"/>
  <c r="AM24" i="7"/>
  <c r="AL24" i="7"/>
  <c r="AI24" i="7"/>
  <c r="AH24" i="7"/>
  <c r="AE24" i="7"/>
  <c r="AD24" i="7"/>
  <c r="AA24" i="7"/>
  <c r="Z24" i="7"/>
  <c r="W24" i="7"/>
  <c r="V24" i="7"/>
  <c r="P24" i="7"/>
  <c r="R24" i="7" s="1"/>
  <c r="O24" i="7"/>
  <c r="J24" i="7"/>
  <c r="L24" i="7" s="1"/>
  <c r="F24" i="7"/>
  <c r="I24" i="7" s="1"/>
  <c r="BM59" i="7"/>
  <c r="BL59" i="7"/>
  <c r="BI59" i="7"/>
  <c r="BH59" i="7"/>
  <c r="AV59" i="7"/>
  <c r="AY59" i="7" s="1"/>
  <c r="AR59" i="7"/>
  <c r="AU59" i="7" s="1"/>
  <c r="AJ59" i="7"/>
  <c r="AL59" i="7" s="1"/>
  <c r="AG59" i="7"/>
  <c r="AF59" i="7"/>
  <c r="AC59" i="7"/>
  <c r="AB59" i="7"/>
  <c r="Y59" i="7"/>
  <c r="X59" i="7"/>
  <c r="U59" i="7"/>
  <c r="T59" i="7"/>
  <c r="Q59" i="7"/>
  <c r="P59" i="7"/>
  <c r="K59" i="7"/>
  <c r="J59" i="7"/>
  <c r="G59" i="7"/>
  <c r="F59" i="7"/>
  <c r="AZ48" i="7"/>
  <c r="BR48" i="7" s="1"/>
  <c r="BV48" i="7" s="1"/>
  <c r="AO48" i="7"/>
  <c r="BA48" i="7" s="1"/>
  <c r="AM48" i="7"/>
  <c r="AI48" i="7"/>
  <c r="AE48" i="7"/>
  <c r="AA48" i="7"/>
  <c r="W48" i="7"/>
  <c r="S48" i="7"/>
  <c r="M48" i="7"/>
  <c r="I48" i="7"/>
  <c r="AO16" i="7"/>
  <c r="AN16" i="7"/>
  <c r="AZ16" i="7" s="1"/>
  <c r="AM16" i="7"/>
  <c r="AI16" i="7"/>
  <c r="AE16" i="7"/>
  <c r="AA16" i="7"/>
  <c r="W16" i="7"/>
  <c r="S16" i="7"/>
  <c r="M16" i="7"/>
  <c r="I16" i="7"/>
  <c r="AO6" i="7"/>
  <c r="AN6" i="7"/>
  <c r="AZ6" i="7" s="1"/>
  <c r="AM6" i="7"/>
  <c r="AI6" i="7"/>
  <c r="AE6" i="7"/>
  <c r="AA6" i="7"/>
  <c r="W6" i="7"/>
  <c r="S6" i="7"/>
  <c r="M6" i="7"/>
  <c r="I6" i="7"/>
  <c r="AO10" i="7"/>
  <c r="BA10" i="7" s="1"/>
  <c r="AN10" i="7"/>
  <c r="AZ10" i="7" s="1"/>
  <c r="AM10" i="7"/>
  <c r="AI10" i="7"/>
  <c r="AE10" i="7"/>
  <c r="AA10" i="7"/>
  <c r="W10" i="7"/>
  <c r="S10" i="7"/>
  <c r="M10" i="7"/>
  <c r="I10" i="7"/>
  <c r="AO47" i="7"/>
  <c r="BA47" i="7" s="1"/>
  <c r="BS47" i="7" s="1"/>
  <c r="BW47" i="7" s="1"/>
  <c r="AN47" i="7"/>
  <c r="AZ47" i="7" s="1"/>
  <c r="AM47" i="7"/>
  <c r="AI47" i="7"/>
  <c r="AE47" i="7"/>
  <c r="AA47" i="7"/>
  <c r="W47" i="7"/>
  <c r="S47" i="7"/>
  <c r="M47" i="7"/>
  <c r="I47" i="7"/>
  <c r="BY62" i="7"/>
  <c r="BU62" i="7"/>
  <c r="BQ62" i="7"/>
  <c r="BC62" i="7"/>
  <c r="AX62" i="7"/>
  <c r="AU62" i="7"/>
  <c r="AT62" i="7"/>
  <c r="AN62" i="7"/>
  <c r="CA62" i="7" s="1"/>
  <c r="AM62" i="7"/>
  <c r="AL62" i="7"/>
  <c r="AI62" i="7"/>
  <c r="AH62" i="7"/>
  <c r="AE62" i="7"/>
  <c r="AD62" i="7"/>
  <c r="AA62" i="7"/>
  <c r="Z62" i="7"/>
  <c r="W62" i="7"/>
  <c r="V62" i="7"/>
  <c r="S62" i="7"/>
  <c r="R62" i="7"/>
  <c r="M62" i="7"/>
  <c r="L62" i="7"/>
  <c r="I62" i="7"/>
  <c r="H62" i="7"/>
  <c r="E62" i="7"/>
  <c r="D62" i="7"/>
  <c r="BM46" i="7"/>
  <c r="BL46" i="7"/>
  <c r="BI46" i="7"/>
  <c r="BH46" i="7"/>
  <c r="AY46" i="7"/>
  <c r="AX46" i="7"/>
  <c r="AU46" i="7"/>
  <c r="AT46" i="7"/>
  <c r="AO46" i="7"/>
  <c r="BA46" i="7" s="1"/>
  <c r="AN46" i="7"/>
  <c r="AZ46" i="7" s="1"/>
  <c r="AM46" i="7"/>
  <c r="AL46" i="7"/>
  <c r="AI46" i="7"/>
  <c r="AH46" i="7"/>
  <c r="AE46" i="7"/>
  <c r="AD46" i="7"/>
  <c r="AA46" i="7"/>
  <c r="Z46" i="7"/>
  <c r="W46" i="7"/>
  <c r="V46" i="7"/>
  <c r="S46" i="7"/>
  <c r="R46" i="7"/>
  <c r="O46" i="7"/>
  <c r="N46" i="7"/>
  <c r="M46" i="7"/>
  <c r="L46" i="7"/>
  <c r="I46" i="7"/>
  <c r="H46" i="7"/>
  <c r="BM17" i="7"/>
  <c r="BL17" i="7"/>
  <c r="BF17" i="7"/>
  <c r="AY17" i="7"/>
  <c r="AX17" i="7"/>
  <c r="AU17" i="7"/>
  <c r="AT17" i="7"/>
  <c r="AO17" i="7"/>
  <c r="AM17" i="7"/>
  <c r="AL17" i="7"/>
  <c r="AI17" i="7"/>
  <c r="AH17" i="7"/>
  <c r="AE17" i="7"/>
  <c r="AD17" i="7"/>
  <c r="X17" i="7"/>
  <c r="W17" i="7"/>
  <c r="V17" i="7"/>
  <c r="P17" i="7"/>
  <c r="R17" i="7" s="1"/>
  <c r="O17" i="7"/>
  <c r="M17" i="7"/>
  <c r="L17" i="7"/>
  <c r="F17" i="7"/>
  <c r="I17" i="7" s="1"/>
  <c r="BJ15" i="7"/>
  <c r="BI15" i="7"/>
  <c r="BH15" i="7"/>
  <c r="AY15" i="7"/>
  <c r="AX15" i="7"/>
  <c r="AS15" i="7"/>
  <c r="AR15" i="7"/>
  <c r="AK15" i="7"/>
  <c r="AJ15" i="7"/>
  <c r="AG15" i="7"/>
  <c r="AF15" i="7"/>
  <c r="AC15" i="7"/>
  <c r="AB15" i="7"/>
  <c r="Y15" i="7"/>
  <c r="X15" i="7"/>
  <c r="U15" i="7"/>
  <c r="T15" i="7"/>
  <c r="Q15" i="7"/>
  <c r="P15" i="7"/>
  <c r="K15" i="7"/>
  <c r="J15" i="7"/>
  <c r="G15" i="7"/>
  <c r="F15" i="7"/>
  <c r="BM45" i="7"/>
  <c r="BL45" i="7"/>
  <c r="BI45" i="7"/>
  <c r="BH45" i="7"/>
  <c r="AY45" i="7"/>
  <c r="AX45" i="7"/>
  <c r="AU45" i="7"/>
  <c r="AT45" i="7"/>
  <c r="AO45" i="7"/>
  <c r="AN45" i="7"/>
  <c r="AZ45" i="7" s="1"/>
  <c r="AM45" i="7"/>
  <c r="AL45" i="7"/>
  <c r="AI45" i="7"/>
  <c r="AH45" i="7"/>
  <c r="AE45" i="7"/>
  <c r="AD45" i="7"/>
  <c r="AA45" i="7"/>
  <c r="Z45" i="7"/>
  <c r="W45" i="7"/>
  <c r="V45" i="7"/>
  <c r="S45" i="7"/>
  <c r="R45" i="7"/>
  <c r="O45" i="7"/>
  <c r="N45" i="7"/>
  <c r="M45" i="7"/>
  <c r="L45" i="7"/>
  <c r="I45" i="7"/>
  <c r="H45" i="7"/>
  <c r="BM19" i="7"/>
  <c r="BL19" i="7"/>
  <c r="BI19" i="7"/>
  <c r="BH19" i="7"/>
  <c r="AY19" i="7"/>
  <c r="AX19" i="7"/>
  <c r="AU19" i="7"/>
  <c r="AT19" i="7"/>
  <c r="AK19" i="7"/>
  <c r="AJ19" i="7"/>
  <c r="AG19" i="7"/>
  <c r="AF19" i="7"/>
  <c r="AC19" i="7"/>
  <c r="AB19" i="7"/>
  <c r="Y19" i="7"/>
  <c r="X19" i="7"/>
  <c r="U19" i="7"/>
  <c r="T19" i="7"/>
  <c r="Q19" i="7"/>
  <c r="P19" i="7"/>
  <c r="G19" i="7"/>
  <c r="K19" i="7" s="1"/>
  <c r="F19" i="7"/>
  <c r="BM44" i="7"/>
  <c r="BL44" i="7"/>
  <c r="BI44" i="7"/>
  <c r="BH44" i="7"/>
  <c r="AY44" i="7"/>
  <c r="AX44" i="7"/>
  <c r="AU44" i="7"/>
  <c r="AT44" i="7"/>
  <c r="AO44" i="7"/>
  <c r="BA44" i="7" s="1"/>
  <c r="BE44" i="7" s="1"/>
  <c r="AN44" i="7"/>
  <c r="AM44" i="7"/>
  <c r="AL44" i="7"/>
  <c r="AI44" i="7"/>
  <c r="AH44" i="7"/>
  <c r="AE44" i="7"/>
  <c r="AD44" i="7"/>
  <c r="AA44" i="7"/>
  <c r="Z44" i="7"/>
  <c r="W44" i="7"/>
  <c r="V44" i="7"/>
  <c r="S44" i="7"/>
  <c r="R44" i="7"/>
  <c r="O44" i="7"/>
  <c r="N44" i="7"/>
  <c r="M44" i="7"/>
  <c r="L44" i="7"/>
  <c r="I44" i="7"/>
  <c r="H44" i="7"/>
  <c r="BM43" i="7"/>
  <c r="BL43" i="7"/>
  <c r="BI43" i="7"/>
  <c r="BH43" i="7"/>
  <c r="AY43" i="7"/>
  <c r="AX43" i="7"/>
  <c r="AU43" i="7"/>
  <c r="AT43" i="7"/>
  <c r="AO43" i="7"/>
  <c r="BA43" i="7" s="1"/>
  <c r="AN43" i="7"/>
  <c r="AZ43" i="7" s="1"/>
  <c r="BR43" i="7" s="1"/>
  <c r="AM43" i="7"/>
  <c r="AL43" i="7"/>
  <c r="AI43" i="7"/>
  <c r="AH43" i="7"/>
  <c r="AE43" i="7"/>
  <c r="AD43" i="7"/>
  <c r="AA43" i="7"/>
  <c r="Z43" i="7"/>
  <c r="W43" i="7"/>
  <c r="V43" i="7"/>
  <c r="S43" i="7"/>
  <c r="R43" i="7"/>
  <c r="O43" i="7"/>
  <c r="N43" i="7"/>
  <c r="M43" i="7"/>
  <c r="L43" i="7"/>
  <c r="I43" i="7"/>
  <c r="H43" i="7"/>
  <c r="BM42" i="7"/>
  <c r="BL42" i="7"/>
  <c r="BI42" i="7"/>
  <c r="BH42" i="7"/>
  <c r="AY42" i="7"/>
  <c r="AX42" i="7"/>
  <c r="AU42" i="7"/>
  <c r="AT42" i="7"/>
  <c r="AO42" i="7"/>
  <c r="AN42" i="7"/>
  <c r="AM42" i="7"/>
  <c r="AL42" i="7"/>
  <c r="AI42" i="7"/>
  <c r="AH42" i="7"/>
  <c r="AE42" i="7"/>
  <c r="AD42" i="7"/>
  <c r="AA42" i="7"/>
  <c r="Z42" i="7"/>
  <c r="W42" i="7"/>
  <c r="V42" i="7"/>
  <c r="S42" i="7"/>
  <c r="R42" i="7"/>
  <c r="O42" i="7"/>
  <c r="N42" i="7"/>
  <c r="M42" i="7"/>
  <c r="L42" i="7"/>
  <c r="I42" i="7"/>
  <c r="H42" i="7"/>
  <c r="BM41" i="7"/>
  <c r="BL41" i="7"/>
  <c r="BI41" i="7"/>
  <c r="BH41" i="7"/>
  <c r="AY41" i="7"/>
  <c r="AX41" i="7"/>
  <c r="AU41" i="7"/>
  <c r="AT41" i="7"/>
  <c r="AO41" i="7"/>
  <c r="AN41" i="7"/>
  <c r="AM41" i="7"/>
  <c r="AL41" i="7"/>
  <c r="AI41" i="7"/>
  <c r="AH41" i="7"/>
  <c r="AE41" i="7"/>
  <c r="AD41" i="7"/>
  <c r="AA41" i="7"/>
  <c r="Z41" i="7"/>
  <c r="W41" i="7"/>
  <c r="V41" i="7"/>
  <c r="S41" i="7"/>
  <c r="R41" i="7"/>
  <c r="O41" i="7"/>
  <c r="N41" i="7"/>
  <c r="M41" i="7"/>
  <c r="L41" i="7"/>
  <c r="I41" i="7"/>
  <c r="H41" i="7"/>
  <c r="BM40" i="7"/>
  <c r="BL40" i="7"/>
  <c r="BI40" i="7"/>
  <c r="BH40" i="7"/>
  <c r="AY40" i="7"/>
  <c r="AX40" i="7"/>
  <c r="AU40" i="7"/>
  <c r="AT40" i="7"/>
  <c r="AO40" i="7"/>
  <c r="BA40" i="7" s="1"/>
  <c r="AN40" i="7"/>
  <c r="AZ40" i="7" s="1"/>
  <c r="AM40" i="7"/>
  <c r="AL40" i="7"/>
  <c r="AI40" i="7"/>
  <c r="AH40" i="7"/>
  <c r="AE40" i="7"/>
  <c r="AD40" i="7"/>
  <c r="AA40" i="7"/>
  <c r="Z40" i="7"/>
  <c r="W40" i="7"/>
  <c r="V40" i="7"/>
  <c r="S40" i="7"/>
  <c r="R40" i="7"/>
  <c r="O40" i="7"/>
  <c r="N40" i="7"/>
  <c r="M40" i="7"/>
  <c r="L40" i="7"/>
  <c r="I40" i="7"/>
  <c r="H40" i="7"/>
  <c r="BM39" i="7"/>
  <c r="BL39" i="7"/>
  <c r="BI39" i="7"/>
  <c r="BH39" i="7"/>
  <c r="AY39" i="7"/>
  <c r="AX39" i="7"/>
  <c r="AU39" i="7"/>
  <c r="AT39" i="7"/>
  <c r="AO39" i="7"/>
  <c r="BA39" i="7" s="1"/>
  <c r="AN39" i="7"/>
  <c r="AM39" i="7"/>
  <c r="AL39" i="7"/>
  <c r="AI39" i="7"/>
  <c r="AH39" i="7"/>
  <c r="AE39" i="7"/>
  <c r="AD39" i="7"/>
  <c r="AA39" i="7"/>
  <c r="Z39" i="7"/>
  <c r="W39" i="7"/>
  <c r="V39" i="7"/>
  <c r="S39" i="7"/>
  <c r="R39" i="7"/>
  <c r="O39" i="7"/>
  <c r="N39" i="7"/>
  <c r="M39" i="7"/>
  <c r="L39" i="7"/>
  <c r="I39" i="7"/>
  <c r="H39" i="7"/>
  <c r="BI38" i="7"/>
  <c r="BH38" i="7"/>
  <c r="AO38" i="7"/>
  <c r="BA38" i="7" s="1"/>
  <c r="AN38" i="7"/>
  <c r="AM38" i="7"/>
  <c r="AL38" i="7"/>
  <c r="AI38" i="7"/>
  <c r="AH38" i="7"/>
  <c r="AE38" i="7"/>
  <c r="AD38" i="7"/>
  <c r="AA38" i="7"/>
  <c r="Z38" i="7"/>
  <c r="W38" i="7"/>
  <c r="S38" i="7"/>
  <c r="O38" i="7"/>
  <c r="N38" i="7"/>
  <c r="M38" i="7"/>
  <c r="I38" i="7"/>
  <c r="H38" i="7"/>
  <c r="BM37" i="7"/>
  <c r="BL37" i="7"/>
  <c r="BI37" i="7"/>
  <c r="BH37" i="7"/>
  <c r="AY37" i="7"/>
  <c r="AX37" i="7"/>
  <c r="AU37" i="7"/>
  <c r="AT37" i="7"/>
  <c r="AO37" i="7"/>
  <c r="AN37" i="7"/>
  <c r="AM37" i="7"/>
  <c r="AL37" i="7"/>
  <c r="AI37" i="7"/>
  <c r="AH37" i="7"/>
  <c r="AE37" i="7"/>
  <c r="AD37" i="7"/>
  <c r="AA37" i="7"/>
  <c r="Z37" i="7"/>
  <c r="W37" i="7"/>
  <c r="V37" i="7"/>
  <c r="S37" i="7"/>
  <c r="R37" i="7"/>
  <c r="O37" i="7"/>
  <c r="N37" i="7"/>
  <c r="M37" i="7"/>
  <c r="L37" i="7"/>
  <c r="I37" i="7"/>
  <c r="H37" i="7"/>
  <c r="BM36" i="7"/>
  <c r="BL36" i="7"/>
  <c r="BI36" i="7"/>
  <c r="BH36" i="7"/>
  <c r="AY36" i="7"/>
  <c r="AX36" i="7"/>
  <c r="AU36" i="7"/>
  <c r="AT36" i="7"/>
  <c r="AO36" i="7"/>
  <c r="AN36" i="7"/>
  <c r="AZ36" i="7" s="1"/>
  <c r="BN36" i="7" s="1"/>
  <c r="AM36" i="7"/>
  <c r="AL36" i="7"/>
  <c r="AI36" i="7"/>
  <c r="AH36" i="7"/>
  <c r="AE36" i="7"/>
  <c r="AD36" i="7"/>
  <c r="AA36" i="7"/>
  <c r="Z36" i="7"/>
  <c r="W36" i="7"/>
  <c r="V36" i="7"/>
  <c r="S36" i="7"/>
  <c r="R36" i="7"/>
  <c r="O36" i="7"/>
  <c r="N36" i="7"/>
  <c r="M36" i="7"/>
  <c r="L36" i="7"/>
  <c r="I36" i="7"/>
  <c r="H36" i="7"/>
  <c r="BM35" i="7"/>
  <c r="BL35" i="7"/>
  <c r="BI35" i="7"/>
  <c r="BH35" i="7"/>
  <c r="AY35" i="7"/>
  <c r="AX35" i="7"/>
  <c r="AU35" i="7"/>
  <c r="AT35" i="7"/>
  <c r="AO35" i="7"/>
  <c r="BA35" i="7" s="1"/>
  <c r="AN35" i="7"/>
  <c r="AM35" i="7"/>
  <c r="AL35" i="7"/>
  <c r="AI35" i="7"/>
  <c r="AH35" i="7"/>
  <c r="AE35" i="7"/>
  <c r="AD35" i="7"/>
  <c r="AA35" i="7"/>
  <c r="Z35" i="7"/>
  <c r="W35" i="7"/>
  <c r="V35" i="7"/>
  <c r="S35" i="7"/>
  <c r="R35" i="7"/>
  <c r="O35" i="7"/>
  <c r="N35" i="7"/>
  <c r="M35" i="7"/>
  <c r="L35" i="7"/>
  <c r="I35" i="7"/>
  <c r="H35" i="7"/>
  <c r="BM25" i="7"/>
  <c r="BL25" i="7"/>
  <c r="BI25" i="7"/>
  <c r="BH25" i="7"/>
  <c r="AO25" i="7"/>
  <c r="BA25" i="7" s="1"/>
  <c r="AN25" i="7"/>
  <c r="AZ25" i="7" s="1"/>
  <c r="AM25" i="7"/>
  <c r="AL25" i="7"/>
  <c r="AI25" i="7"/>
  <c r="AH25" i="7"/>
  <c r="AE25" i="7"/>
  <c r="AD25" i="7"/>
  <c r="AA25" i="7"/>
  <c r="Z25" i="7"/>
  <c r="W25" i="7"/>
  <c r="V25" i="7"/>
  <c r="S25" i="7"/>
  <c r="R25" i="7"/>
  <c r="O25" i="7"/>
  <c r="N25" i="7"/>
  <c r="M25" i="7"/>
  <c r="L25" i="7"/>
  <c r="I25" i="7"/>
  <c r="H25" i="7"/>
  <c r="BM31" i="7"/>
  <c r="BL31" i="7"/>
  <c r="BI31" i="7"/>
  <c r="BH31" i="7"/>
  <c r="AO31" i="7"/>
  <c r="BA31" i="7" s="1"/>
  <c r="AN31" i="7"/>
  <c r="AM31" i="7"/>
  <c r="AL31" i="7"/>
  <c r="AI31" i="7"/>
  <c r="AH31" i="7"/>
  <c r="AE31" i="7"/>
  <c r="AD31" i="7"/>
  <c r="AA31" i="7"/>
  <c r="Z31" i="7"/>
  <c r="W31" i="7"/>
  <c r="V31" i="7"/>
  <c r="S31" i="7"/>
  <c r="R31" i="7"/>
  <c r="O31" i="7"/>
  <c r="N31" i="7"/>
  <c r="M31" i="7"/>
  <c r="L31" i="7"/>
  <c r="I31" i="7"/>
  <c r="H31" i="7"/>
  <c r="BM27" i="7"/>
  <c r="BL27" i="7"/>
  <c r="BI27" i="7"/>
  <c r="BH27" i="7"/>
  <c r="AO27" i="7"/>
  <c r="BA27" i="7" s="1"/>
  <c r="AN27" i="7"/>
  <c r="AZ27" i="7" s="1"/>
  <c r="AM27" i="7"/>
  <c r="AL27" i="7"/>
  <c r="AI27" i="7"/>
  <c r="AH27" i="7"/>
  <c r="AE27" i="7"/>
  <c r="AD27" i="7"/>
  <c r="AA27" i="7"/>
  <c r="Z27" i="7"/>
  <c r="W27" i="7"/>
  <c r="V27" i="7"/>
  <c r="S27" i="7"/>
  <c r="R27" i="7"/>
  <c r="O27" i="7"/>
  <c r="N27" i="7"/>
  <c r="M27" i="7"/>
  <c r="L27" i="7"/>
  <c r="I27" i="7"/>
  <c r="H27" i="7"/>
  <c r="BM30" i="7"/>
  <c r="BL30" i="7"/>
  <c r="BI30" i="7"/>
  <c r="BH30" i="7"/>
  <c r="AO30" i="7"/>
  <c r="BA30" i="7" s="1"/>
  <c r="AN30" i="7"/>
  <c r="AM30" i="7"/>
  <c r="AL30" i="7"/>
  <c r="AI30" i="7"/>
  <c r="AH30" i="7"/>
  <c r="AE30" i="7"/>
  <c r="AD30" i="7"/>
  <c r="AA30" i="7"/>
  <c r="Z30" i="7"/>
  <c r="W30" i="7"/>
  <c r="V30" i="7"/>
  <c r="S30" i="7"/>
  <c r="R30" i="7"/>
  <c r="O30" i="7"/>
  <c r="N30" i="7"/>
  <c r="M30" i="7"/>
  <c r="L30" i="7"/>
  <c r="I30" i="7"/>
  <c r="H30" i="7"/>
  <c r="BM26" i="7"/>
  <c r="BL26" i="7"/>
  <c r="BI26" i="7"/>
  <c r="BH26" i="7"/>
  <c r="AO26" i="7"/>
  <c r="BA26" i="7" s="1"/>
  <c r="AN26" i="7"/>
  <c r="AZ26" i="7" s="1"/>
  <c r="BN26" i="7" s="1"/>
  <c r="AM26" i="7"/>
  <c r="AL26" i="7"/>
  <c r="AI26" i="7"/>
  <c r="AH26" i="7"/>
  <c r="AE26" i="7"/>
  <c r="AD26" i="7"/>
  <c r="AA26" i="7"/>
  <c r="Z26" i="7"/>
  <c r="W26" i="7"/>
  <c r="V26" i="7"/>
  <c r="S26" i="7"/>
  <c r="R26" i="7"/>
  <c r="O26" i="7"/>
  <c r="N26" i="7"/>
  <c r="M26" i="7"/>
  <c r="L26" i="7"/>
  <c r="I26" i="7"/>
  <c r="H26" i="7"/>
  <c r="BM33" i="7"/>
  <c r="BL33" i="7"/>
  <c r="BI33" i="7"/>
  <c r="BH33" i="7"/>
  <c r="AO33" i="7"/>
  <c r="BA33" i="7" s="1"/>
  <c r="AN33" i="7"/>
  <c r="AM33" i="7"/>
  <c r="AL33" i="7"/>
  <c r="AI33" i="7"/>
  <c r="AH33" i="7"/>
  <c r="AE33" i="7"/>
  <c r="AD33" i="7"/>
  <c r="AA33" i="7"/>
  <c r="Z33" i="7"/>
  <c r="W33" i="7"/>
  <c r="V33" i="7"/>
  <c r="S33" i="7"/>
  <c r="R33" i="7"/>
  <c r="O33" i="7"/>
  <c r="N33" i="7"/>
  <c r="M33" i="7"/>
  <c r="L33" i="7"/>
  <c r="I33" i="7"/>
  <c r="H33" i="7"/>
  <c r="BM18" i="7"/>
  <c r="BL18" i="7"/>
  <c r="BI18" i="7"/>
  <c r="BH18" i="7"/>
  <c r="AO18" i="7"/>
  <c r="BA18" i="7" s="1"/>
  <c r="BS18" i="7" s="1"/>
  <c r="AN18" i="7"/>
  <c r="AM18" i="7"/>
  <c r="AL18" i="7"/>
  <c r="AI18" i="7"/>
  <c r="AH18" i="7"/>
  <c r="AE18" i="7"/>
  <c r="AD18" i="7"/>
  <c r="AA18" i="7"/>
  <c r="Z18" i="7"/>
  <c r="W18" i="7"/>
  <c r="V18" i="7"/>
  <c r="S18" i="7"/>
  <c r="R18" i="7"/>
  <c r="O18" i="7"/>
  <c r="N18" i="7"/>
  <c r="M18" i="7"/>
  <c r="L18" i="7"/>
  <c r="I18" i="7"/>
  <c r="H18" i="7"/>
  <c r="BK55" i="7"/>
  <c r="BJ55" i="7"/>
  <c r="BI55" i="7"/>
  <c r="BH55" i="7"/>
  <c r="AY55" i="7"/>
  <c r="AX55" i="7"/>
  <c r="AU55" i="7"/>
  <c r="AT55" i="7"/>
  <c r="AK55" i="7"/>
  <c r="AJ55" i="7"/>
  <c r="AG55" i="7"/>
  <c r="AF55" i="7"/>
  <c r="AC55" i="7"/>
  <c r="AB55" i="7"/>
  <c r="Y55" i="7"/>
  <c r="X55" i="7"/>
  <c r="U55" i="7"/>
  <c r="T55" i="7"/>
  <c r="Q55" i="7"/>
  <c r="P55" i="7"/>
  <c r="K55" i="7"/>
  <c r="J55" i="7"/>
  <c r="G55" i="7"/>
  <c r="F55" i="7"/>
  <c r="BM23" i="7"/>
  <c r="BL23" i="7"/>
  <c r="BI23" i="7"/>
  <c r="BH23" i="7"/>
  <c r="AY23" i="7"/>
  <c r="AX23" i="7"/>
  <c r="AU23" i="7"/>
  <c r="AT23" i="7"/>
  <c r="AO23" i="7"/>
  <c r="BA23" i="7" s="1"/>
  <c r="BE23" i="7" s="1"/>
  <c r="AN23" i="7"/>
  <c r="AZ23" i="7" s="1"/>
  <c r="BD23" i="7" s="1"/>
  <c r="AM23" i="7"/>
  <c r="AL23" i="7"/>
  <c r="AI23" i="7"/>
  <c r="AH23" i="7"/>
  <c r="AE23" i="7"/>
  <c r="AD23" i="7"/>
  <c r="AA23" i="7"/>
  <c r="Z23" i="7"/>
  <c r="W23" i="7"/>
  <c r="V23" i="7"/>
  <c r="S23" i="7"/>
  <c r="R23" i="7"/>
  <c r="O23" i="7"/>
  <c r="N23" i="7"/>
  <c r="M23" i="7"/>
  <c r="L23" i="7"/>
  <c r="I23" i="7"/>
  <c r="H23" i="7"/>
  <c r="BM8" i="7"/>
  <c r="BL8" i="7"/>
  <c r="BI8" i="7"/>
  <c r="BH8" i="7"/>
  <c r="AY8" i="7"/>
  <c r="AX8" i="7"/>
  <c r="AU8" i="7"/>
  <c r="AT8" i="7"/>
  <c r="AO8" i="7"/>
  <c r="AN8" i="7"/>
  <c r="AM8" i="7"/>
  <c r="AL8" i="7"/>
  <c r="AI8" i="7"/>
  <c r="AH8" i="7"/>
  <c r="AE8" i="7"/>
  <c r="AD8" i="7"/>
  <c r="AA8" i="7"/>
  <c r="Z8" i="7"/>
  <c r="W8" i="7"/>
  <c r="V8" i="7"/>
  <c r="S8" i="7"/>
  <c r="R8" i="7"/>
  <c r="K8" i="7"/>
  <c r="J8" i="7"/>
  <c r="I8" i="7"/>
  <c r="H8" i="7"/>
  <c r="BM7" i="7"/>
  <c r="BL7" i="7"/>
  <c r="BI7" i="7"/>
  <c r="BH7" i="7"/>
  <c r="AY7" i="7"/>
  <c r="AX7" i="7"/>
  <c r="AU7" i="7"/>
  <c r="AT7" i="7"/>
  <c r="AO7" i="7"/>
  <c r="AN7" i="7"/>
  <c r="AM7" i="7"/>
  <c r="AL7" i="7"/>
  <c r="AI7" i="7"/>
  <c r="AH7" i="7"/>
  <c r="AE7" i="7"/>
  <c r="AD7" i="7"/>
  <c r="AA7" i="7"/>
  <c r="Z7" i="7"/>
  <c r="W7" i="7"/>
  <c r="V7" i="7"/>
  <c r="S7" i="7"/>
  <c r="R7" i="7"/>
  <c r="K7" i="7"/>
  <c r="J7" i="7"/>
  <c r="N7" i="7" s="1"/>
  <c r="I7" i="7"/>
  <c r="H7" i="7"/>
  <c r="BM58" i="7"/>
  <c r="BL58" i="7"/>
  <c r="BI58" i="7"/>
  <c r="BH58" i="7"/>
  <c r="AY58" i="7"/>
  <c r="AX58" i="7"/>
  <c r="AU58" i="7"/>
  <c r="AT58" i="7"/>
  <c r="AK58" i="7"/>
  <c r="AJ58" i="7"/>
  <c r="AI58" i="7"/>
  <c r="AH58" i="7"/>
  <c r="AC58" i="7"/>
  <c r="AB58" i="7"/>
  <c r="AA58" i="7"/>
  <c r="Z58" i="7"/>
  <c r="U58" i="7"/>
  <c r="T58" i="7"/>
  <c r="Q58" i="7"/>
  <c r="P58" i="7"/>
  <c r="K58" i="7"/>
  <c r="J58" i="7"/>
  <c r="G58" i="7"/>
  <c r="F58" i="7"/>
  <c r="BM52" i="7"/>
  <c r="BL52" i="7"/>
  <c r="BI52" i="7"/>
  <c r="BH52" i="7"/>
  <c r="AV52" i="7"/>
  <c r="AU52" i="7"/>
  <c r="AT52" i="7"/>
  <c r="AK52" i="7"/>
  <c r="AJ52" i="7"/>
  <c r="AI52" i="7"/>
  <c r="AH52" i="7"/>
  <c r="AE52" i="7"/>
  <c r="AD52" i="7"/>
  <c r="Y52" i="7"/>
  <c r="X52" i="7"/>
  <c r="U52" i="7"/>
  <c r="T52" i="7"/>
  <c r="Q52" i="7"/>
  <c r="P52" i="7"/>
  <c r="K52" i="7"/>
  <c r="J52" i="7"/>
  <c r="G52" i="7"/>
  <c r="F52" i="7"/>
  <c r="BM11" i="7"/>
  <c r="BL11" i="7"/>
  <c r="BI11" i="7"/>
  <c r="BH11" i="7"/>
  <c r="AV11" i="7"/>
  <c r="AX11" i="7" s="1"/>
  <c r="AR11" i="7"/>
  <c r="AT11" i="7" s="1"/>
  <c r="AK11" i="7"/>
  <c r="AJ11" i="7"/>
  <c r="AI11" i="7"/>
  <c r="AH11" i="7"/>
  <c r="AC11" i="7"/>
  <c r="AB11" i="7"/>
  <c r="Y11" i="7"/>
  <c r="X11" i="7"/>
  <c r="U11" i="7"/>
  <c r="T11" i="7"/>
  <c r="Q11" i="7"/>
  <c r="P11" i="7"/>
  <c r="K11" i="7"/>
  <c r="J11" i="7"/>
  <c r="G11" i="7"/>
  <c r="F11" i="7"/>
  <c r="BM54" i="7"/>
  <c r="BL54" i="7"/>
  <c r="BI54" i="7"/>
  <c r="BH54" i="7"/>
  <c r="AV54" i="7"/>
  <c r="AU54" i="7"/>
  <c r="AT54" i="7"/>
  <c r="AK54" i="7"/>
  <c r="AJ54" i="7"/>
  <c r="AG54" i="7"/>
  <c r="AF54" i="7"/>
  <c r="AC54" i="7"/>
  <c r="AB54" i="7"/>
  <c r="Y54" i="7"/>
  <c r="X54" i="7"/>
  <c r="U54" i="7"/>
  <c r="T54" i="7"/>
  <c r="Q54" i="7"/>
  <c r="P54" i="7"/>
  <c r="K54" i="7"/>
  <c r="J54" i="7"/>
  <c r="G54" i="7"/>
  <c r="F54" i="7"/>
  <c r="BM49" i="7"/>
  <c r="BL49" i="7"/>
  <c r="BI49" i="7"/>
  <c r="BH49" i="7"/>
  <c r="AY49" i="7"/>
  <c r="AX49" i="7"/>
  <c r="AU49" i="7"/>
  <c r="AT49" i="7"/>
  <c r="AO49" i="7"/>
  <c r="AM49" i="7"/>
  <c r="AL49" i="7"/>
  <c r="AI49" i="7"/>
  <c r="AH49" i="7"/>
  <c r="AE49" i="7"/>
  <c r="AD49" i="7"/>
  <c r="X49" i="7"/>
  <c r="Z49" i="7" s="1"/>
  <c r="W49" i="7"/>
  <c r="V49" i="7"/>
  <c r="P49" i="7"/>
  <c r="S49" i="7" s="1"/>
  <c r="M49" i="7"/>
  <c r="L49" i="7"/>
  <c r="I49" i="7"/>
  <c r="H49" i="7"/>
  <c r="BM21" i="7"/>
  <c r="BL21" i="7"/>
  <c r="BI21" i="7"/>
  <c r="BH21" i="7"/>
  <c r="AV21" i="7"/>
  <c r="AY21" i="7" s="1"/>
  <c r="AR21" i="7"/>
  <c r="AK21" i="7"/>
  <c r="AJ21" i="7"/>
  <c r="AI21" i="7"/>
  <c r="AH21" i="7"/>
  <c r="AC21" i="7"/>
  <c r="Y21" i="7"/>
  <c r="X21" i="7"/>
  <c r="U21" i="7"/>
  <c r="T21" i="7"/>
  <c r="Q21" i="7"/>
  <c r="P21" i="7"/>
  <c r="K21" i="7"/>
  <c r="J21" i="7"/>
  <c r="G21" i="7"/>
  <c r="F21" i="7"/>
  <c r="BM22" i="7"/>
  <c r="BL22" i="7"/>
  <c r="BI22" i="7"/>
  <c r="AY22" i="7"/>
  <c r="AX22" i="7"/>
  <c r="AU22" i="7"/>
  <c r="AT22" i="7"/>
  <c r="AO22" i="7"/>
  <c r="AN22" i="7"/>
  <c r="AM22" i="7"/>
  <c r="AL22" i="7"/>
  <c r="AI22" i="7"/>
  <c r="AH22" i="7"/>
  <c r="AE22" i="7"/>
  <c r="AD22" i="7"/>
  <c r="AA22" i="7"/>
  <c r="Z22" i="7"/>
  <c r="W22" i="7"/>
  <c r="V22" i="7"/>
  <c r="S22" i="7"/>
  <c r="R22" i="7"/>
  <c r="O22" i="7"/>
  <c r="N22" i="7"/>
  <c r="M22" i="7"/>
  <c r="L22" i="7"/>
  <c r="I22" i="7"/>
  <c r="H22" i="7"/>
  <c r="BM14" i="7"/>
  <c r="BL14" i="7"/>
  <c r="BI14" i="7"/>
  <c r="AY14" i="7"/>
  <c r="AX14" i="7"/>
  <c r="AU14" i="7"/>
  <c r="AT14" i="7"/>
  <c r="AO14" i="7"/>
  <c r="BA14" i="7" s="1"/>
  <c r="BO14" i="7" s="1"/>
  <c r="AN14" i="7"/>
  <c r="AZ14" i="7" s="1"/>
  <c r="AM14" i="7"/>
  <c r="AL14" i="7"/>
  <c r="AI14" i="7"/>
  <c r="AH14" i="7"/>
  <c r="AE14" i="7"/>
  <c r="AD14" i="7"/>
  <c r="AA14" i="7"/>
  <c r="Z14" i="7"/>
  <c r="W14" i="7"/>
  <c r="V14" i="7"/>
  <c r="S14" i="7"/>
  <c r="R14" i="7"/>
  <c r="O14" i="7"/>
  <c r="N14" i="7"/>
  <c r="M14" i="7"/>
  <c r="L14" i="7"/>
  <c r="I14" i="7"/>
  <c r="H14" i="7"/>
  <c r="BM53" i="7"/>
  <c r="BL53" i="7"/>
  <c r="BI53" i="7"/>
  <c r="AY53" i="7"/>
  <c r="AX53" i="7"/>
  <c r="AU53" i="7"/>
  <c r="AT53" i="7"/>
  <c r="AO53" i="7"/>
  <c r="AN53" i="7"/>
  <c r="AZ53" i="7" s="1"/>
  <c r="AM53" i="7"/>
  <c r="AL53" i="7"/>
  <c r="AI53" i="7"/>
  <c r="AH53" i="7"/>
  <c r="AE53" i="7"/>
  <c r="AD53" i="7"/>
  <c r="AA53" i="7"/>
  <c r="Z53" i="7"/>
  <c r="W53" i="7"/>
  <c r="V53" i="7"/>
  <c r="S53" i="7"/>
  <c r="R53" i="7"/>
  <c r="O53" i="7"/>
  <c r="N53" i="7"/>
  <c r="M53" i="7"/>
  <c r="L53" i="7"/>
  <c r="I53" i="7"/>
  <c r="H53" i="7"/>
  <c r="BM20" i="7"/>
  <c r="BL20" i="7"/>
  <c r="BI20" i="7"/>
  <c r="AY20" i="7"/>
  <c r="AX20" i="7"/>
  <c r="AU20" i="7"/>
  <c r="AT20" i="7"/>
  <c r="AO20" i="7"/>
  <c r="BA20" i="7" s="1"/>
  <c r="BE20" i="7" s="1"/>
  <c r="AN20" i="7"/>
  <c r="AM20" i="7"/>
  <c r="AL20" i="7"/>
  <c r="AI20" i="7"/>
  <c r="AH20" i="7"/>
  <c r="AE20" i="7"/>
  <c r="AD20" i="7"/>
  <c r="AA20" i="7"/>
  <c r="Z20" i="7"/>
  <c r="W20" i="7"/>
  <c r="V20" i="7"/>
  <c r="S20" i="7"/>
  <c r="R20" i="7"/>
  <c r="O20" i="7"/>
  <c r="N20" i="7"/>
  <c r="M20" i="7"/>
  <c r="L20" i="7"/>
  <c r="I20" i="7"/>
  <c r="H20" i="7"/>
  <c r="BM29" i="7"/>
  <c r="BL29" i="7"/>
  <c r="BI29" i="7"/>
  <c r="AY29" i="7"/>
  <c r="AX29" i="7"/>
  <c r="AU29" i="7"/>
  <c r="AT29" i="7"/>
  <c r="AO29" i="7"/>
  <c r="BA29" i="7" s="1"/>
  <c r="BO29" i="7" s="1"/>
  <c r="AN29" i="7"/>
  <c r="AZ29" i="7" s="1"/>
  <c r="BN29" i="7" s="1"/>
  <c r="AM29" i="7"/>
  <c r="AL29" i="7"/>
  <c r="AI29" i="7"/>
  <c r="AH29" i="7"/>
  <c r="AE29" i="7"/>
  <c r="AD29" i="7"/>
  <c r="AA29" i="7"/>
  <c r="Z29" i="7"/>
  <c r="W29" i="7"/>
  <c r="V29" i="7"/>
  <c r="S29" i="7"/>
  <c r="R29" i="7"/>
  <c r="O29" i="7"/>
  <c r="N29" i="7"/>
  <c r="M29" i="7"/>
  <c r="L29" i="7"/>
  <c r="I29" i="7"/>
  <c r="H29" i="7"/>
  <c r="BM51" i="7"/>
  <c r="BL51" i="7"/>
  <c r="BI51" i="7"/>
  <c r="AY51" i="7"/>
  <c r="AX51" i="7"/>
  <c r="AU51" i="7"/>
  <c r="AT51" i="7"/>
  <c r="AO51" i="7"/>
  <c r="AM51" i="7"/>
  <c r="AL51" i="7"/>
  <c r="AI51" i="7"/>
  <c r="AH51" i="7"/>
  <c r="AE51" i="7"/>
  <c r="AD51" i="7"/>
  <c r="X51" i="7"/>
  <c r="AA51" i="7" s="1"/>
  <c r="W51" i="7"/>
  <c r="V51" i="7"/>
  <c r="S51" i="7"/>
  <c r="R51" i="7"/>
  <c r="O51" i="7"/>
  <c r="N51" i="7"/>
  <c r="M51" i="7"/>
  <c r="L51" i="7"/>
  <c r="I51" i="7"/>
  <c r="H51" i="7"/>
  <c r="BM34" i="7"/>
  <c r="BL34" i="7"/>
  <c r="BI34" i="7"/>
  <c r="BH34" i="7"/>
  <c r="AY34" i="7"/>
  <c r="AX34" i="7"/>
  <c r="AU34" i="7"/>
  <c r="AT34" i="7"/>
  <c r="AO34" i="7"/>
  <c r="AN34" i="7"/>
  <c r="AZ34" i="7" s="1"/>
  <c r="AM34" i="7"/>
  <c r="AL34" i="7"/>
  <c r="AI34" i="7"/>
  <c r="AH34" i="7"/>
  <c r="AE34" i="7"/>
  <c r="AD34" i="7"/>
  <c r="AA34" i="7"/>
  <c r="Z34" i="7"/>
  <c r="W34" i="7"/>
  <c r="V34" i="7"/>
  <c r="S34" i="7"/>
  <c r="R34" i="7"/>
  <c r="O34" i="7"/>
  <c r="N34" i="7"/>
  <c r="M34" i="7"/>
  <c r="L34" i="7"/>
  <c r="I34" i="7"/>
  <c r="H34" i="7"/>
  <c r="BK50" i="7"/>
  <c r="BJ50" i="7"/>
  <c r="BI50" i="7"/>
  <c r="BH50" i="7"/>
  <c r="AY50" i="7"/>
  <c r="AX50" i="7"/>
  <c r="AU50" i="7"/>
  <c r="AT50" i="7"/>
  <c r="AM50" i="7"/>
  <c r="AL50" i="7"/>
  <c r="AG50" i="7"/>
  <c r="AF50" i="7"/>
  <c r="AE50" i="7"/>
  <c r="AD50" i="7"/>
  <c r="Y50" i="7"/>
  <c r="X50" i="7"/>
  <c r="W50" i="7"/>
  <c r="V50" i="7"/>
  <c r="S50" i="7"/>
  <c r="R50" i="7"/>
  <c r="O50" i="7"/>
  <c r="N50" i="7"/>
  <c r="M50" i="7"/>
  <c r="L50" i="7"/>
  <c r="I50" i="7"/>
  <c r="H50" i="7"/>
  <c r="BK9" i="7"/>
  <c r="BJ9" i="7"/>
  <c r="BI9" i="7"/>
  <c r="BH9" i="7"/>
  <c r="AY9" i="7"/>
  <c r="AX9" i="7"/>
  <c r="AU9" i="7"/>
  <c r="AT9" i="7"/>
  <c r="AK9" i="7"/>
  <c r="AJ9" i="7"/>
  <c r="AG9" i="7"/>
  <c r="AF9" i="7"/>
  <c r="AC9" i="7"/>
  <c r="AB9" i="7"/>
  <c r="AA9" i="7"/>
  <c r="Z9" i="7"/>
  <c r="U9" i="7"/>
  <c r="T9" i="7"/>
  <c r="Q9" i="7"/>
  <c r="S9" i="7" s="1"/>
  <c r="K9" i="7"/>
  <c r="J9" i="7"/>
  <c r="G9" i="7"/>
  <c r="F9" i="7"/>
  <c r="E2" i="7"/>
  <c r="C23" i="7" s="1"/>
  <c r="D2" i="7"/>
  <c r="C50" i="7" s="1"/>
  <c r="BM61" i="6"/>
  <c r="BL61" i="6"/>
  <c r="BH61" i="6"/>
  <c r="AY61" i="6"/>
  <c r="AX61" i="6"/>
  <c r="AU61" i="6"/>
  <c r="AT61" i="6"/>
  <c r="AO61" i="6"/>
  <c r="AN61" i="6"/>
  <c r="AZ61" i="6" s="1"/>
  <c r="AM61" i="6"/>
  <c r="AL61" i="6"/>
  <c r="AI61" i="6"/>
  <c r="AH61" i="6"/>
  <c r="AE61" i="6"/>
  <c r="AD61" i="6"/>
  <c r="AA61" i="6"/>
  <c r="Z61" i="6"/>
  <c r="W61" i="6"/>
  <c r="V61" i="6"/>
  <c r="S61" i="6"/>
  <c r="R61" i="6"/>
  <c r="O61" i="6"/>
  <c r="N61" i="6"/>
  <c r="M61" i="6"/>
  <c r="L61" i="6"/>
  <c r="I61" i="6"/>
  <c r="H61" i="6"/>
  <c r="BM28" i="6"/>
  <c r="BL28" i="6"/>
  <c r="BH28" i="6"/>
  <c r="AY28" i="6"/>
  <c r="AX28" i="6"/>
  <c r="AU28" i="6"/>
  <c r="AT28" i="6"/>
  <c r="AO28" i="6"/>
  <c r="AN28" i="6"/>
  <c r="AM28" i="6"/>
  <c r="AL28" i="6"/>
  <c r="AI28" i="6"/>
  <c r="AH28" i="6"/>
  <c r="AE28" i="6"/>
  <c r="AD28" i="6"/>
  <c r="AA28" i="6"/>
  <c r="Z28" i="6"/>
  <c r="W28" i="6"/>
  <c r="V28" i="6"/>
  <c r="P28" i="6"/>
  <c r="S28" i="6" s="1"/>
  <c r="N28" i="6"/>
  <c r="M28" i="6"/>
  <c r="L28" i="6"/>
  <c r="I28" i="6"/>
  <c r="H28" i="6"/>
  <c r="E28" i="6"/>
  <c r="D28" i="6"/>
  <c r="BM54" i="6"/>
  <c r="BL54" i="6"/>
  <c r="BH54" i="6"/>
  <c r="AW54" i="6"/>
  <c r="AV54" i="6"/>
  <c r="AR54" i="6"/>
  <c r="AU54" i="6" s="1"/>
  <c r="AK54" i="6"/>
  <c r="Y54" i="6" s="1"/>
  <c r="AJ54" i="6"/>
  <c r="X54" i="6" s="1"/>
  <c r="AG54" i="6"/>
  <c r="AF54" i="6"/>
  <c r="AC54" i="6"/>
  <c r="AB54" i="6"/>
  <c r="U54" i="6"/>
  <c r="T54" i="6"/>
  <c r="Q54" i="6"/>
  <c r="P54" i="6"/>
  <c r="K54" i="6"/>
  <c r="J54" i="6"/>
  <c r="G54" i="6"/>
  <c r="F54" i="6"/>
  <c r="BM57" i="6"/>
  <c r="BL57" i="6"/>
  <c r="BH57" i="6"/>
  <c r="AW57" i="6"/>
  <c r="AV57" i="6"/>
  <c r="AR57" i="6"/>
  <c r="AK57" i="6"/>
  <c r="Y57" i="6" s="1"/>
  <c r="AJ57" i="6"/>
  <c r="AG57" i="6"/>
  <c r="AF57" i="6"/>
  <c r="AC57" i="6"/>
  <c r="AB57" i="6"/>
  <c r="U57" i="6"/>
  <c r="T57" i="6"/>
  <c r="Q57" i="6"/>
  <c r="P57" i="6"/>
  <c r="K57" i="6"/>
  <c r="J57" i="6"/>
  <c r="G57" i="6"/>
  <c r="F57" i="6"/>
  <c r="BM20" i="6"/>
  <c r="BL20" i="6"/>
  <c r="BH20" i="6"/>
  <c r="AY20" i="6"/>
  <c r="AX20" i="6"/>
  <c r="AU20" i="6"/>
  <c r="AT20" i="6"/>
  <c r="AK20" i="6"/>
  <c r="AJ20" i="6"/>
  <c r="AG20" i="6"/>
  <c r="AF20" i="6"/>
  <c r="AC20" i="6"/>
  <c r="AB20" i="6"/>
  <c r="Y20" i="6"/>
  <c r="X20" i="6"/>
  <c r="U20" i="6"/>
  <c r="T20" i="6"/>
  <c r="S20" i="6"/>
  <c r="R20" i="6"/>
  <c r="O20" i="6"/>
  <c r="J20" i="6"/>
  <c r="F20" i="6"/>
  <c r="BM60" i="6"/>
  <c r="BL60" i="6"/>
  <c r="BH60" i="6"/>
  <c r="AW60" i="6"/>
  <c r="AV60" i="6"/>
  <c r="AR60" i="6"/>
  <c r="AT60" i="6" s="1"/>
  <c r="AK60" i="6"/>
  <c r="AJ60" i="6"/>
  <c r="AG60" i="6"/>
  <c r="AF60" i="6"/>
  <c r="AC60" i="6"/>
  <c r="AB60" i="6"/>
  <c r="Y60" i="6"/>
  <c r="X60" i="6"/>
  <c r="U60" i="6"/>
  <c r="T60" i="6"/>
  <c r="Q60" i="6"/>
  <c r="P60" i="6"/>
  <c r="K60" i="6"/>
  <c r="J60" i="6"/>
  <c r="G60" i="6"/>
  <c r="F60" i="6"/>
  <c r="BW49" i="6"/>
  <c r="AO49" i="6"/>
  <c r="AN49" i="6"/>
  <c r="AZ49" i="6" s="1"/>
  <c r="AM49" i="6"/>
  <c r="AI49" i="6"/>
  <c r="AE49" i="6"/>
  <c r="AA49" i="6"/>
  <c r="W49" i="6"/>
  <c r="S49" i="6"/>
  <c r="R49" i="6"/>
  <c r="M49" i="6"/>
  <c r="I49" i="6"/>
  <c r="AO16" i="6"/>
  <c r="AN16" i="6"/>
  <c r="AZ16" i="6" s="1"/>
  <c r="BN16" i="6" s="1"/>
  <c r="AM16" i="6"/>
  <c r="AI16" i="6"/>
  <c r="AE16" i="6"/>
  <c r="AA16" i="6"/>
  <c r="W16" i="6"/>
  <c r="S16" i="6"/>
  <c r="R16" i="6"/>
  <c r="M16" i="6"/>
  <c r="I16" i="6"/>
  <c r="AO8" i="6"/>
  <c r="BA8" i="6" s="1"/>
  <c r="BS8" i="6" s="1"/>
  <c r="AN8" i="6"/>
  <c r="AZ8" i="6" s="1"/>
  <c r="AM8" i="6"/>
  <c r="AI8" i="6"/>
  <c r="AE8" i="6"/>
  <c r="AA8" i="6"/>
  <c r="W8" i="6"/>
  <c r="S8" i="6"/>
  <c r="R8" i="6"/>
  <c r="M8" i="6"/>
  <c r="I8" i="6"/>
  <c r="AO9" i="6"/>
  <c r="AN9" i="6"/>
  <c r="AZ9" i="6" s="1"/>
  <c r="BR9" i="6" s="1"/>
  <c r="BV9" i="6" s="1"/>
  <c r="AM9" i="6"/>
  <c r="AI9" i="6"/>
  <c r="AE9" i="6"/>
  <c r="AA9" i="6"/>
  <c r="W9" i="6"/>
  <c r="S9" i="6"/>
  <c r="R9" i="6"/>
  <c r="M9" i="6"/>
  <c r="I9" i="6"/>
  <c r="BW48" i="6"/>
  <c r="BV48" i="6"/>
  <c r="BU48" i="6"/>
  <c r="AO48" i="6"/>
  <c r="BA48" i="6" s="1"/>
  <c r="BO48" i="6" s="1"/>
  <c r="AN48" i="6"/>
  <c r="AZ48" i="6" s="1"/>
  <c r="BN48" i="6" s="1"/>
  <c r="AM48" i="6"/>
  <c r="AI48" i="6"/>
  <c r="AE48" i="6"/>
  <c r="AA48" i="6"/>
  <c r="W48" i="6"/>
  <c r="S48" i="6"/>
  <c r="R48" i="6"/>
  <c r="M48" i="6"/>
  <c r="I48" i="6"/>
  <c r="BM47" i="6"/>
  <c r="BL47" i="6"/>
  <c r="BI47" i="6"/>
  <c r="BH47" i="6"/>
  <c r="AY47" i="6"/>
  <c r="AX47" i="6"/>
  <c r="AU47" i="6"/>
  <c r="AT47" i="6"/>
  <c r="AO47" i="6"/>
  <c r="BA47" i="6" s="1"/>
  <c r="BE47" i="6" s="1"/>
  <c r="AN47" i="6"/>
  <c r="AM47" i="6"/>
  <c r="AL47" i="6"/>
  <c r="AI47" i="6"/>
  <c r="AH47" i="6"/>
  <c r="AE47" i="6"/>
  <c r="AD47" i="6"/>
  <c r="AA47" i="6"/>
  <c r="Z47" i="6"/>
  <c r="W47" i="6"/>
  <c r="V47" i="6"/>
  <c r="S47" i="6"/>
  <c r="R47" i="6"/>
  <c r="O47" i="6"/>
  <c r="N47" i="6"/>
  <c r="M47" i="6"/>
  <c r="L47" i="6"/>
  <c r="H47" i="6"/>
  <c r="CA62" i="6"/>
  <c r="BU62" i="6"/>
  <c r="BC62" i="6"/>
  <c r="AU62" i="6"/>
  <c r="AQ62" i="6"/>
  <c r="AP62" i="6"/>
  <c r="AM62" i="6"/>
  <c r="AI62" i="6"/>
  <c r="AE62" i="6"/>
  <c r="AA62" i="6"/>
  <c r="W62" i="6"/>
  <c r="S62" i="6"/>
  <c r="M62" i="6"/>
  <c r="E62" i="6"/>
  <c r="BM46" i="6"/>
  <c r="BL46" i="6"/>
  <c r="BI46" i="6"/>
  <c r="BH46" i="6"/>
  <c r="AY46" i="6"/>
  <c r="AX46" i="6"/>
  <c r="AU46" i="6"/>
  <c r="AT46" i="6"/>
  <c r="AO46" i="6"/>
  <c r="BA46" i="6" s="1"/>
  <c r="BE46" i="6" s="1"/>
  <c r="AN46" i="6"/>
  <c r="AZ46" i="6" s="1"/>
  <c r="AM46" i="6"/>
  <c r="AL46" i="6"/>
  <c r="AI46" i="6"/>
  <c r="AH46" i="6"/>
  <c r="AE46" i="6"/>
  <c r="AD46" i="6"/>
  <c r="AA46" i="6"/>
  <c r="Z46" i="6"/>
  <c r="W46" i="6"/>
  <c r="V46" i="6"/>
  <c r="S46" i="6"/>
  <c r="R46" i="6"/>
  <c r="O46" i="6"/>
  <c r="N46" i="6"/>
  <c r="M46" i="6"/>
  <c r="L46" i="6"/>
  <c r="H46" i="6"/>
  <c r="BM14" i="6"/>
  <c r="BL14" i="6"/>
  <c r="BI14" i="6"/>
  <c r="BH14" i="6"/>
  <c r="AY14" i="6"/>
  <c r="AX14" i="6"/>
  <c r="AS14" i="6"/>
  <c r="AR14" i="6"/>
  <c r="AK14" i="6"/>
  <c r="AJ14" i="6"/>
  <c r="AG14" i="6"/>
  <c r="AF14" i="6"/>
  <c r="AC14" i="6"/>
  <c r="AB14" i="6"/>
  <c r="Y14" i="6"/>
  <c r="X14" i="6"/>
  <c r="U14" i="6"/>
  <c r="T14" i="6"/>
  <c r="Q14" i="6"/>
  <c r="P14" i="6"/>
  <c r="K14" i="6"/>
  <c r="J14" i="6"/>
  <c r="G14" i="6"/>
  <c r="F14" i="6"/>
  <c r="BM45" i="6"/>
  <c r="BL45" i="6"/>
  <c r="BI45" i="6"/>
  <c r="BH45" i="6"/>
  <c r="AY45" i="6"/>
  <c r="AX45" i="6"/>
  <c r="AU45" i="6"/>
  <c r="AT45" i="6"/>
  <c r="AO45" i="6"/>
  <c r="AN45" i="6"/>
  <c r="AZ45" i="6" s="1"/>
  <c r="AM45" i="6"/>
  <c r="AL45" i="6"/>
  <c r="AI45" i="6"/>
  <c r="AH45" i="6"/>
  <c r="AE45" i="6"/>
  <c r="AD45" i="6"/>
  <c r="AA45" i="6"/>
  <c r="Z45" i="6"/>
  <c r="W45" i="6"/>
  <c r="V45" i="6"/>
  <c r="S45" i="6"/>
  <c r="R45" i="6"/>
  <c r="O45" i="6"/>
  <c r="N45" i="6"/>
  <c r="M45" i="6"/>
  <c r="L45" i="6"/>
  <c r="I45" i="6"/>
  <c r="H45" i="6"/>
  <c r="BM18" i="6"/>
  <c r="BL18" i="6"/>
  <c r="BI18" i="6"/>
  <c r="BH18" i="6"/>
  <c r="AY18" i="6"/>
  <c r="AX18" i="6"/>
  <c r="AU18" i="6"/>
  <c r="AT18" i="6"/>
  <c r="AK18" i="6"/>
  <c r="AJ18" i="6"/>
  <c r="AG18" i="6"/>
  <c r="AF18" i="6"/>
  <c r="AC18" i="6"/>
  <c r="AB18" i="6"/>
  <c r="Y18" i="6"/>
  <c r="X18" i="6"/>
  <c r="U18" i="6"/>
  <c r="T18" i="6"/>
  <c r="Q18" i="6"/>
  <c r="P18" i="6"/>
  <c r="K18" i="6"/>
  <c r="J18" i="6"/>
  <c r="G18" i="6"/>
  <c r="F18" i="6"/>
  <c r="BM44" i="6"/>
  <c r="BL44" i="6"/>
  <c r="BI44" i="6"/>
  <c r="BH44" i="6"/>
  <c r="AY44" i="6"/>
  <c r="AX44" i="6"/>
  <c r="AU44" i="6"/>
  <c r="AT44" i="6"/>
  <c r="AO44" i="6"/>
  <c r="AN44" i="6"/>
  <c r="AZ44" i="6" s="1"/>
  <c r="AM44" i="6"/>
  <c r="AL44" i="6"/>
  <c r="AI44" i="6"/>
  <c r="AH44" i="6"/>
  <c r="AE44" i="6"/>
  <c r="AD44" i="6"/>
  <c r="AA44" i="6"/>
  <c r="Z44" i="6"/>
  <c r="W44" i="6"/>
  <c r="V44" i="6"/>
  <c r="S44" i="6"/>
  <c r="R44" i="6"/>
  <c r="O44" i="6"/>
  <c r="N44" i="6"/>
  <c r="M44" i="6"/>
  <c r="L44" i="6"/>
  <c r="I44" i="6"/>
  <c r="H44" i="6"/>
  <c r="BM43" i="6"/>
  <c r="BL43" i="6"/>
  <c r="BI43" i="6"/>
  <c r="BH43" i="6"/>
  <c r="AY43" i="6"/>
  <c r="AX43" i="6"/>
  <c r="AU43" i="6"/>
  <c r="AT43" i="6"/>
  <c r="AO43" i="6"/>
  <c r="AN43" i="6"/>
  <c r="AM43" i="6"/>
  <c r="AL43" i="6"/>
  <c r="AI43" i="6"/>
  <c r="AH43" i="6"/>
  <c r="AE43" i="6"/>
  <c r="AD43" i="6"/>
  <c r="AA43" i="6"/>
  <c r="Z43" i="6"/>
  <c r="W43" i="6"/>
  <c r="V43" i="6"/>
  <c r="S43" i="6"/>
  <c r="R43" i="6"/>
  <c r="O43" i="6"/>
  <c r="N43" i="6"/>
  <c r="M43" i="6"/>
  <c r="L43" i="6"/>
  <c r="I43" i="6"/>
  <c r="H43" i="6"/>
  <c r="BM42" i="6"/>
  <c r="BL42" i="6"/>
  <c r="BI42" i="6"/>
  <c r="BH42" i="6"/>
  <c r="AY42" i="6"/>
  <c r="AX42" i="6"/>
  <c r="AU42" i="6"/>
  <c r="AT42" i="6"/>
  <c r="AO42" i="6"/>
  <c r="BA42" i="6" s="1"/>
  <c r="BO42" i="6" s="1"/>
  <c r="AN42" i="6"/>
  <c r="AZ42" i="6" s="1"/>
  <c r="AM42" i="6"/>
  <c r="AL42" i="6"/>
  <c r="AI42" i="6"/>
  <c r="AH42" i="6"/>
  <c r="AE42" i="6"/>
  <c r="AD42" i="6"/>
  <c r="AA42" i="6"/>
  <c r="Z42" i="6"/>
  <c r="W42" i="6"/>
  <c r="V42" i="6"/>
  <c r="S42" i="6"/>
  <c r="R42" i="6"/>
  <c r="O42" i="6"/>
  <c r="N42" i="6"/>
  <c r="M42" i="6"/>
  <c r="L42" i="6"/>
  <c r="I42" i="6"/>
  <c r="H42" i="6"/>
  <c r="BM41" i="6"/>
  <c r="BL41" i="6"/>
  <c r="BI41" i="6"/>
  <c r="BH41" i="6"/>
  <c r="AY41" i="6"/>
  <c r="AX41" i="6"/>
  <c r="AU41" i="6"/>
  <c r="AT41" i="6"/>
  <c r="AO41" i="6"/>
  <c r="BA41" i="6" s="1"/>
  <c r="AN41" i="6"/>
  <c r="AZ41" i="6" s="1"/>
  <c r="AM41" i="6"/>
  <c r="AL41" i="6"/>
  <c r="AI41" i="6"/>
  <c r="AH41" i="6"/>
  <c r="AE41" i="6"/>
  <c r="AD41" i="6"/>
  <c r="AA41" i="6"/>
  <c r="Z41" i="6"/>
  <c r="W41" i="6"/>
  <c r="V41" i="6"/>
  <c r="S41" i="6"/>
  <c r="R41" i="6"/>
  <c r="O41" i="6"/>
  <c r="N41" i="6"/>
  <c r="M41" i="6"/>
  <c r="L41" i="6"/>
  <c r="I41" i="6"/>
  <c r="H41" i="6"/>
  <c r="BM40" i="6"/>
  <c r="BL40" i="6"/>
  <c r="BI40" i="6"/>
  <c r="BH40" i="6"/>
  <c r="AY40" i="6"/>
  <c r="AX40" i="6"/>
  <c r="AU40" i="6"/>
  <c r="AT40" i="6"/>
  <c r="AO40" i="6"/>
  <c r="BA40" i="6" s="1"/>
  <c r="AN40" i="6"/>
  <c r="AM40" i="6"/>
  <c r="AL40" i="6"/>
  <c r="AI40" i="6"/>
  <c r="AH40" i="6"/>
  <c r="AE40" i="6"/>
  <c r="AD40" i="6"/>
  <c r="AA40" i="6"/>
  <c r="Z40" i="6"/>
  <c r="W40" i="6"/>
  <c r="V40" i="6"/>
  <c r="S40" i="6"/>
  <c r="R40" i="6"/>
  <c r="O40" i="6"/>
  <c r="N40" i="6"/>
  <c r="M40" i="6"/>
  <c r="L40" i="6"/>
  <c r="I40" i="6"/>
  <c r="H40" i="6"/>
  <c r="BM39" i="6"/>
  <c r="BL39" i="6"/>
  <c r="BI39" i="6"/>
  <c r="BH39" i="6"/>
  <c r="AY39" i="6"/>
  <c r="AX39" i="6"/>
  <c r="AU39" i="6"/>
  <c r="AT39" i="6"/>
  <c r="AO39" i="6"/>
  <c r="BA39" i="6" s="1"/>
  <c r="BS39" i="6" s="1"/>
  <c r="AN39" i="6"/>
  <c r="AM39" i="6"/>
  <c r="AL39" i="6"/>
  <c r="AI39" i="6"/>
  <c r="AH39" i="6"/>
  <c r="AE39" i="6"/>
  <c r="AD39" i="6"/>
  <c r="AA39" i="6"/>
  <c r="Z39" i="6"/>
  <c r="W39" i="6"/>
  <c r="V39" i="6"/>
  <c r="S39" i="6"/>
  <c r="R39" i="6"/>
  <c r="O39" i="6"/>
  <c r="N39" i="6"/>
  <c r="M39" i="6"/>
  <c r="L39" i="6"/>
  <c r="I39" i="6"/>
  <c r="H39" i="6"/>
  <c r="BM38" i="6"/>
  <c r="BL38" i="6"/>
  <c r="BI38" i="6"/>
  <c r="BH38" i="6"/>
  <c r="AY38" i="6"/>
  <c r="AX38" i="6"/>
  <c r="AU38" i="6"/>
  <c r="AT38" i="6"/>
  <c r="AO38" i="6"/>
  <c r="AN38" i="6"/>
  <c r="AZ38" i="6" s="1"/>
  <c r="AM38" i="6"/>
  <c r="AL38" i="6"/>
  <c r="AI38" i="6"/>
  <c r="AH38" i="6"/>
  <c r="AE38" i="6"/>
  <c r="AD38" i="6"/>
  <c r="AA38" i="6"/>
  <c r="Z38" i="6"/>
  <c r="W38" i="6"/>
  <c r="S38" i="6"/>
  <c r="R38" i="6"/>
  <c r="O38" i="6"/>
  <c r="N38" i="6"/>
  <c r="M38" i="6"/>
  <c r="I38" i="6"/>
  <c r="H38" i="6"/>
  <c r="BM37" i="6"/>
  <c r="BL37" i="6"/>
  <c r="BI37" i="6"/>
  <c r="BH37" i="6"/>
  <c r="AY37" i="6"/>
  <c r="AX37" i="6"/>
  <c r="AU37" i="6"/>
  <c r="AT37" i="6"/>
  <c r="AO37" i="6"/>
  <c r="BA37" i="6" s="1"/>
  <c r="BS37" i="6" s="1"/>
  <c r="AN37" i="6"/>
  <c r="AM37" i="6"/>
  <c r="AL37" i="6"/>
  <c r="AI37" i="6"/>
  <c r="AH37" i="6"/>
  <c r="AE37" i="6"/>
  <c r="AD37" i="6"/>
  <c r="AA37" i="6"/>
  <c r="Z37" i="6"/>
  <c r="W37" i="6"/>
  <c r="V37" i="6"/>
  <c r="S37" i="6"/>
  <c r="R37" i="6"/>
  <c r="O37" i="6"/>
  <c r="N37" i="6"/>
  <c r="M37" i="6"/>
  <c r="L37" i="6"/>
  <c r="I37" i="6"/>
  <c r="H37" i="6"/>
  <c r="BM36" i="6"/>
  <c r="BL36" i="6"/>
  <c r="BI36" i="6"/>
  <c r="BH36" i="6"/>
  <c r="AY36" i="6"/>
  <c r="AX36" i="6"/>
  <c r="AU36" i="6"/>
  <c r="AT36" i="6"/>
  <c r="AO36" i="6"/>
  <c r="AN36" i="6"/>
  <c r="AM36" i="6"/>
  <c r="AL36" i="6"/>
  <c r="AI36" i="6"/>
  <c r="AH36" i="6"/>
  <c r="AE36" i="6"/>
  <c r="AD36" i="6"/>
  <c r="AA36" i="6"/>
  <c r="Z36" i="6"/>
  <c r="W36" i="6"/>
  <c r="V36" i="6"/>
  <c r="S36" i="6"/>
  <c r="R36" i="6"/>
  <c r="O36" i="6"/>
  <c r="N36" i="6"/>
  <c r="M36" i="6"/>
  <c r="L36" i="6"/>
  <c r="I36" i="6"/>
  <c r="H36" i="6"/>
  <c r="BM35" i="6"/>
  <c r="BL35" i="6"/>
  <c r="BI35" i="6"/>
  <c r="BH35" i="6"/>
  <c r="AY35" i="6"/>
  <c r="AX35" i="6"/>
  <c r="AU35" i="6"/>
  <c r="AT35" i="6"/>
  <c r="AO35" i="6"/>
  <c r="AN35" i="6"/>
  <c r="AM35" i="6"/>
  <c r="AL35" i="6"/>
  <c r="AI35" i="6"/>
  <c r="AH35" i="6"/>
  <c r="AE35" i="6"/>
  <c r="AD35" i="6"/>
  <c r="AA35" i="6"/>
  <c r="Z35" i="6"/>
  <c r="W35" i="6"/>
  <c r="V35" i="6"/>
  <c r="S35" i="6"/>
  <c r="R35" i="6"/>
  <c r="O35" i="6"/>
  <c r="N35" i="6"/>
  <c r="M35" i="6"/>
  <c r="L35" i="6"/>
  <c r="I35" i="6"/>
  <c r="H35" i="6"/>
  <c r="BM24" i="6"/>
  <c r="BL24" i="6"/>
  <c r="BI24" i="6"/>
  <c r="BH24" i="6"/>
  <c r="AY24" i="6"/>
  <c r="AX24" i="6"/>
  <c r="AU24" i="6"/>
  <c r="AT24" i="6"/>
  <c r="AO24" i="6"/>
  <c r="AN24" i="6"/>
  <c r="AZ24" i="6" s="1"/>
  <c r="BN24" i="6" s="1"/>
  <c r="AM24" i="6"/>
  <c r="AL24" i="6"/>
  <c r="AE24" i="6"/>
  <c r="AD24" i="6"/>
  <c r="AA24" i="6"/>
  <c r="Z24" i="6"/>
  <c r="W24" i="6"/>
  <c r="V24" i="6"/>
  <c r="S24" i="6"/>
  <c r="R24" i="6"/>
  <c r="O24" i="6"/>
  <c r="N24" i="6"/>
  <c r="M24" i="6"/>
  <c r="L24" i="6"/>
  <c r="I24" i="6"/>
  <c r="H24" i="6"/>
  <c r="BM29" i="6"/>
  <c r="BL29" i="6"/>
  <c r="BI29" i="6"/>
  <c r="BH29" i="6"/>
  <c r="AY29" i="6"/>
  <c r="AX29" i="6"/>
  <c r="AU29" i="6"/>
  <c r="AT29" i="6"/>
  <c r="AO29" i="6"/>
  <c r="BA29" i="6" s="1"/>
  <c r="BS29" i="6" s="1"/>
  <c r="BW29" i="6" s="1"/>
  <c r="AN29" i="6"/>
  <c r="AZ29" i="6" s="1"/>
  <c r="BR29" i="6" s="1"/>
  <c r="AM29" i="6"/>
  <c r="AL29" i="6"/>
  <c r="AE29" i="6"/>
  <c r="AD29" i="6"/>
  <c r="AA29" i="6"/>
  <c r="Z29" i="6"/>
  <c r="W29" i="6"/>
  <c r="V29" i="6"/>
  <c r="S29" i="6"/>
  <c r="R29" i="6"/>
  <c r="O29" i="6"/>
  <c r="N29" i="6"/>
  <c r="M29" i="6"/>
  <c r="L29" i="6"/>
  <c r="I29" i="6"/>
  <c r="H29" i="6"/>
  <c r="BM26" i="6"/>
  <c r="BL26" i="6"/>
  <c r="BI26" i="6"/>
  <c r="BH26" i="6"/>
  <c r="AY26" i="6"/>
  <c r="AX26" i="6"/>
  <c r="AU26" i="6"/>
  <c r="AT26" i="6"/>
  <c r="AO26" i="6"/>
  <c r="BA26" i="6" s="1"/>
  <c r="BE26" i="6" s="1"/>
  <c r="AN26" i="6"/>
  <c r="AZ26" i="6" s="1"/>
  <c r="AM26" i="6"/>
  <c r="AL26" i="6"/>
  <c r="AE26" i="6"/>
  <c r="AD26" i="6"/>
  <c r="AA26" i="6"/>
  <c r="Z26" i="6"/>
  <c r="W26" i="6"/>
  <c r="V26" i="6"/>
  <c r="S26" i="6"/>
  <c r="R26" i="6"/>
  <c r="O26" i="6"/>
  <c r="N26" i="6"/>
  <c r="M26" i="6"/>
  <c r="L26" i="6"/>
  <c r="I26" i="6"/>
  <c r="H26" i="6"/>
  <c r="BM27" i="6"/>
  <c r="BL27" i="6"/>
  <c r="BI27" i="6"/>
  <c r="BH27" i="6"/>
  <c r="AY27" i="6"/>
  <c r="AX27" i="6"/>
  <c r="AU27" i="6"/>
  <c r="AT27" i="6"/>
  <c r="AO27" i="6"/>
  <c r="AN27" i="6"/>
  <c r="AM27" i="6"/>
  <c r="AL27" i="6"/>
  <c r="AE27" i="6"/>
  <c r="AD27" i="6"/>
  <c r="AA27" i="6"/>
  <c r="Z27" i="6"/>
  <c r="W27" i="6"/>
  <c r="V27" i="6"/>
  <c r="S27" i="6"/>
  <c r="R27" i="6"/>
  <c r="O27" i="6"/>
  <c r="N27" i="6"/>
  <c r="M27" i="6"/>
  <c r="L27" i="6"/>
  <c r="I27" i="6"/>
  <c r="H27" i="6"/>
  <c r="BM23" i="6"/>
  <c r="BL23" i="6"/>
  <c r="BI23" i="6"/>
  <c r="BH23" i="6"/>
  <c r="AY23" i="6"/>
  <c r="AX23" i="6"/>
  <c r="AU23" i="6"/>
  <c r="AT23" i="6"/>
  <c r="AO23" i="6"/>
  <c r="BA23" i="6" s="1"/>
  <c r="BS23" i="6" s="1"/>
  <c r="AN23" i="6"/>
  <c r="AM23" i="6"/>
  <c r="AL23" i="6"/>
  <c r="AE23" i="6"/>
  <c r="AD23" i="6"/>
  <c r="AA23" i="6"/>
  <c r="Z23" i="6"/>
  <c r="W23" i="6"/>
  <c r="V23" i="6"/>
  <c r="S23" i="6"/>
  <c r="R23" i="6"/>
  <c r="O23" i="6"/>
  <c r="N23" i="6"/>
  <c r="M23" i="6"/>
  <c r="L23" i="6"/>
  <c r="I23" i="6"/>
  <c r="H23" i="6"/>
  <c r="BM30" i="6"/>
  <c r="BL30" i="6"/>
  <c r="BI30" i="6"/>
  <c r="BH30" i="6"/>
  <c r="AY30" i="6"/>
  <c r="AX30" i="6"/>
  <c r="AU30" i="6"/>
  <c r="AT30" i="6"/>
  <c r="AO30" i="6"/>
  <c r="AN30" i="6"/>
  <c r="AZ30" i="6" s="1"/>
  <c r="AM30" i="6"/>
  <c r="AL30" i="6"/>
  <c r="AE30" i="6"/>
  <c r="AD30" i="6"/>
  <c r="AA30" i="6"/>
  <c r="Z30" i="6"/>
  <c r="W30" i="6"/>
  <c r="V30" i="6"/>
  <c r="S30" i="6"/>
  <c r="R30" i="6"/>
  <c r="O30" i="6"/>
  <c r="N30" i="6"/>
  <c r="M30" i="6"/>
  <c r="L30" i="6"/>
  <c r="I30" i="6"/>
  <c r="H30" i="6"/>
  <c r="BM17" i="6"/>
  <c r="BL17" i="6"/>
  <c r="BI17" i="6"/>
  <c r="BH17" i="6"/>
  <c r="AY17" i="6"/>
  <c r="AX17" i="6"/>
  <c r="AU17" i="6"/>
  <c r="AT17" i="6"/>
  <c r="AO17" i="6"/>
  <c r="AN17" i="6"/>
  <c r="AZ17" i="6" s="1"/>
  <c r="BR17" i="6" s="1"/>
  <c r="BV17" i="6" s="1"/>
  <c r="AM17" i="6"/>
  <c r="AL17" i="6"/>
  <c r="AE17" i="6"/>
  <c r="AD17" i="6"/>
  <c r="AA17" i="6"/>
  <c r="Z17" i="6"/>
  <c r="W17" i="6"/>
  <c r="V17" i="6"/>
  <c r="S17" i="6"/>
  <c r="R17" i="6"/>
  <c r="O17" i="6"/>
  <c r="N17" i="6"/>
  <c r="M17" i="6"/>
  <c r="L17" i="6"/>
  <c r="I17" i="6"/>
  <c r="H17" i="6"/>
  <c r="BK58" i="6"/>
  <c r="BJ58" i="6"/>
  <c r="BI58" i="6"/>
  <c r="BH58" i="6"/>
  <c r="AY58" i="6"/>
  <c r="AX58" i="6"/>
  <c r="AU58" i="6"/>
  <c r="AT58" i="6"/>
  <c r="AK58" i="6"/>
  <c r="AJ58" i="6"/>
  <c r="AG58" i="6"/>
  <c r="AF58" i="6"/>
  <c r="AC58" i="6"/>
  <c r="AB58" i="6"/>
  <c r="Y58" i="6"/>
  <c r="X58" i="6"/>
  <c r="U58" i="6"/>
  <c r="T58" i="6"/>
  <c r="Q58" i="6"/>
  <c r="P58" i="6"/>
  <c r="K58" i="6"/>
  <c r="J58" i="6"/>
  <c r="G58" i="6"/>
  <c r="F58" i="6"/>
  <c r="BM59" i="6"/>
  <c r="BL59" i="6"/>
  <c r="BI59" i="6"/>
  <c r="BH59" i="6"/>
  <c r="AY59" i="6"/>
  <c r="AX59" i="6"/>
  <c r="AU59" i="6"/>
  <c r="AT59" i="6"/>
  <c r="AO59" i="6"/>
  <c r="BA59" i="6" s="1"/>
  <c r="BS59" i="6" s="1"/>
  <c r="AN59" i="6"/>
  <c r="AM59" i="6"/>
  <c r="AL59" i="6"/>
  <c r="AI59" i="6"/>
  <c r="AH59" i="6"/>
  <c r="AE59" i="6"/>
  <c r="AD59" i="6"/>
  <c r="AA59" i="6"/>
  <c r="Z59" i="6"/>
  <c r="W59" i="6"/>
  <c r="V59" i="6"/>
  <c r="S59" i="6"/>
  <c r="R59" i="6"/>
  <c r="O59" i="6"/>
  <c r="N59" i="6"/>
  <c r="M59" i="6"/>
  <c r="L59" i="6"/>
  <c r="I59" i="6"/>
  <c r="H59" i="6"/>
  <c r="BM10" i="6"/>
  <c r="BL10" i="6"/>
  <c r="BI10" i="6"/>
  <c r="BH10" i="6"/>
  <c r="AY10" i="6"/>
  <c r="AX10" i="6"/>
  <c r="AU10" i="6"/>
  <c r="AT10" i="6"/>
  <c r="AO10" i="6"/>
  <c r="AN10" i="6"/>
  <c r="AM10" i="6"/>
  <c r="AL10" i="6"/>
  <c r="AI10" i="6"/>
  <c r="AH10" i="6"/>
  <c r="AE10" i="6"/>
  <c r="AD10" i="6"/>
  <c r="AA10" i="6"/>
  <c r="Z10" i="6"/>
  <c r="W10" i="6"/>
  <c r="V10" i="6"/>
  <c r="S10" i="6"/>
  <c r="R10" i="6"/>
  <c r="K10" i="6"/>
  <c r="O10" i="6" s="1"/>
  <c r="J10" i="6"/>
  <c r="N10" i="6" s="1"/>
  <c r="I10" i="6"/>
  <c r="H10" i="6"/>
  <c r="BM12" i="6"/>
  <c r="BL12" i="6"/>
  <c r="BI12" i="6"/>
  <c r="BH12" i="6"/>
  <c r="AY12" i="6"/>
  <c r="AX12" i="6"/>
  <c r="AU12" i="6"/>
  <c r="AT12" i="6"/>
  <c r="AO12" i="6"/>
  <c r="AN12" i="6"/>
  <c r="AM12" i="6"/>
  <c r="AL12" i="6"/>
  <c r="AI12" i="6"/>
  <c r="AH12" i="6"/>
  <c r="AE12" i="6"/>
  <c r="AD12" i="6"/>
  <c r="AA12" i="6"/>
  <c r="Z12" i="6"/>
  <c r="W12" i="6"/>
  <c r="V12" i="6"/>
  <c r="S12" i="6"/>
  <c r="R12" i="6"/>
  <c r="K12" i="6"/>
  <c r="O12" i="6" s="1"/>
  <c r="J12" i="6"/>
  <c r="N12" i="6" s="1"/>
  <c r="I12" i="6"/>
  <c r="H12" i="6"/>
  <c r="BM56" i="6"/>
  <c r="BL56" i="6"/>
  <c r="BI56" i="6"/>
  <c r="BH56" i="6"/>
  <c r="AY56" i="6"/>
  <c r="AX56" i="6"/>
  <c r="AU56" i="6"/>
  <c r="AT56" i="6"/>
  <c r="AK56" i="6"/>
  <c r="AJ56" i="6"/>
  <c r="AI56" i="6"/>
  <c r="AH56" i="6"/>
  <c r="AC56" i="6"/>
  <c r="AB56" i="6"/>
  <c r="AA56" i="6"/>
  <c r="Z56" i="6"/>
  <c r="U56" i="6"/>
  <c r="T56" i="6"/>
  <c r="P56" i="6"/>
  <c r="S56" i="6" s="1"/>
  <c r="K56" i="6"/>
  <c r="J56" i="6"/>
  <c r="G56" i="6"/>
  <c r="F56" i="6"/>
  <c r="BM25" i="6"/>
  <c r="BL25" i="6"/>
  <c r="BI25" i="6"/>
  <c r="BH25" i="6"/>
  <c r="AV25" i="6"/>
  <c r="AX25" i="6" s="1"/>
  <c r="AU25" i="6"/>
  <c r="AT25" i="6"/>
  <c r="AK25" i="6"/>
  <c r="AJ25" i="6"/>
  <c r="AI25" i="6"/>
  <c r="AH25" i="6"/>
  <c r="AE25" i="6"/>
  <c r="AD25" i="6"/>
  <c r="Y25" i="6"/>
  <c r="X25" i="6"/>
  <c r="U25" i="6"/>
  <c r="T25" i="6"/>
  <c r="Q25" i="6"/>
  <c r="P25" i="6"/>
  <c r="K25" i="6"/>
  <c r="J25" i="6"/>
  <c r="G25" i="6"/>
  <c r="F25" i="6"/>
  <c r="BM7" i="6"/>
  <c r="BL7" i="6"/>
  <c r="BI7" i="6"/>
  <c r="BH7" i="6"/>
  <c r="AV7" i="6"/>
  <c r="AY7" i="6" s="1"/>
  <c r="AR7" i="6"/>
  <c r="AK7" i="6"/>
  <c r="AJ7" i="6"/>
  <c r="AI7" i="6"/>
  <c r="AH7" i="6"/>
  <c r="AC7" i="6"/>
  <c r="AB7" i="6"/>
  <c r="Y7" i="6"/>
  <c r="X7" i="6"/>
  <c r="U7" i="6"/>
  <c r="T7" i="6"/>
  <c r="Q7" i="6"/>
  <c r="P7" i="6"/>
  <c r="K7" i="6"/>
  <c r="J7" i="6"/>
  <c r="G7" i="6"/>
  <c r="F7" i="6"/>
  <c r="BM53" i="6"/>
  <c r="BL53" i="6"/>
  <c r="BI53" i="6"/>
  <c r="BH53" i="6"/>
  <c r="AV53" i="6"/>
  <c r="AX53" i="6" s="1"/>
  <c r="AU53" i="6"/>
  <c r="AT53" i="6"/>
  <c r="AK53" i="6"/>
  <c r="AJ53" i="6"/>
  <c r="AG53" i="6"/>
  <c r="AF53" i="6"/>
  <c r="AC53" i="6"/>
  <c r="AB53" i="6"/>
  <c r="Y53" i="6"/>
  <c r="X53" i="6"/>
  <c r="U53" i="6"/>
  <c r="T53" i="6"/>
  <c r="Q53" i="6"/>
  <c r="P53" i="6"/>
  <c r="K53" i="6"/>
  <c r="J53" i="6"/>
  <c r="G53" i="6"/>
  <c r="F53" i="6"/>
  <c r="BM33" i="6"/>
  <c r="BL33" i="6"/>
  <c r="BI33" i="6"/>
  <c r="BH33" i="6"/>
  <c r="AY33" i="6"/>
  <c r="AX33" i="6"/>
  <c r="AU33" i="6"/>
  <c r="AT33" i="6"/>
  <c r="AO33" i="6"/>
  <c r="AM33" i="6"/>
  <c r="AL33" i="6"/>
  <c r="AI33" i="6"/>
  <c r="AH33" i="6"/>
  <c r="AE33" i="6"/>
  <c r="AD33" i="6"/>
  <c r="X33" i="6"/>
  <c r="W33" i="6"/>
  <c r="V33" i="6"/>
  <c r="Q33" i="6"/>
  <c r="P33" i="6"/>
  <c r="M33" i="6"/>
  <c r="L33" i="6"/>
  <c r="I33" i="6"/>
  <c r="H33" i="6"/>
  <c r="BM32" i="6"/>
  <c r="BL32" i="6"/>
  <c r="BI32" i="6"/>
  <c r="BH32" i="6"/>
  <c r="AV32" i="6"/>
  <c r="AR32" i="6"/>
  <c r="AT32" i="6" s="1"/>
  <c r="AK32" i="6"/>
  <c r="AJ32" i="6"/>
  <c r="AI32" i="6"/>
  <c r="AH32" i="6"/>
  <c r="AC32" i="6"/>
  <c r="AB32" i="6"/>
  <c r="Y32" i="6"/>
  <c r="X32" i="6"/>
  <c r="U32" i="6"/>
  <c r="T32" i="6"/>
  <c r="Q32" i="6"/>
  <c r="P32" i="6"/>
  <c r="K32" i="6"/>
  <c r="J32" i="6"/>
  <c r="G32" i="6"/>
  <c r="F32" i="6"/>
  <c r="BI22" i="6"/>
  <c r="BH22" i="6"/>
  <c r="AY22" i="6"/>
  <c r="AX22" i="6"/>
  <c r="AO22" i="6"/>
  <c r="BA22" i="6" s="1"/>
  <c r="BE22" i="6" s="1"/>
  <c r="AN22" i="6"/>
  <c r="AM22" i="6"/>
  <c r="AL22" i="6"/>
  <c r="AI22" i="6"/>
  <c r="AH22" i="6"/>
  <c r="AE22" i="6"/>
  <c r="AD22" i="6"/>
  <c r="AA22" i="6"/>
  <c r="Z22" i="6"/>
  <c r="W22" i="6"/>
  <c r="V22" i="6"/>
  <c r="S22" i="6"/>
  <c r="R22" i="6"/>
  <c r="O22" i="6"/>
  <c r="N22" i="6"/>
  <c r="M22" i="6"/>
  <c r="L22" i="6"/>
  <c r="I22" i="6"/>
  <c r="H22" i="6"/>
  <c r="BI11" i="6"/>
  <c r="BH11" i="6"/>
  <c r="AY11" i="6"/>
  <c r="AX11" i="6"/>
  <c r="AO11" i="6"/>
  <c r="BA11" i="6" s="1"/>
  <c r="AN11" i="6"/>
  <c r="AM11" i="6"/>
  <c r="AL11" i="6"/>
  <c r="AI11" i="6"/>
  <c r="AH11" i="6"/>
  <c r="AE11" i="6"/>
  <c r="AD11" i="6"/>
  <c r="AA11" i="6"/>
  <c r="Z11" i="6"/>
  <c r="W11" i="6"/>
  <c r="V11" i="6"/>
  <c r="S11" i="6"/>
  <c r="R11" i="6"/>
  <c r="O11" i="6"/>
  <c r="N11" i="6"/>
  <c r="M11" i="6"/>
  <c r="L11" i="6"/>
  <c r="I11" i="6"/>
  <c r="H11" i="6"/>
  <c r="BI52" i="6"/>
  <c r="BH52" i="6"/>
  <c r="AY52" i="6"/>
  <c r="AX52" i="6"/>
  <c r="AO52" i="6"/>
  <c r="BA52" i="6" s="1"/>
  <c r="AN52" i="6"/>
  <c r="AM52" i="6"/>
  <c r="AL52" i="6"/>
  <c r="AI52" i="6"/>
  <c r="AH52" i="6"/>
  <c r="AE52" i="6"/>
  <c r="AD52" i="6"/>
  <c r="AA52" i="6"/>
  <c r="Z52" i="6"/>
  <c r="W52" i="6"/>
  <c r="V52" i="6"/>
  <c r="S52" i="6"/>
  <c r="R52" i="6"/>
  <c r="O52" i="6"/>
  <c r="N52" i="6"/>
  <c r="M52" i="6"/>
  <c r="L52" i="6"/>
  <c r="I52" i="6"/>
  <c r="H52" i="6"/>
  <c r="BI19" i="6"/>
  <c r="BH19" i="6"/>
  <c r="AY19" i="6"/>
  <c r="AX19" i="6"/>
  <c r="AO19" i="6"/>
  <c r="AN19" i="6"/>
  <c r="AZ19" i="6" s="1"/>
  <c r="BN19" i="6" s="1"/>
  <c r="AM19" i="6"/>
  <c r="AL19" i="6"/>
  <c r="AI19" i="6"/>
  <c r="AH19" i="6"/>
  <c r="AE19" i="6"/>
  <c r="AD19" i="6"/>
  <c r="AA19" i="6"/>
  <c r="Z19" i="6"/>
  <c r="W19" i="6"/>
  <c r="V19" i="6"/>
  <c r="S19" i="6"/>
  <c r="R19" i="6"/>
  <c r="O19" i="6"/>
  <c r="N19" i="6"/>
  <c r="M19" i="6"/>
  <c r="L19" i="6"/>
  <c r="I19" i="6"/>
  <c r="H19" i="6"/>
  <c r="BI31" i="6"/>
  <c r="BH31" i="6"/>
  <c r="AY31" i="6"/>
  <c r="AX31" i="6"/>
  <c r="AO31" i="6"/>
  <c r="BA31" i="6" s="1"/>
  <c r="BO31" i="6" s="1"/>
  <c r="AN31" i="6"/>
  <c r="AZ31" i="6" s="1"/>
  <c r="AM31" i="6"/>
  <c r="AL31" i="6"/>
  <c r="AI31" i="6"/>
  <c r="AH31" i="6"/>
  <c r="AE31" i="6"/>
  <c r="AD31" i="6"/>
  <c r="AA31" i="6"/>
  <c r="Z31" i="6"/>
  <c r="W31" i="6"/>
  <c r="V31" i="6"/>
  <c r="S31" i="6"/>
  <c r="R31" i="6"/>
  <c r="O31" i="6"/>
  <c r="N31" i="6"/>
  <c r="M31" i="6"/>
  <c r="L31" i="6"/>
  <c r="I31" i="6"/>
  <c r="H31" i="6"/>
  <c r="BI51" i="6"/>
  <c r="BH51" i="6"/>
  <c r="AY51" i="6"/>
  <c r="AX51" i="6"/>
  <c r="AO51" i="6"/>
  <c r="AN51" i="6"/>
  <c r="AM51" i="6"/>
  <c r="AL51" i="6"/>
  <c r="AI51" i="6"/>
  <c r="AH51" i="6"/>
  <c r="AE51" i="6"/>
  <c r="AD51" i="6"/>
  <c r="AA51" i="6"/>
  <c r="Z51" i="6"/>
  <c r="W51" i="6"/>
  <c r="V51" i="6"/>
  <c r="S51" i="6"/>
  <c r="R51" i="6"/>
  <c r="O51" i="6"/>
  <c r="N51" i="6"/>
  <c r="M51" i="6"/>
  <c r="L51" i="6"/>
  <c r="I51" i="6"/>
  <c r="H51" i="6"/>
  <c r="BM34" i="6"/>
  <c r="BL34" i="6"/>
  <c r="BI34" i="6"/>
  <c r="BH34" i="6"/>
  <c r="AY34" i="6"/>
  <c r="AX34" i="6"/>
  <c r="AU34" i="6"/>
  <c r="AT34" i="6"/>
  <c r="AO34" i="6"/>
  <c r="BA34" i="6" s="1"/>
  <c r="AN34" i="6"/>
  <c r="AZ34" i="6" s="1"/>
  <c r="AM34" i="6"/>
  <c r="AL34" i="6"/>
  <c r="AI34" i="6"/>
  <c r="AH34" i="6"/>
  <c r="AE34" i="6"/>
  <c r="AD34" i="6"/>
  <c r="AA34" i="6"/>
  <c r="Z34" i="6"/>
  <c r="W34" i="6"/>
  <c r="V34" i="6"/>
  <c r="S34" i="6"/>
  <c r="R34" i="6"/>
  <c r="O34" i="6"/>
  <c r="N34" i="6"/>
  <c r="M34" i="6"/>
  <c r="L34" i="6"/>
  <c r="I34" i="6"/>
  <c r="H34" i="6"/>
  <c r="BK50" i="6"/>
  <c r="BJ50" i="6"/>
  <c r="BI50" i="6"/>
  <c r="BH50" i="6"/>
  <c r="AY50" i="6"/>
  <c r="AX50" i="6"/>
  <c r="AU50" i="6"/>
  <c r="AT50" i="6"/>
  <c r="AM50" i="6"/>
  <c r="AL50" i="6"/>
  <c r="AG50" i="6"/>
  <c r="AF50" i="6"/>
  <c r="AE50" i="6"/>
  <c r="AD50" i="6"/>
  <c r="Y50" i="6"/>
  <c r="X50" i="6"/>
  <c r="W50" i="6"/>
  <c r="V50" i="6"/>
  <c r="S50" i="6"/>
  <c r="R50" i="6"/>
  <c r="O50" i="6"/>
  <c r="N50" i="6"/>
  <c r="M50" i="6"/>
  <c r="L50" i="6"/>
  <c r="I50" i="6"/>
  <c r="H50" i="6"/>
  <c r="BM6" i="6"/>
  <c r="BL6" i="6"/>
  <c r="BF6" i="6"/>
  <c r="BI6" i="6" s="1"/>
  <c r="AY6" i="6"/>
  <c r="AX6" i="6"/>
  <c r="AU6" i="6"/>
  <c r="AT6" i="6"/>
  <c r="AK6" i="6"/>
  <c r="Y6" i="6" s="1"/>
  <c r="AJ6" i="6"/>
  <c r="X6" i="6" s="1"/>
  <c r="AG6" i="6"/>
  <c r="AF6" i="6"/>
  <c r="AC6" i="6"/>
  <c r="AB6" i="6"/>
  <c r="U6" i="6"/>
  <c r="T6" i="6"/>
  <c r="S6" i="6"/>
  <c r="R6" i="6"/>
  <c r="K6" i="6"/>
  <c r="J6" i="6"/>
  <c r="G6" i="6"/>
  <c r="F6" i="6"/>
  <c r="D2" i="6"/>
  <c r="BM19" i="1"/>
  <c r="BL19" i="1"/>
  <c r="BI19" i="1"/>
  <c r="BH19" i="1"/>
  <c r="AX19" i="1"/>
  <c r="AU19" i="1"/>
  <c r="AT19" i="1"/>
  <c r="AM19" i="1"/>
  <c r="AL19" i="1"/>
  <c r="AI19" i="1"/>
  <c r="AH19" i="1"/>
  <c r="AE19" i="1"/>
  <c r="AD19" i="1"/>
  <c r="AA19" i="1"/>
  <c r="W19" i="1"/>
  <c r="V19" i="1"/>
  <c r="S19" i="1"/>
  <c r="R19" i="1"/>
  <c r="M19" i="1"/>
  <c r="L19" i="1"/>
  <c r="I19" i="1"/>
  <c r="BS67" i="1" l="1"/>
  <c r="BV68" i="1"/>
  <c r="BW68" i="1"/>
  <c r="BW67" i="1"/>
  <c r="BR68" i="1"/>
  <c r="CA66" i="1"/>
  <c r="BV67" i="1"/>
  <c r="BV66" i="1"/>
  <c r="BZ67" i="1"/>
  <c r="CA67" i="1"/>
  <c r="BW66" i="1"/>
  <c r="BZ68" i="1"/>
  <c r="BR66" i="1"/>
  <c r="BZ66" i="1"/>
  <c r="CA68" i="1"/>
  <c r="BR6" i="7"/>
  <c r="BV6" i="7" s="1"/>
  <c r="BD5" i="6"/>
  <c r="N52" i="7"/>
  <c r="AN52" i="7"/>
  <c r="AZ52" i="7" s="1"/>
  <c r="CA52" i="7" s="1"/>
  <c r="Z21" i="7"/>
  <c r="AL57" i="7"/>
  <c r="L55" i="7"/>
  <c r="AM19" i="7"/>
  <c r="R21" i="7"/>
  <c r="Z54" i="7"/>
  <c r="AP44" i="7"/>
  <c r="AD57" i="7"/>
  <c r="AD54" i="7"/>
  <c r="O15" i="7"/>
  <c r="V54" i="7"/>
  <c r="H11" i="7"/>
  <c r="S58" i="7"/>
  <c r="AD59" i="7"/>
  <c r="AO58" i="7"/>
  <c r="BA58" i="7" s="1"/>
  <c r="AP22" i="7"/>
  <c r="W21" i="7"/>
  <c r="AE54" i="7"/>
  <c r="AP18" i="7"/>
  <c r="AH50" i="7"/>
  <c r="S54" i="7"/>
  <c r="W15" i="7"/>
  <c r="AM54" i="7"/>
  <c r="AQ41" i="7"/>
  <c r="AM57" i="7"/>
  <c r="R58" i="7"/>
  <c r="N57" i="7"/>
  <c r="R52" i="7"/>
  <c r="W57" i="7"/>
  <c r="AP8" i="7"/>
  <c r="AI55" i="7"/>
  <c r="W19" i="7"/>
  <c r="M15" i="7"/>
  <c r="AY11" i="7"/>
  <c r="M52" i="7"/>
  <c r="O11" i="7"/>
  <c r="AX57" i="7"/>
  <c r="BM50" i="7"/>
  <c r="I21" i="7"/>
  <c r="H9" i="7"/>
  <c r="AH54" i="7"/>
  <c r="AL52" i="7"/>
  <c r="AL58" i="7"/>
  <c r="AE19" i="7"/>
  <c r="V59" i="7"/>
  <c r="AX21" i="7"/>
  <c r="AM58" i="7"/>
  <c r="AO19" i="7"/>
  <c r="W59" i="7"/>
  <c r="V57" i="7"/>
  <c r="AQ61" i="7"/>
  <c r="W11" i="7"/>
  <c r="R54" i="7"/>
  <c r="L11" i="7"/>
  <c r="AU11" i="7"/>
  <c r="AM59" i="7"/>
  <c r="AO56" i="7"/>
  <c r="BA56" i="7" s="1"/>
  <c r="CB56" i="7" s="1"/>
  <c r="AD11" i="7"/>
  <c r="I59" i="7"/>
  <c r="X57" i="7"/>
  <c r="AN57" i="7" s="1"/>
  <c r="AQ8" i="7"/>
  <c r="AQ34" i="7"/>
  <c r="AQ43" i="7"/>
  <c r="N59" i="7"/>
  <c r="Y57" i="7"/>
  <c r="S57" i="7"/>
  <c r="AO9" i="7"/>
  <c r="BA9" i="7" s="1"/>
  <c r="CB9" i="7" s="1"/>
  <c r="S21" i="7"/>
  <c r="AO54" i="7"/>
  <c r="AI54" i="7"/>
  <c r="BA7" i="7"/>
  <c r="CB7" i="7" s="1"/>
  <c r="AP45" i="7"/>
  <c r="AI15" i="7"/>
  <c r="S24" i="7"/>
  <c r="AE56" i="7"/>
  <c r="AA54" i="7"/>
  <c r="AL54" i="7"/>
  <c r="AP20" i="7"/>
  <c r="AN21" i="7"/>
  <c r="AZ21" i="7" s="1"/>
  <c r="CA21" i="7" s="1"/>
  <c r="R19" i="7"/>
  <c r="AH56" i="7"/>
  <c r="BN16" i="7"/>
  <c r="BR16" i="7"/>
  <c r="BV16" i="7" s="1"/>
  <c r="BB26" i="7"/>
  <c r="BB25" i="7"/>
  <c r="BN25" i="7"/>
  <c r="AQ22" i="7"/>
  <c r="W54" i="7"/>
  <c r="R11" i="7"/>
  <c r="W52" i="7"/>
  <c r="AM52" i="7"/>
  <c r="AE58" i="7"/>
  <c r="Z55" i="7"/>
  <c r="AQ36" i="7"/>
  <c r="AQ38" i="7"/>
  <c r="AQ39" i="7"/>
  <c r="BA41" i="7"/>
  <c r="CB41" i="7" s="1"/>
  <c r="BS44" i="7"/>
  <c r="BW44" i="7" s="1"/>
  <c r="AP62" i="7"/>
  <c r="AQ47" i="7"/>
  <c r="O59" i="7"/>
  <c r="AA59" i="7"/>
  <c r="H24" i="7"/>
  <c r="AE57" i="7"/>
  <c r="AT57" i="7"/>
  <c r="V56" i="7"/>
  <c r="AI56" i="7"/>
  <c r="AI32" i="7"/>
  <c r="AI9" i="7"/>
  <c r="AN58" i="7"/>
  <c r="L7" i="7"/>
  <c r="AA55" i="7"/>
  <c r="AD19" i="7"/>
  <c r="BA45" i="7"/>
  <c r="BS45" i="7" s="1"/>
  <c r="BW45" i="7" s="1"/>
  <c r="AE15" i="7"/>
  <c r="V9" i="7"/>
  <c r="BL9" i="7"/>
  <c r="AA50" i="7"/>
  <c r="AO50" i="7"/>
  <c r="BA50" i="7" s="1"/>
  <c r="BL50" i="7"/>
  <c r="BQ29" i="7"/>
  <c r="I11" i="7"/>
  <c r="AA52" i="7"/>
  <c r="I58" i="7"/>
  <c r="M7" i="7"/>
  <c r="R55" i="7"/>
  <c r="BM55" i="7"/>
  <c r="I15" i="7"/>
  <c r="AO15" i="7"/>
  <c r="AQ16" i="7"/>
  <c r="AE59" i="7"/>
  <c r="AQ24" i="7"/>
  <c r="W56" i="7"/>
  <c r="AL56" i="7"/>
  <c r="AP61" i="7"/>
  <c r="AQ20" i="7"/>
  <c r="AA21" i="7"/>
  <c r="V58" i="7"/>
  <c r="AP23" i="7"/>
  <c r="S55" i="7"/>
  <c r="CA36" i="7"/>
  <c r="BN48" i="7"/>
  <c r="AI57" i="7"/>
  <c r="N56" i="7"/>
  <c r="X56" i="7"/>
  <c r="Z56" i="7" s="1"/>
  <c r="Z32" i="7"/>
  <c r="AN32" i="7"/>
  <c r="AP32" i="7" s="1"/>
  <c r="I9" i="7"/>
  <c r="BM9" i="7"/>
  <c r="AP14" i="7"/>
  <c r="AT21" i="7"/>
  <c r="W58" i="7"/>
  <c r="AQ23" i="7"/>
  <c r="H19" i="7"/>
  <c r="AH19" i="7"/>
  <c r="AQ45" i="7"/>
  <c r="S17" i="7"/>
  <c r="BH17" i="7"/>
  <c r="CA46" i="7"/>
  <c r="AQ10" i="7"/>
  <c r="BA16" i="7"/>
  <c r="BO16" i="7" s="1"/>
  <c r="AN59" i="7"/>
  <c r="AZ59" i="7" s="1"/>
  <c r="CA59" i="7" s="1"/>
  <c r="AI50" i="7"/>
  <c r="AP29" i="7"/>
  <c r="AQ14" i="7"/>
  <c r="AD21" i="7"/>
  <c r="AU21" i="7"/>
  <c r="AN54" i="7"/>
  <c r="S52" i="7"/>
  <c r="BN23" i="7"/>
  <c r="AQ44" i="7"/>
  <c r="I19" i="7"/>
  <c r="BI17" i="7"/>
  <c r="M56" i="7"/>
  <c r="AY56" i="7"/>
  <c r="O9" i="7"/>
  <c r="V21" i="7"/>
  <c r="H52" i="7"/>
  <c r="BO23" i="7"/>
  <c r="AH55" i="7"/>
  <c r="AP39" i="7"/>
  <c r="AP40" i="7"/>
  <c r="AP43" i="7"/>
  <c r="J19" i="7"/>
  <c r="M19" i="7" s="1"/>
  <c r="Z15" i="7"/>
  <c r="O57" i="7"/>
  <c r="R56" i="7"/>
  <c r="W57" i="6"/>
  <c r="AP38" i="6"/>
  <c r="AQ37" i="6"/>
  <c r="AN50" i="6"/>
  <c r="AZ50" i="6" s="1"/>
  <c r="CA50" i="6" s="1"/>
  <c r="N60" i="6"/>
  <c r="R25" i="6"/>
  <c r="AL56" i="6"/>
  <c r="AL25" i="6"/>
  <c r="AQ51" i="6"/>
  <c r="S53" i="6"/>
  <c r="AQ12" i="6"/>
  <c r="H32" i="6"/>
  <c r="M7" i="6"/>
  <c r="AE7" i="6"/>
  <c r="AM56" i="6"/>
  <c r="AQ22" i="6"/>
  <c r="R53" i="6"/>
  <c r="AQ35" i="6"/>
  <c r="Z54" i="6"/>
  <c r="AE6" i="6"/>
  <c r="W53" i="6"/>
  <c r="W7" i="6"/>
  <c r="BO46" i="6"/>
  <c r="AQ9" i="6"/>
  <c r="AM57" i="6"/>
  <c r="AD54" i="6"/>
  <c r="N6" i="6"/>
  <c r="AQ46" i="6"/>
  <c r="AL7" i="6"/>
  <c r="M60" i="6"/>
  <c r="AL20" i="6"/>
  <c r="L25" i="6"/>
  <c r="AM58" i="6"/>
  <c r="AQ17" i="6"/>
  <c r="AE18" i="6"/>
  <c r="AQ45" i="6"/>
  <c r="S60" i="6"/>
  <c r="AE57" i="6"/>
  <c r="O25" i="6"/>
  <c r="BS47" i="6"/>
  <c r="BW47" i="6" s="1"/>
  <c r="Z20" i="6"/>
  <c r="L57" i="6"/>
  <c r="M25" i="6"/>
  <c r="AN56" i="6"/>
  <c r="AZ56" i="6" s="1"/>
  <c r="AP40" i="6"/>
  <c r="BB42" i="6"/>
  <c r="W18" i="6"/>
  <c r="AE53" i="6"/>
  <c r="AP12" i="6"/>
  <c r="AP10" i="6"/>
  <c r="AD58" i="6"/>
  <c r="AP23" i="6"/>
  <c r="AA60" i="6"/>
  <c r="Z6" i="6"/>
  <c r="V6" i="6"/>
  <c r="AP45" i="6"/>
  <c r="AI20" i="6"/>
  <c r="BA51" i="6"/>
  <c r="BO51" i="6" s="1"/>
  <c r="BO23" i="6"/>
  <c r="AQ29" i="6"/>
  <c r="AI18" i="6"/>
  <c r="BC48" i="6"/>
  <c r="AE60" i="6"/>
  <c r="AQ48" i="6"/>
  <c r="AT54" i="6"/>
  <c r="AN7" i="6"/>
  <c r="AZ7" i="6" s="1"/>
  <c r="AQ44" i="6"/>
  <c r="AY54" i="6"/>
  <c r="R28" i="6"/>
  <c r="AQ61" i="6"/>
  <c r="AM6" i="6"/>
  <c r="M32" i="6"/>
  <c r="AP29" i="6"/>
  <c r="AO50" i="6"/>
  <c r="AO53" i="6"/>
  <c r="BA53" i="6" s="1"/>
  <c r="AL53" i="6"/>
  <c r="I25" i="6"/>
  <c r="AP59" i="6"/>
  <c r="BO47" i="6"/>
  <c r="AZ28" i="6"/>
  <c r="BN28" i="6" s="1"/>
  <c r="BS22" i="6"/>
  <c r="BW22" i="6" s="1"/>
  <c r="AA53" i="6"/>
  <c r="AA25" i="6"/>
  <c r="BO37" i="6"/>
  <c r="AA18" i="6"/>
  <c r="H14" i="6"/>
  <c r="M57" i="6"/>
  <c r="AH50" i="6"/>
  <c r="AD53" i="6"/>
  <c r="L7" i="6"/>
  <c r="W58" i="6"/>
  <c r="BT29" i="6"/>
  <c r="AQ36" i="6"/>
  <c r="AE20" i="6"/>
  <c r="AM54" i="6"/>
  <c r="BB31" i="6"/>
  <c r="BR31" i="6"/>
  <c r="BV31" i="6" s="1"/>
  <c r="BN31" i="6"/>
  <c r="BP31" i="6" s="1"/>
  <c r="BE11" i="6"/>
  <c r="CA42" i="6"/>
  <c r="Z50" i="6"/>
  <c r="BA10" i="6"/>
  <c r="BE10" i="6" s="1"/>
  <c r="AA50" i="6"/>
  <c r="AQ31" i="6"/>
  <c r="AQ11" i="6"/>
  <c r="AZ22" i="6"/>
  <c r="CA22" i="6" s="1"/>
  <c r="AM32" i="6"/>
  <c r="AY53" i="6"/>
  <c r="AY25" i="6"/>
  <c r="L10" i="6"/>
  <c r="BO39" i="6"/>
  <c r="AP42" i="6"/>
  <c r="BA9" i="6"/>
  <c r="L60" i="6"/>
  <c r="AU60" i="6"/>
  <c r="AA20" i="6"/>
  <c r="AH57" i="6"/>
  <c r="AI6" i="6"/>
  <c r="B50" i="6"/>
  <c r="AP31" i="6"/>
  <c r="L32" i="6"/>
  <c r="Z53" i="6"/>
  <c r="AI53" i="6"/>
  <c r="AO7" i="6"/>
  <c r="S25" i="6"/>
  <c r="M10" i="6"/>
  <c r="M58" i="6"/>
  <c r="BA17" i="6"/>
  <c r="BC17" i="6" s="1"/>
  <c r="AQ38" i="6"/>
  <c r="AQ42" i="6"/>
  <c r="AP43" i="6"/>
  <c r="AO18" i="6"/>
  <c r="BA18" i="6" s="1"/>
  <c r="L14" i="6"/>
  <c r="BN9" i="6"/>
  <c r="V60" i="6"/>
  <c r="V57" i="6"/>
  <c r="AA54" i="6"/>
  <c r="AL32" i="6"/>
  <c r="AM7" i="6"/>
  <c r="AQ39" i="6"/>
  <c r="S18" i="6"/>
  <c r="AP61" i="6"/>
  <c r="AN6" i="6"/>
  <c r="AZ6" i="6" s="1"/>
  <c r="C50" i="6"/>
  <c r="AU32" i="6"/>
  <c r="N7" i="6"/>
  <c r="R56" i="6"/>
  <c r="AQ59" i="6"/>
  <c r="BV29" i="6"/>
  <c r="BX29" i="6" s="1"/>
  <c r="AQ41" i="6"/>
  <c r="M14" i="6"/>
  <c r="W60" i="6"/>
  <c r="AL58" i="6"/>
  <c r="AQ27" i="6"/>
  <c r="AZ11" i="6"/>
  <c r="BR11" i="6" s="1"/>
  <c r="BV11" i="6" s="1"/>
  <c r="O53" i="6"/>
  <c r="AD7" i="6"/>
  <c r="W25" i="6"/>
  <c r="B10" i="6"/>
  <c r="AE58" i="6"/>
  <c r="AP17" i="6"/>
  <c r="BS26" i="6"/>
  <c r="BW26" i="6" s="1"/>
  <c r="BN42" i="6"/>
  <c r="BP42" i="6" s="1"/>
  <c r="R14" i="6"/>
  <c r="AQ16" i="6"/>
  <c r="AQ49" i="6"/>
  <c r="V20" i="6"/>
  <c r="AH20" i="6"/>
  <c r="X57" i="6"/>
  <c r="AA57" i="6" s="1"/>
  <c r="AI50" i="6"/>
  <c r="AP22" i="6"/>
  <c r="AX7" i="6"/>
  <c r="Z25" i="6"/>
  <c r="AQ23" i="6"/>
  <c r="BA27" i="6"/>
  <c r="BE27" i="6" s="1"/>
  <c r="BD29" i="6"/>
  <c r="AP37" i="6"/>
  <c r="BR42" i="6"/>
  <c r="BV42" i="6" s="1"/>
  <c r="BA44" i="6"/>
  <c r="BS44" i="6" s="1"/>
  <c r="O57" i="6"/>
  <c r="AZ10" i="6"/>
  <c r="BD42" i="6"/>
  <c r="H56" i="6"/>
  <c r="V58" i="6"/>
  <c r="BE29" i="6"/>
  <c r="AP39" i="6"/>
  <c r="CA9" i="6"/>
  <c r="BA16" i="6"/>
  <c r="BC16" i="6" s="1"/>
  <c r="BA49" i="6"/>
  <c r="BC49" i="6" s="1"/>
  <c r="AN60" i="6"/>
  <c r="AZ60" i="6" s="1"/>
  <c r="CA60" i="6" s="1"/>
  <c r="AD57" i="6"/>
  <c r="AE54" i="6"/>
  <c r="CA34" i="7"/>
  <c r="BR34" i="7"/>
  <c r="BD34" i="7"/>
  <c r="BN34" i="7"/>
  <c r="B56" i="7"/>
  <c r="C57" i="7"/>
  <c r="C46" i="7"/>
  <c r="C61" i="7"/>
  <c r="C24" i="7"/>
  <c r="B46" i="7"/>
  <c r="B61" i="7"/>
  <c r="B45" i="7"/>
  <c r="B44" i="7"/>
  <c r="B41" i="7"/>
  <c r="C17" i="7"/>
  <c r="B42" i="7"/>
  <c r="C36" i="7"/>
  <c r="C32" i="7"/>
  <c r="B17" i="7"/>
  <c r="B15" i="7"/>
  <c r="C44" i="7"/>
  <c r="B43" i="7"/>
  <c r="B36" i="7"/>
  <c r="B24" i="7"/>
  <c r="C45" i="7"/>
  <c r="C38" i="7"/>
  <c r="C37" i="7"/>
  <c r="C25" i="7"/>
  <c r="C31" i="7"/>
  <c r="C27" i="7"/>
  <c r="C30" i="7"/>
  <c r="C26" i="7"/>
  <c r="C41" i="7"/>
  <c r="B38" i="7"/>
  <c r="B37" i="7"/>
  <c r="B25" i="7"/>
  <c r="B31" i="7"/>
  <c r="B27" i="7"/>
  <c r="B30" i="7"/>
  <c r="B26" i="7"/>
  <c r="B33" i="7"/>
  <c r="B18" i="7"/>
  <c r="B19" i="7"/>
  <c r="C42" i="7"/>
  <c r="C40" i="7"/>
  <c r="C39" i="7"/>
  <c r="B32" i="7"/>
  <c r="B35" i="7"/>
  <c r="C35" i="7"/>
  <c r="B40" i="7"/>
  <c r="C18" i="7"/>
  <c r="C33" i="7"/>
  <c r="C15" i="7"/>
  <c r="B39" i="7"/>
  <c r="C55" i="7"/>
  <c r="C43" i="7"/>
  <c r="B55" i="7"/>
  <c r="C20" i="7"/>
  <c r="C49" i="7"/>
  <c r="C22" i="7"/>
  <c r="B20" i="7"/>
  <c r="B49" i="7"/>
  <c r="B22" i="7"/>
  <c r="B58" i="7"/>
  <c r="C53" i="7"/>
  <c r="C51" i="7"/>
  <c r="B53" i="7"/>
  <c r="C29" i="7"/>
  <c r="B14" i="7"/>
  <c r="C21" i="7"/>
  <c r="B52" i="7"/>
  <c r="B16" i="7"/>
  <c r="B6" i="7"/>
  <c r="C10" i="7"/>
  <c r="C59" i="7"/>
  <c r="B10" i="7"/>
  <c r="C48" i="7"/>
  <c r="B47" i="7"/>
  <c r="C6" i="7"/>
  <c r="B48" i="7"/>
  <c r="C8" i="7"/>
  <c r="B11" i="7"/>
  <c r="B8" i="7"/>
  <c r="C16" i="7"/>
  <c r="C7" i="7"/>
  <c r="B7" i="7"/>
  <c r="R9" i="7"/>
  <c r="AN50" i="7"/>
  <c r="B51" i="7"/>
  <c r="BA51" i="7"/>
  <c r="C14" i="7"/>
  <c r="C11" i="7"/>
  <c r="BA34" i="7"/>
  <c r="BB34" i="7" s="1"/>
  <c r="B29" i="7"/>
  <c r="BR53" i="7"/>
  <c r="BD53" i="7"/>
  <c r="BN53" i="7"/>
  <c r="C9" i="7"/>
  <c r="AD9" i="7"/>
  <c r="AL9" i="7"/>
  <c r="B34" i="7"/>
  <c r="AP34" i="7"/>
  <c r="BO20" i="7"/>
  <c r="CB20" i="7"/>
  <c r="BS20" i="7"/>
  <c r="B9" i="7"/>
  <c r="BP29" i="7"/>
  <c r="AY54" i="7"/>
  <c r="AX54" i="7"/>
  <c r="L9" i="7"/>
  <c r="AE9" i="7"/>
  <c r="AM9" i="7"/>
  <c r="C34" i="7"/>
  <c r="AN51" i="7"/>
  <c r="Z51" i="7"/>
  <c r="CA53" i="7"/>
  <c r="AP53" i="7"/>
  <c r="BN14" i="7"/>
  <c r="BP14" i="7" s="1"/>
  <c r="CA14" i="7"/>
  <c r="BR14" i="7"/>
  <c r="BD14" i="7"/>
  <c r="BB14" i="7"/>
  <c r="N21" i="7"/>
  <c r="L21" i="7"/>
  <c r="B54" i="7"/>
  <c r="B23" i="7"/>
  <c r="D23" i="7" s="1"/>
  <c r="BS14" i="7"/>
  <c r="BE14" i="7"/>
  <c r="O21" i="7"/>
  <c r="M21" i="7"/>
  <c r="AM21" i="7"/>
  <c r="I54" i="7"/>
  <c r="C54" i="7"/>
  <c r="AM11" i="7"/>
  <c r="AO11" i="7"/>
  <c r="BA11" i="7" s="1"/>
  <c r="CB11" i="7" s="1"/>
  <c r="AL11" i="7"/>
  <c r="L58" i="7"/>
  <c r="N58" i="7"/>
  <c r="BV43" i="7"/>
  <c r="BS29" i="7"/>
  <c r="BE29" i="7"/>
  <c r="BC29" i="7"/>
  <c r="BC14" i="7"/>
  <c r="N9" i="7"/>
  <c r="W9" i="7"/>
  <c r="BR29" i="7"/>
  <c r="BD29" i="7"/>
  <c r="BB29" i="7"/>
  <c r="AL21" i="7"/>
  <c r="L54" i="7"/>
  <c r="N54" i="7"/>
  <c r="Z11" i="7"/>
  <c r="AA11" i="7"/>
  <c r="M58" i="7"/>
  <c r="O58" i="7"/>
  <c r="M9" i="7"/>
  <c r="AN9" i="7"/>
  <c r="AH9" i="7"/>
  <c r="B50" i="7"/>
  <c r="D50" i="7" s="1"/>
  <c r="Z50" i="7"/>
  <c r="CB29" i="7"/>
  <c r="AQ29" i="7"/>
  <c r="B21" i="7"/>
  <c r="Z52" i="7"/>
  <c r="AO52" i="7"/>
  <c r="AP7" i="7"/>
  <c r="AZ7" i="7"/>
  <c r="BA53" i="7"/>
  <c r="AA49" i="7"/>
  <c r="AN49" i="7"/>
  <c r="AZ49" i="7" s="1"/>
  <c r="M54" i="7"/>
  <c r="AQ7" i="7"/>
  <c r="AN55" i="7"/>
  <c r="V55" i="7"/>
  <c r="BR27" i="7"/>
  <c r="BD27" i="7"/>
  <c r="BN27" i="7"/>
  <c r="BB27" i="7"/>
  <c r="BS40" i="7"/>
  <c r="BE40" i="7"/>
  <c r="BO40" i="7"/>
  <c r="BC40" i="7"/>
  <c r="AZ22" i="7"/>
  <c r="C52" i="7"/>
  <c r="BS27" i="7"/>
  <c r="BE27" i="7"/>
  <c r="BO27" i="7"/>
  <c r="BC27" i="7"/>
  <c r="CA29" i="7"/>
  <c r="AZ20" i="7"/>
  <c r="AQ53" i="7"/>
  <c r="CB14" i="7"/>
  <c r="BA22" i="7"/>
  <c r="AE21" i="7"/>
  <c r="AO21" i="7"/>
  <c r="O54" i="7"/>
  <c r="S11" i="7"/>
  <c r="I52" i="7"/>
  <c r="AZ8" i="7"/>
  <c r="L8" i="7"/>
  <c r="BB23" i="7"/>
  <c r="BR23" i="7"/>
  <c r="AQ31" i="7"/>
  <c r="AP31" i="7"/>
  <c r="AZ31" i="7"/>
  <c r="BC31" i="7" s="1"/>
  <c r="AN11" i="7"/>
  <c r="V11" i="7"/>
  <c r="AE11" i="7"/>
  <c r="L52" i="7"/>
  <c r="AY52" i="7"/>
  <c r="AX52" i="7"/>
  <c r="C58" i="7"/>
  <c r="BA8" i="7"/>
  <c r="M8" i="7"/>
  <c r="BC23" i="7"/>
  <c r="BS23" i="7"/>
  <c r="BS35" i="7"/>
  <c r="BE35" i="7"/>
  <c r="BO35" i="7"/>
  <c r="H21" i="7"/>
  <c r="R49" i="7"/>
  <c r="V52" i="7"/>
  <c r="H58" i="7"/>
  <c r="AD58" i="7"/>
  <c r="N8" i="7"/>
  <c r="Z19" i="7"/>
  <c r="H54" i="7"/>
  <c r="M11" i="7"/>
  <c r="O8" i="7"/>
  <c r="AQ33" i="7"/>
  <c r="AP33" i="7"/>
  <c r="AZ33" i="7"/>
  <c r="BC33" i="7" s="1"/>
  <c r="AP35" i="7"/>
  <c r="AQ35" i="7"/>
  <c r="AZ35" i="7"/>
  <c r="BC35" i="7" s="1"/>
  <c r="O52" i="7"/>
  <c r="N55" i="7"/>
  <c r="AQ30" i="7"/>
  <c r="AP30" i="7"/>
  <c r="AZ30" i="7"/>
  <c r="BR25" i="7"/>
  <c r="BD25" i="7"/>
  <c r="AQ37" i="7"/>
  <c r="BA37" i="7"/>
  <c r="BR40" i="7"/>
  <c r="BD40" i="7"/>
  <c r="BN40" i="7"/>
  <c r="BB40" i="7"/>
  <c r="AA17" i="7"/>
  <c r="Z17" i="7"/>
  <c r="AN17" i="7"/>
  <c r="AQ17" i="7" s="1"/>
  <c r="BA49" i="7"/>
  <c r="CB49" i="7" s="1"/>
  <c r="N11" i="7"/>
  <c r="O7" i="7"/>
  <c r="O55" i="7"/>
  <c r="M55" i="7"/>
  <c r="BW18" i="7"/>
  <c r="BS25" i="7"/>
  <c r="BE25" i="7"/>
  <c r="BO25" i="7"/>
  <c r="BC25" i="7"/>
  <c r="CB40" i="7"/>
  <c r="AL55" i="7"/>
  <c r="AM55" i="7"/>
  <c r="BR26" i="7"/>
  <c r="BD26" i="7"/>
  <c r="BS46" i="7"/>
  <c r="BE46" i="7"/>
  <c r="BO46" i="7"/>
  <c r="BC46" i="7"/>
  <c r="BE61" i="7"/>
  <c r="BO61" i="7"/>
  <c r="BC61" i="7"/>
  <c r="BS61" i="7"/>
  <c r="AD55" i="7"/>
  <c r="BS26" i="7"/>
  <c r="BE26" i="7"/>
  <c r="BO26" i="7"/>
  <c r="BQ26" i="7" s="1"/>
  <c r="BC26" i="7"/>
  <c r="BA6" i="7"/>
  <c r="AQ6" i="7"/>
  <c r="CB35" i="7"/>
  <c r="BN45" i="7"/>
  <c r="CA45" i="7"/>
  <c r="BR45" i="7"/>
  <c r="BD45" i="7"/>
  <c r="S15" i="7"/>
  <c r="R15" i="7"/>
  <c r="W55" i="7"/>
  <c r="AE55" i="7"/>
  <c r="AQ18" i="7"/>
  <c r="BS33" i="7"/>
  <c r="BE33" i="7"/>
  <c r="BO33" i="7"/>
  <c r="BS30" i="7"/>
  <c r="BE30" i="7"/>
  <c r="BO30" i="7"/>
  <c r="BS31" i="7"/>
  <c r="BE31" i="7"/>
  <c r="BO31" i="7"/>
  <c r="BD36" i="7"/>
  <c r="BR36" i="7"/>
  <c r="BS39" i="7"/>
  <c r="BE39" i="7"/>
  <c r="BO39" i="7"/>
  <c r="CA43" i="7"/>
  <c r="BB43" i="7"/>
  <c r="BN43" i="7"/>
  <c r="BD43" i="7"/>
  <c r="AU15" i="7"/>
  <c r="AX56" i="7"/>
  <c r="H55" i="7"/>
  <c r="AO55" i="7"/>
  <c r="AZ18" i="7"/>
  <c r="BC18" i="7" s="1"/>
  <c r="AQ26" i="7"/>
  <c r="AP26" i="7"/>
  <c r="AQ27" i="7"/>
  <c r="AP27" i="7"/>
  <c r="AQ25" i="7"/>
  <c r="AP25" i="7"/>
  <c r="BE38" i="7"/>
  <c r="BS38" i="7"/>
  <c r="BO38" i="7"/>
  <c r="BA42" i="7"/>
  <c r="AQ42" i="7"/>
  <c r="BS43" i="7"/>
  <c r="BT43" i="7" s="1"/>
  <c r="BE43" i="7"/>
  <c r="BC43" i="7"/>
  <c r="BO43" i="7"/>
  <c r="BO10" i="7"/>
  <c r="BC10" i="7"/>
  <c r="BS10" i="7"/>
  <c r="I55" i="7"/>
  <c r="BL55" i="7"/>
  <c r="BE18" i="7"/>
  <c r="BO18" i="7"/>
  <c r="CB39" i="7"/>
  <c r="AH15" i="7"/>
  <c r="AZ37" i="7"/>
  <c r="CA37" i="7" s="1"/>
  <c r="AP41" i="7"/>
  <c r="V19" i="7"/>
  <c r="AI19" i="7"/>
  <c r="H17" i="7"/>
  <c r="N17" i="7"/>
  <c r="BA36" i="7"/>
  <c r="CB36" i="7" s="1"/>
  <c r="AP37" i="7"/>
  <c r="AQ40" i="7"/>
  <c r="BO44" i="7"/>
  <c r="AA19" i="7"/>
  <c r="H15" i="7"/>
  <c r="AA15" i="7"/>
  <c r="AO59" i="7"/>
  <c r="C56" i="7"/>
  <c r="I56" i="7"/>
  <c r="O56" i="7"/>
  <c r="BM15" i="7"/>
  <c r="H56" i="7"/>
  <c r="AP36" i="7"/>
  <c r="S19" i="7"/>
  <c r="AL19" i="7"/>
  <c r="N15" i="7"/>
  <c r="L15" i="7"/>
  <c r="AM15" i="7"/>
  <c r="BL15" i="7"/>
  <c r="BD46" i="7"/>
  <c r="BN46" i="7"/>
  <c r="BB46" i="7"/>
  <c r="BR46" i="7"/>
  <c r="R59" i="7"/>
  <c r="AZ42" i="7"/>
  <c r="CA42" i="7" s="1"/>
  <c r="O19" i="7"/>
  <c r="AN19" i="7"/>
  <c r="CB46" i="7"/>
  <c r="AQ46" i="7"/>
  <c r="B57" i="7"/>
  <c r="I57" i="7"/>
  <c r="H57" i="7"/>
  <c r="AZ38" i="7"/>
  <c r="AP38" i="7"/>
  <c r="AZ39" i="7"/>
  <c r="CA39" i="7" s="1"/>
  <c r="AP42" i="7"/>
  <c r="AH59" i="7"/>
  <c r="AY57" i="7"/>
  <c r="BR61" i="7"/>
  <c r="BD61" i="7"/>
  <c r="BB61" i="7"/>
  <c r="CA40" i="7"/>
  <c r="AZ41" i="7"/>
  <c r="AZ44" i="7"/>
  <c r="BC44" i="7" s="1"/>
  <c r="C19" i="7"/>
  <c r="BR47" i="7"/>
  <c r="BU47" i="7" s="1"/>
  <c r="BN47" i="7"/>
  <c r="B59" i="7"/>
  <c r="S59" i="7"/>
  <c r="AX59" i="7"/>
  <c r="N24" i="7"/>
  <c r="AZ24" i="7"/>
  <c r="M24" i="7"/>
  <c r="R57" i="7"/>
  <c r="CB61" i="7"/>
  <c r="V15" i="7"/>
  <c r="AD15" i="7"/>
  <c r="AL15" i="7"/>
  <c r="AT15" i="7"/>
  <c r="BN6" i="7"/>
  <c r="BS48" i="7"/>
  <c r="BO48" i="7"/>
  <c r="H59" i="7"/>
  <c r="AI59" i="7"/>
  <c r="AH57" i="7"/>
  <c r="AD56" i="7"/>
  <c r="BO47" i="7"/>
  <c r="BR10" i="7"/>
  <c r="BV10" i="7" s="1"/>
  <c r="BN10" i="7"/>
  <c r="AN15" i="7"/>
  <c r="AP46" i="7"/>
  <c r="BC47" i="7"/>
  <c r="BC48" i="7"/>
  <c r="Z59" i="7"/>
  <c r="S56" i="7"/>
  <c r="BN61" i="7"/>
  <c r="BA17" i="7"/>
  <c r="BA32" i="7"/>
  <c r="BA24" i="7"/>
  <c r="AQ62" i="7"/>
  <c r="L59" i="7"/>
  <c r="AT59" i="7"/>
  <c r="AP24" i="7"/>
  <c r="L57" i="7"/>
  <c r="S32" i="7"/>
  <c r="AQ48" i="7"/>
  <c r="M59" i="7"/>
  <c r="M57" i="7"/>
  <c r="L56" i="7"/>
  <c r="CA61" i="7"/>
  <c r="BD34" i="6"/>
  <c r="BR34" i="6"/>
  <c r="BN34" i="6"/>
  <c r="BB34" i="6"/>
  <c r="CA34" i="6"/>
  <c r="BE34" i="6"/>
  <c r="BO34" i="6"/>
  <c r="BC34" i="6"/>
  <c r="CB34" i="6"/>
  <c r="BS34" i="6"/>
  <c r="R32" i="6"/>
  <c r="AH6" i="6"/>
  <c r="B22" i="6"/>
  <c r="AY32" i="6"/>
  <c r="AX32" i="6"/>
  <c r="AU7" i="6"/>
  <c r="AT7" i="6"/>
  <c r="AN25" i="6"/>
  <c r="V25" i="6"/>
  <c r="W56" i="6"/>
  <c r="AO56" i="6"/>
  <c r="BW59" i="6"/>
  <c r="AO6" i="6"/>
  <c r="I53" i="6"/>
  <c r="H53" i="6"/>
  <c r="AA6" i="6"/>
  <c r="C22" i="6"/>
  <c r="S7" i="6"/>
  <c r="R7" i="6"/>
  <c r="B6" i="6"/>
  <c r="CA19" i="6"/>
  <c r="AO32" i="6"/>
  <c r="W32" i="6"/>
  <c r="L53" i="6"/>
  <c r="C7" i="6"/>
  <c r="AO25" i="6"/>
  <c r="N56" i="6"/>
  <c r="L56" i="6"/>
  <c r="AN53" i="6"/>
  <c r="V53" i="6"/>
  <c r="C61" i="6"/>
  <c r="B16" i="6"/>
  <c r="B9" i="6"/>
  <c r="C47" i="6"/>
  <c r="C46" i="6"/>
  <c r="B61" i="6"/>
  <c r="C20" i="6"/>
  <c r="B48" i="6"/>
  <c r="C49" i="6"/>
  <c r="C8" i="6"/>
  <c r="B8" i="6"/>
  <c r="B54" i="6"/>
  <c r="C43" i="6"/>
  <c r="C45" i="6"/>
  <c r="B43" i="6"/>
  <c r="B49" i="6"/>
  <c r="C44" i="6"/>
  <c r="B41" i="6"/>
  <c r="B46" i="6"/>
  <c r="B44" i="6"/>
  <c r="B45" i="6"/>
  <c r="B39" i="6"/>
  <c r="B37" i="6"/>
  <c r="B26" i="6"/>
  <c r="C30" i="6"/>
  <c r="C35" i="6"/>
  <c r="C24" i="6"/>
  <c r="B30" i="6"/>
  <c r="C40" i="6"/>
  <c r="C38" i="6"/>
  <c r="B35" i="6"/>
  <c r="B24" i="6"/>
  <c r="C27" i="6"/>
  <c r="B40" i="6"/>
  <c r="B38" i="6"/>
  <c r="B27" i="6"/>
  <c r="C17" i="6"/>
  <c r="B47" i="6"/>
  <c r="C42" i="6"/>
  <c r="C26" i="6"/>
  <c r="B42" i="6"/>
  <c r="C39" i="6"/>
  <c r="C41" i="6"/>
  <c r="C37" i="6"/>
  <c r="C29" i="6"/>
  <c r="B17" i="6"/>
  <c r="C36" i="6"/>
  <c r="B29" i="6"/>
  <c r="C9" i="6"/>
  <c r="B36" i="6"/>
  <c r="B58" i="6"/>
  <c r="C48" i="6"/>
  <c r="C23" i="6"/>
  <c r="B59" i="6"/>
  <c r="C25" i="6"/>
  <c r="C16" i="6"/>
  <c r="C12" i="6"/>
  <c r="B12" i="6"/>
  <c r="C59" i="6"/>
  <c r="B11" i="6"/>
  <c r="C52" i="6"/>
  <c r="B32" i="6"/>
  <c r="B52" i="6"/>
  <c r="C19" i="6"/>
  <c r="C10" i="6"/>
  <c r="B19" i="6"/>
  <c r="C31" i="6"/>
  <c r="B33" i="6"/>
  <c r="B51" i="6"/>
  <c r="AN32" i="6"/>
  <c r="AZ32" i="6" s="1"/>
  <c r="V32" i="6"/>
  <c r="B7" i="6"/>
  <c r="H7" i="6"/>
  <c r="BL50" i="6"/>
  <c r="B34" i="6"/>
  <c r="AP34" i="6"/>
  <c r="AQ19" i="6"/>
  <c r="BA19" i="6"/>
  <c r="BB19" i="6" s="1"/>
  <c r="AQ52" i="6"/>
  <c r="AP52" i="6"/>
  <c r="AZ52" i="6"/>
  <c r="CA52" i="6" s="1"/>
  <c r="Z32" i="6"/>
  <c r="S33" i="6"/>
  <c r="BA33" i="6"/>
  <c r="I7" i="6"/>
  <c r="I6" i="6"/>
  <c r="AD6" i="6"/>
  <c r="BM50" i="6"/>
  <c r="C34" i="6"/>
  <c r="AQ34" i="6"/>
  <c r="B31" i="6"/>
  <c r="BS52" i="6"/>
  <c r="BE52" i="6"/>
  <c r="BO52" i="6"/>
  <c r="BO11" i="6"/>
  <c r="C53" i="6"/>
  <c r="V7" i="6"/>
  <c r="AE56" i="6"/>
  <c r="AD56" i="6"/>
  <c r="B23" i="6"/>
  <c r="O6" i="6"/>
  <c r="H6" i="6"/>
  <c r="L6" i="6"/>
  <c r="AL6" i="6"/>
  <c r="M6" i="6"/>
  <c r="W6" i="6"/>
  <c r="BH6" i="6"/>
  <c r="AZ51" i="6"/>
  <c r="AP51" i="6"/>
  <c r="BS31" i="6"/>
  <c r="BE31" i="6"/>
  <c r="BC31" i="6"/>
  <c r="BS11" i="6"/>
  <c r="BO22" i="6"/>
  <c r="AD32" i="6"/>
  <c r="C33" i="6"/>
  <c r="AM53" i="6"/>
  <c r="AI58" i="6"/>
  <c r="BD26" i="6"/>
  <c r="BN26" i="6"/>
  <c r="BB26" i="6"/>
  <c r="BR26" i="6"/>
  <c r="C51" i="6"/>
  <c r="M53" i="6"/>
  <c r="C6" i="6"/>
  <c r="BD31" i="6"/>
  <c r="CA31" i="6"/>
  <c r="BR19" i="6"/>
  <c r="BD19" i="6"/>
  <c r="C11" i="6"/>
  <c r="AE32" i="6"/>
  <c r="AA33" i="6"/>
  <c r="AN33" i="6"/>
  <c r="AZ33" i="6" s="1"/>
  <c r="Z33" i="6"/>
  <c r="B53" i="6"/>
  <c r="AA7" i="6"/>
  <c r="Z7" i="6"/>
  <c r="C56" i="6"/>
  <c r="C58" i="6"/>
  <c r="H58" i="6"/>
  <c r="O58" i="6"/>
  <c r="I58" i="6"/>
  <c r="N32" i="6"/>
  <c r="O7" i="6"/>
  <c r="AM25" i="6"/>
  <c r="BO59" i="6"/>
  <c r="S58" i="6"/>
  <c r="M18" i="6"/>
  <c r="O18" i="6"/>
  <c r="L18" i="6"/>
  <c r="O32" i="6"/>
  <c r="N53" i="6"/>
  <c r="I56" i="6"/>
  <c r="V56" i="6"/>
  <c r="BA12" i="6"/>
  <c r="M12" i="6"/>
  <c r="L12" i="6"/>
  <c r="AQ10" i="6"/>
  <c r="AQ30" i="6"/>
  <c r="BA30" i="6"/>
  <c r="BB30" i="6" s="1"/>
  <c r="AP36" i="6"/>
  <c r="BA36" i="6"/>
  <c r="AP19" i="6"/>
  <c r="I32" i="6"/>
  <c r="R33" i="6"/>
  <c r="B25" i="6"/>
  <c r="N25" i="6"/>
  <c r="O56" i="6"/>
  <c r="M56" i="6"/>
  <c r="BE59" i="6"/>
  <c r="BR38" i="6"/>
  <c r="BD38" i="6"/>
  <c r="BN38" i="6"/>
  <c r="AP11" i="6"/>
  <c r="C32" i="6"/>
  <c r="S32" i="6"/>
  <c r="AA32" i="6"/>
  <c r="AH53" i="6"/>
  <c r="H25" i="6"/>
  <c r="B56" i="6"/>
  <c r="BO40" i="6"/>
  <c r="BS40" i="6"/>
  <c r="BE40" i="6"/>
  <c r="BE41" i="6"/>
  <c r="BC41" i="6"/>
  <c r="BS41" i="6"/>
  <c r="BO41" i="6"/>
  <c r="V14" i="6"/>
  <c r="AN14" i="6"/>
  <c r="AZ14" i="6" s="1"/>
  <c r="CA14" i="6" s="1"/>
  <c r="AL14" i="6"/>
  <c r="AM60" i="6"/>
  <c r="AL60" i="6"/>
  <c r="AZ12" i="6"/>
  <c r="CA12" i="6" s="1"/>
  <c r="AZ59" i="6"/>
  <c r="AA58" i="6"/>
  <c r="BW8" i="6"/>
  <c r="AO58" i="6"/>
  <c r="BA58" i="6" s="1"/>
  <c r="AQ24" i="6"/>
  <c r="BA24" i="6"/>
  <c r="AP24" i="6"/>
  <c r="N54" i="6"/>
  <c r="L54" i="6"/>
  <c r="M54" i="6"/>
  <c r="BD30" i="6"/>
  <c r="BN30" i="6"/>
  <c r="BR30" i="6"/>
  <c r="AQ26" i="6"/>
  <c r="AP26" i="6"/>
  <c r="CA26" i="6"/>
  <c r="CA38" i="6"/>
  <c r="AN58" i="6"/>
  <c r="AZ58" i="6" s="1"/>
  <c r="BD17" i="6"/>
  <c r="AZ27" i="6"/>
  <c r="CA27" i="6" s="1"/>
  <c r="AP35" i="6"/>
  <c r="BA38" i="6"/>
  <c r="AZ40" i="6"/>
  <c r="AQ43" i="6"/>
  <c r="BA43" i="6"/>
  <c r="R58" i="6"/>
  <c r="Z58" i="6"/>
  <c r="AH58" i="6"/>
  <c r="BL58" i="6"/>
  <c r="AP27" i="6"/>
  <c r="BO26" i="6"/>
  <c r="BC26" i="6"/>
  <c r="BE37" i="6"/>
  <c r="AO14" i="6"/>
  <c r="BA14" i="6" s="1"/>
  <c r="W14" i="6"/>
  <c r="AM14" i="6"/>
  <c r="BM58" i="6"/>
  <c r="BE23" i="6"/>
  <c r="BW37" i="6"/>
  <c r="BE39" i="6"/>
  <c r="AQ40" i="6"/>
  <c r="BR44" i="6"/>
  <c r="BN44" i="6"/>
  <c r="BD44" i="6"/>
  <c r="Z14" i="6"/>
  <c r="L58" i="6"/>
  <c r="BW23" i="6"/>
  <c r="BW39" i="6"/>
  <c r="AN18" i="6"/>
  <c r="V18" i="6"/>
  <c r="CA45" i="6"/>
  <c r="AU14" i="6"/>
  <c r="AT14" i="6"/>
  <c r="I60" i="6"/>
  <c r="C60" i="6"/>
  <c r="H60" i="6"/>
  <c r="BN17" i="6"/>
  <c r="BB29" i="6"/>
  <c r="BN29" i="6"/>
  <c r="BR24" i="6"/>
  <c r="BD24" i="6"/>
  <c r="I18" i="6"/>
  <c r="C18" i="6"/>
  <c r="BN49" i="6"/>
  <c r="BR49" i="6"/>
  <c r="M20" i="6"/>
  <c r="L20" i="6"/>
  <c r="N58" i="6"/>
  <c r="AP30" i="6"/>
  <c r="CA30" i="6"/>
  <c r="BU29" i="6"/>
  <c r="BC29" i="6"/>
  <c r="BO29" i="6"/>
  <c r="CA24" i="6"/>
  <c r="AZ35" i="6"/>
  <c r="AZ36" i="6"/>
  <c r="CA36" i="6" s="1"/>
  <c r="BD45" i="6"/>
  <c r="BR45" i="6"/>
  <c r="BN45" i="6"/>
  <c r="BN8" i="6"/>
  <c r="BR8" i="6"/>
  <c r="BU8" i="6" s="1"/>
  <c r="CA8" i="6"/>
  <c r="N20" i="6"/>
  <c r="C54" i="6"/>
  <c r="O54" i="6"/>
  <c r="I54" i="6"/>
  <c r="H54" i="6"/>
  <c r="AQ28" i="6"/>
  <c r="BA28" i="6"/>
  <c r="CA29" i="6"/>
  <c r="BA35" i="6"/>
  <c r="CA44" i="6"/>
  <c r="AP44" i="6"/>
  <c r="AL18" i="6"/>
  <c r="AD14" i="6"/>
  <c r="AP47" i="6"/>
  <c r="AQ47" i="6"/>
  <c r="AZ47" i="6"/>
  <c r="CA47" i="6" s="1"/>
  <c r="AO57" i="6"/>
  <c r="BA57" i="6" s="1"/>
  <c r="R54" i="6"/>
  <c r="AH54" i="6"/>
  <c r="AN54" i="6"/>
  <c r="AZ54" i="6" s="1"/>
  <c r="CA17" i="6"/>
  <c r="AZ23" i="6"/>
  <c r="AZ37" i="6"/>
  <c r="BC37" i="6" s="1"/>
  <c r="AZ39" i="6"/>
  <c r="BR41" i="6"/>
  <c r="BD41" i="6"/>
  <c r="BN41" i="6"/>
  <c r="BB41" i="6"/>
  <c r="AE14" i="6"/>
  <c r="AT57" i="6"/>
  <c r="AU57" i="6"/>
  <c r="S54" i="6"/>
  <c r="CA61" i="6"/>
  <c r="BR61" i="6"/>
  <c r="BD61" i="6"/>
  <c r="BN61" i="6"/>
  <c r="CA41" i="6"/>
  <c r="AP41" i="6"/>
  <c r="AD18" i="6"/>
  <c r="AM18" i="6"/>
  <c r="AH14" i="6"/>
  <c r="AX60" i="6"/>
  <c r="AX54" i="6"/>
  <c r="BS42" i="6"/>
  <c r="BE42" i="6"/>
  <c r="BC42" i="6"/>
  <c r="B18" i="6"/>
  <c r="BC8" i="6"/>
  <c r="BO8" i="6"/>
  <c r="BR16" i="6"/>
  <c r="BV16" i="6" s="1"/>
  <c r="CA16" i="6"/>
  <c r="B57" i="6"/>
  <c r="H57" i="6"/>
  <c r="N57" i="6"/>
  <c r="AY57" i="6"/>
  <c r="AX57" i="6"/>
  <c r="W54" i="6"/>
  <c r="AO54" i="6"/>
  <c r="N14" i="6"/>
  <c r="AY60" i="6"/>
  <c r="AM20" i="6"/>
  <c r="AI57" i="6"/>
  <c r="AZ43" i="6"/>
  <c r="N18" i="6"/>
  <c r="BA45" i="6"/>
  <c r="O14" i="6"/>
  <c r="BQ48" i="6"/>
  <c r="AQ8" i="6"/>
  <c r="AO60" i="6"/>
  <c r="BA60" i="6" s="1"/>
  <c r="AD60" i="6"/>
  <c r="AD20" i="6"/>
  <c r="AN20" i="6"/>
  <c r="AZ20" i="6" s="1"/>
  <c r="V54" i="6"/>
  <c r="AP28" i="6"/>
  <c r="H18" i="6"/>
  <c r="I14" i="6"/>
  <c r="BD46" i="6"/>
  <c r="BN46" i="6"/>
  <c r="BB46" i="6"/>
  <c r="BR46" i="6"/>
  <c r="CA49" i="6"/>
  <c r="AH60" i="6"/>
  <c r="B20" i="6"/>
  <c r="C57" i="6"/>
  <c r="R57" i="6"/>
  <c r="AL57" i="6"/>
  <c r="AI54" i="6"/>
  <c r="B14" i="6"/>
  <c r="CA46" i="6"/>
  <c r="AP46" i="6"/>
  <c r="BC46" i="6"/>
  <c r="BS46" i="6"/>
  <c r="BY48" i="6"/>
  <c r="O60" i="6"/>
  <c r="Z60" i="6"/>
  <c r="H20" i="6"/>
  <c r="AO20" i="6"/>
  <c r="W20" i="6"/>
  <c r="S57" i="6"/>
  <c r="R18" i="6"/>
  <c r="Z18" i="6"/>
  <c r="AH18" i="6"/>
  <c r="C14" i="6"/>
  <c r="S14" i="6"/>
  <c r="AA14" i="6"/>
  <c r="AI14" i="6"/>
  <c r="CA48" i="6"/>
  <c r="B60" i="6"/>
  <c r="R60" i="6"/>
  <c r="AI60" i="6"/>
  <c r="I20" i="6"/>
  <c r="I57" i="6"/>
  <c r="AL54" i="6"/>
  <c r="BA61" i="6"/>
  <c r="BB61" i="6" s="1"/>
  <c r="D37" i="7" l="1"/>
  <c r="D38" i="7"/>
  <c r="D30" i="7"/>
  <c r="E44" i="7"/>
  <c r="AA57" i="7"/>
  <c r="D57" i="7"/>
  <c r="D27" i="7"/>
  <c r="BA55" i="7"/>
  <c r="BE55" i="7" s="1"/>
  <c r="AP58" i="7"/>
  <c r="BS41" i="7"/>
  <c r="BW41" i="7" s="1"/>
  <c r="BE7" i="7"/>
  <c r="BO7" i="7"/>
  <c r="BS7" i="7"/>
  <c r="BW7" i="7" s="1"/>
  <c r="BP40" i="7"/>
  <c r="BO41" i="7"/>
  <c r="BE41" i="7"/>
  <c r="BO45" i="7"/>
  <c r="BQ45" i="7" s="1"/>
  <c r="AQ32" i="7"/>
  <c r="D31" i="7"/>
  <c r="AN56" i="7"/>
  <c r="AZ56" i="7" s="1"/>
  <c r="AQ19" i="7"/>
  <c r="BP46" i="7"/>
  <c r="AQ58" i="7"/>
  <c r="BA19" i="7"/>
  <c r="BS19" i="7" s="1"/>
  <c r="BQ16" i="7"/>
  <c r="AQ54" i="7"/>
  <c r="AQ9" i="7"/>
  <c r="BS16" i="7"/>
  <c r="BW16" i="7" s="1"/>
  <c r="BY16" i="7" s="1"/>
  <c r="BC16" i="7"/>
  <c r="BC45" i="7"/>
  <c r="AA56" i="7"/>
  <c r="BP23" i="7"/>
  <c r="E19" i="7"/>
  <c r="N19" i="7"/>
  <c r="E17" i="7"/>
  <c r="AP11" i="7"/>
  <c r="D43" i="7"/>
  <c r="D29" i="7"/>
  <c r="AZ57" i="7"/>
  <c r="BR57" i="7" s="1"/>
  <c r="BA54" i="7"/>
  <c r="AZ11" i="7"/>
  <c r="CA11" i="7" s="1"/>
  <c r="AP54" i="7"/>
  <c r="AO57" i="7"/>
  <c r="AP57" i="7" s="1"/>
  <c r="E32" i="7"/>
  <c r="Z57" i="7"/>
  <c r="E34" i="7"/>
  <c r="AZ32" i="7"/>
  <c r="BR32" i="7" s="1"/>
  <c r="D25" i="7"/>
  <c r="BQ48" i="7"/>
  <c r="BP61" i="7"/>
  <c r="AP19" i="7"/>
  <c r="BQ10" i="7"/>
  <c r="CA49" i="7"/>
  <c r="E14" i="7"/>
  <c r="E20" i="7"/>
  <c r="D42" i="7"/>
  <c r="E56" i="7"/>
  <c r="D11" i="7"/>
  <c r="BQ23" i="7"/>
  <c r="AQ50" i="7"/>
  <c r="BP25" i="7"/>
  <c r="E16" i="7"/>
  <c r="D26" i="7"/>
  <c r="D24" i="7"/>
  <c r="CA35" i="7"/>
  <c r="D36" i="7"/>
  <c r="E61" i="7"/>
  <c r="E58" i="7"/>
  <c r="E48" i="7"/>
  <c r="D22" i="7"/>
  <c r="E33" i="7"/>
  <c r="E39" i="7"/>
  <c r="D41" i="7"/>
  <c r="E46" i="7"/>
  <c r="D54" i="7"/>
  <c r="BP43" i="7"/>
  <c r="BA15" i="7"/>
  <c r="BQ25" i="7"/>
  <c r="BP26" i="7"/>
  <c r="AZ58" i="7"/>
  <c r="BD58" i="7" s="1"/>
  <c r="E8" i="7"/>
  <c r="D49" i="7"/>
  <c r="E40" i="7"/>
  <c r="BQ27" i="7"/>
  <c r="AZ19" i="7"/>
  <c r="CA19" i="7" s="1"/>
  <c r="E52" i="7"/>
  <c r="E23" i="7"/>
  <c r="D45" i="7"/>
  <c r="E6" i="7"/>
  <c r="BB45" i="7"/>
  <c r="BE45" i="7"/>
  <c r="AZ54" i="7"/>
  <c r="BR54" i="7" s="1"/>
  <c r="D51" i="7"/>
  <c r="D53" i="7"/>
  <c r="L19" i="7"/>
  <c r="BQ26" i="6"/>
  <c r="BO44" i="6"/>
  <c r="BQ44" i="6" s="1"/>
  <c r="BN11" i="6"/>
  <c r="BP11" i="6" s="1"/>
  <c r="BD11" i="6"/>
  <c r="BT11" i="6"/>
  <c r="BB11" i="6"/>
  <c r="BS27" i="6"/>
  <c r="BW27" i="6" s="1"/>
  <c r="AN57" i="6"/>
  <c r="AZ57" i="6" s="1"/>
  <c r="BB57" i="6" s="1"/>
  <c r="E10" i="6"/>
  <c r="AQ50" i="6"/>
  <c r="BP46" i="6"/>
  <c r="D20" i="6"/>
  <c r="BT42" i="6"/>
  <c r="E33" i="6"/>
  <c r="BO10" i="6"/>
  <c r="E54" i="6"/>
  <c r="AP7" i="6"/>
  <c r="E40" i="6"/>
  <c r="AQ53" i="6"/>
  <c r="E11" i="6"/>
  <c r="AP50" i="6"/>
  <c r="Z57" i="6"/>
  <c r="E39" i="6"/>
  <c r="BS17" i="6"/>
  <c r="BT17" i="6" s="1"/>
  <c r="BE44" i="6"/>
  <c r="D7" i="6"/>
  <c r="D23" i="6"/>
  <c r="BO27" i="6"/>
  <c r="D34" i="6"/>
  <c r="D52" i="6"/>
  <c r="E42" i="6"/>
  <c r="BQ31" i="6"/>
  <c r="BE51" i="6"/>
  <c r="BC9" i="6"/>
  <c r="D45" i="6"/>
  <c r="D57" i="6"/>
  <c r="BU26" i="6"/>
  <c r="BD56" i="6"/>
  <c r="BN56" i="6"/>
  <c r="BR56" i="6"/>
  <c r="BV56" i="6" s="1"/>
  <c r="E30" i="6"/>
  <c r="E49" i="6"/>
  <c r="BO49" i="6"/>
  <c r="BQ49" i="6" s="1"/>
  <c r="CA56" i="6"/>
  <c r="D56" i="6"/>
  <c r="CA28" i="6"/>
  <c r="BQ8" i="6"/>
  <c r="BR28" i="6"/>
  <c r="BV28" i="6" s="1"/>
  <c r="AQ7" i="6"/>
  <c r="E16" i="6"/>
  <c r="BQ34" i="6"/>
  <c r="D18" i="6"/>
  <c r="BE17" i="6"/>
  <c r="BC44" i="6"/>
  <c r="BB44" i="6"/>
  <c r="BC10" i="6"/>
  <c r="BC22" i="6"/>
  <c r="BA7" i="6"/>
  <c r="BB7" i="6" s="1"/>
  <c r="BA50" i="6"/>
  <c r="CB50" i="6" s="1"/>
  <c r="BB10" i="6"/>
  <c r="BS10" i="6"/>
  <c r="BW10" i="6" s="1"/>
  <c r="D43" i="6"/>
  <c r="D53" i="6"/>
  <c r="D50" i="6"/>
  <c r="BS51" i="6"/>
  <c r="BO17" i="6"/>
  <c r="BP17" i="6" s="1"/>
  <c r="BB17" i="6"/>
  <c r="E51" i="6"/>
  <c r="BC51" i="6"/>
  <c r="CA11" i="6"/>
  <c r="D59" i="6"/>
  <c r="E9" i="6"/>
  <c r="E41" i="6"/>
  <c r="E44" i="6"/>
  <c r="E61" i="6"/>
  <c r="D22" i="6"/>
  <c r="BY29" i="6"/>
  <c r="AP60" i="6"/>
  <c r="AQ54" i="6"/>
  <c r="BA54" i="6"/>
  <c r="BC54" i="6" s="1"/>
  <c r="D25" i="6"/>
  <c r="D47" i="6"/>
  <c r="E38" i="6"/>
  <c r="D26" i="6"/>
  <c r="BN10" i="6"/>
  <c r="BD10" i="6"/>
  <c r="D29" i="6"/>
  <c r="D37" i="6"/>
  <c r="BR10" i="6"/>
  <c r="BV10" i="6" s="1"/>
  <c r="BC11" i="6"/>
  <c r="E8" i="6"/>
  <c r="E36" i="6"/>
  <c r="D27" i="6"/>
  <c r="BS16" i="6"/>
  <c r="BW16" i="6" s="1"/>
  <c r="BY16" i="6" s="1"/>
  <c r="BO16" i="6"/>
  <c r="BQ16" i="6" s="1"/>
  <c r="CA10" i="6"/>
  <c r="BQ42" i="6"/>
  <c r="BQ29" i="6"/>
  <c r="AP18" i="6"/>
  <c r="E31" i="6"/>
  <c r="E46" i="6"/>
  <c r="BQ41" i="6"/>
  <c r="BC27" i="6"/>
  <c r="D19" i="6"/>
  <c r="E24" i="6"/>
  <c r="E50" i="6"/>
  <c r="BS9" i="6"/>
  <c r="BO9" i="6"/>
  <c r="BQ9" i="6" s="1"/>
  <c r="BB22" i="6"/>
  <c r="BN22" i="6"/>
  <c r="BP22" i="6" s="1"/>
  <c r="BR22" i="6"/>
  <c r="BV22" i="6" s="1"/>
  <c r="BD22" i="6"/>
  <c r="BR30" i="7"/>
  <c r="BU30" i="7" s="1"/>
  <c r="BD30" i="7"/>
  <c r="BB30" i="7"/>
  <c r="BN30" i="7"/>
  <c r="BP30" i="7" s="1"/>
  <c r="E7" i="7"/>
  <c r="D58" i="7"/>
  <c r="E15" i="7"/>
  <c r="D35" i="7"/>
  <c r="E26" i="7"/>
  <c r="BN38" i="7"/>
  <c r="BP38" i="7" s="1"/>
  <c r="BD38" i="7"/>
  <c r="BR38" i="7"/>
  <c r="BU38" i="7" s="1"/>
  <c r="BB38" i="7"/>
  <c r="BT40" i="7"/>
  <c r="BV40" i="7"/>
  <c r="BE51" i="7"/>
  <c r="BO51" i="7"/>
  <c r="BS51" i="7"/>
  <c r="E59" i="7"/>
  <c r="E21" i="7"/>
  <c r="BN41" i="7"/>
  <c r="BB41" i="7"/>
  <c r="BR41" i="7"/>
  <c r="CA41" i="7"/>
  <c r="BD41" i="7"/>
  <c r="AQ59" i="7"/>
  <c r="BV26" i="7"/>
  <c r="BT26" i="7"/>
  <c r="BW35" i="7"/>
  <c r="BT23" i="7"/>
  <c r="BV23" i="7"/>
  <c r="AQ21" i="7"/>
  <c r="BU40" i="7"/>
  <c r="BW40" i="7"/>
  <c r="AP55" i="7"/>
  <c r="AP21" i="7"/>
  <c r="D34" i="7"/>
  <c r="BO32" i="7"/>
  <c r="CB32" i="7"/>
  <c r="BE32" i="7"/>
  <c r="BS32" i="7"/>
  <c r="BO42" i="7"/>
  <c r="BS42" i="7"/>
  <c r="BE42" i="7"/>
  <c r="BC42" i="7"/>
  <c r="BC41" i="7"/>
  <c r="BW26" i="7"/>
  <c r="BU26" i="7"/>
  <c r="BQ61" i="7"/>
  <c r="BR49" i="7"/>
  <c r="BN49" i="7"/>
  <c r="BB49" i="7"/>
  <c r="AQ49" i="7"/>
  <c r="AP49" i="7"/>
  <c r="D21" i="7"/>
  <c r="AP51" i="7"/>
  <c r="AZ51" i="7"/>
  <c r="CA51" i="7" s="1"/>
  <c r="BV53" i="7"/>
  <c r="D32" i="7"/>
  <c r="E30" i="7"/>
  <c r="CB51" i="7"/>
  <c r="BR37" i="7"/>
  <c r="BD37" i="7"/>
  <c r="BB37" i="7"/>
  <c r="BN37" i="7"/>
  <c r="BW30" i="7"/>
  <c r="BV45" i="7"/>
  <c r="BX45" i="7" s="1"/>
  <c r="BT45" i="7"/>
  <c r="BR7" i="7"/>
  <c r="BN7" i="7"/>
  <c r="BB7" i="7"/>
  <c r="BD7" i="7"/>
  <c r="D55" i="7"/>
  <c r="E27" i="7"/>
  <c r="BD42" i="7"/>
  <c r="BN42" i="7"/>
  <c r="BB42" i="7"/>
  <c r="BR42" i="7"/>
  <c r="BV46" i="7"/>
  <c r="BT46" i="7"/>
  <c r="BC38" i="7"/>
  <c r="BS49" i="7"/>
  <c r="BO49" i="7"/>
  <c r="BC49" i="7"/>
  <c r="BS37" i="7"/>
  <c r="BE37" i="7"/>
  <c r="BC37" i="7"/>
  <c r="BO37" i="7"/>
  <c r="BR33" i="7"/>
  <c r="BU33" i="7" s="1"/>
  <c r="BD33" i="7"/>
  <c r="BB33" i="7"/>
  <c r="BN33" i="7"/>
  <c r="BP33" i="7" s="1"/>
  <c r="BD8" i="7"/>
  <c r="BR8" i="7"/>
  <c r="BB8" i="7"/>
  <c r="BN8" i="7"/>
  <c r="BS53" i="7"/>
  <c r="BT53" i="7" s="1"/>
  <c r="BE53" i="7"/>
  <c r="BC53" i="7"/>
  <c r="BO53" i="7"/>
  <c r="BQ53" i="7" s="1"/>
  <c r="BE58" i="7"/>
  <c r="BS58" i="7"/>
  <c r="BO58" i="7"/>
  <c r="CB58" i="7"/>
  <c r="E9" i="7"/>
  <c r="E10" i="7"/>
  <c r="E43" i="7"/>
  <c r="E31" i="7"/>
  <c r="D44" i="7"/>
  <c r="E57" i="7"/>
  <c r="BV34" i="7"/>
  <c r="BA59" i="7"/>
  <c r="BT61" i="7"/>
  <c r="BV61" i="7"/>
  <c r="BE56" i="7"/>
  <c r="BO56" i="7"/>
  <c r="BS56" i="7"/>
  <c r="BW10" i="7"/>
  <c r="BU10" i="7"/>
  <c r="BQ43" i="7"/>
  <c r="BW38" i="7"/>
  <c r="BR18" i="7"/>
  <c r="BN18" i="7"/>
  <c r="BQ18" i="7" s="1"/>
  <c r="BD18" i="7"/>
  <c r="BB18" i="7"/>
  <c r="BW39" i="7"/>
  <c r="BO6" i="7"/>
  <c r="BQ6" i="7" s="1"/>
  <c r="BC6" i="7"/>
  <c r="BS6" i="7"/>
  <c r="BU45" i="7"/>
  <c r="BQ46" i="7"/>
  <c r="AP17" i="7"/>
  <c r="AZ17" i="7"/>
  <c r="BC17" i="7" s="1"/>
  <c r="BU23" i="7"/>
  <c r="BW23" i="7"/>
  <c r="BR31" i="7"/>
  <c r="BU31" i="7" s="1"/>
  <c r="BD31" i="7"/>
  <c r="BB31" i="7"/>
  <c r="BN31" i="7"/>
  <c r="BP31" i="7" s="1"/>
  <c r="BC22" i="7"/>
  <c r="BO22" i="7"/>
  <c r="BE22" i="7"/>
  <c r="CB22" i="7"/>
  <c r="BS22" i="7"/>
  <c r="BW27" i="7"/>
  <c r="BU27" i="7"/>
  <c r="BD22" i="7"/>
  <c r="BB22" i="7"/>
  <c r="BN22" i="7"/>
  <c r="CA22" i="7"/>
  <c r="BR22" i="7"/>
  <c r="BP27" i="7"/>
  <c r="CB53" i="7"/>
  <c r="BT29" i="7"/>
  <c r="BV29" i="7"/>
  <c r="BU29" i="7"/>
  <c r="BW29" i="7"/>
  <c r="BC7" i="7"/>
  <c r="AQ11" i="7"/>
  <c r="BW20" i="7"/>
  <c r="AP59" i="7"/>
  <c r="D14" i="7"/>
  <c r="E29" i="7"/>
  <c r="E18" i="7"/>
  <c r="E42" i="7"/>
  <c r="E25" i="7"/>
  <c r="D15" i="7"/>
  <c r="D56" i="7"/>
  <c r="BE36" i="7"/>
  <c r="BO36" i="7"/>
  <c r="BC36" i="7"/>
  <c r="BS36" i="7"/>
  <c r="AQ55" i="7"/>
  <c r="BB36" i="7"/>
  <c r="CB37" i="7"/>
  <c r="BR35" i="7"/>
  <c r="BD35" i="7"/>
  <c r="BN35" i="7"/>
  <c r="BQ35" i="7" s="1"/>
  <c r="BB35" i="7"/>
  <c r="BE11" i="7"/>
  <c r="BS11" i="7"/>
  <c r="BO11" i="7"/>
  <c r="AZ9" i="7"/>
  <c r="CA9" i="7" s="1"/>
  <c r="D9" i="7"/>
  <c r="BE34" i="7"/>
  <c r="BO34" i="7"/>
  <c r="BQ34" i="7" s="1"/>
  <c r="BC34" i="7"/>
  <c r="CB34" i="7"/>
  <c r="BS34" i="7"/>
  <c r="AP50" i="7"/>
  <c r="AZ50" i="7"/>
  <c r="BC50" i="7" s="1"/>
  <c r="D20" i="7"/>
  <c r="E55" i="7"/>
  <c r="D40" i="7"/>
  <c r="D19" i="7"/>
  <c r="E37" i="7"/>
  <c r="D17" i="7"/>
  <c r="D61" i="7"/>
  <c r="E50" i="7"/>
  <c r="E54" i="7"/>
  <c r="BA21" i="7"/>
  <c r="CB21" i="7" s="1"/>
  <c r="BN21" i="7"/>
  <c r="BR21" i="7"/>
  <c r="BD21" i="7"/>
  <c r="BO50" i="7"/>
  <c r="BE50" i="7"/>
  <c r="CB50" i="7"/>
  <c r="BS50" i="7"/>
  <c r="D52" i="7"/>
  <c r="E51" i="7"/>
  <c r="E22" i="7"/>
  <c r="D18" i="7"/>
  <c r="E38" i="7"/>
  <c r="D46" i="7"/>
  <c r="BN24" i="7"/>
  <c r="BB24" i="7"/>
  <c r="BR24" i="7"/>
  <c r="BD24" i="7"/>
  <c r="CA24" i="7"/>
  <c r="BU14" i="7"/>
  <c r="BW14" i="7"/>
  <c r="BV14" i="7"/>
  <c r="BT14" i="7"/>
  <c r="BV47" i="7"/>
  <c r="BE24" i="7"/>
  <c r="BO24" i="7"/>
  <c r="BC24" i="7"/>
  <c r="CB24" i="7"/>
  <c r="BS24" i="7"/>
  <c r="BO17" i="7"/>
  <c r="BE17" i="7"/>
  <c r="CB17" i="7"/>
  <c r="BS17" i="7"/>
  <c r="AP15" i="7"/>
  <c r="AZ15" i="7"/>
  <c r="AQ15" i="7"/>
  <c r="BQ47" i="7"/>
  <c r="BV36" i="7"/>
  <c r="BW31" i="7"/>
  <c r="BW33" i="7"/>
  <c r="BW46" i="7"/>
  <c r="BU46" i="7"/>
  <c r="BW25" i="7"/>
  <c r="BU25" i="7"/>
  <c r="BR52" i="7"/>
  <c r="BN52" i="7"/>
  <c r="BD52" i="7"/>
  <c r="BQ40" i="7"/>
  <c r="BV27" i="7"/>
  <c r="BT27" i="7"/>
  <c r="AQ52" i="7"/>
  <c r="BA52" i="7"/>
  <c r="BB52" i="7" s="1"/>
  <c r="AP52" i="7"/>
  <c r="AP9" i="7"/>
  <c r="BS9" i="7"/>
  <c r="BO9" i="7"/>
  <c r="BE9" i="7"/>
  <c r="BW48" i="7"/>
  <c r="BY48" i="7" s="1"/>
  <c r="BU48" i="7"/>
  <c r="D59" i="7"/>
  <c r="BN44" i="7"/>
  <c r="BP44" i="7" s="1"/>
  <c r="BB44" i="7"/>
  <c r="BR44" i="7"/>
  <c r="BD44" i="7"/>
  <c r="CA44" i="7"/>
  <c r="BR39" i="7"/>
  <c r="BD39" i="7"/>
  <c r="BB39" i="7"/>
  <c r="BC39" i="7"/>
  <c r="BN39" i="7"/>
  <c r="BP39" i="7" s="1"/>
  <c r="BR59" i="7"/>
  <c r="BD59" i="7"/>
  <c r="BN59" i="7"/>
  <c r="BW43" i="7"/>
  <c r="BY43" i="7" s="1"/>
  <c r="BU43" i="7"/>
  <c r="BC30" i="7"/>
  <c r="BW61" i="7"/>
  <c r="BU61" i="7"/>
  <c r="BV25" i="7"/>
  <c r="BT25" i="7"/>
  <c r="AZ55" i="7"/>
  <c r="BE8" i="7"/>
  <c r="BS8" i="7"/>
  <c r="BC8" i="7"/>
  <c r="BO8" i="7"/>
  <c r="BB20" i="7"/>
  <c r="BN20" i="7"/>
  <c r="BP20" i="7" s="1"/>
  <c r="BR20" i="7"/>
  <c r="CA20" i="7"/>
  <c r="BD20" i="7"/>
  <c r="CA7" i="7"/>
  <c r="AQ51" i="7"/>
  <c r="BC20" i="7"/>
  <c r="BB53" i="7"/>
  <c r="E11" i="7"/>
  <c r="D7" i="7"/>
  <c r="D8" i="7"/>
  <c r="E47" i="7"/>
  <c r="E53" i="7"/>
  <c r="E49" i="7"/>
  <c r="D39" i="7"/>
  <c r="E35" i="7"/>
  <c r="D33" i="7"/>
  <c r="E41" i="7"/>
  <c r="E45" i="7"/>
  <c r="E36" i="7"/>
  <c r="E24" i="7"/>
  <c r="BQ14" i="7"/>
  <c r="BN58" i="6"/>
  <c r="BD58" i="6"/>
  <c r="BB58" i="6"/>
  <c r="BR58" i="6"/>
  <c r="CA58" i="6"/>
  <c r="BN20" i="6"/>
  <c r="BR20" i="6"/>
  <c r="BD20" i="6"/>
  <c r="BN54" i="6"/>
  <c r="BR54" i="6"/>
  <c r="BD54" i="6"/>
  <c r="CA54" i="6"/>
  <c r="BV49" i="6"/>
  <c r="BY49" i="6" s="1"/>
  <c r="BU49" i="6"/>
  <c r="BV38" i="6"/>
  <c r="BR33" i="6"/>
  <c r="BN33" i="6"/>
  <c r="BB33" i="6"/>
  <c r="D35" i="6"/>
  <c r="BV41" i="6"/>
  <c r="BT41" i="6"/>
  <c r="BN32" i="6"/>
  <c r="BR32" i="6"/>
  <c r="BD32" i="6"/>
  <c r="AZ18" i="6"/>
  <c r="CA18" i="6" s="1"/>
  <c r="BU41" i="6"/>
  <c r="BW41" i="6"/>
  <c r="D51" i="6"/>
  <c r="E17" i="6"/>
  <c r="E20" i="6"/>
  <c r="AZ53" i="6"/>
  <c r="E14" i="6"/>
  <c r="E57" i="6"/>
  <c r="BN37" i="6"/>
  <c r="BB37" i="6"/>
  <c r="CA37" i="6"/>
  <c r="BR37" i="6"/>
  <c r="BD37" i="6"/>
  <c r="BR36" i="6"/>
  <c r="BD36" i="6"/>
  <c r="BN36" i="6"/>
  <c r="BB36" i="6"/>
  <c r="BV24" i="6"/>
  <c r="BN40" i="6"/>
  <c r="BP40" i="6" s="1"/>
  <c r="BB40" i="6"/>
  <c r="BD40" i="6"/>
  <c r="BR40" i="6"/>
  <c r="BE30" i="6"/>
  <c r="BO30" i="6"/>
  <c r="BQ30" i="6" s="1"/>
  <c r="BC30" i="6"/>
  <c r="BS30" i="6"/>
  <c r="BT30" i="6" s="1"/>
  <c r="BW52" i="6"/>
  <c r="BS33" i="6"/>
  <c r="BC33" i="6"/>
  <c r="BO33" i="6"/>
  <c r="D33" i="6"/>
  <c r="E52" i="6"/>
  <c r="E23" i="6"/>
  <c r="D42" i="6"/>
  <c r="D39" i="6"/>
  <c r="E45" i="6"/>
  <c r="D61" i="6"/>
  <c r="AQ25" i="6"/>
  <c r="BA25" i="6"/>
  <c r="AQ6" i="6"/>
  <c r="BA6" i="6"/>
  <c r="BB6" i="6" s="1"/>
  <c r="BP34" i="6"/>
  <c r="D11" i="6"/>
  <c r="E48" i="6"/>
  <c r="D38" i="6"/>
  <c r="D30" i="6"/>
  <c r="E43" i="6"/>
  <c r="AQ56" i="6"/>
  <c r="BA56" i="6"/>
  <c r="BV34" i="6"/>
  <c r="BT34" i="6"/>
  <c r="BO57" i="6"/>
  <c r="BS57" i="6"/>
  <c r="BE57" i="6"/>
  <c r="BO43" i="6"/>
  <c r="BC43" i="6"/>
  <c r="BS43" i="6"/>
  <c r="BE43" i="6"/>
  <c r="BR52" i="6"/>
  <c r="BU52" i="6" s="1"/>
  <c r="BD52" i="6"/>
  <c r="BN52" i="6"/>
  <c r="BP52" i="6" s="1"/>
  <c r="BB52" i="6"/>
  <c r="BR6" i="6"/>
  <c r="BD6" i="6"/>
  <c r="BN6" i="6"/>
  <c r="D12" i="6"/>
  <c r="BE14" i="6"/>
  <c r="BS14" i="6"/>
  <c r="BC14" i="6"/>
  <c r="BO14" i="6"/>
  <c r="BV61" i="6"/>
  <c r="BN39" i="6"/>
  <c r="BB39" i="6"/>
  <c r="BR39" i="6"/>
  <c r="BD39" i="6"/>
  <c r="CA39" i="6"/>
  <c r="BC39" i="6"/>
  <c r="BA20" i="6"/>
  <c r="AQ20" i="6"/>
  <c r="BN14" i="6"/>
  <c r="BB14" i="6"/>
  <c r="BR14" i="6"/>
  <c r="BD14" i="6"/>
  <c r="AP20" i="6"/>
  <c r="BN23" i="6"/>
  <c r="BB23" i="6"/>
  <c r="BR23" i="6"/>
  <c r="BD23" i="6"/>
  <c r="BC23" i="6"/>
  <c r="CA23" i="6"/>
  <c r="AQ14" i="6"/>
  <c r="BS38" i="6"/>
  <c r="BT38" i="6" s="1"/>
  <c r="BE38" i="6"/>
  <c r="BC38" i="6"/>
  <c r="BO38" i="6"/>
  <c r="BQ38" i="6" s="1"/>
  <c r="BV30" i="6"/>
  <c r="BN59" i="6"/>
  <c r="BP59" i="6" s="1"/>
  <c r="BB59" i="6"/>
  <c r="BR59" i="6"/>
  <c r="BD59" i="6"/>
  <c r="BS36" i="6"/>
  <c r="BE36" i="6"/>
  <c r="BO36" i="6"/>
  <c r="BC36" i="6"/>
  <c r="BS12" i="6"/>
  <c r="BE12" i="6"/>
  <c r="BC12" i="6"/>
  <c r="BO12" i="6"/>
  <c r="BS58" i="6"/>
  <c r="BO58" i="6"/>
  <c r="BE58" i="6"/>
  <c r="BC58" i="6"/>
  <c r="BV26" i="6"/>
  <c r="BX26" i="6" s="1"/>
  <c r="BT26" i="6"/>
  <c r="AP32" i="6"/>
  <c r="AQ18" i="6"/>
  <c r="E6" i="6"/>
  <c r="BN50" i="6"/>
  <c r="BD50" i="6"/>
  <c r="BR50" i="6"/>
  <c r="E53" i="6"/>
  <c r="D31" i="6"/>
  <c r="E12" i="6"/>
  <c r="D17" i="6"/>
  <c r="D40" i="6"/>
  <c r="D44" i="6"/>
  <c r="D54" i="6"/>
  <c r="E47" i="6"/>
  <c r="E7" i="6"/>
  <c r="BW34" i="6"/>
  <c r="BU34" i="6"/>
  <c r="BE61" i="6"/>
  <c r="BC61" i="6"/>
  <c r="BO61" i="6"/>
  <c r="BQ61" i="6" s="1"/>
  <c r="BS61" i="6"/>
  <c r="BV46" i="6"/>
  <c r="BT46" i="6"/>
  <c r="BO35" i="6"/>
  <c r="BC35" i="6"/>
  <c r="BS35" i="6"/>
  <c r="BE35" i="6"/>
  <c r="BV45" i="6"/>
  <c r="BS53" i="6"/>
  <c r="BE53" i="6"/>
  <c r="BO53" i="6"/>
  <c r="AP53" i="6"/>
  <c r="BS60" i="6"/>
  <c r="BE60" i="6"/>
  <c r="BC60" i="6"/>
  <c r="BO60" i="6"/>
  <c r="BE45" i="6"/>
  <c r="BO45" i="6"/>
  <c r="BQ45" i="6" s="1"/>
  <c r="BC45" i="6"/>
  <c r="BS45" i="6"/>
  <c r="BN60" i="6"/>
  <c r="BR60" i="6"/>
  <c r="BD60" i="6"/>
  <c r="BB60" i="6"/>
  <c r="BR27" i="6"/>
  <c r="BD27" i="6"/>
  <c r="BB27" i="6"/>
  <c r="BN27" i="6"/>
  <c r="BE24" i="6"/>
  <c r="BO24" i="6"/>
  <c r="BC24" i="6"/>
  <c r="BS24" i="6"/>
  <c r="BT24" i="6" s="1"/>
  <c r="BB24" i="6"/>
  <c r="BE18" i="6"/>
  <c r="BS18" i="6"/>
  <c r="BO18" i="6"/>
  <c r="E56" i="6"/>
  <c r="BU11" i="6"/>
  <c r="BW11" i="6"/>
  <c r="BC52" i="6"/>
  <c r="BD7" i="6"/>
  <c r="BR7" i="6"/>
  <c r="BN7" i="6"/>
  <c r="D32" i="6"/>
  <c r="AQ32" i="6"/>
  <c r="D60" i="6"/>
  <c r="BS28" i="6"/>
  <c r="BC28" i="6"/>
  <c r="BO28" i="6"/>
  <c r="BQ28" i="6" s="1"/>
  <c r="BD43" i="6"/>
  <c r="BN43" i="6"/>
  <c r="BB43" i="6"/>
  <c r="BR43" i="6"/>
  <c r="CA43" i="6"/>
  <c r="BB28" i="6"/>
  <c r="CA20" i="6"/>
  <c r="BP29" i="6"/>
  <c r="BW44" i="6"/>
  <c r="BU44" i="6"/>
  <c r="BB45" i="6"/>
  <c r="BU31" i="6"/>
  <c r="BW31" i="6"/>
  <c r="BY31" i="6" s="1"/>
  <c r="BS19" i="6"/>
  <c r="BT19" i="6" s="1"/>
  <c r="BE19" i="6"/>
  <c r="BO19" i="6"/>
  <c r="BC19" i="6"/>
  <c r="D14" i="6"/>
  <c r="BU42" i="6"/>
  <c r="BW42" i="6"/>
  <c r="BV8" i="6"/>
  <c r="BD35" i="6"/>
  <c r="BN35" i="6"/>
  <c r="BB35" i="6"/>
  <c r="BR35" i="6"/>
  <c r="CA35" i="6"/>
  <c r="E60" i="6"/>
  <c r="BV44" i="6"/>
  <c r="BT44" i="6"/>
  <c r="BW46" i="6"/>
  <c r="BU46" i="6"/>
  <c r="E18" i="6"/>
  <c r="CA40" i="6"/>
  <c r="AQ58" i="6"/>
  <c r="BN12" i="6"/>
  <c r="BB12" i="6"/>
  <c r="BR12" i="6"/>
  <c r="BD12" i="6"/>
  <c r="CA59" i="6"/>
  <c r="BW40" i="6"/>
  <c r="E32" i="6"/>
  <c r="BB38" i="6"/>
  <c r="CA7" i="6"/>
  <c r="E58" i="6"/>
  <c r="BP26" i="6"/>
  <c r="CA51" i="6"/>
  <c r="BA32" i="6"/>
  <c r="BT31" i="6"/>
  <c r="E59" i="6"/>
  <c r="D58" i="6"/>
  <c r="E29" i="6"/>
  <c r="E27" i="6"/>
  <c r="E35" i="6"/>
  <c r="D46" i="6"/>
  <c r="D10" i="6"/>
  <c r="D6" i="6"/>
  <c r="CA6" i="6"/>
  <c r="AQ60" i="6"/>
  <c r="BP41" i="6"/>
  <c r="AP54" i="6"/>
  <c r="BD47" i="6"/>
  <c r="BN47" i="6"/>
  <c r="BP47" i="6" s="1"/>
  <c r="BB47" i="6"/>
  <c r="BR47" i="6"/>
  <c r="BC47" i="6"/>
  <c r="AP58" i="6"/>
  <c r="AP14" i="6"/>
  <c r="BC40" i="6"/>
  <c r="BC59" i="6"/>
  <c r="AQ33" i="6"/>
  <c r="AP33" i="6"/>
  <c r="BV19" i="6"/>
  <c r="BN51" i="6"/>
  <c r="BR51" i="6"/>
  <c r="BD51" i="6"/>
  <c r="BB51" i="6"/>
  <c r="E34" i="6"/>
  <c r="CA32" i="6"/>
  <c r="E19" i="6"/>
  <c r="E25" i="6"/>
  <c r="D36" i="6"/>
  <c r="E37" i="6"/>
  <c r="E26" i="6"/>
  <c r="D24" i="6"/>
  <c r="D41" i="6"/>
  <c r="AP56" i="6"/>
  <c r="CA33" i="6"/>
  <c r="E22" i="6"/>
  <c r="AP25" i="6"/>
  <c r="AZ25" i="6"/>
  <c r="AP6" i="6"/>
  <c r="BP44" i="6" l="1"/>
  <c r="BO55" i="7"/>
  <c r="BQ7" i="7"/>
  <c r="BU7" i="7"/>
  <c r="CB55" i="7"/>
  <c r="BB11" i="7"/>
  <c r="BU41" i="7"/>
  <c r="BS55" i="7"/>
  <c r="BN57" i="7"/>
  <c r="CA55" i="7"/>
  <c r="BO19" i="7"/>
  <c r="BE19" i="7"/>
  <c r="AQ56" i="7"/>
  <c r="AP56" i="7"/>
  <c r="BQ49" i="7"/>
  <c r="CA56" i="7"/>
  <c r="BP41" i="7"/>
  <c r="BN32" i="7"/>
  <c r="BQ32" i="7" s="1"/>
  <c r="BC19" i="7"/>
  <c r="BD57" i="7"/>
  <c r="CA57" i="7"/>
  <c r="BP45" i="7"/>
  <c r="BD54" i="7"/>
  <c r="BP22" i="7"/>
  <c r="BQ42" i="7"/>
  <c r="BN11" i="7"/>
  <c r="BQ11" i="7" s="1"/>
  <c r="BY61" i="7"/>
  <c r="BU16" i="7"/>
  <c r="BY46" i="7"/>
  <c r="BT32" i="7"/>
  <c r="BC32" i="7"/>
  <c r="BC58" i="7"/>
  <c r="BB58" i="7"/>
  <c r="BQ37" i="7"/>
  <c r="BY40" i="7"/>
  <c r="BQ33" i="7"/>
  <c r="BX26" i="7"/>
  <c r="CA32" i="7"/>
  <c r="BB32" i="7"/>
  <c r="AQ57" i="7"/>
  <c r="BA57" i="7"/>
  <c r="BC55" i="7"/>
  <c r="BQ24" i="7"/>
  <c r="CA58" i="7"/>
  <c r="BN58" i="7"/>
  <c r="BQ58" i="7" s="1"/>
  <c r="BS54" i="7"/>
  <c r="BW54" i="7" s="1"/>
  <c r="BE54" i="7"/>
  <c r="BO54" i="7"/>
  <c r="BQ20" i="7"/>
  <c r="BX25" i="7"/>
  <c r="BR58" i="7"/>
  <c r="BT58" i="7" s="1"/>
  <c r="BC15" i="7"/>
  <c r="BQ8" i="7"/>
  <c r="BD11" i="7"/>
  <c r="BC11" i="7"/>
  <c r="BD32" i="7"/>
  <c r="BR11" i="7"/>
  <c r="BV11" i="7" s="1"/>
  <c r="CB54" i="7"/>
  <c r="BP53" i="7"/>
  <c r="CB15" i="7"/>
  <c r="BO15" i="7"/>
  <c r="BY26" i="7"/>
  <c r="BX43" i="7"/>
  <c r="BD19" i="7"/>
  <c r="BY27" i="7"/>
  <c r="BY14" i="7"/>
  <c r="BX29" i="7"/>
  <c r="BB19" i="7"/>
  <c r="BV32" i="7"/>
  <c r="BQ38" i="7"/>
  <c r="BN54" i="7"/>
  <c r="BE15" i="7"/>
  <c r="BS15" i="7"/>
  <c r="CA54" i="7"/>
  <c r="BR19" i="7"/>
  <c r="BU19" i="7" s="1"/>
  <c r="BQ39" i="7"/>
  <c r="BB21" i="7"/>
  <c r="BY23" i="7"/>
  <c r="BC54" i="7"/>
  <c r="BB54" i="7"/>
  <c r="BN19" i="7"/>
  <c r="BQ11" i="6"/>
  <c r="BQ10" i="6"/>
  <c r="BE50" i="6"/>
  <c r="BQ17" i="6"/>
  <c r="AP57" i="6"/>
  <c r="BD57" i="6"/>
  <c r="BC50" i="6"/>
  <c r="BC57" i="6"/>
  <c r="CA57" i="6"/>
  <c r="BB50" i="6"/>
  <c r="BR57" i="6"/>
  <c r="BU57" i="6" s="1"/>
  <c r="BN57" i="6"/>
  <c r="BP57" i="6" s="1"/>
  <c r="AQ57" i="6"/>
  <c r="BX44" i="6"/>
  <c r="BP10" i="6"/>
  <c r="BU17" i="6"/>
  <c r="BE7" i="6"/>
  <c r="BW17" i="6"/>
  <c r="BY17" i="6" s="1"/>
  <c r="BO7" i="6"/>
  <c r="BP7" i="6" s="1"/>
  <c r="BP45" i="6"/>
  <c r="BU10" i="6"/>
  <c r="BO50" i="6"/>
  <c r="BQ50" i="6" s="1"/>
  <c r="BP30" i="6"/>
  <c r="BP27" i="6"/>
  <c r="BS50" i="6"/>
  <c r="BU50" i="6" s="1"/>
  <c r="BT10" i="6"/>
  <c r="BC7" i="6"/>
  <c r="BS7" i="6"/>
  <c r="BT7" i="6" s="1"/>
  <c r="BP36" i="6"/>
  <c r="BQ27" i="6"/>
  <c r="BY10" i="6"/>
  <c r="BW51" i="6"/>
  <c r="BY26" i="6"/>
  <c r="BU16" i="6"/>
  <c r="BY41" i="6"/>
  <c r="BP38" i="6"/>
  <c r="BY34" i="6"/>
  <c r="BW9" i="6"/>
  <c r="BU9" i="6"/>
  <c r="BO54" i="6"/>
  <c r="BQ54" i="6" s="1"/>
  <c r="BQ59" i="6"/>
  <c r="BQ22" i="6"/>
  <c r="BQ40" i="6"/>
  <c r="BS54" i="6"/>
  <c r="BW54" i="6" s="1"/>
  <c r="BP33" i="6"/>
  <c r="BT22" i="6"/>
  <c r="BU22" i="6"/>
  <c r="BP43" i="6"/>
  <c r="BE54" i="6"/>
  <c r="BY8" i="6"/>
  <c r="BB54" i="6"/>
  <c r="BX31" i="6"/>
  <c r="BV39" i="7"/>
  <c r="BX39" i="7" s="1"/>
  <c r="BT39" i="7"/>
  <c r="BW50" i="7"/>
  <c r="BW34" i="7"/>
  <c r="BY34" i="7" s="1"/>
  <c r="BU34" i="7"/>
  <c r="BV35" i="7"/>
  <c r="BT35" i="7"/>
  <c r="BW36" i="7"/>
  <c r="BY36" i="7" s="1"/>
  <c r="BU36" i="7"/>
  <c r="BV22" i="7"/>
  <c r="BT22" i="7"/>
  <c r="BQ31" i="7"/>
  <c r="BT34" i="7"/>
  <c r="BV20" i="7"/>
  <c r="BX20" i="7" s="1"/>
  <c r="BT20" i="7"/>
  <c r="BV59" i="7"/>
  <c r="BC9" i="7"/>
  <c r="BX27" i="7"/>
  <c r="BV52" i="7"/>
  <c r="BW22" i="7"/>
  <c r="BU22" i="7"/>
  <c r="BU39" i="7"/>
  <c r="BV41" i="7"/>
  <c r="BX41" i="7" s="1"/>
  <c r="BT41" i="7"/>
  <c r="BW51" i="7"/>
  <c r="BV38" i="7"/>
  <c r="BX38" i="7" s="1"/>
  <c r="BT38" i="7"/>
  <c r="BO59" i="7"/>
  <c r="BP59" i="7" s="1"/>
  <c r="BC59" i="7"/>
  <c r="BE59" i="7"/>
  <c r="BS59" i="7"/>
  <c r="BT59" i="7" s="1"/>
  <c r="CB59" i="7"/>
  <c r="BR51" i="7"/>
  <c r="BD51" i="7"/>
  <c r="BB51" i="7"/>
  <c r="BN51" i="7"/>
  <c r="BP51" i="7" s="1"/>
  <c r="BT33" i="7"/>
  <c r="BV33" i="7"/>
  <c r="BX33" i="7" s="1"/>
  <c r="BU8" i="7"/>
  <c r="BW8" i="7"/>
  <c r="BQ41" i="7"/>
  <c r="BD15" i="7"/>
  <c r="BB15" i="7"/>
  <c r="BN15" i="7"/>
  <c r="BR15" i="7"/>
  <c r="BW24" i="7"/>
  <c r="BU24" i="7"/>
  <c r="BX14" i="7"/>
  <c r="BS21" i="7"/>
  <c r="BT21" i="7" s="1"/>
  <c r="BE21" i="7"/>
  <c r="BC21" i="7"/>
  <c r="BO21" i="7"/>
  <c r="BP21" i="7" s="1"/>
  <c r="BW11" i="7"/>
  <c r="BQ36" i="7"/>
  <c r="BP36" i="7"/>
  <c r="BT31" i="7"/>
  <c r="BV31" i="7"/>
  <c r="BX31" i="7" s="1"/>
  <c r="BW58" i="7"/>
  <c r="BP8" i="7"/>
  <c r="BW42" i="7"/>
  <c r="BU42" i="7"/>
  <c r="BV18" i="7"/>
  <c r="BU18" i="7"/>
  <c r="BT18" i="7"/>
  <c r="BW53" i="7"/>
  <c r="BY53" i="7" s="1"/>
  <c r="BU53" i="7"/>
  <c r="BW49" i="7"/>
  <c r="BU49" i="7"/>
  <c r="BW6" i="7"/>
  <c r="BY6" i="7" s="1"/>
  <c r="BU6" i="7"/>
  <c r="BX46" i="7"/>
  <c r="BT30" i="7"/>
  <c r="BV30" i="7"/>
  <c r="BX30" i="7" s="1"/>
  <c r="CA15" i="7"/>
  <c r="BW9" i="7"/>
  <c r="BS52" i="7"/>
  <c r="BO52" i="7"/>
  <c r="BQ52" i="7" s="1"/>
  <c r="BC52" i="7"/>
  <c r="BE52" i="7"/>
  <c r="CB52" i="7"/>
  <c r="BW19" i="7"/>
  <c r="BN50" i="7"/>
  <c r="BP50" i="7" s="1"/>
  <c r="BD50" i="7"/>
  <c r="BB50" i="7"/>
  <c r="BR50" i="7"/>
  <c r="BU50" i="7" s="1"/>
  <c r="BY45" i="7"/>
  <c r="BQ22" i="7"/>
  <c r="BY10" i="7"/>
  <c r="BT8" i="7"/>
  <c r="BV8" i="7"/>
  <c r="BU37" i="7"/>
  <c r="BW37" i="7"/>
  <c r="BV42" i="7"/>
  <c r="BT42" i="7"/>
  <c r="BP37" i="7"/>
  <c r="BV54" i="7"/>
  <c r="BQ30" i="7"/>
  <c r="BY47" i="7"/>
  <c r="BT37" i="7"/>
  <c r="BV37" i="7"/>
  <c r="BV44" i="7"/>
  <c r="BT44" i="7"/>
  <c r="BU44" i="7"/>
  <c r="BB9" i="7"/>
  <c r="BR9" i="7"/>
  <c r="BU9" i="7" s="1"/>
  <c r="BN9" i="7"/>
  <c r="BD9" i="7"/>
  <c r="BD17" i="7"/>
  <c r="BN17" i="7"/>
  <c r="BP17" i="7" s="1"/>
  <c r="BB17" i="7"/>
  <c r="BR17" i="7"/>
  <c r="BU17" i="7" s="1"/>
  <c r="BU35" i="7"/>
  <c r="BB55" i="7"/>
  <c r="BR55" i="7"/>
  <c r="BD55" i="7"/>
  <c r="BN55" i="7"/>
  <c r="BT36" i="7"/>
  <c r="BW17" i="7"/>
  <c r="BP24" i="7"/>
  <c r="CA50" i="7"/>
  <c r="BP35" i="7"/>
  <c r="CA17" i="7"/>
  <c r="BX61" i="7"/>
  <c r="BV7" i="7"/>
  <c r="BT7" i="7"/>
  <c r="BP49" i="7"/>
  <c r="BV21" i="7"/>
  <c r="BV24" i="7"/>
  <c r="BT24" i="7"/>
  <c r="BP7" i="7"/>
  <c r="BC51" i="7"/>
  <c r="BB59" i="7"/>
  <c r="BY25" i="7"/>
  <c r="BU20" i="7"/>
  <c r="BY29" i="7"/>
  <c r="BP18" i="7"/>
  <c r="BW56" i="7"/>
  <c r="BP42" i="7"/>
  <c r="BP34" i="7"/>
  <c r="BV49" i="7"/>
  <c r="BT49" i="7"/>
  <c r="BQ44" i="7"/>
  <c r="BW32" i="7"/>
  <c r="BU32" i="7"/>
  <c r="BX23" i="7"/>
  <c r="BV57" i="7"/>
  <c r="BX40" i="7"/>
  <c r="BD53" i="6"/>
  <c r="BR53" i="6"/>
  <c r="BU53" i="6" s="1"/>
  <c r="BB53" i="6"/>
  <c r="BN53" i="6"/>
  <c r="BP53" i="6" s="1"/>
  <c r="BQ24" i="6"/>
  <c r="BP24" i="6"/>
  <c r="BV39" i="6"/>
  <c r="BT39" i="6"/>
  <c r="BU39" i="6"/>
  <c r="BO32" i="6"/>
  <c r="BP32" i="6" s="1"/>
  <c r="BC32" i="6"/>
  <c r="BS32" i="6"/>
  <c r="BT32" i="6" s="1"/>
  <c r="BE32" i="6"/>
  <c r="BU28" i="6"/>
  <c r="BW28" i="6"/>
  <c r="BY28" i="6" s="1"/>
  <c r="BQ58" i="6"/>
  <c r="BR25" i="6"/>
  <c r="BD25" i="6"/>
  <c r="BN25" i="6"/>
  <c r="BB25" i="6"/>
  <c r="CA25" i="6"/>
  <c r="BV51" i="6"/>
  <c r="BT51" i="6"/>
  <c r="BU51" i="6"/>
  <c r="BP61" i="6"/>
  <c r="BP28" i="6"/>
  <c r="BP35" i="6"/>
  <c r="BY42" i="6"/>
  <c r="BX42" i="6"/>
  <c r="BY44" i="6"/>
  <c r="BW18" i="6"/>
  <c r="BV27" i="6"/>
  <c r="BX27" i="6" s="1"/>
  <c r="BT27" i="6"/>
  <c r="CA53" i="6"/>
  <c r="BW53" i="6"/>
  <c r="BT28" i="6"/>
  <c r="BV6" i="6"/>
  <c r="BQ43" i="6"/>
  <c r="BE25" i="6"/>
  <c r="BC25" i="6"/>
  <c r="BS25" i="6"/>
  <c r="BO25" i="6"/>
  <c r="BV20" i="6"/>
  <c r="BW61" i="6"/>
  <c r="BY61" i="6" s="1"/>
  <c r="BU61" i="6"/>
  <c r="BT14" i="6"/>
  <c r="BV14" i="6"/>
  <c r="BQ35" i="6"/>
  <c r="BV58" i="6"/>
  <c r="BT58" i="6"/>
  <c r="BP51" i="6"/>
  <c r="BQ51" i="6"/>
  <c r="BV7" i="6"/>
  <c r="BW24" i="6"/>
  <c r="BY24" i="6" s="1"/>
  <c r="BU24" i="6"/>
  <c r="BP60" i="6"/>
  <c r="BW35" i="6"/>
  <c r="BU35" i="6"/>
  <c r="BX46" i="6"/>
  <c r="BX10" i="6"/>
  <c r="BX34" i="6"/>
  <c r="BX41" i="6"/>
  <c r="BV33" i="6"/>
  <c r="BT33" i="6"/>
  <c r="BV50" i="6"/>
  <c r="BW38" i="6"/>
  <c r="BY38" i="6" s="1"/>
  <c r="BU38" i="6"/>
  <c r="BP14" i="6"/>
  <c r="BQ14" i="6"/>
  <c r="BV52" i="6"/>
  <c r="BX52" i="6" s="1"/>
  <c r="BT52" i="6"/>
  <c r="BQ33" i="6"/>
  <c r="BW30" i="6"/>
  <c r="BY30" i="6" s="1"/>
  <c r="BU30" i="6"/>
  <c r="BV36" i="6"/>
  <c r="BT36" i="6"/>
  <c r="BV54" i="6"/>
  <c r="BV32" i="6"/>
  <c r="BQ52" i="6"/>
  <c r="BQ60" i="6"/>
  <c r="BV59" i="6"/>
  <c r="BT59" i="6"/>
  <c r="BU59" i="6"/>
  <c r="BW57" i="6"/>
  <c r="BV23" i="6"/>
  <c r="BT23" i="6"/>
  <c r="BU23" i="6"/>
  <c r="BS6" i="6"/>
  <c r="BT6" i="6" s="1"/>
  <c r="BC6" i="6"/>
  <c r="BE6" i="6"/>
  <c r="BO6" i="6"/>
  <c r="BP6" i="6" s="1"/>
  <c r="CB6" i="6"/>
  <c r="BV12" i="6"/>
  <c r="BT12" i="6"/>
  <c r="BV35" i="6"/>
  <c r="BT35" i="6"/>
  <c r="BS20" i="6"/>
  <c r="BE20" i="6"/>
  <c r="BO20" i="6"/>
  <c r="BQ20" i="6" s="1"/>
  <c r="BC20" i="6"/>
  <c r="BW14" i="6"/>
  <c r="BU14" i="6"/>
  <c r="BW43" i="6"/>
  <c r="BU43" i="6"/>
  <c r="BW33" i="6"/>
  <c r="BU33" i="6"/>
  <c r="BV40" i="6"/>
  <c r="BX40" i="6" s="1"/>
  <c r="BT40" i="6"/>
  <c r="BU27" i="6"/>
  <c r="BB32" i="6"/>
  <c r="BB20" i="6"/>
  <c r="BV47" i="6"/>
  <c r="BX47" i="6" s="1"/>
  <c r="BT47" i="6"/>
  <c r="BU47" i="6"/>
  <c r="BU12" i="6"/>
  <c r="BW12" i="6"/>
  <c r="BP37" i="6"/>
  <c r="BQ37" i="6"/>
  <c r="BN18" i="6"/>
  <c r="BP18" i="6" s="1"/>
  <c r="BB18" i="6"/>
  <c r="BR18" i="6"/>
  <c r="BD18" i="6"/>
  <c r="BQ19" i="6"/>
  <c r="BP19" i="6"/>
  <c r="BU60" i="6"/>
  <c r="BW60" i="6"/>
  <c r="BQ36" i="6"/>
  <c r="BP23" i="6"/>
  <c r="BQ23" i="6"/>
  <c r="BQ39" i="6"/>
  <c r="BP39" i="6"/>
  <c r="BE56" i="6"/>
  <c r="BO56" i="6"/>
  <c r="BC56" i="6"/>
  <c r="BS56" i="6"/>
  <c r="BB56" i="6"/>
  <c r="BP12" i="6"/>
  <c r="BV43" i="6"/>
  <c r="BT43" i="6"/>
  <c r="BY11" i="6"/>
  <c r="BX11" i="6"/>
  <c r="BW45" i="6"/>
  <c r="BY45" i="6" s="1"/>
  <c r="BU45" i="6"/>
  <c r="BC53" i="6"/>
  <c r="BT45" i="6"/>
  <c r="BW58" i="6"/>
  <c r="BU58" i="6"/>
  <c r="BT61" i="6"/>
  <c r="BU40" i="6"/>
  <c r="BW19" i="6"/>
  <c r="BY19" i="6" s="1"/>
  <c r="BU19" i="6"/>
  <c r="BC18" i="6"/>
  <c r="BV60" i="6"/>
  <c r="BT60" i="6"/>
  <c r="BQ12" i="6"/>
  <c r="BW36" i="6"/>
  <c r="BU36" i="6"/>
  <c r="BV37" i="6"/>
  <c r="BT37" i="6"/>
  <c r="BU37" i="6"/>
  <c r="BP58" i="6"/>
  <c r="AZ5" i="7" l="1"/>
  <c r="BP11" i="7"/>
  <c r="BQ19" i="7"/>
  <c r="BP32" i="7"/>
  <c r="BW55" i="7"/>
  <c r="BU55" i="7"/>
  <c r="BR56" i="7"/>
  <c r="BT56" i="7" s="1"/>
  <c r="BC56" i="7"/>
  <c r="BN56" i="7"/>
  <c r="BQ56" i="7" s="1"/>
  <c r="BD56" i="7"/>
  <c r="BX37" i="7"/>
  <c r="BB56" i="7"/>
  <c r="BX54" i="7"/>
  <c r="BY32" i="7"/>
  <c r="BT54" i="7"/>
  <c r="BU11" i="7"/>
  <c r="BT11" i="7"/>
  <c r="BP19" i="7"/>
  <c r="BP58" i="7"/>
  <c r="BU54" i="7"/>
  <c r="BX42" i="7"/>
  <c r="BY41" i="7"/>
  <c r="BY11" i="7"/>
  <c r="BX34" i="7"/>
  <c r="CB57" i="7"/>
  <c r="BB57" i="7"/>
  <c r="BS57" i="7"/>
  <c r="BO57" i="7"/>
  <c r="BE57" i="7"/>
  <c r="BC57" i="7"/>
  <c r="BV58" i="7"/>
  <c r="BX58" i="7" s="1"/>
  <c r="BU58" i="7"/>
  <c r="BV19" i="7"/>
  <c r="BW15" i="7"/>
  <c r="BQ15" i="7"/>
  <c r="BY24" i="7"/>
  <c r="BT19" i="7"/>
  <c r="BX36" i="7"/>
  <c r="BY39" i="7"/>
  <c r="BY8" i="7"/>
  <c r="BY22" i="7"/>
  <c r="BP52" i="7"/>
  <c r="BY30" i="7"/>
  <c r="BP54" i="7"/>
  <c r="BQ54" i="7"/>
  <c r="BY49" i="7"/>
  <c r="BQ51" i="7"/>
  <c r="BV57" i="6"/>
  <c r="BX57" i="6" s="1"/>
  <c r="BT57" i="6"/>
  <c r="BQ57" i="6"/>
  <c r="BQ7" i="6"/>
  <c r="BW7" i="6"/>
  <c r="BY7" i="6" s="1"/>
  <c r="BY36" i="6"/>
  <c r="BX17" i="6"/>
  <c r="BX24" i="6"/>
  <c r="BT50" i="6"/>
  <c r="BU7" i="6"/>
  <c r="BW50" i="6"/>
  <c r="BX50" i="6" s="1"/>
  <c r="BP50" i="6"/>
  <c r="BP54" i="6"/>
  <c r="BX30" i="6"/>
  <c r="BT54" i="6"/>
  <c r="BX38" i="6"/>
  <c r="BX54" i="6"/>
  <c r="BP20" i="6"/>
  <c r="BX28" i="6"/>
  <c r="BY40" i="6"/>
  <c r="BU54" i="6"/>
  <c r="BP25" i="6"/>
  <c r="BX22" i="6"/>
  <c r="BY22" i="6"/>
  <c r="BY52" i="6"/>
  <c r="BX33" i="6"/>
  <c r="BX43" i="6"/>
  <c r="BY27" i="6"/>
  <c r="BY9" i="6"/>
  <c r="BW52" i="7"/>
  <c r="BY52" i="7" s="1"/>
  <c r="BU52" i="7"/>
  <c r="BX35" i="7"/>
  <c r="BX49" i="7"/>
  <c r="BP55" i="7"/>
  <c r="BY35" i="7"/>
  <c r="BY33" i="7"/>
  <c r="BX7" i="7"/>
  <c r="BY54" i="7"/>
  <c r="BX11" i="7"/>
  <c r="BQ55" i="7"/>
  <c r="BY37" i="7"/>
  <c r="BV17" i="7"/>
  <c r="BX17" i="7" s="1"/>
  <c r="BT17" i="7"/>
  <c r="BV15" i="7"/>
  <c r="BT15" i="7"/>
  <c r="BP15" i="7"/>
  <c r="BT51" i="7"/>
  <c r="BV51" i="7"/>
  <c r="BX51" i="7" s="1"/>
  <c r="BQ17" i="7"/>
  <c r="BX22" i="7"/>
  <c r="BX24" i="7"/>
  <c r="BT55" i="7"/>
  <c r="BV55" i="7"/>
  <c r="BQ50" i="7"/>
  <c r="BY42" i="7"/>
  <c r="BQ21" i="7"/>
  <c r="BW59" i="7"/>
  <c r="BX59" i="7" s="1"/>
  <c r="BU59" i="7"/>
  <c r="BY38" i="7"/>
  <c r="BT52" i="7"/>
  <c r="BX53" i="7"/>
  <c r="BY20" i="7"/>
  <c r="BT9" i="7"/>
  <c r="BV9" i="7"/>
  <c r="BV50" i="7"/>
  <c r="BX50" i="7" s="1"/>
  <c r="BT50" i="7"/>
  <c r="BU21" i="7"/>
  <c r="BW21" i="7"/>
  <c r="BX21" i="7" s="1"/>
  <c r="BQ59" i="7"/>
  <c r="BY31" i="7"/>
  <c r="BU15" i="7"/>
  <c r="BX32" i="7"/>
  <c r="BP9" i="7"/>
  <c r="BX44" i="7"/>
  <c r="BY44" i="7"/>
  <c r="BX8" i="7"/>
  <c r="BX18" i="7"/>
  <c r="BY18" i="7"/>
  <c r="BQ9" i="7"/>
  <c r="BU51" i="7"/>
  <c r="BY7" i="7"/>
  <c r="BU18" i="6"/>
  <c r="BX58" i="6"/>
  <c r="BX60" i="6"/>
  <c r="BX35" i="6"/>
  <c r="BY33" i="6"/>
  <c r="BX36" i="6"/>
  <c r="BQ25" i="6"/>
  <c r="BV25" i="6"/>
  <c r="BT25" i="6"/>
  <c r="BY54" i="6"/>
  <c r="BQ32" i="6"/>
  <c r="BT53" i="6"/>
  <c r="BV53" i="6"/>
  <c r="BX53" i="6" s="1"/>
  <c r="BX59" i="6"/>
  <c r="BY59" i="6"/>
  <c r="BY58" i="6"/>
  <c r="BY35" i="6"/>
  <c r="BW32" i="6"/>
  <c r="BU32" i="6"/>
  <c r="BU6" i="6"/>
  <c r="BW6" i="6"/>
  <c r="BX6" i="6" s="1"/>
  <c r="BW56" i="6"/>
  <c r="BU56" i="6"/>
  <c r="BT56" i="6"/>
  <c r="BW20" i="6"/>
  <c r="BY20" i="6" s="1"/>
  <c r="BU20" i="6"/>
  <c r="BX12" i="6"/>
  <c r="BQ53" i="6"/>
  <c r="BT20" i="6"/>
  <c r="BW25" i="6"/>
  <c r="BU25" i="6"/>
  <c r="BV18" i="6"/>
  <c r="BX18" i="6" s="1"/>
  <c r="BT18" i="6"/>
  <c r="BY14" i="6"/>
  <c r="BX39" i="6"/>
  <c r="BY39" i="6"/>
  <c r="BX45" i="6"/>
  <c r="BY12" i="6"/>
  <c r="BY43" i="6"/>
  <c r="BX19" i="6"/>
  <c r="BX14" i="6"/>
  <c r="BX37" i="6"/>
  <c r="BY37" i="6"/>
  <c r="BX61" i="6"/>
  <c r="BQ56" i="6"/>
  <c r="BP56" i="6"/>
  <c r="BY60" i="6"/>
  <c r="BQ18" i="6"/>
  <c r="BQ6" i="6"/>
  <c r="BX23" i="6"/>
  <c r="BY23" i="6"/>
  <c r="BX51" i="6"/>
  <c r="BY51" i="6"/>
  <c r="BY57" i="6" l="1"/>
  <c r="BY15" i="7"/>
  <c r="BP56" i="7"/>
  <c r="BU56" i="7"/>
  <c r="BV56" i="7"/>
  <c r="BX19" i="7"/>
  <c r="BY58" i="7"/>
  <c r="BT57" i="7"/>
  <c r="BU57" i="7"/>
  <c r="BW57" i="7"/>
  <c r="BY19" i="7"/>
  <c r="BX52" i="7"/>
  <c r="BQ57" i="7"/>
  <c r="BP57" i="7"/>
  <c r="BY50" i="7"/>
  <c r="BY51" i="7"/>
  <c r="BY17" i="7"/>
  <c r="BX7" i="6"/>
  <c r="BY50" i="6"/>
  <c r="BY25" i="6"/>
  <c r="BX20" i="6"/>
  <c r="BX9" i="7"/>
  <c r="BX55" i="7"/>
  <c r="BY9" i="7"/>
  <c r="BY55" i="7"/>
  <c r="BX15" i="7"/>
  <c r="BY21" i="7"/>
  <c r="BY59" i="7"/>
  <c r="BY56" i="6"/>
  <c r="BX56" i="6"/>
  <c r="BY32" i="6"/>
  <c r="BX25" i="6"/>
  <c r="BX32" i="6"/>
  <c r="BY6" i="6"/>
  <c r="BY18" i="6"/>
  <c r="BY53" i="6"/>
  <c r="BY56" i="7" l="1"/>
  <c r="BX56" i="7"/>
  <c r="BX57" i="7"/>
  <c r="BY57" i="7"/>
  <c r="BO47" i="1" l="1"/>
  <c r="BN47" i="1"/>
  <c r="BO46" i="1"/>
  <c r="BN46" i="1"/>
  <c r="BO45" i="1"/>
  <c r="BN45" i="1"/>
  <c r="BO44" i="1"/>
  <c r="BN44" i="1"/>
  <c r="BO42" i="1"/>
  <c r="BN42" i="1"/>
  <c r="BO41" i="1"/>
  <c r="BN41" i="1"/>
  <c r="BO40" i="1"/>
  <c r="BN40" i="1"/>
  <c r="BK47" i="1"/>
  <c r="BJ47" i="1"/>
  <c r="BK46" i="1"/>
  <c r="BJ46" i="1"/>
  <c r="BK45" i="1"/>
  <c r="BJ45" i="1"/>
  <c r="BK44" i="1"/>
  <c r="BJ44" i="1"/>
  <c r="BK42" i="1"/>
  <c r="BJ42" i="1"/>
  <c r="BK41" i="1"/>
  <c r="BJ41" i="1"/>
  <c r="BK40" i="1"/>
  <c r="BJ40" i="1"/>
  <c r="AZ40" i="1"/>
  <c r="BA47" i="1"/>
  <c r="AZ47" i="1"/>
  <c r="BA46" i="1"/>
  <c r="AZ46" i="1"/>
  <c r="BA45" i="1"/>
  <c r="AZ45" i="1"/>
  <c r="BA44" i="1"/>
  <c r="AZ44" i="1"/>
  <c r="BA42" i="1"/>
  <c r="AZ42" i="1"/>
  <c r="BA41" i="1"/>
  <c r="AZ41" i="1"/>
  <c r="BA40" i="1"/>
  <c r="AW47" i="1"/>
  <c r="AV47" i="1"/>
  <c r="AW46" i="1"/>
  <c r="AV46" i="1"/>
  <c r="AW45" i="1"/>
  <c r="AV45" i="1"/>
  <c r="AW44" i="1"/>
  <c r="AV44" i="1"/>
  <c r="AW42" i="1"/>
  <c r="AV42" i="1"/>
  <c r="AW41" i="1"/>
  <c r="AV41" i="1"/>
  <c r="AW40" i="1"/>
  <c r="AV40" i="1"/>
  <c r="AO47" i="1"/>
  <c r="AN47" i="1"/>
  <c r="AO46" i="1"/>
  <c r="AN46" i="1"/>
  <c r="AO45" i="1"/>
  <c r="AN45" i="1"/>
  <c r="AO44" i="1"/>
  <c r="AN44" i="1"/>
  <c r="AO42" i="1"/>
  <c r="AN42" i="1"/>
  <c r="AO41" i="1"/>
  <c r="AN41" i="1"/>
  <c r="AO40" i="1"/>
  <c r="AN40" i="1"/>
  <c r="AG47" i="1"/>
  <c r="AF47" i="1"/>
  <c r="AG46" i="1"/>
  <c r="AF46" i="1"/>
  <c r="AG45" i="1"/>
  <c r="AF45" i="1"/>
  <c r="AG44" i="1"/>
  <c r="AF44" i="1"/>
  <c r="AG42" i="1"/>
  <c r="AF42" i="1"/>
  <c r="AG41" i="1"/>
  <c r="AF41" i="1"/>
  <c r="AG40" i="1"/>
  <c r="AF40" i="1"/>
  <c r="AC47" i="1"/>
  <c r="AB47" i="1"/>
  <c r="AC46" i="1"/>
  <c r="AB46" i="1"/>
  <c r="AC45" i="1"/>
  <c r="AB45" i="1"/>
  <c r="AC44" i="1"/>
  <c r="AB44" i="1"/>
  <c r="AC42" i="1"/>
  <c r="AB42" i="1"/>
  <c r="AC41" i="1"/>
  <c r="AB41" i="1"/>
  <c r="AC40" i="1"/>
  <c r="AB40" i="1"/>
  <c r="Y47" i="1"/>
  <c r="X47" i="1"/>
  <c r="Y46" i="1"/>
  <c r="X46" i="1"/>
  <c r="Y45" i="1"/>
  <c r="X45" i="1"/>
  <c r="Y44" i="1"/>
  <c r="X44" i="1"/>
  <c r="Y42" i="1"/>
  <c r="X42" i="1"/>
  <c r="Y41" i="1"/>
  <c r="X41" i="1"/>
  <c r="Y40" i="1"/>
  <c r="X40" i="1"/>
  <c r="U47" i="1"/>
  <c r="T47" i="1"/>
  <c r="U46" i="1"/>
  <c r="T46" i="1"/>
  <c r="U45" i="1"/>
  <c r="T45" i="1"/>
  <c r="U44" i="1"/>
  <c r="T44" i="1"/>
  <c r="U42" i="1"/>
  <c r="T42" i="1"/>
  <c r="U41" i="1"/>
  <c r="T41" i="1"/>
  <c r="U40" i="1"/>
  <c r="T40" i="1"/>
  <c r="P46" i="1"/>
  <c r="Q46" i="1"/>
  <c r="P47" i="1"/>
  <c r="Q47" i="1"/>
  <c r="Q45" i="1"/>
  <c r="P45" i="1"/>
  <c r="Q44" i="1"/>
  <c r="P44" i="1"/>
  <c r="Q42" i="1"/>
  <c r="P42" i="1"/>
  <c r="Q41" i="1"/>
  <c r="P41" i="1"/>
  <c r="Q40" i="1"/>
  <c r="P40" i="1"/>
  <c r="O47" i="1"/>
  <c r="N47" i="1"/>
  <c r="O46" i="1"/>
  <c r="N46" i="1"/>
  <c r="O45" i="1"/>
  <c r="N45" i="1"/>
  <c r="O44" i="1"/>
  <c r="N44" i="1"/>
  <c r="O42" i="1"/>
  <c r="N42" i="1"/>
  <c r="O41" i="1"/>
  <c r="N41" i="1"/>
  <c r="O40" i="1"/>
  <c r="N40" i="1"/>
  <c r="K47" i="1"/>
  <c r="J47" i="1"/>
  <c r="K46" i="1"/>
  <c r="J46" i="1"/>
  <c r="K45" i="1"/>
  <c r="J45" i="1"/>
  <c r="K44" i="1"/>
  <c r="J44" i="1"/>
  <c r="K42" i="1"/>
  <c r="J42" i="1"/>
  <c r="K41" i="1"/>
  <c r="J41" i="1"/>
  <c r="K40" i="1"/>
  <c r="J40" i="1"/>
  <c r="P7" i="1"/>
  <c r="Q7" i="1"/>
  <c r="P8" i="1"/>
  <c r="AI37" i="1" l="1"/>
  <c r="AH37" i="1"/>
  <c r="AA37" i="1"/>
  <c r="Z37" i="1"/>
  <c r="S37" i="1"/>
  <c r="R37" i="1"/>
  <c r="M37" i="1"/>
  <c r="L37" i="1"/>
  <c r="I37" i="1"/>
  <c r="H37" i="1"/>
  <c r="Z19" i="1" l="1"/>
  <c r="AQ46" i="1"/>
  <c r="AQ45" i="1"/>
  <c r="AQ44" i="1"/>
  <c r="AQ42" i="1"/>
  <c r="AQ41" i="1"/>
  <c r="AQ40" i="1"/>
  <c r="AQ48" i="1" s="1"/>
  <c r="AP47" i="1"/>
  <c r="AP41" i="1"/>
  <c r="AP42" i="1"/>
  <c r="AP44" i="1"/>
  <c r="AP45" i="1"/>
  <c r="AP46" i="1"/>
  <c r="AP40" i="1"/>
  <c r="BH6" i="1"/>
  <c r="AP48" i="1" l="1"/>
  <c r="BB44" i="1"/>
  <c r="AR44" i="1"/>
  <c r="BC45" i="1"/>
  <c r="AS45" i="1"/>
  <c r="BB41" i="1"/>
  <c r="AR41" i="1"/>
  <c r="BC47" i="1"/>
  <c r="AS47" i="1"/>
  <c r="BB45" i="1"/>
  <c r="AR45" i="1"/>
  <c r="BB42" i="1"/>
  <c r="AR42" i="1"/>
  <c r="BC46" i="1"/>
  <c r="AS46" i="1"/>
  <c r="AP19" i="1"/>
  <c r="BB47" i="1"/>
  <c r="AR47" i="1"/>
  <c r="AQ19" i="1"/>
  <c r="BC40" i="1"/>
  <c r="BQ40" i="1" s="1"/>
  <c r="AS40" i="1"/>
  <c r="BB40" i="1"/>
  <c r="BT40" i="1" s="1"/>
  <c r="AR40" i="1"/>
  <c r="BC41" i="1"/>
  <c r="AS41" i="1"/>
  <c r="BB46" i="1"/>
  <c r="AR46" i="1"/>
  <c r="BC42" i="1"/>
  <c r="AS42" i="1"/>
  <c r="BC44" i="1"/>
  <c r="AS44" i="1"/>
  <c r="BP47" i="1" l="1"/>
  <c r="BT47" i="1"/>
  <c r="BX47" i="1" s="1"/>
  <c r="BU46" i="1"/>
  <c r="BY46" i="1" s="1"/>
  <c r="BQ46" i="1"/>
  <c r="BQ47" i="1"/>
  <c r="BR47" i="1" s="1"/>
  <c r="BU47" i="1"/>
  <c r="BY47" i="1" s="1"/>
  <c r="BQ44" i="1"/>
  <c r="BU44" i="1"/>
  <c r="BY44" i="1" s="1"/>
  <c r="BP41" i="1"/>
  <c r="BT41" i="1"/>
  <c r="BX41" i="1" s="1"/>
  <c r="BQ42" i="1"/>
  <c r="BU42" i="1"/>
  <c r="BY42" i="1" s="1"/>
  <c r="BQ45" i="1"/>
  <c r="BU45" i="1"/>
  <c r="BY45" i="1" s="1"/>
  <c r="BT46" i="1"/>
  <c r="BX46" i="1" s="1"/>
  <c r="BP46" i="1"/>
  <c r="BP44" i="1"/>
  <c r="BT44" i="1"/>
  <c r="BX44" i="1" s="1"/>
  <c r="BU41" i="1"/>
  <c r="BY41" i="1" s="1"/>
  <c r="BQ41" i="1"/>
  <c r="BP42" i="1"/>
  <c r="BT42" i="1"/>
  <c r="BX42" i="1" s="1"/>
  <c r="BP45" i="1"/>
  <c r="BT45" i="1"/>
  <c r="BX45" i="1" s="1"/>
  <c r="BC19" i="1"/>
  <c r="BX40" i="1"/>
  <c r="BU40" i="1"/>
  <c r="BV40" i="1" s="1"/>
  <c r="BG40" i="1"/>
  <c r="BE40" i="1"/>
  <c r="BD47" i="1"/>
  <c r="BF47" i="1"/>
  <c r="BE46" i="1"/>
  <c r="BG46" i="1"/>
  <c r="BF45" i="1"/>
  <c r="BD45" i="1"/>
  <c r="BD44" i="1"/>
  <c r="BF44" i="1"/>
  <c r="BT19" i="1"/>
  <c r="BD41" i="1"/>
  <c r="BF41" i="1"/>
  <c r="BF46" i="1"/>
  <c r="BD46" i="1"/>
  <c r="BG44" i="1"/>
  <c r="BE44" i="1"/>
  <c r="BE41" i="1"/>
  <c r="BG41" i="1"/>
  <c r="BD42" i="1"/>
  <c r="BF42" i="1"/>
  <c r="BE42" i="1"/>
  <c r="BG42" i="1"/>
  <c r="BP40" i="1"/>
  <c r="BR40" i="1" s="1"/>
  <c r="BF40" i="1"/>
  <c r="BD40" i="1"/>
  <c r="BE47" i="1"/>
  <c r="BG47" i="1"/>
  <c r="BG45" i="1"/>
  <c r="BE45" i="1"/>
  <c r="AY19" i="1"/>
  <c r="I48" i="1"/>
  <c r="BR41" i="1" l="1"/>
  <c r="BS45" i="1"/>
  <c r="BW47" i="1"/>
  <c r="BS46" i="1"/>
  <c r="BV45" i="1"/>
  <c r="BR44" i="1"/>
  <c r="BR42" i="1"/>
  <c r="BW42" i="1"/>
  <c r="BW45" i="1"/>
  <c r="BV47" i="1"/>
  <c r="BR45" i="1"/>
  <c r="CA47" i="1"/>
  <c r="BS41" i="1"/>
  <c r="CA45" i="1"/>
  <c r="BX19" i="1"/>
  <c r="BZ47" i="1"/>
  <c r="BU19" i="1"/>
  <c r="BW41" i="1"/>
  <c r="BV41" i="1"/>
  <c r="BZ46" i="1"/>
  <c r="BV46" i="1"/>
  <c r="BS42" i="1"/>
  <c r="BP19" i="1"/>
  <c r="BY40" i="1"/>
  <c r="CA40" i="1" s="1"/>
  <c r="BW40" i="1"/>
  <c r="BS44" i="1"/>
  <c r="BZ42" i="1"/>
  <c r="BV42" i="1"/>
  <c r="BS40" i="1"/>
  <c r="BQ19" i="1"/>
  <c r="BV44" i="1"/>
  <c r="CA44" i="1"/>
  <c r="BW44" i="1"/>
  <c r="BZ45" i="1"/>
  <c r="BS47" i="1"/>
  <c r="BR46" i="1"/>
  <c r="BW46" i="1"/>
  <c r="AB19" i="1"/>
  <c r="BK19" i="1"/>
  <c r="AW19" i="1"/>
  <c r="AZ19" i="1"/>
  <c r="AJ19" i="1"/>
  <c r="BO19" i="1"/>
  <c r="AV19" i="1"/>
  <c r="AO19" i="1"/>
  <c r="AK19" i="1"/>
  <c r="AF19" i="1"/>
  <c r="AC19" i="1"/>
  <c r="U19" i="1"/>
  <c r="O19" i="1"/>
  <c r="J19" i="1"/>
  <c r="BN19" i="1"/>
  <c r="K19" i="1"/>
  <c r="BA19" i="1"/>
  <c r="N19" i="1"/>
  <c r="BJ19" i="1"/>
  <c r="Q19" i="1"/>
  <c r="P19" i="1"/>
  <c r="CA41" i="1" l="1"/>
  <c r="BZ40" i="1"/>
  <c r="CA42" i="1"/>
  <c r="BZ44" i="1"/>
  <c r="BZ41" i="1"/>
  <c r="BY19" i="1"/>
  <c r="CA46" i="1"/>
  <c r="T19" i="1"/>
  <c r="X19" i="1"/>
  <c r="Y19" i="1"/>
  <c r="AN19" i="1"/>
  <c r="AG19" i="1"/>
  <c r="AS19" i="1" l="1"/>
  <c r="BF19" i="1"/>
  <c r="AR19" i="1"/>
  <c r="BR19" i="1" l="1"/>
  <c r="BG19" i="1"/>
  <c r="BE19" i="1"/>
  <c r="BD19" i="1"/>
  <c r="BV19" i="1" l="1"/>
  <c r="BW19" i="1"/>
  <c r="BS19" i="1"/>
  <c r="BZ19" i="1"/>
  <c r="CA19" i="1"/>
  <c r="BI39" i="1" l="1"/>
  <c r="BH39" i="1"/>
  <c r="AY39" i="1"/>
  <c r="AX39" i="1"/>
  <c r="AU39" i="1"/>
  <c r="AT39" i="1"/>
  <c r="AW39" i="1" s="1"/>
  <c r="BM39" i="1"/>
  <c r="BL39" i="1"/>
  <c r="AM39" i="1"/>
  <c r="AL39" i="1"/>
  <c r="AI39" i="1"/>
  <c r="AE39" i="1"/>
  <c r="AD39" i="1"/>
  <c r="AA39" i="1"/>
  <c r="W39" i="1"/>
  <c r="V39" i="1"/>
  <c r="S39" i="1"/>
  <c r="I39" i="1"/>
  <c r="BO39" i="1" l="1"/>
  <c r="L39" i="1"/>
  <c r="AF39" i="1"/>
  <c r="BA39" i="1"/>
  <c r="AZ39" i="1"/>
  <c r="AO39" i="1"/>
  <c r="BK39" i="1"/>
  <c r="AV39" i="1"/>
  <c r="X39" i="1"/>
  <c r="AG39" i="1"/>
  <c r="Y39" i="1"/>
  <c r="AN39" i="1"/>
  <c r="R39" i="1"/>
  <c r="T39" i="1" s="1"/>
  <c r="Z39" i="1"/>
  <c r="AB39" i="1" s="1"/>
  <c r="AH39" i="1"/>
  <c r="AJ39" i="1" s="1"/>
  <c r="BN39" i="1"/>
  <c r="H39" i="1"/>
  <c r="J39" i="1" s="1"/>
  <c r="BJ39" i="1"/>
  <c r="M39" i="1"/>
  <c r="N39" i="1" l="1"/>
  <c r="AK39" i="1"/>
  <c r="P39" i="1"/>
  <c r="BB39" i="1"/>
  <c r="AP39" i="1"/>
  <c r="BC39" i="1"/>
  <c r="O39" i="1"/>
  <c r="Q39" i="1"/>
  <c r="U39" i="1"/>
  <c r="K39" i="1"/>
  <c r="AQ39" i="1"/>
  <c r="AC39" i="1"/>
  <c r="AR39" i="1" l="1"/>
  <c r="BT39" i="1"/>
  <c r="BU39" i="1"/>
  <c r="AS39" i="1"/>
  <c r="BP39" i="1"/>
  <c r="BG39" i="1"/>
  <c r="BE39" i="1"/>
  <c r="BQ39" i="1"/>
  <c r="BD39" i="1"/>
  <c r="BF39" i="1"/>
  <c r="BS39" i="1" l="1"/>
  <c r="BW39" i="1"/>
  <c r="BV39" i="1"/>
  <c r="BX39" i="1"/>
  <c r="BY39" i="1"/>
  <c r="BR39" i="1"/>
  <c r="CA39" i="1" l="1"/>
  <c r="BZ39" i="1"/>
  <c r="BW53" i="1" l="1"/>
  <c r="BE53" i="1"/>
  <c r="AW53" i="1"/>
  <c r="AR53" i="1"/>
  <c r="AS53" i="1"/>
  <c r="AO52" i="1"/>
  <c r="AO53" i="1"/>
  <c r="AO54" i="1"/>
  <c r="AK52" i="1"/>
  <c r="AK53" i="1"/>
  <c r="AK54" i="1"/>
  <c r="AG52" i="1"/>
  <c r="AG53" i="1"/>
  <c r="AG54" i="1"/>
  <c r="AC52" i="1"/>
  <c r="AC53" i="1"/>
  <c r="AC54" i="1"/>
  <c r="Y53" i="1"/>
  <c r="Y54" i="1"/>
  <c r="Y52" i="1"/>
  <c r="U53" i="1"/>
  <c r="U54" i="1"/>
  <c r="U52" i="1"/>
  <c r="O52" i="1"/>
  <c r="O53" i="1"/>
  <c r="O54" i="1"/>
  <c r="G53" i="1"/>
  <c r="BM55" i="1"/>
  <c r="BL55" i="1"/>
  <c r="BI55" i="1"/>
  <c r="BH55" i="1"/>
  <c r="AY55" i="1"/>
  <c r="AX55" i="1"/>
  <c r="BO54" i="1"/>
  <c r="BN54" i="1"/>
  <c r="BK54" i="1"/>
  <c r="BJ54" i="1"/>
  <c r="BA54" i="1"/>
  <c r="AZ54" i="1"/>
  <c r="AW54" i="1"/>
  <c r="AV54" i="1"/>
  <c r="AQ54" i="1"/>
  <c r="BC54" i="1" s="1"/>
  <c r="AP54" i="1"/>
  <c r="AN54" i="1"/>
  <c r="AJ54" i="1"/>
  <c r="AF54" i="1"/>
  <c r="AB54" i="1"/>
  <c r="X54" i="1"/>
  <c r="T54" i="1"/>
  <c r="Q54" i="1"/>
  <c r="P54" i="1"/>
  <c r="N54" i="1"/>
  <c r="J54" i="1"/>
  <c r="BO52" i="1"/>
  <c r="BN52" i="1"/>
  <c r="BK52" i="1"/>
  <c r="BJ52" i="1"/>
  <c r="BA52" i="1"/>
  <c r="AZ52" i="1"/>
  <c r="AW52" i="1"/>
  <c r="AV52" i="1"/>
  <c r="AQ52" i="1"/>
  <c r="BC52" i="1" s="1"/>
  <c r="AP52" i="1"/>
  <c r="AN52" i="1"/>
  <c r="AJ52" i="1"/>
  <c r="AF52" i="1"/>
  <c r="AB52" i="1"/>
  <c r="X52" i="1"/>
  <c r="T52" i="1"/>
  <c r="Q52" i="1"/>
  <c r="P52" i="1"/>
  <c r="N52" i="1"/>
  <c r="J52" i="1"/>
  <c r="BO51" i="1"/>
  <c r="BN51" i="1"/>
  <c r="BK51" i="1"/>
  <c r="BJ51" i="1"/>
  <c r="BA51" i="1"/>
  <c r="AZ51" i="1"/>
  <c r="AU55" i="1"/>
  <c r="AT55" i="1"/>
  <c r="AM51" i="1"/>
  <c r="AM55" i="1" s="1"/>
  <c r="AL55" i="1"/>
  <c r="AI55" i="1"/>
  <c r="AH55" i="1"/>
  <c r="AE55" i="1"/>
  <c r="AD55" i="1"/>
  <c r="Z55" i="1"/>
  <c r="W55" i="1"/>
  <c r="V55" i="1"/>
  <c r="R55" i="1"/>
  <c r="H55" i="1"/>
  <c r="AR54" i="1" l="1"/>
  <c r="O51" i="1"/>
  <c r="N51" i="1"/>
  <c r="AF55" i="1"/>
  <c r="BK55" i="1"/>
  <c r="Y55" i="1"/>
  <c r="AO55" i="1"/>
  <c r="AC51" i="1"/>
  <c r="BA55" i="1"/>
  <c r="U51" i="1"/>
  <c r="BJ55" i="1"/>
  <c r="AS54" i="1"/>
  <c r="AK51" i="1"/>
  <c r="AJ55" i="1"/>
  <c r="S55" i="1"/>
  <c r="U55" i="1" s="1"/>
  <c r="BN55" i="1"/>
  <c r="AA55" i="1"/>
  <c r="AB55" i="1" s="1"/>
  <c r="BO55" i="1"/>
  <c r="Y51" i="1"/>
  <c r="AG51" i="1"/>
  <c r="AO51" i="1"/>
  <c r="AS52" i="1"/>
  <c r="AG55" i="1"/>
  <c r="AV55" i="1"/>
  <c r="AW55" i="1"/>
  <c r="BG54" i="1"/>
  <c r="BU54" i="1"/>
  <c r="BQ54" i="1"/>
  <c r="BG52" i="1"/>
  <c r="BQ52" i="1"/>
  <c r="BU52" i="1"/>
  <c r="X55" i="1"/>
  <c r="AN55" i="1"/>
  <c r="AK55" i="1"/>
  <c r="I55" i="1"/>
  <c r="K55" i="1" s="1"/>
  <c r="P51" i="1"/>
  <c r="X51" i="1"/>
  <c r="AF51" i="1"/>
  <c r="AN51" i="1"/>
  <c r="AV51" i="1"/>
  <c r="J51" i="1"/>
  <c r="AP51" i="1"/>
  <c r="BB51" i="1" s="1"/>
  <c r="L55" i="1"/>
  <c r="AZ55" i="1"/>
  <c r="Q51" i="1"/>
  <c r="BB52" i="1"/>
  <c r="BE52" i="1" s="1"/>
  <c r="AR52" i="1"/>
  <c r="M55" i="1"/>
  <c r="AW51" i="1"/>
  <c r="K51" i="1"/>
  <c r="AQ51" i="1"/>
  <c r="T51" i="1"/>
  <c r="AB51" i="1"/>
  <c r="AJ51" i="1"/>
  <c r="BB54" i="1"/>
  <c r="BE54" i="1" s="1"/>
  <c r="AC55" i="1" l="1"/>
  <c r="AS51" i="1"/>
  <c r="J55" i="1"/>
  <c r="T55" i="1"/>
  <c r="P55" i="1"/>
  <c r="N55" i="1"/>
  <c r="O55" i="1"/>
  <c r="Q55" i="1"/>
  <c r="AQ55" i="1"/>
  <c r="BP51" i="1"/>
  <c r="BB55" i="1"/>
  <c r="BT51" i="1"/>
  <c r="BF51" i="1"/>
  <c r="AR51" i="1"/>
  <c r="AP55" i="1"/>
  <c r="BP54" i="1"/>
  <c r="BR54" i="1" s="1"/>
  <c r="BD54" i="1"/>
  <c r="BT54" i="1"/>
  <c r="BW54" i="1" s="1"/>
  <c r="BF54" i="1"/>
  <c r="BC51" i="1"/>
  <c r="BT52" i="1"/>
  <c r="BW52" i="1" s="1"/>
  <c r="BF52" i="1"/>
  <c r="BP52" i="1"/>
  <c r="BR52" i="1" s="1"/>
  <c r="BD52" i="1"/>
  <c r="BY52" i="1"/>
  <c r="BY54" i="1"/>
  <c r="BD51" i="1" l="1"/>
  <c r="AS55" i="1"/>
  <c r="BX52" i="1"/>
  <c r="BZ52" i="1" s="1"/>
  <c r="BV52" i="1"/>
  <c r="AR55" i="1"/>
  <c r="BX54" i="1"/>
  <c r="BZ54" i="1" s="1"/>
  <c r="BV54" i="1"/>
  <c r="BP55" i="1"/>
  <c r="BC55" i="1"/>
  <c r="BE51" i="1"/>
  <c r="BU51" i="1"/>
  <c r="BG51" i="1"/>
  <c r="BQ51" i="1"/>
  <c r="BR51" i="1" s="1"/>
  <c r="BF55" i="1"/>
  <c r="BT55" i="1"/>
  <c r="BX51" i="1"/>
  <c r="BV51" i="1" l="1"/>
  <c r="BW51" i="1"/>
  <c r="BG55" i="1"/>
  <c r="BE55" i="1"/>
  <c r="BD55" i="1"/>
  <c r="BS51" i="1"/>
  <c r="BQ55" i="1"/>
  <c r="BS55" i="1" s="1"/>
  <c r="BX55" i="1"/>
  <c r="BY51" i="1"/>
  <c r="BZ51" i="1" s="1"/>
  <c r="BU55" i="1"/>
  <c r="BW55" i="1" s="1"/>
  <c r="BV55" i="1" l="1"/>
  <c r="BR55" i="1"/>
  <c r="CA51" i="1"/>
  <c r="BY55" i="1"/>
  <c r="CA55" i="1" s="1"/>
  <c r="BZ55" i="1" l="1"/>
  <c r="BO49" i="1" l="1"/>
  <c r="BN49" i="1"/>
  <c r="BA49" i="1"/>
  <c r="AZ49" i="1"/>
  <c r="AW49" i="1"/>
  <c r="AV49" i="1"/>
  <c r="BI37" i="1"/>
  <c r="BH37" i="1"/>
  <c r="AY37" i="1"/>
  <c r="AX37" i="1"/>
  <c r="AU37" i="1"/>
  <c r="AT37" i="1"/>
  <c r="AY32" i="1"/>
  <c r="AU32" i="1"/>
  <c r="AT32" i="1"/>
  <c r="E46" i="1" l="1"/>
  <c r="D47" i="1"/>
  <c r="E47" i="1"/>
  <c r="E40" i="1"/>
  <c r="D41" i="1"/>
  <c r="D44" i="1"/>
  <c r="D45" i="1"/>
  <c r="D46" i="1"/>
  <c r="F46" i="1" s="1"/>
  <c r="E42" i="1"/>
  <c r="E44" i="1"/>
  <c r="E45" i="1"/>
  <c r="D42" i="1"/>
  <c r="E41" i="1"/>
  <c r="D52" i="1"/>
  <c r="E52" i="1"/>
  <c r="E54" i="1"/>
  <c r="D54" i="1"/>
  <c r="D51" i="1"/>
  <c r="E51" i="1"/>
  <c r="AO7" i="1"/>
  <c r="AO8" i="1"/>
  <c r="AO31" i="1"/>
  <c r="AK8" i="1"/>
  <c r="AK31" i="1"/>
  <c r="AG7" i="1"/>
  <c r="AG8" i="1"/>
  <c r="AG31" i="1"/>
  <c r="AC8" i="1"/>
  <c r="AC31" i="1"/>
  <c r="Y7" i="1"/>
  <c r="Y8" i="1"/>
  <c r="Y31" i="1"/>
  <c r="U7" i="1"/>
  <c r="U31" i="1"/>
  <c r="O7" i="1"/>
  <c r="O31" i="1"/>
  <c r="K7" i="1"/>
  <c r="K31" i="1"/>
  <c r="BM69" i="1"/>
  <c r="BL69" i="1"/>
  <c r="BI69" i="1"/>
  <c r="BH69" i="1"/>
  <c r="AU69" i="1"/>
  <c r="F44" i="1" l="1"/>
  <c r="G47" i="1"/>
  <c r="F41" i="1"/>
  <c r="G40" i="1"/>
  <c r="G45" i="1"/>
  <c r="G42" i="1"/>
  <c r="F47" i="1"/>
  <c r="F45" i="1"/>
  <c r="F40" i="1"/>
  <c r="G41" i="1"/>
  <c r="F42" i="1"/>
  <c r="G46" i="1"/>
  <c r="E19" i="1"/>
  <c r="G44" i="1"/>
  <c r="W69" i="1"/>
  <c r="V69" i="1"/>
  <c r="D39" i="1"/>
  <c r="E39" i="1"/>
  <c r="H69" i="1"/>
  <c r="G52" i="1"/>
  <c r="AT69" i="1"/>
  <c r="AW69" i="1" s="1"/>
  <c r="AD69" i="1"/>
  <c r="BO69" i="1"/>
  <c r="BJ69" i="1"/>
  <c r="F54" i="1"/>
  <c r="S69" i="1"/>
  <c r="BN69" i="1"/>
  <c r="AI69" i="1"/>
  <c r="AX69" i="1"/>
  <c r="R69" i="1"/>
  <c r="AL69" i="1"/>
  <c r="G51" i="1"/>
  <c r="E55" i="1"/>
  <c r="G54" i="1"/>
  <c r="AM69" i="1"/>
  <c r="D55" i="1"/>
  <c r="F51" i="1"/>
  <c r="AE69" i="1"/>
  <c r="AY69" i="1"/>
  <c r="F52" i="1"/>
  <c r="AH69" i="1"/>
  <c r="I69" i="1"/>
  <c r="Z69" i="1"/>
  <c r="L69" i="1"/>
  <c r="M69" i="1"/>
  <c r="G19" i="1" l="1"/>
  <c r="F19" i="1"/>
  <c r="X69" i="1"/>
  <c r="Y69" i="1"/>
  <c r="F39" i="1"/>
  <c r="AZ69" i="1"/>
  <c r="G39" i="1"/>
  <c r="AG69" i="1"/>
  <c r="K69" i="1"/>
  <c r="BA69" i="1"/>
  <c r="AV69" i="1"/>
  <c r="AO69" i="1"/>
  <c r="AJ69" i="1"/>
  <c r="AA69" i="1"/>
  <c r="AC69" i="1" s="1"/>
  <c r="AK69" i="1"/>
  <c r="T69" i="1"/>
  <c r="AN69" i="1"/>
  <c r="G55" i="1"/>
  <c r="AP69" i="1"/>
  <c r="U69" i="1"/>
  <c r="AF69" i="1"/>
  <c r="F55" i="1"/>
  <c r="E69" i="1"/>
  <c r="AQ69" i="1"/>
  <c r="P69" i="1"/>
  <c r="N69" i="1"/>
  <c r="O69" i="1"/>
  <c r="Q69" i="1"/>
  <c r="J69" i="1"/>
  <c r="AR69" i="1" l="1"/>
  <c r="AB69" i="1"/>
  <c r="BC69" i="1"/>
  <c r="BB69" i="1"/>
  <c r="AS69" i="1"/>
  <c r="G69" i="1"/>
  <c r="F69" i="1"/>
  <c r="BG69" i="1" l="1"/>
  <c r="BE69" i="1"/>
  <c r="BT69" i="1"/>
  <c r="BF69" i="1"/>
  <c r="BD69" i="1"/>
  <c r="BP69" i="1"/>
  <c r="BU69" i="1"/>
  <c r="BQ69" i="1"/>
  <c r="BX69" i="1" l="1"/>
  <c r="BW69" i="1"/>
  <c r="BS69" i="1"/>
  <c r="BV69" i="1"/>
  <c r="BR69" i="1"/>
  <c r="BY69" i="1"/>
  <c r="CA69" i="1" l="1"/>
  <c r="BZ69" i="1"/>
  <c r="BK49" i="1" l="1"/>
  <c r="BJ49" i="1"/>
  <c r="T49" i="1" l="1"/>
  <c r="U49" i="1"/>
  <c r="AK49" i="1"/>
  <c r="AN49" i="1"/>
  <c r="Y49" i="1"/>
  <c r="J49" i="1"/>
  <c r="D49" i="1"/>
  <c r="D50" i="1" s="1"/>
  <c r="AP49" i="1"/>
  <c r="AP50" i="1" s="1"/>
  <c r="E49" i="1"/>
  <c r="E50" i="1" s="1"/>
  <c r="K49" i="1"/>
  <c r="AC49" i="1"/>
  <c r="AO49" i="1"/>
  <c r="AF49" i="1"/>
  <c r="O49" i="1"/>
  <c r="AG49" i="1"/>
  <c r="X49" i="1"/>
  <c r="Q49" i="1"/>
  <c r="AJ49" i="1"/>
  <c r="AQ49" i="1"/>
  <c r="AQ50" i="1" s="1"/>
  <c r="AB49" i="1"/>
  <c r="N49" i="1"/>
  <c r="P49" i="1"/>
  <c r="AR50" i="1" l="1"/>
  <c r="AS50" i="1"/>
  <c r="G50" i="1"/>
  <c r="F50" i="1"/>
  <c r="AS49" i="1"/>
  <c r="G49" i="1"/>
  <c r="BB49" i="1"/>
  <c r="F49" i="1"/>
  <c r="BC49" i="1"/>
  <c r="BC50" i="1" s="1"/>
  <c r="BG50" i="1" s="1"/>
  <c r="AR49" i="1"/>
  <c r="BP49" i="1" l="1"/>
  <c r="BP50" i="1" s="1"/>
  <c r="BB50" i="1"/>
  <c r="BT49" i="1"/>
  <c r="BT50" i="1" s="1"/>
  <c r="BF49" i="1"/>
  <c r="BE49" i="1"/>
  <c r="BQ49" i="1"/>
  <c r="BU49" i="1"/>
  <c r="BU50" i="1" s="1"/>
  <c r="BG49" i="1"/>
  <c r="BD49" i="1"/>
  <c r="BS49" i="1" l="1"/>
  <c r="BQ50" i="1"/>
  <c r="BV50" i="1"/>
  <c r="BW50" i="1"/>
  <c r="BE50" i="1"/>
  <c r="BD50" i="1"/>
  <c r="BF50" i="1"/>
  <c r="BR50" i="1"/>
  <c r="BS50" i="1"/>
  <c r="BX49" i="1"/>
  <c r="BX50" i="1" s="1"/>
  <c r="BW49" i="1"/>
  <c r="BY49" i="1"/>
  <c r="BY50" i="1" s="1"/>
  <c r="BV49" i="1"/>
  <c r="BR49" i="1"/>
  <c r="BZ50" i="1" l="1"/>
  <c r="CA50" i="1"/>
  <c r="CA49" i="1"/>
  <c r="BZ49" i="1"/>
  <c r="BM48" i="1" l="1"/>
  <c r="BL48" i="1"/>
  <c r="BI48" i="1"/>
  <c r="BH48" i="1"/>
  <c r="AY48" i="1"/>
  <c r="AX48" i="1"/>
  <c r="BA48" i="1" s="1"/>
  <c r="AU48" i="1"/>
  <c r="AT48" i="1"/>
  <c r="AM48" i="1"/>
  <c r="AL48" i="1"/>
  <c r="AI48" i="1"/>
  <c r="AH48" i="1"/>
  <c r="AE48" i="1"/>
  <c r="AD48" i="1"/>
  <c r="W48" i="1"/>
  <c r="V48" i="1"/>
  <c r="S48" i="1"/>
  <c r="R48" i="1"/>
  <c r="T48" i="1" l="1"/>
  <c r="L48" i="1"/>
  <c r="P48" i="1" s="1"/>
  <c r="AF48" i="1"/>
  <c r="K48" i="1"/>
  <c r="AK48" i="1"/>
  <c r="Y48" i="1"/>
  <c r="AG48" i="1"/>
  <c r="U48" i="1"/>
  <c r="AO48" i="1"/>
  <c r="AN48" i="1"/>
  <c r="BK48" i="1"/>
  <c r="AJ48" i="1"/>
  <c r="X48" i="1"/>
  <c r="M48" i="1"/>
  <c r="AW48" i="1"/>
  <c r="BO48" i="1"/>
  <c r="AV48" i="1"/>
  <c r="AZ48" i="1"/>
  <c r="J48" i="1"/>
  <c r="Z48" i="1"/>
  <c r="BN48" i="1"/>
  <c r="AA48" i="1"/>
  <c r="BJ48" i="1"/>
  <c r="O48" i="1" l="1"/>
  <c r="AS48" i="1"/>
  <c r="N48" i="1"/>
  <c r="Q48" i="1"/>
  <c r="AC48" i="1"/>
  <c r="BC48" i="1"/>
  <c r="AB48" i="1"/>
  <c r="BB48" i="1"/>
  <c r="AR48" i="1" l="1"/>
  <c r="BE48" i="1"/>
  <c r="BG48" i="1"/>
  <c r="BP48" i="1"/>
  <c r="BD48" i="1"/>
  <c r="BF48" i="1"/>
  <c r="BT48" i="1"/>
  <c r="BU48" i="1" l="1"/>
  <c r="BV48" i="1" s="1"/>
  <c r="BQ48" i="1"/>
  <c r="BS48" i="1" s="1"/>
  <c r="BX48" i="1"/>
  <c r="BY48" i="1"/>
  <c r="BW48" i="1" l="1"/>
  <c r="BR48" i="1"/>
  <c r="CA48" i="1"/>
  <c r="BZ48" i="1"/>
  <c r="AM37" i="1" l="1"/>
  <c r="AL37" i="1"/>
  <c r="AE37" i="1"/>
  <c r="AD37" i="1"/>
  <c r="W37" i="1"/>
  <c r="V37" i="1"/>
  <c r="BM32" i="1"/>
  <c r="BL32" i="1"/>
  <c r="BI32" i="1"/>
  <c r="BH32" i="1"/>
  <c r="AX32" i="1"/>
  <c r="AM32" i="1"/>
  <c r="AL32" i="1"/>
  <c r="H32" i="1"/>
  <c r="BM37" i="1"/>
  <c r="BL37" i="1"/>
  <c r="BK37" i="1"/>
  <c r="AQ37" i="1"/>
  <c r="AP37" i="1"/>
  <c r="N37" i="1" l="1"/>
  <c r="AO37" i="1"/>
  <c r="AJ37" i="1"/>
  <c r="BO37" i="1"/>
  <c r="AC37" i="1"/>
  <c r="AK37" i="1"/>
  <c r="Y37" i="1"/>
  <c r="O37" i="1"/>
  <c r="AG37" i="1"/>
  <c r="U37" i="1"/>
  <c r="BC37" i="1"/>
  <c r="K37" i="1"/>
  <c r="AO32" i="1"/>
  <c r="BA37" i="1"/>
  <c r="BJ37" i="1"/>
  <c r="AN37" i="1"/>
  <c r="AW37" i="1"/>
  <c r="Q37" i="1"/>
  <c r="AV37" i="1"/>
  <c r="AF37" i="1"/>
  <c r="AB37" i="1"/>
  <c r="X37" i="1"/>
  <c r="T37" i="1"/>
  <c r="BN37" i="1"/>
  <c r="J37" i="1"/>
  <c r="AZ37" i="1"/>
  <c r="BB37" i="1"/>
  <c r="P37" i="1"/>
  <c r="AS37" i="1" l="1"/>
  <c r="AR37" i="1"/>
  <c r="BP37" i="1"/>
  <c r="BT37" i="1" l="1"/>
  <c r="BQ37" i="1"/>
  <c r="BR37" i="1"/>
  <c r="BU37" i="1"/>
  <c r="BE37" i="1"/>
  <c r="BD37" i="1"/>
  <c r="BF37" i="1"/>
  <c r="BY37" i="1"/>
  <c r="BG37" i="1"/>
  <c r="BX37" i="1" l="1"/>
  <c r="BW37" i="1"/>
  <c r="BS37" i="1"/>
  <c r="BV37" i="1"/>
  <c r="BZ37" i="1" l="1"/>
  <c r="CA37" i="1"/>
  <c r="BM35" i="1"/>
  <c r="AY35" i="1"/>
  <c r="AU35" i="1"/>
  <c r="AT35" i="1"/>
  <c r="AI35" i="1"/>
  <c r="AH35" i="1"/>
  <c r="S35" i="1"/>
  <c r="BH35" i="1"/>
  <c r="AL35" i="1"/>
  <c r="AD35" i="1"/>
  <c r="Z35" i="1"/>
  <c r="AW35" i="1" l="1"/>
  <c r="BA35" i="1"/>
  <c r="AK35" i="1"/>
  <c r="AV35" i="1"/>
  <c r="AJ35" i="1"/>
  <c r="BL35" i="1"/>
  <c r="BI35" i="1"/>
  <c r="BK35" i="1" s="1"/>
  <c r="AZ35" i="1"/>
  <c r="R35" i="1"/>
  <c r="T35" i="1" s="1"/>
  <c r="V35" i="1"/>
  <c r="AE35" i="1" l="1"/>
  <c r="AG35" i="1" s="1"/>
  <c r="AP35" i="1"/>
  <c r="L35" i="1"/>
  <c r="W35" i="1"/>
  <c r="Y35" i="1" s="1"/>
  <c r="BJ35" i="1"/>
  <c r="AM35" i="1"/>
  <c r="U35" i="1"/>
  <c r="AA35" i="1"/>
  <c r="AC35" i="1" s="1"/>
  <c r="BN35" i="1"/>
  <c r="BO35" i="1"/>
  <c r="M35" i="1"/>
  <c r="J35" i="1" l="1"/>
  <c r="AF35" i="1"/>
  <c r="AQ35" i="1"/>
  <c r="AS35" i="1" s="1"/>
  <c r="K35" i="1"/>
  <c r="P35" i="1"/>
  <c r="O35" i="1"/>
  <c r="X35" i="1"/>
  <c r="AO35" i="1"/>
  <c r="AN35" i="1"/>
  <c r="AB35" i="1"/>
  <c r="Q35" i="1"/>
  <c r="N35" i="1"/>
  <c r="AR35" i="1" l="1"/>
  <c r="BE35" i="1"/>
  <c r="BS35" i="1"/>
  <c r="BX35" i="1"/>
  <c r="BT35" i="1"/>
  <c r="BU35" i="1"/>
  <c r="BG35" i="1" l="1"/>
  <c r="BW35" i="1"/>
  <c r="BR35" i="1"/>
  <c r="BV35" i="1"/>
  <c r="BY35" i="1"/>
  <c r="CA35" i="1" s="1"/>
  <c r="BZ35" i="1" l="1"/>
  <c r="BO32" i="1" l="1"/>
  <c r="BK32" i="1"/>
  <c r="AZ32" i="1"/>
  <c r="AW32" i="1"/>
  <c r="AN32" i="1"/>
  <c r="AI32" i="1"/>
  <c r="AH32" i="1"/>
  <c r="AE32" i="1"/>
  <c r="AD32" i="1"/>
  <c r="AA32" i="1"/>
  <c r="Z32" i="1"/>
  <c r="W32" i="1"/>
  <c r="V32" i="1"/>
  <c r="S32" i="1"/>
  <c r="R32" i="1"/>
  <c r="I32" i="1"/>
  <c r="K32" i="1" s="1"/>
  <c r="BO31" i="1"/>
  <c r="BN31" i="1"/>
  <c r="BK31" i="1"/>
  <c r="BJ31" i="1"/>
  <c r="BA31" i="1"/>
  <c r="AW31" i="1"/>
  <c r="AV31" i="1"/>
  <c r="AQ31" i="1"/>
  <c r="AP31" i="1"/>
  <c r="AN31" i="1"/>
  <c r="AJ31" i="1"/>
  <c r="AF31" i="1"/>
  <c r="AB31" i="1"/>
  <c r="X31" i="1"/>
  <c r="T31" i="1"/>
  <c r="Q31" i="1"/>
  <c r="P31" i="1"/>
  <c r="N31" i="1"/>
  <c r="J31" i="1"/>
  <c r="T32" i="1" l="1"/>
  <c r="BB31" i="1"/>
  <c r="AJ32" i="1"/>
  <c r="U32" i="1"/>
  <c r="AK32" i="1"/>
  <c r="Y32" i="1"/>
  <c r="BC31" i="1"/>
  <c r="BQ31" i="1" s="1"/>
  <c r="AS31" i="1"/>
  <c r="AG32" i="1"/>
  <c r="AC32" i="1"/>
  <c r="X32" i="1"/>
  <c r="AF32" i="1"/>
  <c r="AP32" i="1"/>
  <c r="J32" i="1"/>
  <c r="AB32" i="1"/>
  <c r="AV32" i="1"/>
  <c r="AQ32" i="1"/>
  <c r="AR31" i="1"/>
  <c r="BN32" i="1"/>
  <c r="L32" i="1"/>
  <c r="M32" i="1"/>
  <c r="BA32" i="1"/>
  <c r="BJ32" i="1"/>
  <c r="BT31" i="1" l="1"/>
  <c r="BP31" i="1"/>
  <c r="BP32" i="1" s="1"/>
  <c r="BF31" i="1"/>
  <c r="BE31" i="1"/>
  <c r="BB32" i="1"/>
  <c r="BG31" i="1"/>
  <c r="BU31" i="1"/>
  <c r="BY31" i="1" s="1"/>
  <c r="BD31" i="1"/>
  <c r="AS32" i="1"/>
  <c r="O32" i="1"/>
  <c r="BC32" i="1"/>
  <c r="AR32" i="1"/>
  <c r="BX31" i="1"/>
  <c r="Q32" i="1"/>
  <c r="N32" i="1"/>
  <c r="P32" i="1"/>
  <c r="BS31" i="1" l="1"/>
  <c r="BR31" i="1"/>
  <c r="BV31" i="1"/>
  <c r="BW31" i="1"/>
  <c r="CA31" i="1"/>
  <c r="BE32" i="1"/>
  <c r="BT32" i="1"/>
  <c r="BZ31" i="1"/>
  <c r="BU32" i="1"/>
  <c r="BQ32" i="1"/>
  <c r="BD32" i="1"/>
  <c r="BF32" i="1"/>
  <c r="BG32" i="1"/>
  <c r="BR32" i="1" l="1"/>
  <c r="BV32" i="1"/>
  <c r="BW32" i="1"/>
  <c r="BS32" i="1"/>
  <c r="BY32" i="1"/>
  <c r="BX32" i="1"/>
  <c r="BZ32" i="1" l="1"/>
  <c r="CA32" i="1"/>
  <c r="BM7" i="1" l="1"/>
  <c r="BL7" i="1"/>
  <c r="AK7" i="1" l="1"/>
  <c r="AC7" i="1"/>
  <c r="P6" i="1" l="1"/>
  <c r="Q6" i="1"/>
  <c r="U6" i="1"/>
  <c r="AP6" i="1"/>
  <c r="BM9" i="1"/>
  <c r="BM70" i="1" s="1"/>
  <c r="BL9" i="1"/>
  <c r="BL70" i="1" s="1"/>
  <c r="BI9" i="1"/>
  <c r="BI70" i="1" s="1"/>
  <c r="BH9" i="1"/>
  <c r="BH70" i="1" s="1"/>
  <c r="AY70" i="1"/>
  <c r="AX70" i="1"/>
  <c r="AU70" i="1"/>
  <c r="AT70" i="1"/>
  <c r="AM70" i="1"/>
  <c r="AL70" i="1"/>
  <c r="AI70" i="1"/>
  <c r="AH70" i="1"/>
  <c r="AE70" i="1"/>
  <c r="AD70" i="1"/>
  <c r="AA70" i="1"/>
  <c r="Z70" i="1"/>
  <c r="W70" i="1"/>
  <c r="V70" i="1"/>
  <c r="R70" i="1"/>
  <c r="H70" i="1"/>
  <c r="BO8" i="1"/>
  <c r="BN8" i="1"/>
  <c r="BK8" i="1"/>
  <c r="BJ8" i="1"/>
  <c r="BA8" i="1"/>
  <c r="AZ8" i="1"/>
  <c r="AW8" i="1"/>
  <c r="AV8" i="1"/>
  <c r="AQ8" i="1"/>
  <c r="AP8" i="1"/>
  <c r="AN8" i="1"/>
  <c r="AJ8" i="1"/>
  <c r="AF8" i="1"/>
  <c r="AB8" i="1"/>
  <c r="X8" i="1"/>
  <c r="BO7" i="1"/>
  <c r="BN7" i="1"/>
  <c r="BK7" i="1"/>
  <c r="BJ7" i="1"/>
  <c r="BA7" i="1"/>
  <c r="AZ7" i="1"/>
  <c r="AW7" i="1"/>
  <c r="AV7" i="1"/>
  <c r="AQ7" i="1"/>
  <c r="BC7" i="1" s="1"/>
  <c r="AP7" i="1"/>
  <c r="AN7" i="1"/>
  <c r="AJ7" i="1"/>
  <c r="AF7" i="1"/>
  <c r="AB7" i="1"/>
  <c r="X7" i="1"/>
  <c r="T7" i="1"/>
  <c r="N7" i="1"/>
  <c r="J7" i="1"/>
  <c r="BO6" i="1"/>
  <c r="BN6" i="1"/>
  <c r="BK6" i="1"/>
  <c r="BJ6" i="1"/>
  <c r="BA6" i="1"/>
  <c r="AZ6" i="1"/>
  <c r="AW6" i="1"/>
  <c r="AV6" i="1"/>
  <c r="AQ6" i="1"/>
  <c r="AJ6" i="1"/>
  <c r="AF6" i="1"/>
  <c r="AB6" i="1"/>
  <c r="Y6" i="1"/>
  <c r="X6" i="1"/>
  <c r="T6" i="1"/>
  <c r="O6" i="1"/>
  <c r="N6" i="1"/>
  <c r="K6" i="1"/>
  <c r="J6" i="1"/>
  <c r="AP9" i="1" l="1"/>
  <c r="BC6" i="1"/>
  <c r="AQ9" i="1"/>
  <c r="AP70" i="1"/>
  <c r="L70" i="1"/>
  <c r="P9" i="1"/>
  <c r="X70" i="1"/>
  <c r="AF70" i="1"/>
  <c r="AZ70" i="1"/>
  <c r="AJ70" i="1"/>
  <c r="AB70" i="1"/>
  <c r="AV70" i="1"/>
  <c r="Y70" i="1"/>
  <c r="AO70" i="1"/>
  <c r="BO70" i="1"/>
  <c r="BJ70" i="1"/>
  <c r="AN70" i="1"/>
  <c r="BN70" i="1"/>
  <c r="AC70" i="1"/>
  <c r="AW70" i="1"/>
  <c r="AG70" i="1"/>
  <c r="BA70" i="1"/>
  <c r="AK70" i="1"/>
  <c r="BO9" i="1"/>
  <c r="AS8" i="1"/>
  <c r="BK9" i="1"/>
  <c r="D37" i="1"/>
  <c r="AR8" i="1"/>
  <c r="AS7" i="1"/>
  <c r="G6" i="1"/>
  <c r="BJ9" i="1"/>
  <c r="AR6" i="1"/>
  <c r="AS6" i="1"/>
  <c r="BG7" i="1"/>
  <c r="BU7" i="1"/>
  <c r="BQ7" i="1"/>
  <c r="BU6" i="1"/>
  <c r="BQ6" i="1"/>
  <c r="BG6" i="1"/>
  <c r="BN9" i="1"/>
  <c r="BB7" i="1"/>
  <c r="AR7" i="1"/>
  <c r="BB6" i="1"/>
  <c r="BB8" i="1"/>
  <c r="BB9" i="1" s="1"/>
  <c r="AS9" i="1" l="1"/>
  <c r="AQ70" i="1"/>
  <c r="AR70" i="1" s="1"/>
  <c r="AR9" i="1"/>
  <c r="P70" i="1"/>
  <c r="BB70" i="1"/>
  <c r="G31" i="1"/>
  <c r="G7" i="1"/>
  <c r="BE7" i="1"/>
  <c r="D32" i="1"/>
  <c r="F6" i="1"/>
  <c r="D48" i="1"/>
  <c r="F31" i="1"/>
  <c r="E32" i="1"/>
  <c r="E37" i="1"/>
  <c r="F37" i="1" s="1"/>
  <c r="E48" i="1"/>
  <c r="BY6" i="1"/>
  <c r="BT7" i="1"/>
  <c r="BW7" i="1" s="1"/>
  <c r="BF7" i="1"/>
  <c r="BP7" i="1"/>
  <c r="BR7" i="1" s="1"/>
  <c r="BD7" i="1"/>
  <c r="F7" i="1"/>
  <c r="BP6" i="1"/>
  <c r="BS6" i="1" s="1"/>
  <c r="BD6" i="1"/>
  <c r="BT6" i="1"/>
  <c r="BF6" i="1"/>
  <c r="BE6" i="1"/>
  <c r="BY7" i="1"/>
  <c r="BP8" i="1"/>
  <c r="BT8" i="1"/>
  <c r="BF8" i="1"/>
  <c r="AS70" i="1" l="1"/>
  <c r="D70" i="1"/>
  <c r="BS7" i="1"/>
  <c r="G48" i="1"/>
  <c r="G32" i="1"/>
  <c r="G35" i="1"/>
  <c r="F32" i="1"/>
  <c r="G37" i="1"/>
  <c r="F35" i="1"/>
  <c r="F48" i="1"/>
  <c r="BT9" i="1"/>
  <c r="BT70" i="1" s="1"/>
  <c r="BX6" i="1"/>
  <c r="CA6" i="1" s="1"/>
  <c r="BV6" i="1"/>
  <c r="BF9" i="1"/>
  <c r="BW6" i="1"/>
  <c r="BX8" i="1"/>
  <c r="BP9" i="1"/>
  <c r="BP70" i="1" s="1"/>
  <c r="BR6" i="1"/>
  <c r="BX7" i="1"/>
  <c r="BZ7" i="1" s="1"/>
  <c r="BV7" i="1"/>
  <c r="BF70" i="1" l="1"/>
  <c r="CA7" i="1"/>
  <c r="BX9" i="1"/>
  <c r="BX70" i="1" s="1"/>
  <c r="BZ6" i="1"/>
  <c r="S8" i="1" l="1"/>
  <c r="S9" i="1" l="1"/>
  <c r="U8" i="1"/>
  <c r="T8" i="1"/>
  <c r="I8" i="1"/>
  <c r="M8" i="1"/>
  <c r="M9" i="1" l="1"/>
  <c r="Q8" i="1"/>
  <c r="O8" i="1"/>
  <c r="N8" i="1"/>
  <c r="BC8" i="1"/>
  <c r="I9" i="1"/>
  <c r="E8" i="1"/>
  <c r="K8" i="1"/>
  <c r="J8" i="1"/>
  <c r="U9" i="1"/>
  <c r="T9" i="1"/>
  <c r="S70" i="1"/>
  <c r="T70" i="1" l="1"/>
  <c r="U70" i="1"/>
  <c r="E9" i="1"/>
  <c r="G8" i="1"/>
  <c r="F8" i="1"/>
  <c r="K9" i="1"/>
  <c r="J9" i="1"/>
  <c r="I70" i="1"/>
  <c r="BC9" i="1"/>
  <c r="BG8" i="1"/>
  <c r="BD8" i="1"/>
  <c r="BE8" i="1"/>
  <c r="BQ8" i="1"/>
  <c r="BU8" i="1"/>
  <c r="N9" i="1"/>
  <c r="O9" i="1"/>
  <c r="Q9" i="1"/>
  <c r="M70" i="1"/>
  <c r="BG9" i="1" l="1"/>
  <c r="BC70" i="1"/>
  <c r="BE9" i="1"/>
  <c r="BD9" i="1"/>
  <c r="K70" i="1"/>
  <c r="J70" i="1"/>
  <c r="Q70" i="1"/>
  <c r="N70" i="1"/>
  <c r="O70" i="1"/>
  <c r="F9" i="1"/>
  <c r="G9" i="1"/>
  <c r="E70" i="1"/>
  <c r="BU9" i="1"/>
  <c r="BW8" i="1"/>
  <c r="BY8" i="1"/>
  <c r="BV8" i="1"/>
  <c r="BQ9" i="1"/>
  <c r="BS8" i="1"/>
  <c r="BR8" i="1"/>
  <c r="BQ70" i="1" l="1"/>
  <c r="BR9" i="1"/>
  <c r="BS9" i="1"/>
  <c r="BY9" i="1"/>
  <c r="CA8" i="1"/>
  <c r="BZ8" i="1"/>
  <c r="BU70" i="1"/>
  <c r="BW9" i="1"/>
  <c r="BV9" i="1"/>
  <c r="BG70" i="1"/>
  <c r="BD70" i="1"/>
  <c r="BE70" i="1"/>
  <c r="G70" i="1"/>
  <c r="F70" i="1"/>
  <c r="BV70" i="1" l="1"/>
  <c r="BW70" i="1"/>
  <c r="BY70" i="1"/>
  <c r="BZ9" i="1"/>
  <c r="BZ70" i="1" s="1"/>
  <c r="CA9" i="1"/>
  <c r="CA70" i="1" s="1"/>
  <c r="BR70" i="1"/>
  <c r="BS7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Amaya Caldera</author>
  </authors>
  <commentList>
    <comment ref="H36" authorId="0" shapeId="0" xr:uid="{1D733203-04F5-4FA6-AC6E-515CDA716CB7}">
      <text>
        <r>
          <rPr>
            <sz val="9"/>
            <color indexed="81"/>
            <rFont val="Tahoma"/>
            <family val="2"/>
          </rPr>
          <t xml:space="preserve">Bunker revenue only
</t>
        </r>
      </text>
    </comment>
    <comment ref="R36" authorId="0" shapeId="0" xr:uid="{5E17D29F-003B-48A0-8B91-EA9AA2822EB5}">
      <text>
        <r>
          <rPr>
            <sz val="9"/>
            <color indexed="81"/>
            <rFont val="Tahoma"/>
            <family val="2"/>
          </rPr>
          <t xml:space="preserve">Charter income and GP from other
</t>
        </r>
      </text>
    </comment>
    <comment ref="BL52" authorId="0" shapeId="0" xr:uid="{568F8CC8-9855-4741-95AF-222F83E4FFD8}">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54" authorId="0" shapeId="0" xr:uid="{F6D915D0-F67A-439C-8B21-F818BF0B552F}">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57" authorId="0" shapeId="0" xr:uid="{3E5A5EC7-123B-4186-BC5E-42D36BB29405}">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58" authorId="0" shapeId="0" xr:uid="{44A6AF52-A143-41B5-BE5A-15971BB00EA4}">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66" authorId="0" shapeId="0" xr:uid="{CD91EA9F-1269-4EB9-80BE-689C24E73EB3}">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68" authorId="0" shapeId="0" xr:uid="{8BC43291-2A7D-4CAA-9B83-284D307AE851}">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Amaya Caldera</author>
  </authors>
  <commentList>
    <comment ref="BJ23" authorId="0" shapeId="0" xr:uid="{9D70B693-45E6-4318-8AA7-9F835D4AE42A}">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4" authorId="0" shapeId="0" xr:uid="{4D80B77F-7EC1-4B70-88AC-AE0C51E226C6}">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6" authorId="0" shapeId="0" xr:uid="{012F3E6B-7985-4591-A886-C033E5998CA4}">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7" authorId="0" shapeId="0" xr:uid="{1E498A19-CC57-4321-B532-179C99D9CE14}">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9" authorId="0" shapeId="0" xr:uid="{A0B1C7BE-68E2-42E9-86F4-8B3A6B5516EC}">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0" authorId="0" shapeId="0" xr:uid="{BEAD0389-443C-49D6-91E7-6344D664BAA5}">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6" authorId="0" shapeId="0" xr:uid="{E8A09677-2834-4E70-BCE1-79872C187AE9}">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7" authorId="0" shapeId="0" xr:uid="{6AFB187C-1DAE-4E32-902F-AB1F2A5AAB67}">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0" authorId="0" shapeId="0" xr:uid="{D1866549-9103-46B9-BFAA-AE3DD63056A9}">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1" authorId="0" shapeId="0" xr:uid="{CAF5FA59-DD39-4559-B2F2-66A5EAAD01E7}">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6" authorId="0" shapeId="0" xr:uid="{C9D3FF0D-C977-4FCE-8910-E9749D448B89}">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7" authorId="0" shapeId="0" xr:uid="{C58AC380-DE9C-4FB5-AABF-D7BE3963715D}">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61" authorId="0" shapeId="0" xr:uid="{64A630C1-9EE5-4F17-91DC-020A5CEDABF3}">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Amaya Caldera</author>
  </authors>
  <commentList>
    <comment ref="BJ17" authorId="0" shapeId="0" xr:uid="{EB16835A-49EE-413E-8BF0-A321D028BBB0}">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5" authorId="0" shapeId="0" xr:uid="{274201D4-544B-4B83-9735-356AF6B45EE0}">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7" authorId="0" shapeId="0" xr:uid="{D6A7939D-CCC2-4FB7-8C9D-F40D1E34F992}">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0" authorId="0" shapeId="0" xr:uid="{98A30860-B335-4536-B2E8-EF18B6E81F9A}">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1" authorId="0" shapeId="0" xr:uid="{6FC13B11-14B5-4453-B33C-C8DC61B9000A}">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6" authorId="0" shapeId="0" xr:uid="{AC15887F-3F46-4280-8F76-93A2EA8A8CD0}">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7" authorId="0" shapeId="0" xr:uid="{466467E4-15C2-4840-8A55-84E8D0D1B69B}">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0" authorId="0" shapeId="0" xr:uid="{EB9E2FB1-C996-4B53-A743-A1DDC24F3FFB}">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1" authorId="0" shapeId="0" xr:uid="{8A182ABF-4115-4B06-BD8A-0F933E3CB444}">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6" authorId="0" shapeId="0" xr:uid="{8CDDD891-B1D2-415E-81AC-8271FA3DC909}">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List>
</comments>
</file>

<file path=xl/sharedStrings.xml><?xml version="1.0" encoding="utf-8"?>
<sst xmlns="http://schemas.openxmlformats.org/spreadsheetml/2006/main" count="774" uniqueCount="171">
  <si>
    <t>June</t>
  </si>
  <si>
    <t>Monthly avg Ex rate</t>
  </si>
  <si>
    <t>Y/E</t>
  </si>
  <si>
    <t>June 2025
 (In 000s)</t>
  </si>
  <si>
    <t>Revenue(USD)</t>
  </si>
  <si>
    <t>Revenue(LKR)</t>
  </si>
  <si>
    <t>GP(LKR)</t>
  </si>
  <si>
    <t>GP margins</t>
  </si>
  <si>
    <t>Other income</t>
  </si>
  <si>
    <t>Personal Related Expenses (LKR 000)</t>
  </si>
  <si>
    <t>Admin &amp; Establishment Expenses (LKR 000)</t>
  </si>
  <si>
    <t>Selling &amp; Distribution Expenses (LKR 000)</t>
  </si>
  <si>
    <t>Finance Expenses (LKR 000)</t>
  </si>
  <si>
    <t>Depreciation (LKR 000)</t>
  </si>
  <si>
    <t>Total Overheads(LKR)</t>
  </si>
  <si>
    <t>(Provisions)/ Provision Reversal</t>
  </si>
  <si>
    <t>Exchange (Loss) / Gain</t>
  </si>
  <si>
    <r>
      <t xml:space="preserve">PBT </t>
    </r>
    <r>
      <rPr>
        <b/>
        <sz val="10"/>
        <color rgb="FFFF0000"/>
        <rFont val="Calibri"/>
        <family val="2"/>
      </rPr>
      <t>Before</t>
    </r>
    <r>
      <rPr>
        <b/>
        <sz val="10"/>
        <color rgb="FF002060"/>
        <rFont val="Calibri"/>
        <family val="2"/>
      </rPr>
      <t xml:space="preserve"> Non Ops  (LKR 000)</t>
    </r>
  </si>
  <si>
    <t>NP margins</t>
  </si>
  <si>
    <t>Non Ops Expenses</t>
  </si>
  <si>
    <t>Non Ops Income</t>
  </si>
  <si>
    <r>
      <t xml:space="preserve">PBT </t>
    </r>
    <r>
      <rPr>
        <b/>
        <sz val="10"/>
        <color rgb="FFFF0000"/>
        <rFont val="Calibri"/>
        <family val="2"/>
      </rPr>
      <t>After</t>
    </r>
    <r>
      <rPr>
        <b/>
        <sz val="10"/>
        <color rgb="FF002060"/>
        <rFont val="Calibri"/>
        <family val="2"/>
      </rPr>
      <t xml:space="preserve"> Non Ops  (LKR 000)</t>
    </r>
  </si>
  <si>
    <t>EBIT</t>
  </si>
  <si>
    <t>EBITDA</t>
  </si>
  <si>
    <t>Comment</t>
  </si>
  <si>
    <t>Act</t>
  </si>
  <si>
    <t>Bud</t>
  </si>
  <si>
    <t>Var</t>
  </si>
  <si>
    <t>%</t>
  </si>
  <si>
    <t xml:space="preserve">Act </t>
  </si>
  <si>
    <t xml:space="preserve"> Bud</t>
  </si>
  <si>
    <t>Mar</t>
  </si>
  <si>
    <t>ONE</t>
  </si>
  <si>
    <t>UMI</t>
  </si>
  <si>
    <t>MSC</t>
  </si>
  <si>
    <t>Dec</t>
  </si>
  <si>
    <t>IOS - Chandling</t>
  </si>
  <si>
    <t>IOS - Survey</t>
  </si>
  <si>
    <t>IOS - Technical</t>
  </si>
  <si>
    <t>AMOS</t>
  </si>
  <si>
    <t>CTL</t>
  </si>
  <si>
    <t>IOMA</t>
  </si>
  <si>
    <t>IOSM</t>
  </si>
  <si>
    <t>IOLL</t>
  </si>
  <si>
    <t>WOSS</t>
  </si>
  <si>
    <t>SS + Logistics</t>
  </si>
  <si>
    <t>Swift Shipping</t>
  </si>
  <si>
    <t>Negative impact on PBT since number of jobs has been decreased in casual caller income category</t>
  </si>
  <si>
    <t>United Maritime</t>
  </si>
  <si>
    <t>The company is not generating revenue for the period</t>
  </si>
  <si>
    <t>Shermans</t>
  </si>
  <si>
    <t>PBT impacted by drop of businesses with MAS Intimates</t>
  </si>
  <si>
    <t>MOL</t>
  </si>
  <si>
    <t>Positive impact on PBT with higher margins</t>
  </si>
  <si>
    <t>CHR</t>
  </si>
  <si>
    <t>PBT impacted by lower margins</t>
  </si>
  <si>
    <t>MMA</t>
  </si>
  <si>
    <t>Actual figures are inline with the budget</t>
  </si>
  <si>
    <t>SS + Logistics Total</t>
  </si>
  <si>
    <t>PBT impacted by lower GP</t>
  </si>
  <si>
    <t xml:space="preserve">GAC Cluster </t>
  </si>
  <si>
    <t>GAC Shipping Ltd</t>
  </si>
  <si>
    <t>Actual income less 12Mn mainly due to not materialisation of 14Mn O&amp;G income. Cost savings mainly from salary and related expenses / Staff Training and Fuel</t>
  </si>
  <si>
    <t>GAC Tug</t>
  </si>
  <si>
    <t>Mclarens Shipping Ltd</t>
  </si>
  <si>
    <t>I/w &amp; O/W freight rates and volume reduction</t>
  </si>
  <si>
    <t>GAC Logistics/McOcean Logistics Pvt Ltd</t>
  </si>
  <si>
    <t>GAC Cluster Total</t>
  </si>
  <si>
    <t xml:space="preserve">LKR 95 Mn special projects not materialised . Cost savings from Salary related expenses fuel and staff trainings </t>
  </si>
  <si>
    <t>SPL</t>
  </si>
  <si>
    <t>IOE</t>
  </si>
  <si>
    <t>Liner Cluster Total</t>
  </si>
  <si>
    <t>Liner Cluster</t>
  </si>
  <si>
    <t>Warehouse &amp; Logistics  Cluster Total</t>
  </si>
  <si>
    <t>Bunkering Cluster Total</t>
  </si>
  <si>
    <t>August</t>
  </si>
  <si>
    <t>MOPD</t>
  </si>
  <si>
    <t>USAL</t>
  </si>
  <si>
    <t>MDL</t>
  </si>
  <si>
    <t>MGL</t>
  </si>
  <si>
    <t>MGIL</t>
  </si>
  <si>
    <t>GAHL</t>
  </si>
  <si>
    <t>SAHL</t>
  </si>
  <si>
    <t>Property Cluster</t>
  </si>
  <si>
    <t>Property Cluster Total</t>
  </si>
  <si>
    <t>Silk Route Foods (Pvt) Ltd</t>
  </si>
  <si>
    <t>McLarens Holdings Limited</t>
  </si>
  <si>
    <t>Austin Marine (Pte) Ltd</t>
  </si>
  <si>
    <t>Austin Holdings Australia (Pte) Ltd</t>
  </si>
  <si>
    <t>Austin Holdings Ltd</t>
  </si>
  <si>
    <t>Interocean Investments (Pvt) Ltd</t>
  </si>
  <si>
    <t>McLarens Investments (Pvt) Ltd</t>
  </si>
  <si>
    <t>Auto Force Services Ltd</t>
  </si>
  <si>
    <t>McLarens International (Pvt) Ltd</t>
  </si>
  <si>
    <t>McLarens Container Yard (Pvt) Ltd</t>
  </si>
  <si>
    <t xml:space="preserve">McLarens Group Management Ltd </t>
  </si>
  <si>
    <t>Interocean Holdings (Private) Limited</t>
  </si>
  <si>
    <t>Manufacturing Cluster</t>
  </si>
  <si>
    <t>Macbertan (Pvt) Ltd</t>
  </si>
  <si>
    <t/>
  </si>
  <si>
    <t>Macbertan Holdings (Pvt) Ltd</t>
  </si>
  <si>
    <t>Pidilite Lanka (Pvt) Ltd</t>
  </si>
  <si>
    <t>Yantrataksan Technologies (Pvt) Ltd</t>
  </si>
  <si>
    <t>Manufacturing Cluster Total</t>
  </si>
  <si>
    <t>Mckupler</t>
  </si>
  <si>
    <t>Pending Mgt accounts</t>
  </si>
  <si>
    <t>MLL- Industrial</t>
  </si>
  <si>
    <t xml:space="preserve">In June 2025, MLL-IND achieved 139% of its volume target, with Industrial at 117% and Marine at 261%. Revenue stood at 113% of the budget.The gross profit margin (excluding exchange impact) was 27.38%, slightly below the budgeted 29%, mainly due to the sale of thinner solvent in the Chemical division at 20% GP versus a budgeted 27%. Overheads reported a negative variance of Rs. 1.5 million, mainly due to the increase in finance cost. The Industrial division recorded a net profit of Rs. 26 million, which increased to Rs. 49 million after incorporating bad debt provision reversals.
The company is currently operating with an OD/STL balance due to MCK funding and other non-operational expenses (e.g., Spectra loan interest/MCY Loan Interest). However, cash flow is being managed through existing bank facilities.
</t>
  </si>
  <si>
    <t>MLL- Automotive</t>
  </si>
  <si>
    <t>In June 2025, total volume reached 244,524L exceeding the budget by 2% (240,849L), driven by strong sales efforts. Mobil led the growth with a 6% increase (221,636L vs. 209,042L budgeted), while Lockheed was below the budgeted by 28%. FCD and RTL segments performed well, but Fleet, Lockheed, and Showroom fell short.In June 2025, Mobil contributed Rs 391.2Mn in revenue, in line with budget, while Delphi fell short by 29%, matching its volume drop. RTL exceeded expectations with Rs 359Mn revenue (2% above budget). However, overall revenue was 6% below target. Cumulative revenue stood at Rs 2.5Bn, 10% below the Rs 2.8Bn budget. GP for June was Rs 138.8Mn, 7% below budget. FCD exceeded GP expectations by 3%, while Delphi GP was down 19% due to the 28% volume drop. Mobil GP was 3% below budget, impacted by underperformance in Fleet &amp; Showroom and GP erosion in the Retail product mix. The overall overhead costs have experienced an unfavorable variance of 4.2Mn. This over-expenditure was primarily driven by significant overruns in the finance expenses, administration expenses and distribution expenses categories.</t>
  </si>
  <si>
    <t>3M</t>
  </si>
  <si>
    <t>Mcshaw Automotive</t>
  </si>
  <si>
    <t>Lubricant Cluster 1 Total</t>
  </si>
  <si>
    <t>In June 2025, The BU recorded a topline of 83.2 Mn, achieving 92% of the budgeted target of Rs. 90.6 Mn. This performance reflects strong contributions from Automotive divisions with the boost in Automotive sector in the country. AAD achieved its budget 98% to record a revenue of Rs. 20.1 Mn This was mainly driven by distributor sales Rs.15.7Mn and Rs.5.3Mn came from Key customers such as Toyota, Laughfs and AutoGlance. Meguiar’s achieved 98% (Rs. 1.7Mn). CSD Auto delivered exceptional performance for the 3rd consecutive month, recording revenue of Rs. 16.3 Mn against a budgeted target of Rs. 3 Mn, primarily driven by strong sales from car care centers. The IATD Industrial division delivered solid results, achieving 95% (Rs. 10.5 Mn), largely driven by distributor sales, mainly from 4936 tape. The IATD Apparel division had a low month achieving only 59% of its target (Rs. 5.3 Mn) from sales of 5910 tapes, this is due to the seasonal slowdown in the apparel sector. PSD division performed very strongly recording a sale of Rs.18.3Mn (101% achievement), mainly driven by distributor sales. The Consumer division also performed strongly, with HCD achieving 88% (Rs. 0.54 Mn) and SOSD achieving 258% (Rs. 0.25 Mn), Showroom 93% (Rs. 0.27Mn). The TSSD Division continued to face challenges due to the government's ongoing suspension of road projects due to budget constraints. As a result, the division managed to achieve only 48% (Rs.3.8Mn) of its sales target. GP Margin of 32% (budget 37%) was recorded for the month achieving 79% of the budget (Rs.26.5 Mn after SSCL &amp; exchange gains).</t>
  </si>
  <si>
    <t xml:space="preserve">Achieved 86% of the budget volume; however, revenue achieved and gross profit stood at 78% and 73% respective. Actual GP margin were 25% vs budget 27% after exchange impact. The NPBT stood at LKR 122 Mn, reflected only 49% achieve. The overseas sector was contributed the lowest for volume and therefore revenue also was not record at budgeted value for overseas . Financial cost showed at 145% achievement compare to budgeted as main contributor for increase of OHs. </t>
  </si>
  <si>
    <t xml:space="preserve">Achieved 94% of the budgeted volume; however, revenue achievement stands at 91%.  GP Margin saw a drop, with actuals at 30% Vs budgeted 31%. The NPBT stands at LKR 248 Mn, reflecting a 61% achievement. </t>
  </si>
  <si>
    <t>Revenue achievement was 92%.  Overall  GP Margins Act 34% vs Bud 37%. No major deviation from OHs. Net profit before non KPI Expenses shows at 65%.</t>
  </si>
  <si>
    <t>Interocean Lubricants (Pvt) Ltd</t>
  </si>
  <si>
    <t>Achieved 84% of the budgeted volume; however, revenue achievement stood at only 64% of the budget. This underperformance was largely driven by the Automotive Division, which achieved only 51% of its total revenue target for the month. The actual gross profit (GP) margin was 18% compared to a budgeted 24%.
Despite the Industrial Division exceeding its June sales volume target by reaching 109%, the GP margin was only 19%, reflecting just 54% of the budgeted GP target. This was mainly due to 70% of total sales being generated through low-margin products</t>
  </si>
  <si>
    <t xml:space="preserve">Sea World Lanka (Pvt) Ltd </t>
  </si>
  <si>
    <t>License holder of CPL</t>
  </si>
  <si>
    <t>Carplan Lubricants (Pvt) Ltd</t>
  </si>
  <si>
    <t>Volume achievement stands at 36.3% and the revenue achivement shows at 39.1%. The actual gross profit (GP) margin is 24.2%, exceeding the budgeted margin of 15.3%. Overheads remain within budget, and the net profit (NP) ratio reflects a negative variance of 13.6%</t>
  </si>
  <si>
    <t>Elan Lubricants (Pvt) Ltd</t>
  </si>
  <si>
    <t>Elan Holdings (Pvt) Ltd</t>
  </si>
  <si>
    <t>Esna Distributors (Pvt) Ltd</t>
  </si>
  <si>
    <t>Energy Core Lanka (Pvt) Ltd (previously known as McLaren Services (Pvt) Ltd)</t>
  </si>
  <si>
    <t>No operations started</t>
  </si>
  <si>
    <t>Lubricants Cluster 2 Total</t>
  </si>
  <si>
    <r>
      <t>Achieved 91% of the volume target compared to the budget</t>
    </r>
    <r>
      <rPr>
        <sz val="11"/>
        <color theme="1"/>
        <rFont val="Aptos Narrow"/>
        <family val="2"/>
        <scheme val="minor"/>
      </rPr>
      <t xml:space="preserve">, while </t>
    </r>
    <r>
      <rPr>
        <b/>
        <sz val="11"/>
        <color theme="1"/>
        <rFont val="Aptos Narrow"/>
        <family val="2"/>
        <scheme val="minor"/>
      </rPr>
      <t>revenue achievement stood at 81% of the budgeted figure</t>
    </r>
    <r>
      <rPr>
        <sz val="11"/>
        <color theme="1"/>
        <rFont val="Aptos Narrow"/>
        <family val="2"/>
        <scheme val="minor"/>
      </rPr>
      <t xml:space="preserve">. The </t>
    </r>
    <r>
      <rPr>
        <b/>
        <sz val="11"/>
        <color theme="1"/>
        <rFont val="Aptos Narrow"/>
        <family val="2"/>
        <scheme val="minor"/>
      </rPr>
      <t>gross profit (GP) margin was 26% against a budgeted 30%</t>
    </r>
    <r>
      <rPr>
        <sz val="11"/>
        <color theme="1"/>
        <rFont val="Aptos Narrow"/>
        <family val="2"/>
        <scheme val="minor"/>
      </rPr>
      <t xml:space="preserve">. Although </t>
    </r>
    <r>
      <rPr>
        <b/>
        <sz val="11"/>
        <color theme="1"/>
        <rFont val="Aptos Narrow"/>
        <family val="2"/>
        <scheme val="minor"/>
      </rPr>
      <t>total overheads (OH) showed a favorable variance</t>
    </r>
    <r>
      <rPr>
        <sz val="11"/>
        <color theme="1"/>
        <rFont val="Aptos Narrow"/>
        <family val="2"/>
        <scheme val="minor"/>
      </rPr>
      <t xml:space="preserve">, the </t>
    </r>
    <r>
      <rPr>
        <b/>
        <sz val="11"/>
        <color theme="1"/>
        <rFont val="Aptos Narrow"/>
        <family val="2"/>
        <scheme val="minor"/>
      </rPr>
      <t>net profit before tax (NPBT) recorded a 32% negative variance compared to the budget</t>
    </r>
  </si>
  <si>
    <t xml:space="preserve">Volume achievement is 72.9%. Actual GP margin is 16.8% against the budget of 14.3%. OHs are with the budget.  </t>
  </si>
  <si>
    <t>Bunkering &amp; Renewable Energy</t>
  </si>
  <si>
    <t>Topaz Hotels Limited</t>
  </si>
  <si>
    <t>Hotel &amp; Leisure Total</t>
  </si>
  <si>
    <t xml:space="preserve">Hotel &amp; Leisure </t>
  </si>
  <si>
    <t>Grand Total</t>
  </si>
  <si>
    <t>SS &amp; Service Cluster Total</t>
  </si>
  <si>
    <t>Lubricant Cluster 1</t>
  </si>
  <si>
    <t>Lubricants Cluster 2</t>
  </si>
  <si>
    <t>GAC Shipping Ltd (GCOL)</t>
  </si>
  <si>
    <t>IOS</t>
  </si>
  <si>
    <t>GMSL+GAC Tug</t>
  </si>
  <si>
    <t>Company</t>
  </si>
  <si>
    <t>PBT</t>
  </si>
  <si>
    <t>Month-June'25</t>
  </si>
  <si>
    <t>GMSL+Tug</t>
  </si>
  <si>
    <t>Spectra</t>
  </si>
  <si>
    <t xml:space="preserve">YTD </t>
  </si>
  <si>
    <t>Top 5 Companies</t>
  </si>
  <si>
    <t>Botton 5 Companies</t>
  </si>
  <si>
    <t>Ship Supp &amp; Services</t>
  </si>
  <si>
    <t>GLL</t>
  </si>
  <si>
    <t>GMSL</t>
  </si>
  <si>
    <t>SPIL</t>
  </si>
  <si>
    <t>IOE Group</t>
  </si>
  <si>
    <t>MAL</t>
  </si>
  <si>
    <t>GSL</t>
  </si>
  <si>
    <t>MSL</t>
  </si>
  <si>
    <t xml:space="preserve">Strategic Investment Total </t>
  </si>
  <si>
    <t>Strategic Investment</t>
  </si>
  <si>
    <t>MOLL</t>
  </si>
  <si>
    <t>MLL- Auto</t>
  </si>
  <si>
    <t>GMSL - OPL</t>
  </si>
  <si>
    <t>MLL- Ind</t>
  </si>
  <si>
    <t>CPL</t>
  </si>
  <si>
    <t>MLL Auto</t>
  </si>
  <si>
    <t>IOL</t>
  </si>
  <si>
    <t xml:space="preserve">Month of Aug 2025 </t>
  </si>
  <si>
    <t>Aug 2025
 (In 000s)</t>
  </si>
  <si>
    <t>Aug</t>
  </si>
  <si>
    <t>Revenue for August was LKR 49.88 Mn, above budget (+16%), with strong margins of 77% (vs. 72% budget) and disciplined cost management keeping total overheads at LKR 25.38 Mn (slightly below budget). PBT before non-operating items reached LKR 14.03 Mn, while PBT after non-operating items stood at LKR 8.22 Mn, mainly due to a disposal gain of LKR 7.7 Mn from vehicle sales, significantly exceeding budget. EBITDA was LKR 15.48 Mn, reflecting strong operational efficiency and overall robust financial performance for the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</si>
</sst>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_);_(* \(#,##0\);_(* &quot;-&quot;??_);_(@_)"/>
    <numFmt numFmtId="165" formatCode="#,##0,;\(#,##0,\)"/>
  </numFmts>
  <fonts count="15" x14ac:knownFonts="1">
    <font>
      <sz val="11"/>
      <color theme="1"/>
      <name val="Aptos Narrow"/>
      <family val="2"/>
      <scheme val="minor"/>
    </font>
    <font>
      <sz val="11"/>
      <color theme="1"/>
      <name val="Aptos Narrow"/>
      <family val="2"/>
      <scheme val="minor"/>
    </font>
    <font>
      <b/>
      <sz val="10"/>
      <color rgb="FF002060"/>
      <name val="Calibri"/>
      <family val="2"/>
    </font>
    <font>
      <sz val="10"/>
      <color rgb="FF002060"/>
      <name val="Calibri"/>
      <family val="2"/>
    </font>
    <font>
      <b/>
      <sz val="12"/>
      <color rgb="FF002060"/>
      <name val="Calibri"/>
      <family val="2"/>
    </font>
    <font>
      <b/>
      <sz val="10"/>
      <color rgb="FFFF0000"/>
      <name val="Calibri"/>
      <family val="2"/>
    </font>
    <font>
      <sz val="9"/>
      <color indexed="81"/>
      <name val="Tahoma"/>
      <family val="2"/>
    </font>
    <font>
      <b/>
      <sz val="9"/>
      <color indexed="81"/>
      <name val="Tahoma"/>
      <family val="2"/>
    </font>
    <font>
      <sz val="10"/>
      <name val="Arial"/>
      <family val="2"/>
    </font>
    <font>
      <sz val="10"/>
      <name val="Arial"/>
      <family val="2"/>
    </font>
    <font>
      <b/>
      <sz val="11"/>
      <color theme="1"/>
      <name val="Aptos Narrow"/>
      <family val="2"/>
      <scheme val="minor"/>
    </font>
    <font>
      <sz val="8"/>
      <name val="Aptos Narrow"/>
      <family val="2"/>
      <scheme val="minor"/>
    </font>
    <font>
      <sz val="9"/>
      <color theme="1"/>
      <name val="Aptos Narrow"/>
      <family val="2"/>
      <scheme val="minor"/>
    </font>
    <font>
      <sz val="11"/>
      <color theme="1"/>
      <name val="Calibri"/>
      <family val="2"/>
    </font>
    <font>
      <b/>
      <sz val="11"/>
      <color theme="1"/>
      <name val="Calibri"/>
      <family val="2"/>
    </font>
  </fonts>
  <fills count="13">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3B9DFF"/>
        <bgColor indexed="64"/>
      </patternFill>
    </fill>
    <fill>
      <patternFill patternType="solid">
        <fgColor rgb="FF7EC234"/>
        <bgColor indexed="64"/>
      </patternFill>
    </fill>
    <fill>
      <patternFill patternType="solid">
        <fgColor rgb="FFC1E0FF"/>
        <bgColor indexed="64"/>
      </patternFill>
    </fill>
    <fill>
      <patternFill patternType="solid">
        <fgColor rgb="FFA7D971"/>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0" tint="-0.14999847407452621"/>
        <bgColor indexed="64"/>
      </patternFill>
    </fill>
  </fills>
  <borders count="14">
    <border>
      <left/>
      <right/>
      <top/>
      <bottom/>
      <diagonal/>
    </border>
    <border>
      <left style="medium">
        <color rgb="FF00B0F0"/>
      </left>
      <right/>
      <top style="medium">
        <color rgb="FF00B0F0"/>
      </top>
      <bottom style="medium">
        <color rgb="FF00B0F0"/>
      </bottom>
      <diagonal/>
    </border>
    <border>
      <left/>
      <right/>
      <top style="medium">
        <color rgb="FF00B0F0"/>
      </top>
      <bottom style="medium">
        <color rgb="FF00B0F0"/>
      </bottom>
      <diagonal/>
    </border>
    <border>
      <left/>
      <right style="medium">
        <color rgb="FF00B0F0"/>
      </right>
      <top style="medium">
        <color rgb="FF00B0F0"/>
      </top>
      <bottom style="medium">
        <color rgb="FF00B0F0"/>
      </bottom>
      <diagonal/>
    </border>
    <border>
      <left/>
      <right style="thin">
        <color rgb="FF00B0F0"/>
      </right>
      <top style="medium">
        <color rgb="FF00B0F0"/>
      </top>
      <bottom/>
      <diagonal/>
    </border>
    <border>
      <left style="thin">
        <color rgb="FF00B0F0"/>
      </left>
      <right style="thin">
        <color rgb="FF00B0F0"/>
      </right>
      <top style="thin">
        <color rgb="FF00B0F0"/>
      </top>
      <bottom style="thin">
        <color rgb="FF00B0F0"/>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style="thin">
        <color rgb="FF00B0F0"/>
      </right>
      <top style="thin">
        <color rgb="FF00B0F0"/>
      </top>
      <bottom style="thin">
        <color rgb="FF00B0F0"/>
      </bottom>
      <diagonal/>
    </border>
    <border>
      <left/>
      <right style="thin">
        <color rgb="FF00B0F0"/>
      </right>
      <top/>
      <bottom/>
      <diagonal/>
    </border>
    <border>
      <left style="thin">
        <color rgb="FF00B0F0"/>
      </left>
      <right style="thin">
        <color rgb="FF00B0F0"/>
      </right>
      <top style="thin">
        <color rgb="FF00B0F0"/>
      </top>
      <bottom style="double">
        <color rgb="FF00B0F0"/>
      </bottom>
      <diagonal/>
    </border>
    <border>
      <left style="thin">
        <color rgb="FF00B0F0"/>
      </left>
      <right style="thin">
        <color rgb="FF00B0F0"/>
      </right>
      <top style="thin">
        <color rgb="FF00B0F0"/>
      </top>
      <bottom/>
      <diagonal/>
    </border>
    <border>
      <left/>
      <right/>
      <top/>
      <bottom style="thin">
        <color rgb="FF00B0F0"/>
      </bottom>
      <diagonal/>
    </border>
    <border>
      <left style="thin">
        <color rgb="FF00B0F0"/>
      </left>
      <right style="thin">
        <color rgb="FF00B0F0"/>
      </right>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8" fillId="0" borderId="0"/>
    <xf numFmtId="43" fontId="9" fillId="0" borderId="0" applyFont="0" applyFill="0" applyBorder="0" applyAlignment="0" applyProtection="0"/>
  </cellStyleXfs>
  <cellXfs count="134">
    <xf numFmtId="0" fontId="0" fillId="0" borderId="0" xfId="0"/>
    <xf numFmtId="3" fontId="2" fillId="2" borderId="0" xfId="0" applyNumberFormat="1" applyFont="1" applyFill="1" applyAlignment="1">
      <alignment horizontal="left" vertical="center"/>
    </xf>
    <xf numFmtId="0" fontId="3" fillId="0" borderId="0" xfId="0"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3" fillId="0" borderId="0" xfId="0" applyFont="1" applyAlignment="1">
      <alignment horizontal="right" vertical="center"/>
    </xf>
    <xf numFmtId="0" fontId="3" fillId="0" borderId="0" xfId="0" applyFont="1" applyAlignment="1">
      <alignment horizontal="center" vertical="center"/>
    </xf>
    <xf numFmtId="0" fontId="3" fillId="0" borderId="0" xfId="0" applyFont="1" applyAlignment="1">
      <alignment horizontal="left" vertical="top"/>
    </xf>
    <xf numFmtId="164" fontId="3" fillId="0" borderId="0" xfId="1" applyNumberFormat="1" applyFont="1" applyBorder="1" applyAlignment="1">
      <alignment vertical="center"/>
    </xf>
    <xf numFmtId="164" fontId="3" fillId="0" borderId="0" xfId="1" applyNumberFormat="1" applyFont="1" applyAlignment="1">
      <alignment vertical="center"/>
    </xf>
    <xf numFmtId="43" fontId="3" fillId="0" borderId="0" xfId="1" applyFont="1" applyBorder="1" applyAlignment="1">
      <alignment vertical="center"/>
    </xf>
    <xf numFmtId="164" fontId="3" fillId="0" borderId="0" xfId="0" applyNumberFormat="1" applyFont="1" applyAlignment="1">
      <alignment vertical="center"/>
    </xf>
    <xf numFmtId="3" fontId="4" fillId="4" borderId="4" xfId="0" applyNumberFormat="1" applyFont="1" applyFill="1" applyBorder="1" applyAlignment="1">
      <alignment vertical="center" textRotation="90" wrapText="1"/>
    </xf>
    <xf numFmtId="0" fontId="2" fillId="0" borderId="5" xfId="0" applyFont="1" applyBorder="1" applyAlignment="1">
      <alignment vertical="center"/>
    </xf>
    <xf numFmtId="0" fontId="2" fillId="0" borderId="5" xfId="0" applyFont="1" applyBorder="1" applyAlignment="1">
      <alignment vertical="center" wrapText="1"/>
    </xf>
    <xf numFmtId="0" fontId="2" fillId="5" borderId="5" xfId="0" applyFont="1" applyFill="1" applyBorder="1" applyAlignment="1">
      <alignment horizontal="center" vertical="center"/>
    </xf>
    <xf numFmtId="0" fontId="2" fillId="6" borderId="5" xfId="0" applyFont="1" applyFill="1" applyBorder="1" applyAlignment="1">
      <alignment horizontal="center" vertical="center"/>
    </xf>
    <xf numFmtId="0" fontId="2" fillId="0" borderId="5" xfId="0" applyFont="1" applyBorder="1" applyAlignment="1">
      <alignment horizontal="center" vertical="center"/>
    </xf>
    <xf numFmtId="0" fontId="3" fillId="0" borderId="5" xfId="0" applyFont="1" applyBorder="1" applyAlignment="1">
      <alignment vertical="center"/>
    </xf>
    <xf numFmtId="164" fontId="3" fillId="7" borderId="5" xfId="1" applyNumberFormat="1" applyFont="1" applyFill="1" applyBorder="1" applyAlignment="1">
      <alignment vertical="center"/>
    </xf>
    <xf numFmtId="164" fontId="3" fillId="8" borderId="5" xfId="1" applyNumberFormat="1" applyFont="1" applyFill="1" applyBorder="1" applyAlignment="1">
      <alignment vertical="center"/>
    </xf>
    <xf numFmtId="164" fontId="3" fillId="0" borderId="5" xfId="1" applyNumberFormat="1" applyFont="1" applyFill="1" applyBorder="1" applyAlignment="1">
      <alignment vertical="center"/>
    </xf>
    <xf numFmtId="9" fontId="3" fillId="0" borderId="5" xfId="2" applyFont="1" applyBorder="1" applyAlignment="1">
      <alignment vertical="center"/>
    </xf>
    <xf numFmtId="9" fontId="3" fillId="7" borderId="5" xfId="2" applyFont="1" applyFill="1" applyBorder="1" applyAlignment="1">
      <alignment vertical="center"/>
    </xf>
    <xf numFmtId="9" fontId="3" fillId="8" borderId="5" xfId="2" applyFont="1" applyFill="1" applyBorder="1" applyAlignment="1">
      <alignment vertical="center"/>
    </xf>
    <xf numFmtId="0" fontId="3" fillId="9" borderId="5" xfId="0" applyFont="1" applyFill="1" applyBorder="1"/>
    <xf numFmtId="164" fontId="3" fillId="0" borderId="5" xfId="1" applyNumberFormat="1" applyFont="1" applyBorder="1" applyAlignment="1">
      <alignment vertical="center"/>
    </xf>
    <xf numFmtId="9" fontId="3" fillId="9" borderId="5" xfId="2" applyFont="1" applyFill="1" applyBorder="1" applyAlignment="1">
      <alignment horizontal="left" vertical="center"/>
    </xf>
    <xf numFmtId="164" fontId="2" fillId="9" borderId="10" xfId="1" applyNumberFormat="1" applyFont="1" applyFill="1" applyBorder="1" applyAlignment="1">
      <alignment vertical="center"/>
    </xf>
    <xf numFmtId="9" fontId="2" fillId="9" borderId="10" xfId="2" applyFont="1" applyFill="1" applyBorder="1" applyAlignment="1">
      <alignment vertical="center"/>
    </xf>
    <xf numFmtId="9" fontId="2" fillId="9" borderId="5" xfId="2" applyFont="1" applyFill="1" applyBorder="1" applyAlignment="1">
      <alignment vertical="center"/>
    </xf>
    <xf numFmtId="164" fontId="2" fillId="0" borderId="0" xfId="0" applyNumberFormat="1" applyFont="1" applyAlignment="1">
      <alignment vertical="center"/>
    </xf>
    <xf numFmtId="3" fontId="4" fillId="4" borderId="9" xfId="0" applyNumberFormat="1" applyFont="1" applyFill="1" applyBorder="1" applyAlignment="1">
      <alignment horizontal="center" vertical="center" textRotation="90" wrapText="1"/>
    </xf>
    <xf numFmtId="3" fontId="3" fillId="2" borderId="5" xfId="0" applyNumberFormat="1" applyFont="1" applyFill="1" applyBorder="1" applyAlignment="1">
      <alignment vertical="center"/>
    </xf>
    <xf numFmtId="165" fontId="3" fillId="7" borderId="5" xfId="1" applyNumberFormat="1" applyFont="1" applyFill="1" applyBorder="1" applyAlignment="1">
      <alignment vertical="center"/>
    </xf>
    <xf numFmtId="165" fontId="3" fillId="8" borderId="5" xfId="1" applyNumberFormat="1" applyFont="1" applyFill="1" applyBorder="1" applyAlignment="1">
      <alignment vertical="center"/>
    </xf>
    <xf numFmtId="165" fontId="3" fillId="0" borderId="5" xfId="1" applyNumberFormat="1" applyFont="1" applyFill="1" applyBorder="1" applyAlignment="1">
      <alignment vertical="center"/>
    </xf>
    <xf numFmtId="164" fontId="3" fillId="7" borderId="11" xfId="1" applyNumberFormat="1" applyFont="1" applyFill="1" applyBorder="1" applyAlignment="1">
      <alignment vertical="center"/>
    </xf>
    <xf numFmtId="164" fontId="3" fillId="8" borderId="11" xfId="1" applyNumberFormat="1" applyFont="1" applyFill="1" applyBorder="1" applyAlignment="1">
      <alignment vertical="center"/>
    </xf>
    <xf numFmtId="43" fontId="3" fillId="0" borderId="0" xfId="0" applyNumberFormat="1" applyFont="1" applyAlignment="1">
      <alignment vertical="center"/>
    </xf>
    <xf numFmtId="164" fontId="3" fillId="0" borderId="11" xfId="1" applyNumberFormat="1" applyFont="1" applyBorder="1" applyAlignment="1">
      <alignment vertical="center"/>
    </xf>
    <xf numFmtId="9" fontId="3" fillId="0" borderId="11" xfId="2" applyFont="1" applyBorder="1" applyAlignment="1">
      <alignment vertical="center"/>
    </xf>
    <xf numFmtId="9" fontId="3" fillId="7" borderId="11" xfId="2" applyFont="1" applyFill="1" applyBorder="1" applyAlignment="1">
      <alignment vertical="center"/>
    </xf>
    <xf numFmtId="9" fontId="3" fillId="8" borderId="11" xfId="2" applyFont="1" applyFill="1" applyBorder="1" applyAlignment="1">
      <alignment vertical="center"/>
    </xf>
    <xf numFmtId="0" fontId="3" fillId="9" borderId="5" xfId="0" applyFont="1" applyFill="1" applyBorder="1" applyAlignment="1">
      <alignment wrapText="1"/>
    </xf>
    <xf numFmtId="3" fontId="3" fillId="0" borderId="5" xfId="0" applyNumberFormat="1" applyFont="1" applyBorder="1" applyAlignment="1">
      <alignment vertical="center"/>
    </xf>
    <xf numFmtId="164" fontId="3" fillId="10" borderId="5" xfId="1" applyNumberFormat="1" applyFont="1" applyFill="1" applyBorder="1" applyAlignment="1">
      <alignment vertical="center"/>
    </xf>
    <xf numFmtId="0" fontId="3" fillId="9" borderId="5" xfId="0" applyFont="1" applyFill="1" applyBorder="1" applyAlignment="1">
      <alignment horizontal="left" vertical="top" wrapText="1"/>
    </xf>
    <xf numFmtId="9" fontId="3" fillId="9" borderId="5" xfId="2" applyFont="1" applyFill="1" applyBorder="1" applyAlignment="1">
      <alignment vertical="center"/>
    </xf>
    <xf numFmtId="43" fontId="12" fillId="0" borderId="0" xfId="1" applyFont="1"/>
    <xf numFmtId="1" fontId="0" fillId="0" borderId="0" xfId="0" applyNumberFormat="1"/>
    <xf numFmtId="164" fontId="3" fillId="2" borderId="5" xfId="1" applyNumberFormat="1" applyFont="1" applyFill="1" applyBorder="1" applyAlignment="1">
      <alignment vertical="center"/>
    </xf>
    <xf numFmtId="164" fontId="3" fillId="9" borderId="5" xfId="1" applyNumberFormat="1" applyFont="1" applyFill="1" applyBorder="1"/>
    <xf numFmtId="164" fontId="2" fillId="9" borderId="5" xfId="1" applyNumberFormat="1" applyFont="1" applyFill="1" applyBorder="1" applyAlignment="1">
      <alignment vertical="center"/>
    </xf>
    <xf numFmtId="164" fontId="2" fillId="0" borderId="0" xfId="1" applyNumberFormat="1" applyFont="1" applyAlignment="1">
      <alignment vertical="center"/>
    </xf>
    <xf numFmtId="3" fontId="3" fillId="7" borderId="5" xfId="1" applyNumberFormat="1" applyFont="1" applyFill="1" applyBorder="1" applyAlignment="1">
      <alignment vertical="center"/>
    </xf>
    <xf numFmtId="43" fontId="0" fillId="0" borderId="0" xfId="0" applyNumberFormat="1"/>
    <xf numFmtId="3" fontId="3" fillId="10" borderId="5" xfId="1" applyNumberFormat="1" applyFont="1" applyFill="1" applyBorder="1" applyAlignment="1">
      <alignment vertical="center"/>
    </xf>
    <xf numFmtId="0" fontId="0" fillId="11" borderId="0" xfId="0" applyFill="1"/>
    <xf numFmtId="41" fontId="3" fillId="7" borderId="5" xfId="1" applyNumberFormat="1" applyFont="1" applyFill="1" applyBorder="1" applyAlignment="1">
      <alignment vertical="center"/>
    </xf>
    <xf numFmtId="41" fontId="3" fillId="10" borderId="5" xfId="1" applyNumberFormat="1" applyFont="1" applyFill="1" applyBorder="1" applyAlignment="1">
      <alignment vertical="center"/>
    </xf>
    <xf numFmtId="0" fontId="2" fillId="12" borderId="6" xfId="0" applyFont="1" applyFill="1" applyBorder="1" applyAlignment="1">
      <alignment vertical="center"/>
    </xf>
    <xf numFmtId="0" fontId="2" fillId="12" borderId="8" xfId="0" applyFont="1" applyFill="1" applyBorder="1" applyAlignment="1">
      <alignment vertical="center"/>
    </xf>
    <xf numFmtId="0" fontId="2" fillId="12" borderId="5" xfId="0" applyFont="1" applyFill="1" applyBorder="1" applyAlignment="1">
      <alignment vertical="center"/>
    </xf>
    <xf numFmtId="0" fontId="2" fillId="12" borderId="5" xfId="0" applyFont="1" applyFill="1" applyBorder="1" applyAlignment="1">
      <alignment vertical="center" wrapText="1"/>
    </xf>
    <xf numFmtId="3" fontId="2" fillId="3" borderId="3" xfId="0" applyNumberFormat="1" applyFont="1" applyFill="1" applyBorder="1" applyAlignment="1">
      <alignment vertical="center"/>
    </xf>
    <xf numFmtId="0" fontId="2" fillId="9" borderId="5" xfId="0" applyFont="1" applyFill="1" applyBorder="1" applyAlignment="1">
      <alignment vertical="center"/>
    </xf>
    <xf numFmtId="0" fontId="3" fillId="0" borderId="9" xfId="0" applyFont="1" applyBorder="1" applyAlignment="1">
      <alignment vertical="center"/>
    </xf>
    <xf numFmtId="9" fontId="3" fillId="0" borderId="0" xfId="2" applyFont="1" applyBorder="1" applyAlignment="1">
      <alignment vertical="center"/>
    </xf>
    <xf numFmtId="164" fontId="3" fillId="7" borderId="10" xfId="1" applyNumberFormat="1" applyFont="1" applyFill="1" applyBorder="1" applyAlignment="1">
      <alignment vertical="center"/>
    </xf>
    <xf numFmtId="164" fontId="3" fillId="8" borderId="10" xfId="1" applyNumberFormat="1" applyFont="1" applyFill="1" applyBorder="1" applyAlignment="1">
      <alignment vertical="center"/>
    </xf>
    <xf numFmtId="164" fontId="3" fillId="0" borderId="10" xfId="1" applyNumberFormat="1" applyFont="1" applyFill="1" applyBorder="1" applyAlignment="1">
      <alignment vertical="center"/>
    </xf>
    <xf numFmtId="9" fontId="3" fillId="0" borderId="10" xfId="2" applyFont="1" applyBorder="1" applyAlignment="1">
      <alignment vertical="center"/>
    </xf>
    <xf numFmtId="164" fontId="3" fillId="0" borderId="10" xfId="1" applyNumberFormat="1" applyFont="1" applyBorder="1" applyAlignment="1">
      <alignment vertical="center"/>
    </xf>
    <xf numFmtId="164" fontId="3" fillId="0" borderId="11" xfId="1" applyNumberFormat="1" applyFont="1" applyFill="1" applyBorder="1" applyAlignment="1">
      <alignment vertical="center"/>
    </xf>
    <xf numFmtId="164" fontId="3" fillId="10" borderId="10" xfId="1" applyNumberFormat="1" applyFont="1" applyFill="1" applyBorder="1" applyAlignment="1">
      <alignment vertical="center"/>
    </xf>
    <xf numFmtId="164" fontId="3" fillId="10" borderId="11" xfId="1" applyNumberFormat="1" applyFont="1" applyFill="1" applyBorder="1" applyAlignment="1">
      <alignment vertical="center"/>
    </xf>
    <xf numFmtId="9" fontId="3" fillId="7" borderId="10" xfId="2" applyFont="1" applyFill="1" applyBorder="1" applyAlignment="1">
      <alignment vertical="center"/>
    </xf>
    <xf numFmtId="9" fontId="3" fillId="8" borderId="10" xfId="2" applyFont="1" applyFill="1" applyBorder="1" applyAlignment="1">
      <alignment vertical="center"/>
    </xf>
    <xf numFmtId="0" fontId="3" fillId="0" borderId="5" xfId="0" applyFont="1" applyBorder="1" applyAlignment="1">
      <alignment horizontal="center" vertical="center"/>
    </xf>
    <xf numFmtId="3" fontId="3" fillId="7" borderId="11" xfId="1" applyNumberFormat="1" applyFont="1" applyFill="1" applyBorder="1" applyAlignment="1">
      <alignment vertical="center"/>
    </xf>
    <xf numFmtId="3" fontId="3" fillId="10" borderId="11" xfId="1" applyNumberFormat="1" applyFont="1" applyFill="1" applyBorder="1" applyAlignment="1">
      <alignment vertical="center"/>
    </xf>
    <xf numFmtId="164" fontId="2" fillId="9" borderId="11" xfId="1" applyNumberFormat="1" applyFont="1" applyFill="1" applyBorder="1" applyAlignment="1">
      <alignment vertical="center"/>
    </xf>
    <xf numFmtId="165" fontId="3" fillId="0" borderId="11" xfId="1" applyNumberFormat="1" applyFont="1" applyFill="1" applyBorder="1" applyAlignment="1">
      <alignment vertical="center"/>
    </xf>
    <xf numFmtId="165" fontId="3" fillId="7" borderId="11" xfId="1" applyNumberFormat="1" applyFont="1" applyFill="1" applyBorder="1" applyAlignment="1">
      <alignment vertical="center"/>
    </xf>
    <xf numFmtId="165" fontId="3" fillId="8" borderId="11" xfId="1" applyNumberFormat="1" applyFont="1" applyFill="1" applyBorder="1" applyAlignment="1">
      <alignment vertical="center"/>
    </xf>
    <xf numFmtId="41" fontId="3" fillId="7" borderId="11" xfId="1" applyNumberFormat="1" applyFont="1" applyFill="1" applyBorder="1" applyAlignment="1">
      <alignment vertical="center"/>
    </xf>
    <xf numFmtId="41" fontId="3" fillId="10" borderId="11" xfId="1" applyNumberFormat="1" applyFont="1" applyFill="1" applyBorder="1" applyAlignment="1">
      <alignment vertical="center"/>
    </xf>
    <xf numFmtId="9" fontId="3" fillId="7" borderId="13" xfId="2" applyFont="1" applyFill="1" applyBorder="1" applyAlignment="1">
      <alignment vertical="center"/>
    </xf>
    <xf numFmtId="164" fontId="3" fillId="7" borderId="13" xfId="1" applyNumberFormat="1" applyFont="1" applyFill="1" applyBorder="1" applyAlignment="1">
      <alignment vertical="center"/>
    </xf>
    <xf numFmtId="9" fontId="0" fillId="0" borderId="0" xfId="2" applyFont="1"/>
    <xf numFmtId="0" fontId="0" fillId="0" borderId="5" xfId="0" applyBorder="1"/>
    <xf numFmtId="164" fontId="3" fillId="2" borderId="0" xfId="1" applyNumberFormat="1" applyFont="1" applyFill="1" applyBorder="1" applyAlignment="1">
      <alignment vertical="center"/>
    </xf>
    <xf numFmtId="164" fontId="3" fillId="7" borderId="0" xfId="1" applyNumberFormat="1" applyFont="1" applyFill="1" applyBorder="1" applyAlignment="1">
      <alignment vertical="center"/>
    </xf>
    <xf numFmtId="164" fontId="3" fillId="8" borderId="0" xfId="1" applyNumberFormat="1" applyFont="1" applyFill="1" applyBorder="1" applyAlignment="1">
      <alignment vertical="center"/>
    </xf>
    <xf numFmtId="164" fontId="0" fillId="0" borderId="5" xfId="0" applyNumberFormat="1" applyBorder="1"/>
    <xf numFmtId="9" fontId="3" fillId="8" borderId="0" xfId="2" applyFont="1" applyFill="1" applyBorder="1" applyAlignment="1">
      <alignment vertical="center"/>
    </xf>
    <xf numFmtId="9" fontId="3" fillId="9" borderId="0" xfId="2" applyFont="1" applyFill="1" applyBorder="1" applyAlignment="1">
      <alignment horizontal="left" vertical="center"/>
    </xf>
    <xf numFmtId="9" fontId="3" fillId="0" borderId="9" xfId="2" applyFont="1" applyBorder="1" applyAlignment="1">
      <alignment vertical="center"/>
    </xf>
    <xf numFmtId="9" fontId="3" fillId="7" borderId="0" xfId="2" applyFont="1" applyFill="1" applyBorder="1" applyAlignment="1">
      <alignment vertical="center"/>
    </xf>
    <xf numFmtId="0" fontId="3" fillId="9" borderId="0" xfId="0" applyFont="1" applyFill="1"/>
    <xf numFmtId="3" fontId="3" fillId="8" borderId="5" xfId="1" applyNumberFormat="1" applyFont="1" applyFill="1" applyBorder="1" applyAlignment="1">
      <alignment vertical="center"/>
    </xf>
    <xf numFmtId="3" fontId="3" fillId="0" borderId="0" xfId="0" applyNumberFormat="1" applyFont="1" applyAlignment="1">
      <alignment vertical="center"/>
    </xf>
    <xf numFmtId="9" fontId="3" fillId="0" borderId="0" xfId="2" applyFont="1" applyAlignment="1">
      <alignment horizontal="left" vertical="top"/>
    </xf>
    <xf numFmtId="9" fontId="3" fillId="0" borderId="0" xfId="2" applyFont="1" applyAlignment="1">
      <alignment vertical="center"/>
    </xf>
    <xf numFmtId="9" fontId="2" fillId="5" borderId="5" xfId="2" applyFont="1" applyFill="1" applyBorder="1" applyAlignment="1">
      <alignment horizontal="center" vertical="center"/>
    </xf>
    <xf numFmtId="9" fontId="2" fillId="6" borderId="5" xfId="2" applyFont="1" applyFill="1" applyBorder="1" applyAlignment="1">
      <alignment horizontal="center" vertical="center"/>
    </xf>
    <xf numFmtId="9" fontId="2" fillId="0" borderId="0" xfId="2" applyFont="1" applyAlignment="1">
      <alignment horizontal="center" vertical="center"/>
    </xf>
    <xf numFmtId="9" fontId="3" fillId="0" borderId="0" xfId="2" applyFont="1" applyAlignment="1">
      <alignment horizontal="right" vertical="center"/>
    </xf>
    <xf numFmtId="9" fontId="2" fillId="12" borderId="5" xfId="2" applyFont="1" applyFill="1" applyBorder="1" applyAlignment="1">
      <alignment vertical="center"/>
    </xf>
    <xf numFmtId="9" fontId="2" fillId="0" borderId="5" xfId="2" applyFont="1" applyBorder="1" applyAlignment="1">
      <alignment horizontal="center" vertical="center"/>
    </xf>
    <xf numFmtId="0" fontId="2" fillId="12" borderId="5" xfId="0" applyFont="1" applyFill="1" applyBorder="1" applyAlignment="1">
      <alignment horizontal="center" vertical="center"/>
    </xf>
    <xf numFmtId="0" fontId="2" fillId="11" borderId="5" xfId="0" applyFont="1" applyFill="1" applyBorder="1" applyAlignment="1">
      <alignment vertical="center" wrapText="1"/>
    </xf>
    <xf numFmtId="0" fontId="2" fillId="11" borderId="5" xfId="0" applyFont="1" applyFill="1" applyBorder="1" applyAlignment="1">
      <alignment horizontal="center" vertical="center"/>
    </xf>
    <xf numFmtId="164" fontId="3" fillId="0" borderId="0" xfId="0" applyNumberFormat="1" applyFont="1" applyAlignment="1">
      <alignment horizontal="right" vertical="center"/>
    </xf>
    <xf numFmtId="164" fontId="2" fillId="0" borderId="0" xfId="0" applyNumberFormat="1" applyFont="1" applyAlignment="1">
      <alignment horizontal="center" vertical="center"/>
    </xf>
    <xf numFmtId="3" fontId="2" fillId="3" borderId="1" xfId="0" applyNumberFormat="1" applyFont="1" applyFill="1" applyBorder="1" applyAlignment="1">
      <alignment horizontal="left" vertical="center"/>
    </xf>
    <xf numFmtId="3" fontId="2" fillId="3" borderId="2" xfId="0" applyNumberFormat="1" applyFont="1" applyFill="1" applyBorder="1" applyAlignment="1">
      <alignment horizontal="left" vertical="center"/>
    </xf>
    <xf numFmtId="3" fontId="2" fillId="3" borderId="3" xfId="0" applyNumberFormat="1" applyFont="1" applyFill="1" applyBorder="1" applyAlignment="1">
      <alignment horizontal="left" vertical="center"/>
    </xf>
    <xf numFmtId="0" fontId="2" fillId="9" borderId="0" xfId="0" applyFont="1" applyFill="1" applyAlignment="1">
      <alignment horizontal="left" vertical="center"/>
    </xf>
    <xf numFmtId="0" fontId="2" fillId="9" borderId="9" xfId="0" applyFont="1" applyFill="1" applyBorder="1" applyAlignment="1">
      <alignment horizontal="left" vertical="center"/>
    </xf>
    <xf numFmtId="0" fontId="2" fillId="12" borderId="6" xfId="0" applyFont="1" applyFill="1" applyBorder="1" applyAlignment="1">
      <alignment horizontal="center" vertical="center"/>
    </xf>
    <xf numFmtId="0" fontId="2" fillId="12" borderId="7" xfId="0" applyFont="1" applyFill="1" applyBorder="1" applyAlignment="1">
      <alignment horizontal="center" vertical="center"/>
    </xf>
    <xf numFmtId="0" fontId="2" fillId="12" borderId="8" xfId="0" applyFont="1" applyFill="1" applyBorder="1" applyAlignment="1">
      <alignment horizontal="center" vertical="center"/>
    </xf>
    <xf numFmtId="3" fontId="4" fillId="4" borderId="9" xfId="0" applyNumberFormat="1" applyFont="1" applyFill="1" applyBorder="1" applyAlignment="1">
      <alignment horizontal="center" vertical="center" textRotation="90" wrapText="1"/>
    </xf>
    <xf numFmtId="3" fontId="4" fillId="4" borderId="4" xfId="0" applyNumberFormat="1" applyFont="1" applyFill="1" applyBorder="1" applyAlignment="1">
      <alignment horizontal="center" vertical="center" textRotation="90" wrapText="1"/>
    </xf>
    <xf numFmtId="164" fontId="2" fillId="9" borderId="0" xfId="1" applyNumberFormat="1" applyFont="1" applyFill="1" applyAlignment="1">
      <alignment horizontal="left" vertical="center"/>
    </xf>
    <xf numFmtId="164" fontId="2" fillId="9" borderId="9" xfId="1" applyNumberFormat="1" applyFont="1" applyFill="1" applyBorder="1" applyAlignment="1">
      <alignment horizontal="left" vertical="center"/>
    </xf>
    <xf numFmtId="9" fontId="2" fillId="12" borderId="6" xfId="2" applyFont="1" applyFill="1" applyBorder="1" applyAlignment="1">
      <alignment horizontal="center" vertical="center"/>
    </xf>
    <xf numFmtId="9" fontId="2" fillId="12" borderId="8" xfId="2" applyFont="1" applyFill="1" applyBorder="1" applyAlignment="1">
      <alignment horizontal="center" vertical="center"/>
    </xf>
    <xf numFmtId="0" fontId="13" fillId="0" borderId="12" xfId="0" applyFont="1" applyBorder="1" applyAlignment="1">
      <alignment horizontal="center"/>
    </xf>
    <xf numFmtId="0" fontId="0" fillId="0" borderId="12" xfId="0" applyBorder="1" applyAlignment="1">
      <alignment horizontal="center"/>
    </xf>
    <xf numFmtId="0" fontId="14" fillId="0" borderId="12" xfId="0" applyFont="1" applyBorder="1" applyAlignment="1">
      <alignment horizontal="center"/>
    </xf>
    <xf numFmtId="0" fontId="0" fillId="0" borderId="0" xfId="0" applyAlignment="1">
      <alignment horizontal="center"/>
    </xf>
  </cellXfs>
  <cellStyles count="5">
    <cellStyle name="Comma" xfId="1" builtinId="3"/>
    <cellStyle name="Comma 2" xfId="4" xr:uid="{F371B03E-B55A-4415-8CFC-569DCCB46B0F}"/>
    <cellStyle name="Normal" xfId="0" builtinId="0"/>
    <cellStyle name="Normal 2" xfId="3" xr:uid="{F254DECB-9599-4C4D-A5B8-B415257DE2BE}"/>
    <cellStyle name="Percent" xfId="2" builtinId="5"/>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1.xml"/><Relationship Id="rId21" Type="http://schemas.openxmlformats.org/officeDocument/2006/relationships/externalLink" Target="externalLinks/externalLink15.xml"/><Relationship Id="rId42" Type="http://schemas.openxmlformats.org/officeDocument/2006/relationships/externalLink" Target="externalLinks/externalLink36.xml"/><Relationship Id="rId63" Type="http://schemas.openxmlformats.org/officeDocument/2006/relationships/externalLink" Target="externalLinks/externalLink57.xml"/><Relationship Id="rId84" Type="http://schemas.openxmlformats.org/officeDocument/2006/relationships/externalLink" Target="externalLinks/externalLink78.xml"/><Relationship Id="rId16" Type="http://schemas.openxmlformats.org/officeDocument/2006/relationships/externalLink" Target="externalLinks/externalLink10.xml"/><Relationship Id="rId107" Type="http://schemas.openxmlformats.org/officeDocument/2006/relationships/externalLink" Target="externalLinks/externalLink101.xml"/><Relationship Id="rId11" Type="http://schemas.openxmlformats.org/officeDocument/2006/relationships/externalLink" Target="externalLinks/externalLink5.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53" Type="http://schemas.openxmlformats.org/officeDocument/2006/relationships/externalLink" Target="externalLinks/externalLink47.xml"/><Relationship Id="rId58" Type="http://schemas.openxmlformats.org/officeDocument/2006/relationships/externalLink" Target="externalLinks/externalLink52.xml"/><Relationship Id="rId74" Type="http://schemas.openxmlformats.org/officeDocument/2006/relationships/externalLink" Target="externalLinks/externalLink68.xml"/><Relationship Id="rId79" Type="http://schemas.openxmlformats.org/officeDocument/2006/relationships/externalLink" Target="externalLinks/externalLink73.xml"/><Relationship Id="rId102" Type="http://schemas.openxmlformats.org/officeDocument/2006/relationships/externalLink" Target="externalLinks/externalLink96.xml"/><Relationship Id="rId123" Type="http://schemas.openxmlformats.org/officeDocument/2006/relationships/externalLink" Target="externalLinks/externalLink117.xml"/><Relationship Id="rId128" Type="http://schemas.openxmlformats.org/officeDocument/2006/relationships/externalLink" Target="externalLinks/externalLink122.xml"/><Relationship Id="rId5" Type="http://schemas.openxmlformats.org/officeDocument/2006/relationships/worksheet" Target="worksheets/sheet5.xml"/><Relationship Id="rId90" Type="http://schemas.openxmlformats.org/officeDocument/2006/relationships/externalLink" Target="externalLinks/externalLink84.xml"/><Relationship Id="rId95" Type="http://schemas.openxmlformats.org/officeDocument/2006/relationships/externalLink" Target="externalLinks/externalLink89.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64" Type="http://schemas.openxmlformats.org/officeDocument/2006/relationships/externalLink" Target="externalLinks/externalLink58.xml"/><Relationship Id="rId69" Type="http://schemas.openxmlformats.org/officeDocument/2006/relationships/externalLink" Target="externalLinks/externalLink63.xml"/><Relationship Id="rId113" Type="http://schemas.openxmlformats.org/officeDocument/2006/relationships/externalLink" Target="externalLinks/externalLink107.xml"/><Relationship Id="rId118" Type="http://schemas.openxmlformats.org/officeDocument/2006/relationships/externalLink" Target="externalLinks/externalLink112.xml"/><Relationship Id="rId134" Type="http://schemas.openxmlformats.org/officeDocument/2006/relationships/styles" Target="styles.xml"/><Relationship Id="rId80" Type="http://schemas.openxmlformats.org/officeDocument/2006/relationships/externalLink" Target="externalLinks/externalLink74.xml"/><Relationship Id="rId85" Type="http://schemas.openxmlformats.org/officeDocument/2006/relationships/externalLink" Target="externalLinks/externalLink79.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59" Type="http://schemas.openxmlformats.org/officeDocument/2006/relationships/externalLink" Target="externalLinks/externalLink53.xml"/><Relationship Id="rId103" Type="http://schemas.openxmlformats.org/officeDocument/2006/relationships/externalLink" Target="externalLinks/externalLink97.xml"/><Relationship Id="rId108" Type="http://schemas.openxmlformats.org/officeDocument/2006/relationships/externalLink" Target="externalLinks/externalLink102.xml"/><Relationship Id="rId124" Type="http://schemas.openxmlformats.org/officeDocument/2006/relationships/externalLink" Target="externalLinks/externalLink118.xml"/><Relationship Id="rId129" Type="http://schemas.openxmlformats.org/officeDocument/2006/relationships/externalLink" Target="externalLinks/externalLink123.xml"/><Relationship Id="rId54" Type="http://schemas.openxmlformats.org/officeDocument/2006/relationships/externalLink" Target="externalLinks/externalLink48.xml"/><Relationship Id="rId70" Type="http://schemas.openxmlformats.org/officeDocument/2006/relationships/externalLink" Target="externalLinks/externalLink64.xml"/><Relationship Id="rId75" Type="http://schemas.openxmlformats.org/officeDocument/2006/relationships/externalLink" Target="externalLinks/externalLink69.xml"/><Relationship Id="rId91" Type="http://schemas.openxmlformats.org/officeDocument/2006/relationships/externalLink" Target="externalLinks/externalLink85.xml"/><Relationship Id="rId96" Type="http://schemas.openxmlformats.org/officeDocument/2006/relationships/externalLink" Target="externalLinks/externalLink9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49" Type="http://schemas.openxmlformats.org/officeDocument/2006/relationships/externalLink" Target="externalLinks/externalLink43.xml"/><Relationship Id="rId114" Type="http://schemas.openxmlformats.org/officeDocument/2006/relationships/externalLink" Target="externalLinks/externalLink108.xml"/><Relationship Id="rId119" Type="http://schemas.openxmlformats.org/officeDocument/2006/relationships/externalLink" Target="externalLinks/externalLink113.xml"/><Relationship Id="rId44" Type="http://schemas.openxmlformats.org/officeDocument/2006/relationships/externalLink" Target="externalLinks/externalLink38.xml"/><Relationship Id="rId60" Type="http://schemas.openxmlformats.org/officeDocument/2006/relationships/externalLink" Target="externalLinks/externalLink54.xml"/><Relationship Id="rId65" Type="http://schemas.openxmlformats.org/officeDocument/2006/relationships/externalLink" Target="externalLinks/externalLink59.xml"/><Relationship Id="rId81" Type="http://schemas.openxmlformats.org/officeDocument/2006/relationships/externalLink" Target="externalLinks/externalLink75.xml"/><Relationship Id="rId86" Type="http://schemas.openxmlformats.org/officeDocument/2006/relationships/externalLink" Target="externalLinks/externalLink80.xml"/><Relationship Id="rId130" Type="http://schemas.openxmlformats.org/officeDocument/2006/relationships/externalLink" Target="externalLinks/externalLink124.xml"/><Relationship Id="rId135" Type="http://schemas.openxmlformats.org/officeDocument/2006/relationships/sharedStrings" Target="sharedStrings.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9" Type="http://schemas.openxmlformats.org/officeDocument/2006/relationships/externalLink" Target="externalLinks/externalLink33.xml"/><Relationship Id="rId109" Type="http://schemas.openxmlformats.org/officeDocument/2006/relationships/externalLink" Target="externalLinks/externalLink103.xml"/><Relationship Id="rId34" Type="http://schemas.openxmlformats.org/officeDocument/2006/relationships/externalLink" Target="externalLinks/externalLink28.xml"/><Relationship Id="rId50" Type="http://schemas.openxmlformats.org/officeDocument/2006/relationships/externalLink" Target="externalLinks/externalLink44.xml"/><Relationship Id="rId55" Type="http://schemas.openxmlformats.org/officeDocument/2006/relationships/externalLink" Target="externalLinks/externalLink49.xml"/><Relationship Id="rId76" Type="http://schemas.openxmlformats.org/officeDocument/2006/relationships/externalLink" Target="externalLinks/externalLink70.xml"/><Relationship Id="rId97" Type="http://schemas.openxmlformats.org/officeDocument/2006/relationships/externalLink" Target="externalLinks/externalLink91.xml"/><Relationship Id="rId104" Type="http://schemas.openxmlformats.org/officeDocument/2006/relationships/externalLink" Target="externalLinks/externalLink98.xml"/><Relationship Id="rId120" Type="http://schemas.openxmlformats.org/officeDocument/2006/relationships/externalLink" Target="externalLinks/externalLink114.xml"/><Relationship Id="rId125" Type="http://schemas.openxmlformats.org/officeDocument/2006/relationships/externalLink" Target="externalLinks/externalLink119.xml"/><Relationship Id="rId7" Type="http://schemas.openxmlformats.org/officeDocument/2006/relationships/externalLink" Target="externalLinks/externalLink1.xml"/><Relationship Id="rId71" Type="http://schemas.openxmlformats.org/officeDocument/2006/relationships/externalLink" Target="externalLinks/externalLink65.xml"/><Relationship Id="rId92" Type="http://schemas.openxmlformats.org/officeDocument/2006/relationships/externalLink" Target="externalLinks/externalLink86.xml"/><Relationship Id="rId2" Type="http://schemas.openxmlformats.org/officeDocument/2006/relationships/worksheet" Target="worksheets/sheet2.xml"/><Relationship Id="rId29" Type="http://schemas.openxmlformats.org/officeDocument/2006/relationships/externalLink" Target="externalLinks/externalLink23.xml"/><Relationship Id="rId24" Type="http://schemas.openxmlformats.org/officeDocument/2006/relationships/externalLink" Target="externalLinks/externalLink18.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66" Type="http://schemas.openxmlformats.org/officeDocument/2006/relationships/externalLink" Target="externalLinks/externalLink60.xml"/><Relationship Id="rId87" Type="http://schemas.openxmlformats.org/officeDocument/2006/relationships/externalLink" Target="externalLinks/externalLink81.xml"/><Relationship Id="rId110" Type="http://schemas.openxmlformats.org/officeDocument/2006/relationships/externalLink" Target="externalLinks/externalLink104.xml"/><Relationship Id="rId115" Type="http://schemas.openxmlformats.org/officeDocument/2006/relationships/externalLink" Target="externalLinks/externalLink109.xml"/><Relationship Id="rId131" Type="http://schemas.openxmlformats.org/officeDocument/2006/relationships/externalLink" Target="externalLinks/externalLink125.xml"/><Relationship Id="rId136" Type="http://schemas.openxmlformats.org/officeDocument/2006/relationships/calcChain" Target="calcChain.xml"/><Relationship Id="rId61" Type="http://schemas.openxmlformats.org/officeDocument/2006/relationships/externalLink" Target="externalLinks/externalLink55.xml"/><Relationship Id="rId82" Type="http://schemas.openxmlformats.org/officeDocument/2006/relationships/externalLink" Target="externalLinks/externalLink76.xml"/><Relationship Id="rId19" Type="http://schemas.openxmlformats.org/officeDocument/2006/relationships/externalLink" Target="externalLinks/externalLink13.xml"/><Relationship Id="rId14" Type="http://schemas.openxmlformats.org/officeDocument/2006/relationships/externalLink" Target="externalLinks/externalLink8.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56" Type="http://schemas.openxmlformats.org/officeDocument/2006/relationships/externalLink" Target="externalLinks/externalLink50.xml"/><Relationship Id="rId77" Type="http://schemas.openxmlformats.org/officeDocument/2006/relationships/externalLink" Target="externalLinks/externalLink71.xml"/><Relationship Id="rId100" Type="http://schemas.openxmlformats.org/officeDocument/2006/relationships/externalLink" Target="externalLinks/externalLink94.xml"/><Relationship Id="rId105" Type="http://schemas.openxmlformats.org/officeDocument/2006/relationships/externalLink" Target="externalLinks/externalLink99.xml"/><Relationship Id="rId126" Type="http://schemas.openxmlformats.org/officeDocument/2006/relationships/externalLink" Target="externalLinks/externalLink120.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72" Type="http://schemas.openxmlformats.org/officeDocument/2006/relationships/externalLink" Target="externalLinks/externalLink66.xml"/><Relationship Id="rId93" Type="http://schemas.openxmlformats.org/officeDocument/2006/relationships/externalLink" Target="externalLinks/externalLink87.xml"/><Relationship Id="rId98" Type="http://schemas.openxmlformats.org/officeDocument/2006/relationships/externalLink" Target="externalLinks/externalLink92.xml"/><Relationship Id="rId121" Type="http://schemas.openxmlformats.org/officeDocument/2006/relationships/externalLink" Target="externalLinks/externalLink115.xml"/><Relationship Id="rId3" Type="http://schemas.openxmlformats.org/officeDocument/2006/relationships/worksheet" Target="worksheets/sheet3.xml"/><Relationship Id="rId25" Type="http://schemas.openxmlformats.org/officeDocument/2006/relationships/externalLink" Target="externalLinks/externalLink19.xml"/><Relationship Id="rId46" Type="http://schemas.openxmlformats.org/officeDocument/2006/relationships/externalLink" Target="externalLinks/externalLink40.xml"/><Relationship Id="rId67" Type="http://schemas.openxmlformats.org/officeDocument/2006/relationships/externalLink" Target="externalLinks/externalLink61.xml"/><Relationship Id="rId116" Type="http://schemas.openxmlformats.org/officeDocument/2006/relationships/externalLink" Target="externalLinks/externalLink110.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62" Type="http://schemas.openxmlformats.org/officeDocument/2006/relationships/externalLink" Target="externalLinks/externalLink56.xml"/><Relationship Id="rId83" Type="http://schemas.openxmlformats.org/officeDocument/2006/relationships/externalLink" Target="externalLinks/externalLink77.xml"/><Relationship Id="rId88" Type="http://schemas.openxmlformats.org/officeDocument/2006/relationships/externalLink" Target="externalLinks/externalLink82.xml"/><Relationship Id="rId111" Type="http://schemas.openxmlformats.org/officeDocument/2006/relationships/externalLink" Target="externalLinks/externalLink105.xml"/><Relationship Id="rId132" Type="http://schemas.openxmlformats.org/officeDocument/2006/relationships/externalLink" Target="externalLinks/externalLink126.xml"/><Relationship Id="rId15" Type="http://schemas.openxmlformats.org/officeDocument/2006/relationships/externalLink" Target="externalLinks/externalLink9.xml"/><Relationship Id="rId36" Type="http://schemas.openxmlformats.org/officeDocument/2006/relationships/externalLink" Target="externalLinks/externalLink30.xml"/><Relationship Id="rId57" Type="http://schemas.openxmlformats.org/officeDocument/2006/relationships/externalLink" Target="externalLinks/externalLink51.xml"/><Relationship Id="rId106" Type="http://schemas.openxmlformats.org/officeDocument/2006/relationships/externalLink" Target="externalLinks/externalLink100.xml"/><Relationship Id="rId127" Type="http://schemas.openxmlformats.org/officeDocument/2006/relationships/externalLink" Target="externalLinks/externalLink121.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52" Type="http://schemas.openxmlformats.org/officeDocument/2006/relationships/externalLink" Target="externalLinks/externalLink46.xml"/><Relationship Id="rId73" Type="http://schemas.openxmlformats.org/officeDocument/2006/relationships/externalLink" Target="externalLinks/externalLink67.xml"/><Relationship Id="rId78" Type="http://schemas.openxmlformats.org/officeDocument/2006/relationships/externalLink" Target="externalLinks/externalLink72.xml"/><Relationship Id="rId94" Type="http://schemas.openxmlformats.org/officeDocument/2006/relationships/externalLink" Target="externalLinks/externalLink88.xml"/><Relationship Id="rId99" Type="http://schemas.openxmlformats.org/officeDocument/2006/relationships/externalLink" Target="externalLinks/externalLink93.xml"/><Relationship Id="rId101" Type="http://schemas.openxmlformats.org/officeDocument/2006/relationships/externalLink" Target="externalLinks/externalLink95.xml"/><Relationship Id="rId122" Type="http://schemas.openxmlformats.org/officeDocument/2006/relationships/externalLink" Target="externalLinks/externalLink116.xml"/><Relationship Id="rId4" Type="http://schemas.openxmlformats.org/officeDocument/2006/relationships/worksheet" Target="worksheets/sheet4.xml"/><Relationship Id="rId9" Type="http://schemas.openxmlformats.org/officeDocument/2006/relationships/externalLink" Target="externalLinks/externalLink3.xml"/><Relationship Id="rId26" Type="http://schemas.openxmlformats.org/officeDocument/2006/relationships/externalLink" Target="externalLinks/externalLink20.xml"/><Relationship Id="rId47" Type="http://schemas.openxmlformats.org/officeDocument/2006/relationships/externalLink" Target="externalLinks/externalLink41.xml"/><Relationship Id="rId68" Type="http://schemas.openxmlformats.org/officeDocument/2006/relationships/externalLink" Target="externalLinks/externalLink62.xml"/><Relationship Id="rId89" Type="http://schemas.openxmlformats.org/officeDocument/2006/relationships/externalLink" Target="externalLinks/externalLink83.xml"/><Relationship Id="rId112" Type="http://schemas.openxmlformats.org/officeDocument/2006/relationships/externalLink" Target="externalLinks/externalLink106.xml"/><Relationship Id="rId133"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400">
                <a:solidFill>
                  <a:srgbClr val="002060"/>
                </a:solidFill>
                <a:latin typeface="Calibri" panose="020F0502020204030204" pitchFamily="34" charset="0"/>
                <a:ea typeface="Calibri" panose="020F0502020204030204" pitchFamily="34" charset="0"/>
                <a:cs typeface="Calibri" panose="020F0502020204030204" pitchFamily="34" charset="0"/>
              </a:rPr>
              <a:t>July 25 Top 5 profit contributors </a:t>
            </a:r>
          </a:p>
          <a:p>
            <a:pPr>
              <a:defRPr>
                <a:solidFill>
                  <a:srgbClr val="002060"/>
                </a:solidFill>
              </a:defRPr>
            </a:pPr>
            <a:r>
              <a:rPr lang="en-US" sz="1400">
                <a:solidFill>
                  <a:srgbClr val="002060"/>
                </a:solidFill>
                <a:latin typeface="Calibri" panose="020F0502020204030204" pitchFamily="34" charset="0"/>
                <a:ea typeface="Calibri" panose="020F0502020204030204" pitchFamily="34" charset="0"/>
                <a:cs typeface="Calibri" panose="020F0502020204030204" pitchFamily="34" charset="0"/>
              </a:rPr>
              <a:t>(LKR</a:t>
            </a:r>
            <a:r>
              <a:rPr lang="en-US" sz="1400" baseline="0">
                <a:solidFill>
                  <a:srgbClr val="002060"/>
                </a:solidFill>
                <a:latin typeface="Calibri" panose="020F0502020204030204" pitchFamily="34" charset="0"/>
                <a:ea typeface="Calibri" panose="020F0502020204030204" pitchFamily="34" charset="0"/>
                <a:cs typeface="Calibri" panose="020F0502020204030204" pitchFamily="34" charset="0"/>
              </a:rPr>
              <a:t> Mn)</a:t>
            </a:r>
            <a:r>
              <a:rPr lang="en-US" sz="1400">
                <a:solidFill>
                  <a:srgbClr val="002060"/>
                </a:solidFill>
                <a:latin typeface="Calibri" panose="020F0502020204030204" pitchFamily="34" charset="0"/>
                <a:ea typeface="Calibri" panose="020F0502020204030204" pitchFamily="34" charset="0"/>
                <a:cs typeface="Calibri" panose="020F0502020204030204" pitchFamily="34" charset="0"/>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tx>
            <c:strRef>
              <c:f>'Month  Top &amp; Bottom'!$B$1</c:f>
              <c:strCache>
                <c:ptCount val="1"/>
                <c:pt idx="0">
                  <c:v>Act </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Top &amp; Bottom'!$A$2:$A$6</c:f>
              <c:strCache>
                <c:ptCount val="5"/>
                <c:pt idx="0">
                  <c:v>ONE</c:v>
                </c:pt>
                <c:pt idx="1">
                  <c:v>MSL</c:v>
                </c:pt>
                <c:pt idx="2">
                  <c:v>MLL- Auto</c:v>
                </c:pt>
                <c:pt idx="3">
                  <c:v>MOLL</c:v>
                </c:pt>
                <c:pt idx="4">
                  <c:v>GSL</c:v>
                </c:pt>
              </c:strCache>
            </c:strRef>
          </c:cat>
          <c:val>
            <c:numRef>
              <c:f>'Month  Top &amp; Bottom'!$B$2:$B$6</c:f>
              <c:numCache>
                <c:formatCode>_(* #,##0_);_(* \(#,##0\);_(* "-"??_);_(@_)</c:formatCode>
                <c:ptCount val="5"/>
                <c:pt idx="0">
                  <c:v>90316.485190000007</c:v>
                </c:pt>
                <c:pt idx="1">
                  <c:v>68967.683999999994</c:v>
                </c:pt>
                <c:pt idx="2">
                  <c:v>60141.688429999995</c:v>
                </c:pt>
                <c:pt idx="3">
                  <c:v>35179.358100000005</c:v>
                </c:pt>
                <c:pt idx="4">
                  <c:v>20134.376870000015</c:v>
                </c:pt>
              </c:numCache>
            </c:numRef>
          </c:val>
          <c:extLst>
            <c:ext xmlns:c16="http://schemas.microsoft.com/office/drawing/2014/chart" uri="{C3380CC4-5D6E-409C-BE32-E72D297353CC}">
              <c16:uniqueId val="{00000000-D26B-446F-9F43-755F23A9C3CB}"/>
            </c:ext>
          </c:extLst>
        </c:ser>
        <c:dLbls>
          <c:dLblPos val="outEnd"/>
          <c:showLegendKey val="0"/>
          <c:showVal val="1"/>
          <c:showCatName val="0"/>
          <c:showSerName val="0"/>
          <c:showPercent val="0"/>
          <c:showBubbleSize val="0"/>
        </c:dLbls>
        <c:gapWidth val="219"/>
        <c:overlap val="-27"/>
        <c:axId val="1456107231"/>
        <c:axId val="2079291391"/>
      </c:barChart>
      <c:catAx>
        <c:axId val="145610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79291391"/>
        <c:crosses val="autoZero"/>
        <c:auto val="1"/>
        <c:lblAlgn val="ctr"/>
        <c:lblOffset val="100"/>
        <c:noMultiLvlLbl val="0"/>
      </c:catAx>
      <c:valAx>
        <c:axId val="2079291391"/>
        <c:scaling>
          <c:orientation val="minMax"/>
        </c:scaling>
        <c:delete val="1"/>
        <c:axPos val="l"/>
        <c:numFmt formatCode="_(* #,##0_);_(* \(#,##0\);_(* &quot;-&quot;??_);_(@_)" sourceLinked="1"/>
        <c:majorTickMark val="none"/>
        <c:minorTickMark val="none"/>
        <c:tickLblPos val="nextTo"/>
        <c:crossAx val="1456107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400">
                <a:solidFill>
                  <a:srgbClr val="002060"/>
                </a:solidFill>
                <a:latin typeface="Calibri" panose="020F0502020204030204" pitchFamily="34" charset="0"/>
                <a:ea typeface="Calibri" panose="020F0502020204030204" pitchFamily="34" charset="0"/>
                <a:cs typeface="Calibri" panose="020F0502020204030204" pitchFamily="34" charset="0"/>
              </a:rPr>
              <a:t>July 25 Bottom 5 profit contributors  (LKR</a:t>
            </a:r>
            <a:r>
              <a:rPr lang="en-US" sz="1400" baseline="0">
                <a:solidFill>
                  <a:srgbClr val="002060"/>
                </a:solidFill>
                <a:latin typeface="Calibri" panose="020F0502020204030204" pitchFamily="34" charset="0"/>
                <a:ea typeface="Calibri" panose="020F0502020204030204" pitchFamily="34" charset="0"/>
                <a:cs typeface="Calibri" panose="020F0502020204030204" pitchFamily="34" charset="0"/>
              </a:rPr>
              <a:t> Mn)</a:t>
            </a:r>
            <a:r>
              <a:rPr lang="en-US" sz="1400">
                <a:solidFill>
                  <a:srgbClr val="002060"/>
                </a:solidFill>
                <a:latin typeface="Calibri" panose="020F0502020204030204" pitchFamily="34" charset="0"/>
                <a:ea typeface="Calibri" panose="020F0502020204030204" pitchFamily="34" charset="0"/>
                <a:cs typeface="Calibri" panose="020F0502020204030204" pitchFamily="34" charset="0"/>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dLbl>
              <c:idx val="0"/>
              <c:layout>
                <c:manualLayout>
                  <c:x val="4.390822114977563E-3"/>
                  <c:y val="-0.1850306454075512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253-4ACF-A251-B73EA220542F}"/>
                </c:ext>
              </c:extLst>
            </c:dLbl>
            <c:dLbl>
              <c:idx val="1"/>
              <c:layout>
                <c:manualLayout>
                  <c:x val="2.7777777777777779E-3"/>
                  <c:y val="-2.77777777777777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53-4ACF-A251-B73EA220542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Top &amp; Bottom'!$A$41:$A$45</c:f>
              <c:strCache>
                <c:ptCount val="5"/>
                <c:pt idx="0">
                  <c:v>CPL</c:v>
                </c:pt>
                <c:pt idx="1">
                  <c:v>GMSL - OPL</c:v>
                </c:pt>
                <c:pt idx="2">
                  <c:v>Mckupler</c:v>
                </c:pt>
                <c:pt idx="3">
                  <c:v>MLL- Ind</c:v>
                </c:pt>
                <c:pt idx="4">
                  <c:v>IOE Group</c:v>
                </c:pt>
              </c:strCache>
            </c:strRef>
          </c:cat>
          <c:val>
            <c:numRef>
              <c:f>'Month  Top &amp; Bottom'!$B$41:$B$45</c:f>
              <c:numCache>
                <c:formatCode>_(* #,##0_);_(* \(#,##0\);_(* "-"??_);_(@_)</c:formatCode>
                <c:ptCount val="5"/>
                <c:pt idx="0">
                  <c:v>-3782.9556438158434</c:v>
                </c:pt>
                <c:pt idx="1">
                  <c:v>-5103.3489099999961</c:v>
                </c:pt>
                <c:pt idx="2">
                  <c:v>-12096.908824687158</c:v>
                </c:pt>
                <c:pt idx="3">
                  <c:v>-19943.844069668299</c:v>
                </c:pt>
                <c:pt idx="4">
                  <c:v>-63903.287197648227</c:v>
                </c:pt>
              </c:numCache>
            </c:numRef>
          </c:val>
          <c:extLst>
            <c:ext xmlns:c16="http://schemas.microsoft.com/office/drawing/2014/chart" uri="{C3380CC4-5D6E-409C-BE32-E72D297353CC}">
              <c16:uniqueId val="{00000000-D253-4ACF-A251-B73EA220542F}"/>
            </c:ext>
          </c:extLst>
        </c:ser>
        <c:dLbls>
          <c:dLblPos val="outEnd"/>
          <c:showLegendKey val="0"/>
          <c:showVal val="1"/>
          <c:showCatName val="0"/>
          <c:showSerName val="0"/>
          <c:showPercent val="0"/>
          <c:showBubbleSize val="0"/>
        </c:dLbls>
        <c:gapWidth val="219"/>
        <c:overlap val="-27"/>
        <c:axId val="1456107231"/>
        <c:axId val="2079291391"/>
      </c:barChart>
      <c:catAx>
        <c:axId val="145610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79291391"/>
        <c:crosses val="autoZero"/>
        <c:auto val="1"/>
        <c:lblAlgn val="ctr"/>
        <c:lblOffset val="100"/>
        <c:noMultiLvlLbl val="0"/>
      </c:catAx>
      <c:valAx>
        <c:axId val="2079291391"/>
        <c:scaling>
          <c:orientation val="minMax"/>
        </c:scaling>
        <c:delete val="1"/>
        <c:axPos val="l"/>
        <c:numFmt formatCode="_(* #,##0_);_(* \(#,##0\);_(* &quot;-&quot;??_);_(@_)" sourceLinked="1"/>
        <c:majorTickMark val="none"/>
        <c:minorTickMark val="none"/>
        <c:tickLblPos val="nextTo"/>
        <c:crossAx val="1456107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r>
              <a:rPr lang="en-US" sz="1200" b="1">
                <a:solidFill>
                  <a:srgbClr val="002060"/>
                </a:solidFill>
                <a:latin typeface="Calibri" panose="020F0502020204030204" pitchFamily="34" charset="0"/>
                <a:ea typeface="Calibri" panose="020F0502020204030204" pitchFamily="34" charset="0"/>
                <a:cs typeface="Calibri" panose="020F0502020204030204" pitchFamily="34" charset="0"/>
              </a:rPr>
              <a:t>YTD 'July 25 Top 5 profit contributors (LKR</a:t>
            </a:r>
            <a:r>
              <a:rPr lang="en-US" sz="1200" b="1" baseline="0">
                <a:solidFill>
                  <a:srgbClr val="002060"/>
                </a:solidFill>
                <a:latin typeface="Calibri" panose="020F0502020204030204" pitchFamily="34" charset="0"/>
                <a:ea typeface="Calibri" panose="020F0502020204030204" pitchFamily="34" charset="0"/>
                <a:cs typeface="Calibri" panose="020F0502020204030204" pitchFamily="34" charset="0"/>
              </a:rPr>
              <a:t> Mn)</a:t>
            </a:r>
            <a:r>
              <a:rPr lang="en-US" sz="1200" b="1">
                <a:solidFill>
                  <a:srgbClr val="002060"/>
                </a:solidFill>
                <a:latin typeface="Calibri" panose="020F0502020204030204" pitchFamily="34" charset="0"/>
                <a:ea typeface="Calibri" panose="020F0502020204030204" pitchFamily="34" charset="0"/>
                <a:cs typeface="Calibri" panose="020F0502020204030204" pitchFamily="34" charset="0"/>
              </a:rPr>
              <a:t> </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tx>
            <c:strRef>
              <c:f>'YTD Top &amp; Bottom'!$B$1</c:f>
              <c:strCache>
                <c:ptCount val="1"/>
                <c:pt idx="0">
                  <c:v>Act </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'YTD Top &amp; Bottom'!$A$2:$A$6</c:f>
              <c:strCache>
                <c:ptCount val="5"/>
                <c:pt idx="0">
                  <c:v>MSL</c:v>
                </c:pt>
                <c:pt idx="1">
                  <c:v>ONE</c:v>
                </c:pt>
                <c:pt idx="2">
                  <c:v>MLL Auto</c:v>
                </c:pt>
                <c:pt idx="3">
                  <c:v>GSL</c:v>
                </c:pt>
                <c:pt idx="4">
                  <c:v>MSC</c:v>
                </c:pt>
              </c:strCache>
            </c:strRef>
          </c:cat>
          <c:val>
            <c:numRef>
              <c:f>'YTD Top &amp; Bottom'!$B$2:$B$6</c:f>
              <c:numCache>
                <c:formatCode>_(* #,##0_);_(* \(#,##0\);_(* "-"??_);_(@_)</c:formatCode>
                <c:ptCount val="5"/>
                <c:pt idx="0">
                  <c:v>312256.48899999994</c:v>
                </c:pt>
                <c:pt idx="1">
                  <c:v>309173.13682999997</c:v>
                </c:pt>
                <c:pt idx="2">
                  <c:v>308421.70782000042</c:v>
                </c:pt>
                <c:pt idx="3">
                  <c:v>268844.99877999985</c:v>
                </c:pt>
                <c:pt idx="4">
                  <c:v>170310.59452864464</c:v>
                </c:pt>
              </c:numCache>
            </c:numRef>
          </c:val>
          <c:extLst>
            <c:ext xmlns:c16="http://schemas.microsoft.com/office/drawing/2014/chart" uri="{C3380CC4-5D6E-409C-BE32-E72D297353CC}">
              <c16:uniqueId val="{00000000-D7CB-47F0-8FA1-8520AFF196E8}"/>
            </c:ext>
          </c:extLst>
        </c:ser>
        <c:dLbls>
          <c:dLblPos val="outEnd"/>
          <c:showLegendKey val="0"/>
          <c:showVal val="1"/>
          <c:showCatName val="0"/>
          <c:showSerName val="0"/>
          <c:showPercent val="0"/>
          <c:showBubbleSize val="0"/>
        </c:dLbls>
        <c:gapWidth val="219"/>
        <c:overlap val="-27"/>
        <c:axId val="1456107231"/>
        <c:axId val="2079291391"/>
      </c:barChart>
      <c:catAx>
        <c:axId val="145610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79291391"/>
        <c:crosses val="autoZero"/>
        <c:auto val="1"/>
        <c:lblAlgn val="ctr"/>
        <c:lblOffset val="100"/>
        <c:noMultiLvlLbl val="0"/>
      </c:catAx>
      <c:valAx>
        <c:axId val="2079291391"/>
        <c:scaling>
          <c:orientation val="minMax"/>
        </c:scaling>
        <c:delete val="1"/>
        <c:axPos val="l"/>
        <c:numFmt formatCode="_(* #,##0_);_(* \(#,##0\);_(* &quot;-&quot;??_);_(@_)" sourceLinked="1"/>
        <c:majorTickMark val="none"/>
        <c:minorTickMark val="none"/>
        <c:tickLblPos val="nextTo"/>
        <c:crossAx val="1456107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r>
              <a:rPr lang="en-US" sz="1200" b="1">
                <a:solidFill>
                  <a:srgbClr val="002060"/>
                </a:solidFill>
                <a:latin typeface="Calibri" panose="020F0502020204030204" pitchFamily="34" charset="0"/>
                <a:ea typeface="Calibri" panose="020F0502020204030204" pitchFamily="34" charset="0"/>
                <a:cs typeface="Calibri" panose="020F0502020204030204" pitchFamily="34" charset="0"/>
              </a:rPr>
              <a:t>YTD 'July 25 Bottom 5 profit contributors (LKR</a:t>
            </a:r>
            <a:r>
              <a:rPr lang="en-US" sz="1200" b="1" baseline="0">
                <a:solidFill>
                  <a:srgbClr val="002060"/>
                </a:solidFill>
                <a:latin typeface="Calibri" panose="020F0502020204030204" pitchFamily="34" charset="0"/>
                <a:ea typeface="Calibri" panose="020F0502020204030204" pitchFamily="34" charset="0"/>
                <a:cs typeface="Calibri" panose="020F0502020204030204" pitchFamily="34" charset="0"/>
              </a:rPr>
              <a:t> Mn)</a:t>
            </a:r>
            <a:r>
              <a:rPr lang="en-US" sz="1200" b="1">
                <a:solidFill>
                  <a:srgbClr val="002060"/>
                </a:solidFill>
                <a:latin typeface="Calibri" panose="020F0502020204030204" pitchFamily="34" charset="0"/>
                <a:ea typeface="Calibri" panose="020F0502020204030204" pitchFamily="34" charset="0"/>
                <a:cs typeface="Calibri" panose="020F0502020204030204" pitchFamily="34" charset="0"/>
              </a:rPr>
              <a:t> </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tx>
            <c:strRef>
              <c:f>'YTD Top &amp; Bottom'!$B$1</c:f>
              <c:strCache>
                <c:ptCount val="1"/>
                <c:pt idx="0">
                  <c:v>Act </c:v>
                </c:pt>
              </c:strCache>
            </c:strRef>
          </c:tx>
          <c:spPr>
            <a:solidFill>
              <a:schemeClr val="accent1"/>
            </a:solidFill>
            <a:ln>
              <a:noFill/>
            </a:ln>
            <a:effectLst/>
          </c:spPr>
          <c:invertIfNegative val="0"/>
          <c:dLbls>
            <c:dLbl>
              <c:idx val="0"/>
              <c:layout>
                <c:manualLayout>
                  <c:x val="2.9859659599880423E-3"/>
                  <c:y val="-7.45257452574525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E8-4143-BB27-54111771F2F0}"/>
                </c:ext>
              </c:extLst>
            </c:dLbl>
            <c:dLbl>
              <c:idx val="1"/>
              <c:layout>
                <c:manualLayout>
                  <c:x val="1.0451115975388062E-2"/>
                  <c:y val="-7.1137944647163012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2332156972465635E-2"/>
                      <c:h val="0.11507479248020826"/>
                    </c:manualLayout>
                  </c15:layout>
                </c:ext>
                <c:ext xmlns:c16="http://schemas.microsoft.com/office/drawing/2014/chart" uri="{C3380CC4-5D6E-409C-BE32-E72D297353CC}">
                  <c16:uniqueId val="{00000001-2AE8-4143-BB27-54111771F2F0}"/>
                </c:ext>
              </c:extLst>
            </c:dLbl>
            <c:dLbl>
              <c:idx val="2"/>
              <c:numFmt formatCode="#,##0,"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531812293245369E-2"/>
                      <c:h val="0.22347587649104833"/>
                    </c:manualLayout>
                  </c15:layout>
                </c:ext>
                <c:ext xmlns:c16="http://schemas.microsoft.com/office/drawing/2014/chart" uri="{C3380CC4-5D6E-409C-BE32-E72D297353CC}">
                  <c16:uniqueId val="{00000002-2AE8-4143-BB27-54111771F2F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'YTD Top &amp; Bottom'!$A$40:$A$44</c:f>
              <c:strCache>
                <c:ptCount val="5"/>
                <c:pt idx="0">
                  <c:v>CPL</c:v>
                </c:pt>
                <c:pt idx="1">
                  <c:v>MMA</c:v>
                </c:pt>
                <c:pt idx="2">
                  <c:v>IOL</c:v>
                </c:pt>
                <c:pt idx="3">
                  <c:v>Mckupler</c:v>
                </c:pt>
                <c:pt idx="4">
                  <c:v>IOE Group</c:v>
                </c:pt>
              </c:strCache>
            </c:strRef>
          </c:cat>
          <c:val>
            <c:numRef>
              <c:f>'YTD Top &amp; Bottom'!$B$40:$B$44</c:f>
              <c:numCache>
                <c:formatCode>_(* #,##0_);_(* \(#,##0\);_(* "-"??_);_(@_)</c:formatCode>
                <c:ptCount val="5"/>
                <c:pt idx="0">
                  <c:v>-9024.5776065859882</c:v>
                </c:pt>
                <c:pt idx="1">
                  <c:v>-12787.710933333336</c:v>
                </c:pt>
                <c:pt idx="2">
                  <c:v>-13312.858000000004</c:v>
                </c:pt>
                <c:pt idx="3">
                  <c:v>-133750.26308676289</c:v>
                </c:pt>
                <c:pt idx="4">
                  <c:v>-150121.59283679462</c:v>
                </c:pt>
              </c:numCache>
            </c:numRef>
          </c:val>
          <c:extLst>
            <c:ext xmlns:c16="http://schemas.microsoft.com/office/drawing/2014/chart" uri="{C3380CC4-5D6E-409C-BE32-E72D297353CC}">
              <c16:uniqueId val="{00000000-2AE8-4143-BB27-54111771F2F0}"/>
            </c:ext>
          </c:extLst>
        </c:ser>
        <c:dLbls>
          <c:dLblPos val="outEnd"/>
          <c:showLegendKey val="0"/>
          <c:showVal val="1"/>
          <c:showCatName val="0"/>
          <c:showSerName val="0"/>
          <c:showPercent val="0"/>
          <c:showBubbleSize val="0"/>
        </c:dLbls>
        <c:gapWidth val="219"/>
        <c:overlap val="-27"/>
        <c:axId val="1456107231"/>
        <c:axId val="2079291391"/>
      </c:barChart>
      <c:catAx>
        <c:axId val="145610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79291391"/>
        <c:crosses val="autoZero"/>
        <c:auto val="1"/>
        <c:lblAlgn val="ctr"/>
        <c:lblOffset val="100"/>
        <c:noMultiLvlLbl val="0"/>
      </c:catAx>
      <c:valAx>
        <c:axId val="2079291391"/>
        <c:scaling>
          <c:orientation val="minMax"/>
        </c:scaling>
        <c:delete val="1"/>
        <c:axPos val="l"/>
        <c:numFmt formatCode="_(* #,##0_);_(* \(#,##0\);_(* &quot;-&quot;??_);_(@_)" sourceLinked="1"/>
        <c:majorTickMark val="none"/>
        <c:minorTickMark val="none"/>
        <c:tickLblPos val="nextTo"/>
        <c:crossAx val="1456107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June</a:t>
            </a:r>
            <a:r>
              <a:rPr lang="en-US" b="1" baseline="0">
                <a:latin typeface="Calibri" panose="020F0502020204030204" pitchFamily="34" charset="0"/>
                <a:ea typeface="Calibri" panose="020F0502020204030204" pitchFamily="34" charset="0"/>
                <a:cs typeface="Calibri" panose="020F0502020204030204" pitchFamily="34" charset="0"/>
              </a:rPr>
              <a:t>'25 Top 5 Contributors (PBT LKR 000) </a:t>
            </a:r>
            <a:endParaRPr lang="en-US"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'Graphical Figures'!$B$3</c:f>
              <c:strCache>
                <c:ptCount val="1"/>
                <c:pt idx="0">
                  <c:v>PBT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'Graphical Figures'!$A$4:$A$8</c:f>
              <c:strCache>
                <c:ptCount val="5"/>
                <c:pt idx="0">
                  <c:v>ONE</c:v>
                </c:pt>
                <c:pt idx="1">
                  <c:v>MOL</c:v>
                </c:pt>
                <c:pt idx="2">
                  <c:v>MLL- Automotive</c:v>
                </c:pt>
                <c:pt idx="3">
                  <c:v>MLL- Industrial</c:v>
                </c:pt>
                <c:pt idx="4">
                  <c:v>Mclarens Shipping Ltd</c:v>
                </c:pt>
              </c:strCache>
            </c:strRef>
          </c:cat>
          <c:val>
            <c:numRef>
              <c:f>'Graphical Figures'!$B$4:$B$8</c:f>
              <c:numCache>
                <c:formatCode>_(* #,##0_);_(* \(#,##0\);_(* "-"??_);_(@_)</c:formatCode>
                <c:ptCount val="5"/>
                <c:pt idx="0">
                  <c:v>84270.848480000015</c:v>
                </c:pt>
                <c:pt idx="1">
                  <c:v>54036.098899999997</c:v>
                </c:pt>
                <c:pt idx="2">
                  <c:v>53049.137919999957</c:v>
                </c:pt>
                <c:pt idx="3">
                  <c:v>48815.860115184551</c:v>
                </c:pt>
                <c:pt idx="4">
                  <c:v>43630.868999999999</c:v>
                </c:pt>
              </c:numCache>
            </c:numRef>
          </c:val>
          <c:extLst>
            <c:ext xmlns:c16="http://schemas.microsoft.com/office/drawing/2014/chart" uri="{C3380CC4-5D6E-409C-BE32-E72D297353CC}">
              <c16:uniqueId val="{00000000-006A-47BE-9AA0-1B1FF3C0FF74}"/>
            </c:ext>
          </c:extLst>
        </c:ser>
        <c:dLbls>
          <c:dLblPos val="outEnd"/>
          <c:showLegendKey val="0"/>
          <c:showVal val="1"/>
          <c:showCatName val="0"/>
          <c:showSerName val="0"/>
          <c:showPercent val="0"/>
          <c:showBubbleSize val="0"/>
        </c:dLbls>
        <c:gapWidth val="219"/>
        <c:overlap val="-27"/>
        <c:axId val="978277696"/>
        <c:axId val="978281056"/>
      </c:barChart>
      <c:catAx>
        <c:axId val="97827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978281056"/>
        <c:crosses val="autoZero"/>
        <c:auto val="1"/>
        <c:lblAlgn val="ctr"/>
        <c:lblOffset val="100"/>
        <c:noMultiLvlLbl val="0"/>
      </c:catAx>
      <c:valAx>
        <c:axId val="978281056"/>
        <c:scaling>
          <c:orientation val="minMax"/>
        </c:scaling>
        <c:delete val="1"/>
        <c:axPos val="l"/>
        <c:numFmt formatCode="_(* #,##0_);_(* \(#,##0\);_(* &quot;-&quot;??_);_(@_)" sourceLinked="1"/>
        <c:majorTickMark val="none"/>
        <c:minorTickMark val="none"/>
        <c:tickLblPos val="nextTo"/>
        <c:crossAx val="97827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YTD</a:t>
            </a:r>
            <a:r>
              <a:rPr lang="en-US" b="1" baseline="0">
                <a:latin typeface="Calibri" panose="020F0502020204030204" pitchFamily="34" charset="0"/>
                <a:ea typeface="Calibri" panose="020F0502020204030204" pitchFamily="34" charset="0"/>
                <a:cs typeface="Calibri" panose="020F0502020204030204" pitchFamily="34" charset="0"/>
              </a:rPr>
              <a:t> June '25 Top 5 Contributors (PBT LKR 000)</a:t>
            </a:r>
            <a:endParaRPr lang="en-US"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'Graphical Figures'!$E$3</c:f>
              <c:strCache>
                <c:ptCount val="1"/>
                <c:pt idx="0">
                  <c:v>PBT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'Graphical Figures'!$D$4:$D$8</c:f>
              <c:strCache>
                <c:ptCount val="5"/>
                <c:pt idx="0">
                  <c:v>MLL- Automotive</c:v>
                </c:pt>
                <c:pt idx="1">
                  <c:v>GAC Shipping Ltd</c:v>
                </c:pt>
                <c:pt idx="2">
                  <c:v>Mclarens Shipping Ltd</c:v>
                </c:pt>
                <c:pt idx="3">
                  <c:v>ONE</c:v>
                </c:pt>
                <c:pt idx="4">
                  <c:v>MLL- Industrial</c:v>
                </c:pt>
              </c:strCache>
            </c:strRef>
          </c:cat>
          <c:val>
            <c:numRef>
              <c:f>'Graphical Figures'!$E$4:$E$8</c:f>
              <c:numCache>
                <c:formatCode>_(* #,##0_);_(* \(#,##0\);_(* "-"??_);_(@_)</c:formatCode>
                <c:ptCount val="5"/>
                <c:pt idx="0">
                  <c:v>248280.01939000032</c:v>
                </c:pt>
                <c:pt idx="1">
                  <c:v>245844.7478100002</c:v>
                </c:pt>
                <c:pt idx="2">
                  <c:v>241189.79600000003</c:v>
                </c:pt>
                <c:pt idx="3">
                  <c:v>218856.65164</c:v>
                </c:pt>
                <c:pt idx="4">
                  <c:v>129205.01770289312</c:v>
                </c:pt>
              </c:numCache>
            </c:numRef>
          </c:val>
          <c:extLst>
            <c:ext xmlns:c16="http://schemas.microsoft.com/office/drawing/2014/chart" uri="{C3380CC4-5D6E-409C-BE32-E72D297353CC}">
              <c16:uniqueId val="{00000000-A020-403A-AC51-25EC9B67AF5A}"/>
            </c:ext>
          </c:extLst>
        </c:ser>
        <c:dLbls>
          <c:dLblPos val="outEnd"/>
          <c:showLegendKey val="0"/>
          <c:showVal val="1"/>
          <c:showCatName val="0"/>
          <c:showSerName val="0"/>
          <c:showPercent val="0"/>
          <c:showBubbleSize val="0"/>
        </c:dLbls>
        <c:gapWidth val="219"/>
        <c:overlap val="-27"/>
        <c:axId val="349599920"/>
        <c:axId val="864382080"/>
      </c:barChart>
      <c:catAx>
        <c:axId val="34959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64382080"/>
        <c:crosses val="autoZero"/>
        <c:auto val="1"/>
        <c:lblAlgn val="ctr"/>
        <c:lblOffset val="100"/>
        <c:noMultiLvlLbl val="0"/>
      </c:catAx>
      <c:valAx>
        <c:axId val="864382080"/>
        <c:scaling>
          <c:orientation val="minMax"/>
        </c:scaling>
        <c:delete val="1"/>
        <c:axPos val="l"/>
        <c:numFmt formatCode="_(* #,##0_);_(* \(#,##0\);_(* &quot;-&quot;??_);_(@_)" sourceLinked="1"/>
        <c:majorTickMark val="none"/>
        <c:minorTickMark val="none"/>
        <c:tickLblPos val="nextTo"/>
        <c:crossAx val="34959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June'25</a:t>
            </a:r>
            <a:r>
              <a:rPr lang="en-US" b="1" baseline="0">
                <a:latin typeface="Calibri" panose="020F0502020204030204" pitchFamily="34" charset="0"/>
                <a:ea typeface="Calibri" panose="020F0502020204030204" pitchFamily="34" charset="0"/>
                <a:cs typeface="Calibri" panose="020F0502020204030204" pitchFamily="34" charset="0"/>
              </a:rPr>
              <a:t> Bottom 5 Contributors (PBT LKR 000)</a:t>
            </a:r>
            <a:endParaRPr lang="en-US"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'Graphical Figures'!$B$11</c:f>
              <c:strCache>
                <c:ptCount val="1"/>
                <c:pt idx="0">
                  <c:v>PBT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'Graphical Figures'!$A$12:$A$16</c:f>
              <c:strCache>
                <c:ptCount val="5"/>
                <c:pt idx="0">
                  <c:v>MMA</c:v>
                </c:pt>
                <c:pt idx="1">
                  <c:v>Carplan Lubricants (Pvt) Ltd</c:v>
                </c:pt>
                <c:pt idx="2">
                  <c:v>Topaz Hotels Limited</c:v>
                </c:pt>
                <c:pt idx="3">
                  <c:v>GAC Logistics/McOcean Logistics Pvt Ltd</c:v>
                </c:pt>
                <c:pt idx="4">
                  <c:v>Interocean Lubricants (Pvt) Ltd</c:v>
                </c:pt>
              </c:strCache>
            </c:strRef>
          </c:cat>
          <c:val>
            <c:numRef>
              <c:f>'Graphical Figures'!$B$12:$B$16</c:f>
              <c:numCache>
                <c:formatCode>_(* #,##0_);_(* \(#,##0\);_(* "-"??_);_(@_)</c:formatCode>
                <c:ptCount val="5"/>
                <c:pt idx="0">
                  <c:v>-3426.3519766666632</c:v>
                </c:pt>
                <c:pt idx="1">
                  <c:v>-3782.9556438158443</c:v>
                </c:pt>
                <c:pt idx="2">
                  <c:v>-4728.5021699999998</c:v>
                </c:pt>
                <c:pt idx="3">
                  <c:v>-5114.685470000004</c:v>
                </c:pt>
                <c:pt idx="4">
                  <c:v>-15681.400330000008</c:v>
                </c:pt>
              </c:numCache>
            </c:numRef>
          </c:val>
          <c:extLst>
            <c:ext xmlns:c16="http://schemas.microsoft.com/office/drawing/2014/chart" uri="{C3380CC4-5D6E-409C-BE32-E72D297353CC}">
              <c16:uniqueId val="{00000000-AFB5-41DA-81DD-6F085EB4B96A}"/>
            </c:ext>
          </c:extLst>
        </c:ser>
        <c:dLbls>
          <c:dLblPos val="outEnd"/>
          <c:showLegendKey val="0"/>
          <c:showVal val="1"/>
          <c:showCatName val="0"/>
          <c:showSerName val="0"/>
          <c:showPercent val="0"/>
          <c:showBubbleSize val="0"/>
        </c:dLbls>
        <c:gapWidth val="219"/>
        <c:overlap val="-27"/>
        <c:axId val="977718112"/>
        <c:axId val="977716192"/>
      </c:barChart>
      <c:catAx>
        <c:axId val="977718112"/>
        <c:scaling>
          <c:orientation val="minMax"/>
        </c:scaling>
        <c:delete val="0"/>
        <c:axPos val="b"/>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977716192"/>
        <c:crosses val="autoZero"/>
        <c:auto val="0"/>
        <c:lblAlgn val="ctr"/>
        <c:lblOffset val="1"/>
        <c:tickLblSkip val="1"/>
        <c:noMultiLvlLbl val="0"/>
      </c:catAx>
      <c:valAx>
        <c:axId val="977716192"/>
        <c:scaling>
          <c:orientation val="minMax"/>
        </c:scaling>
        <c:delete val="1"/>
        <c:axPos val="l"/>
        <c:numFmt formatCode="_(* #,##0_);_(* \(#,##0\);_(* &quot;-&quot;??_);_(@_)" sourceLinked="1"/>
        <c:majorTickMark val="out"/>
        <c:minorTickMark val="none"/>
        <c:tickLblPos val="nextTo"/>
        <c:crossAx val="97771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YTD June'25</a:t>
            </a:r>
            <a:r>
              <a:rPr lang="en-US" b="1" baseline="0">
                <a:latin typeface="Calibri" panose="020F0502020204030204" pitchFamily="34" charset="0"/>
                <a:ea typeface="Calibri" panose="020F0502020204030204" pitchFamily="34" charset="0"/>
                <a:cs typeface="Calibri" panose="020F0502020204030204" pitchFamily="34" charset="0"/>
              </a:rPr>
              <a:t> Bottom 5 Contributors (</a:t>
            </a:r>
            <a:r>
              <a:rPr lang="en-US" b="1">
                <a:latin typeface="Calibri" panose="020F0502020204030204" pitchFamily="34" charset="0"/>
                <a:ea typeface="Calibri" panose="020F0502020204030204" pitchFamily="34" charset="0"/>
                <a:cs typeface="Calibri" panose="020F0502020204030204" pitchFamily="34" charset="0"/>
              </a:rPr>
              <a:t>PBT LKR 000)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'Graphical Figures'!$E$11</c:f>
              <c:strCache>
                <c:ptCount val="1"/>
                <c:pt idx="0">
                  <c:v>PBT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'Graphical Figures'!$D$12:$D$16</c:f>
              <c:strCache>
                <c:ptCount val="5"/>
                <c:pt idx="0">
                  <c:v>Elan Lubricants (Pvt) Ltd</c:v>
                </c:pt>
                <c:pt idx="1">
                  <c:v>Carplan Lubricants (Pvt) Ltd</c:v>
                </c:pt>
                <c:pt idx="2">
                  <c:v>MMA</c:v>
                </c:pt>
                <c:pt idx="3">
                  <c:v>Interocean Lubricants (Pvt) Ltd</c:v>
                </c:pt>
                <c:pt idx="4">
                  <c:v>IOE</c:v>
                </c:pt>
              </c:strCache>
            </c:strRef>
          </c:cat>
          <c:val>
            <c:numRef>
              <c:f>'Graphical Figures'!$E$12:$E$16</c:f>
              <c:numCache>
                <c:formatCode>_(* #,##0_);_(* \(#,##0\);_(* "-"??_);_(@_)</c:formatCode>
                <c:ptCount val="5"/>
                <c:pt idx="0">
                  <c:v>-4767.135479999999</c:v>
                </c:pt>
                <c:pt idx="1">
                  <c:v>-9024.5776065859882</c:v>
                </c:pt>
                <c:pt idx="2">
                  <c:v>-12328.957266666675</c:v>
                </c:pt>
                <c:pt idx="3">
                  <c:v>-17782.746406375118</c:v>
                </c:pt>
                <c:pt idx="4">
                  <c:v>-85160.679562500824</c:v>
                </c:pt>
              </c:numCache>
            </c:numRef>
          </c:val>
          <c:extLst>
            <c:ext xmlns:c16="http://schemas.microsoft.com/office/drawing/2014/chart" uri="{C3380CC4-5D6E-409C-BE32-E72D297353CC}">
              <c16:uniqueId val="{00000000-4DD4-448A-AD4C-B61A21897F5C}"/>
            </c:ext>
          </c:extLst>
        </c:ser>
        <c:dLbls>
          <c:dLblPos val="outEnd"/>
          <c:showLegendKey val="0"/>
          <c:showVal val="1"/>
          <c:showCatName val="0"/>
          <c:showSerName val="0"/>
          <c:showPercent val="0"/>
          <c:showBubbleSize val="0"/>
        </c:dLbls>
        <c:gapWidth val="219"/>
        <c:overlap val="-27"/>
        <c:axId val="864379680"/>
        <c:axId val="1166643312"/>
      </c:barChart>
      <c:catAx>
        <c:axId val="864379680"/>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66643312"/>
        <c:crosses val="autoZero"/>
        <c:auto val="1"/>
        <c:lblAlgn val="ctr"/>
        <c:lblOffset val="100"/>
        <c:noMultiLvlLbl val="0"/>
      </c:catAx>
      <c:valAx>
        <c:axId val="1166643312"/>
        <c:scaling>
          <c:orientation val="minMax"/>
        </c:scaling>
        <c:delete val="1"/>
        <c:axPos val="l"/>
        <c:numFmt formatCode="_(* #,##0_);_(* \(#,##0\);_(* &quot;-&quot;??_);_(@_)" sourceLinked="1"/>
        <c:majorTickMark val="none"/>
        <c:minorTickMark val="none"/>
        <c:tickLblPos val="nextTo"/>
        <c:crossAx val="86437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879475</xdr:colOff>
      <xdr:row>2</xdr:row>
      <xdr:rowOff>19050</xdr:rowOff>
    </xdr:from>
    <xdr:to>
      <xdr:col>9</xdr:col>
      <xdr:colOff>279400</xdr:colOff>
      <xdr:row>12</xdr:row>
      <xdr:rowOff>120650</xdr:rowOff>
    </xdr:to>
    <xdr:graphicFrame macro="">
      <xdr:nvGraphicFramePr>
        <xdr:cNvPr id="2" name="Chart 1">
          <a:extLst>
            <a:ext uri="{FF2B5EF4-FFF2-40B4-BE49-F238E27FC236}">
              <a16:creationId xmlns:a16="http://schemas.microsoft.com/office/drawing/2014/main" id="{CA37E0CB-9648-F143-D917-5275BF050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6350</xdr:colOff>
      <xdr:row>14</xdr:row>
      <xdr:rowOff>158750</xdr:rowOff>
    </xdr:from>
    <xdr:to>
      <xdr:col>9</xdr:col>
      <xdr:colOff>260350</xdr:colOff>
      <xdr:row>25</xdr:row>
      <xdr:rowOff>107950</xdr:rowOff>
    </xdr:to>
    <xdr:graphicFrame macro="">
      <xdr:nvGraphicFramePr>
        <xdr:cNvPr id="3" name="Chart 2">
          <a:extLst>
            <a:ext uri="{FF2B5EF4-FFF2-40B4-BE49-F238E27FC236}">
              <a16:creationId xmlns:a16="http://schemas.microsoft.com/office/drawing/2014/main" id="{78291C41-A5A6-4E79-A0CB-D5FE911D9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158750</xdr:rowOff>
    </xdr:from>
    <xdr:to>
      <xdr:col>8</xdr:col>
      <xdr:colOff>722630</xdr:colOff>
      <xdr:row>10</xdr:row>
      <xdr:rowOff>128270</xdr:rowOff>
    </xdr:to>
    <xdr:graphicFrame macro="">
      <xdr:nvGraphicFramePr>
        <xdr:cNvPr id="2" name="Chart 1">
          <a:extLst>
            <a:ext uri="{FF2B5EF4-FFF2-40B4-BE49-F238E27FC236}">
              <a16:creationId xmlns:a16="http://schemas.microsoft.com/office/drawing/2014/main" id="{D1D22514-0691-4F01-BE1F-F6CB52399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xdr:colOff>
      <xdr:row>11</xdr:row>
      <xdr:rowOff>57150</xdr:rowOff>
    </xdr:from>
    <xdr:to>
      <xdr:col>8</xdr:col>
      <xdr:colOff>735330</xdr:colOff>
      <xdr:row>21</xdr:row>
      <xdr:rowOff>1270</xdr:rowOff>
    </xdr:to>
    <xdr:graphicFrame macro="">
      <xdr:nvGraphicFramePr>
        <xdr:cNvPr id="3" name="Chart 2">
          <a:extLst>
            <a:ext uri="{FF2B5EF4-FFF2-40B4-BE49-F238E27FC236}">
              <a16:creationId xmlns:a16="http://schemas.microsoft.com/office/drawing/2014/main" id="{AF59024D-5659-406E-878C-99A049DF3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12700</xdr:colOff>
      <xdr:row>0</xdr:row>
      <xdr:rowOff>31750</xdr:rowOff>
    </xdr:from>
    <xdr:to>
      <xdr:col>14</xdr:col>
      <xdr:colOff>381000</xdr:colOff>
      <xdr:row>14</xdr:row>
      <xdr:rowOff>165100</xdr:rowOff>
    </xdr:to>
    <xdr:graphicFrame macro="">
      <xdr:nvGraphicFramePr>
        <xdr:cNvPr id="2" name="Chart 1">
          <a:extLst>
            <a:ext uri="{FF2B5EF4-FFF2-40B4-BE49-F238E27FC236}">
              <a16:creationId xmlns:a16="http://schemas.microsoft.com/office/drawing/2014/main" id="{FCAE714A-748A-3980-73D6-A9489AAD5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596900</xdr:colOff>
      <xdr:row>0</xdr:row>
      <xdr:rowOff>19050</xdr:rowOff>
    </xdr:from>
    <xdr:to>
      <xdr:col>23</xdr:col>
      <xdr:colOff>50799</xdr:colOff>
      <xdr:row>14</xdr:row>
      <xdr:rowOff>127000</xdr:rowOff>
    </xdr:to>
    <xdr:graphicFrame macro="">
      <xdr:nvGraphicFramePr>
        <xdr:cNvPr id="3" name="Chart 2">
          <a:extLst>
            <a:ext uri="{FF2B5EF4-FFF2-40B4-BE49-F238E27FC236}">
              <a16:creationId xmlns:a16="http://schemas.microsoft.com/office/drawing/2014/main" id="{9768370A-A041-2498-329D-69AE77CF5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18</xdr:row>
      <xdr:rowOff>146050</xdr:rowOff>
    </xdr:from>
    <xdr:to>
      <xdr:col>14</xdr:col>
      <xdr:colOff>355600</xdr:colOff>
      <xdr:row>34</xdr:row>
      <xdr:rowOff>158750</xdr:rowOff>
    </xdr:to>
    <xdr:graphicFrame macro="">
      <xdr:nvGraphicFramePr>
        <xdr:cNvPr id="4" name="Chart 3">
          <a:extLst>
            <a:ext uri="{FF2B5EF4-FFF2-40B4-BE49-F238E27FC236}">
              <a16:creationId xmlns:a16="http://schemas.microsoft.com/office/drawing/2014/main" id="{1BC9C244-8B7C-AC72-0C43-8F2DBAB147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6350</xdr:colOff>
      <xdr:row>19</xdr:row>
      <xdr:rowOff>63500</xdr:rowOff>
    </xdr:from>
    <xdr:to>
      <xdr:col>23</xdr:col>
      <xdr:colOff>63500</xdr:colOff>
      <xdr:row>35</xdr:row>
      <xdr:rowOff>38100</xdr:rowOff>
    </xdr:to>
    <xdr:graphicFrame macro="">
      <xdr:nvGraphicFramePr>
        <xdr:cNvPr id="5" name="Chart 4">
          <a:extLst>
            <a:ext uri="{FF2B5EF4-FFF2-40B4-BE49-F238E27FC236}">
              <a16:creationId xmlns:a16="http://schemas.microsoft.com/office/drawing/2014/main" id="{4E5BB228-E233-D1ED-4952-7C26DAE65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Documents%20and%20Settings\madhavisa\Local%20Settings\Temporary%20Internet%20Files\OLK1E\Budget%20Master%202008%20(Final)%20XV%20(2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work/BUDGET/Bgt%2006-07/Bgt%2006-07-3rd%20draft/HC%20Final/HHPL%20-%20Bgt%2006-0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21.1.197\GOC-Reports\SAP\BW\FMCG\KPIs-%20Dankotuwa\PC%20&amp;%20Soap%20Plant%20KP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21.1.197\GOC-Reports\work\BUDGET\Bgt%2006-07\Bgt%2006-07-3rd%20draft\HC%20Final\HHPL%20-%20Bgt%2006-0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tamaraK.MASGRP/Local%20Settings/Temporary%20Internet%20Files/OLKE2/Capex%202008/Fixed%20Assets%20commited%20Vs%20Budget-doc%20for%20the%20cal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NDOWS/Temporary%20Internet%20Files/OLK5143/DATA/TIO/JUNE_9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OC-Reports/SAP/BW/FMCG/KPIs-%20Dankotuwa/PC%20&amp;%20Soap%20Plant%20KPI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OC-Reports/work/BUDGET/Bgt%2006-07/Bgt%2006-07-3rd%20draft/HC%20Final/HHPL%20-%20Bgt%2006-0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Documents%20and%20Settings\sthilakaratne\Local%20Settings\Temporary%20Internet%20Files\OLK14\Draft%20(09%2009%20201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DOCUME~1\ADMINI~1\LOCALS~1\Temp\TRILSEP.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EMP/scorecard/revamped/Sin_BSC_Apr04_v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Indika-R/Helthcare/Age-Analysis-Meeting/HHPL-%20Age%2031%2012%2004(NEW).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nita/LOCALS~1/Temp/notes8B0720/HHPL-BSC%20Report%20January%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ndows/TEMP/ACO-04-2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Bdysrv01\fin\Ositha\Stocks98\Stocks98\Ac9805new.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BDYSRV01\FIN\Ac991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Achala%202/A%20to%20Z%20Files/Book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ocuments%20and%20Settings/kganeshan/Local%20Settings/Temporary%20Internet%20Files/OLK77/Draft%20(2010%2008%200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Indika-R/Customers/Appolo/Appolo%20-out-08%2006%2004(NEW-REC).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ndows/TEMP/Comparison.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ocuments%20and%20Settings/ldissanayake/Desktop/P&amp;G%20Act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y%20Documents/JvfrBody/JVReporter/BL010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Anita%20C/My%20Documents/Management%20Accounts/Group%20MA%20-%202005.06/MA%20Sep%20200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OC-Reports/SAP/BW/Healthcare/HPPL%20Price%20Variance%20for%20Vol%20Analysis-Dec200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Ac990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WN%20LOAD/Closing%20Stk%20Corvu.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DATA\TIO\JUNE_9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nita/LOCALS~1/Temp/notes8B0720/HHPL-BSC%20Report%20February%20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Documents%20and%20Settings/madhavisa/Local%20Settings/Temporary%20Internet%20Files/OLK1E/Budget%20Master%202008%20(Final)%20XV%20(23).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HTL%20Financial%20Data1%20(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windows/TEMP/My%20Documents/EXCEL/Financials%201998/Financials%20Schedules/monthly%20accounts/WINDOWS/Personal/STOCK96/AC98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mysite.na.xom.com/Local/Data/mxfoong/SDS/AP%20MER/2010/03%20Mar%2010/Opex/AP%20MER%20-%20OPEX%20-%20Mar%20201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stationery.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mysite.na.xom.com/HBF_Lubes&amp;SpecialitiesShare/Regional%20Lubes/Sales/Sales%20Support/Monthly%20Report/2006%20Monthly%20Country%20reports%20&amp;%20MER/Jan%2006/Jan%20DSDW%20Reports/Sales%20Opex%20report_2006_MTO.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FXHME16\NDHARTWI$\DOCUME~1\CANEVES\LOCALS~1\Temp\notesCC3C34\2005\0508\Presentation\DSDW%20Data%20for%20Market%20Page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TEMP/scorecard/revamped/Sin_BSC_May04.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work/ACCOUNT/TRILFEB.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Bdysrv01\fin\STOCK96\RAWMAT.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Accounts-Full%20set%20Nov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BL0198.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Actual%20Data/Orders-20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Y:\DOWN%20LOAD\Closing%20Stk%20Corvu.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Users/kapilar/AppData/Local/Microsoft/Windows/Temporary%20Internet%20Files/Content.Outlook/KHZAX8FU/Team%20Performance%20-%20May%202011%20(2).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DATA/TIO/JUNE_9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temp/Healthcare%20-pricing.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Y:\SHANTHA\TRIAL.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U:\DATA\TIO\JUNE_9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HHPL-EXPO-31%2007%200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mysite.na.xom.com/DOCUME~1/rareilly/LOCALS~1/Temp/notesE015EC/Copy%20of%20SWO%20Scorecard%20May%202010%20%20final.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BF_Lubes&amp;SpecialitiesShare/Regional%20Lubes/Performance%20Analysis/2003%20P&amp;B/P&amp;B%20Functionalization/Final%20templates/FS2004_Input_Template_Final_v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Down%20Load/QUEARY.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PHVSRV01\PV\WINDOWS\TEMP\Group%20Sales.xls" TargetMode="External"/></Relationships>
</file>

<file path=xl/externalLinks/_rels/externalLink53.xml.rels><?xml version="1.0" encoding="UTF-8" standalone="yes"?>
<Relationships xmlns="http://schemas.openxmlformats.org/package/2006/relationships"><Relationship Id="rId2" Type="http://schemas.microsoft.com/office/2019/04/relationships/externalLinkLongPath" Target="/Documents%20and%20Settings/Ama.HEMAS/Local%20Settings/Temporary%20Internet%20Files/Content.Outlook/U8WCRHC4/Documents%20and%20Settings/vathsala.HEMAS/Desktop/Official%20Miscellaneous/Power/Power%20Performance%20Tracking.xls?620C23FB" TargetMode="External"/><Relationship Id="rId1" Type="http://schemas.openxmlformats.org/officeDocument/2006/relationships/externalLinkPath" Target="file:///\\620C23FB\Power%20Performance%20Tracking.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HHPL-AGEANALYSIS-30%2009%2004.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HHPL-AGEANALYSIS-31%2007%2004.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MAS/05.May/MAS-FORMATS-May-03.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TEMP/scorecard/revamped/Consolidated%20Country%20Scorecard%20TRIAL.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BDYSRV01\FIN\DATA\TIO\JUNE_96.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Y:\Down%20Load\QUEARY.xls" TargetMode="External"/></Relationships>
</file>

<file path=xl/externalLinks/_rels/externalLink60.xml.rels><?xml version="1.0" encoding="UTF-8" standalone="yes"?>
<Relationships xmlns="http://schemas.openxmlformats.org/package/2006/relationships"><Relationship Id="rId3" Type="http://schemas.openxmlformats.org/officeDocument/2006/relationships/externalLinkPath" Target="https://mclarensltd-my.sharepoint.com/personal/amaya_mclarens_lk/Documents/Documents/Amaya%20-%20Corporate%20Planning/QFR,%20Group%20PBT,%20OH%20analysis/11.%20Nov%202022/Group%20PBT%20-%20Nov%202022.xlsx" TargetMode="External"/><Relationship Id="rId2" Type="http://schemas.microsoft.com/office/2019/04/relationships/externalLinkLongPath" Target="/personal/amaya_mclarens_lk/Documents/Documents/Amaya%20-%20Corporate%20Planning/QFR,%20Group%20PBT,%20OH%20analysis/2024/March%202024/Amaya%20-%20Corporate%20Planning/QFR,%20Group%20PBT,%20OH%20analysis/11.%20Nov%202022/Group%20PBT%20-%20Nov%202022.xlsx?9D631842" TargetMode="External"/><Relationship Id="rId1" Type="http://schemas.openxmlformats.org/officeDocument/2006/relationships/externalLinkPath" Target="file:///\\9D631842\Group%20PBT%20-%20Nov%202022.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Ac9909.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MANOJ%200607/BUDGET/Budget%20Pack%20FY%202006-07%20-Notes.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4F91EBB5\Nimex%20Performance%20Tracking%20-%20Investment%20EVA.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YPAPPS/MAST2003/Inbox/IFI/2003/Feb%202003/MAS-FORMATS-Feb-03.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Age-Analysis-Down/HHPL-%20Age%2031%2010%2004(NEW).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bfoas31\dfs\HBF_Lubes&amp;SpecialitiesShare\Regional%20Lubes\Sales\Sales%20Support\Monthly%20Report\2006%20Monthly%20Country%20reports%20&amp;%20MER\Jan%2006\Jan%20DSDW%20Reports\Sales%20Opex%20report_2006_MTO.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BF_Lubes&amp;SpecialtiesShare/Regional%20Lubes/Performance%20Analysis/2003%20P&amp;B/Mapped%20from%20FFX/2003%20L&amp;S%20DIPSS%20Templates/DIPSS_2003PB_Template_Final_v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172.21.1.197\ama\SAP\BW\Transportation\Team%20Reports\2009%5e10\Team%20Performance%20-%20Mar%202010.xls" TargetMode="External"/></Relationships>
</file>

<file path=xl/externalLinks/_rels/externalLink69.xml.rels><?xml version="1.0" encoding="UTF-8" standalone="yes"?>
<Relationships xmlns="http://schemas.openxmlformats.org/package/2006/relationships"><Relationship Id="rId1" Type="http://schemas.microsoft.com/office/2006/relationships/xlExternalLinkPath/xlStartup" Target="Lubes/Performance%20Analysis/Accounting/2004/region/DDCR/Australia/AUS01%20Jan%202004%20TIER%203%20VERSION%205.0%20-%20HC.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SAP/BW/Transportation/Team%20Reports/2010%5e11/Team%20Performance%20-%20Nov%202010.xlsx"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OWN%20LOAD/TENDER%20DOWN.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Year%202002/Seasonalisation/Templates%20send%20out/2002PB_Seasonalization_Template_new.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Regional%20Lubes/Performance%20Analysis/2001%20P&amp;B/4th%20Round%20Topside/Korea(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CHALA~1.HEM/LOCALS~1/Temp/HHPL-AGEANALYSIS-31%2012%2004.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Documents%20and%20Settings/prenethr/Local%20Settings/Temporary%20Internet%20Files/OLKB2/Documents%20and%20Settings/nelindraf/Local%20Settings/Temporary%20Internet%20Files/OLK1D/Revenue%20Summary%2004.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Y:\Subash%2002-03\Subash%2002-03%20Tad\Subash\Tour%20Adv-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SHANTHA\TRIAL.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Mevan/Budget%202007%20on%20BDY-LT-SAP001.masgrp.corp.pri/Budget%202007%20-%20Revised/Departments/capex/Capex-2007-19-12-06.xls" TargetMode="External"/></Relationships>
</file>

<file path=xl/externalLinks/_rels/externalLink79.xml.rels><?xml version="1.0" encoding="UTF-8" standalone="yes"?>
<Relationships xmlns="http://schemas.openxmlformats.org/package/2006/relationships"><Relationship Id="rId2" Type="http://schemas.microsoft.com/office/2019/04/relationships/externalLinkLongPath" Target="/Chamindhri/My%20Documents/MHL/Strategic%20Planning%20Process/Quarterly%20Management%20Consolidations/Quarter%20Ended%2031.12.2015/Final/Copy%20of_Consolidation%20for%20Quarter%20Ended%2031%2012%202015_Template%20v5.xlsx?5B6E7AB3" TargetMode="External"/><Relationship Id="rId1" Type="http://schemas.openxmlformats.org/officeDocument/2006/relationships/externalLinkPath" Target="file:///\\5B6E7AB3\Copy%20of_Consolidation%20for%20Quarter%20Ended%2031%2012%202015_Template%20v5.xls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G:\Chamindhri\My%20Documents\MHL\Strategic%20Planning%20Process\Quarterly%20Management%20Consolidations\Quarter%20Ended%2031.12.2015\Final\Copy%20of_Consolidation%20for%20Quarter%20Ended%2031%2012%202015_Template%20v5.xlsx"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mysite.na.xom.com/DOCUME~1/jxeu/LOCALS~1/Temp/notes791B8E/Country%20sales%20commentary/Export%20Cluster%20Sales%20-%20Jun%2007.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Hbfoas31\dfs\DOCUME~1\jxeu\LOCALS~1\Temp\notes791B8E\Country%20sales%20commentary\Export%20Cluster%20Sales%20-%20Jun%2007.xls" TargetMode="External"/></Relationships>
</file>

<file path=xl/externalLinks/_rels/externalLink83.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8%20August%202025/MSC%20August%20PL.xlsx" TargetMode="External"/><Relationship Id="rId1" Type="http://schemas.openxmlformats.org/officeDocument/2006/relationships/externalLinkPath" Target="/personal/amaya_mclarens_lk/Documents/Documents/Amaya%20-%20Corporate%20Planning/Management%20accounts/2025/08%20August%202025/MSC%20August%20PL.xlsx" TargetMode="External"/></Relationships>
</file>

<file path=xl/externalLinks/_rels/externalLink84.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7%20July%202025/July%202025%20P&amp;L.xlsx" TargetMode="External"/><Relationship Id="rId1" Type="http://schemas.openxmlformats.org/officeDocument/2006/relationships/externalLinkPath" Target="/personal/amaya_mclarens_lk/Documents/Documents/Amaya%20-%20Corporate%20Planning/Management%20accounts/2025/07%20July%202025/July%202025%20P&amp;L.xlsx" TargetMode="External"/></Relationships>
</file>

<file path=xl/externalLinks/_rels/externalLink85.xml.rels><?xml version="1.0" encoding="UTF-8" standalone="yes"?>
<Relationships xmlns="http://schemas.openxmlformats.org/package/2006/relationships"><Relationship Id="rId2" Type="http://schemas.openxmlformats.org/officeDocument/2006/relationships/externalLinkPath" Target="file:///C:\Users\amaya\Desktop\Sector%20summary\Group%20Financial%20performance%20summary\Aug%202025\Monthly%20Financial%20performance%20summary%20-%20Ship%20Supply%20&amp;%20Services%20-%20Aug.xlsx" TargetMode="External"/><Relationship Id="rId1" Type="http://schemas.openxmlformats.org/officeDocument/2006/relationships/externalLinkPath" Target="Monthly%20Financial%20performance%20summary%20-%20Ship%20Supply%20&amp;%20Services%20-%20Aug.xlsx" TargetMode="External"/></Relationships>
</file>

<file path=xl/externalLinks/_rels/externalLink86.xml.rels><?xml version="1.0" encoding="UTF-8" standalone="yes"?>
<Relationships xmlns="http://schemas.openxmlformats.org/package/2006/relationships"><Relationship Id="rId2" Type="http://schemas.openxmlformats.org/officeDocument/2006/relationships/externalLinkPath" Target="https://mclarensltd-my.sharepoint.com/personal/kavishani_mclarens_lk/Documents/Desktop/Sector%20FS/August%202025/Financials/Performance%20Summary-%20Shipping%20%20Cluster%20%20-%20Aug%20%2025.xlsx" TargetMode="External"/><Relationship Id="rId1" Type="http://schemas.openxmlformats.org/officeDocument/2006/relationships/externalLinkPath" Target="file:///D:\Kavishani_Data\OneDrive%20-%20McLarens%20Holdings%20Limited\Desktop\Sector%20FS\August%202025\Financials\Performance%20Summary-%20Shipping%20%20Cluster%20%20-%20Aug%20%2025.xlsx" TargetMode="External"/></Relationships>
</file>

<file path=xl/externalLinks/_rels/externalLink87.xml.rels><?xml version="1.0" encoding="UTF-8" standalone="yes"?>
<Relationships xmlns="http://schemas.openxmlformats.org/package/2006/relationships"><Relationship Id="rId2" Type="http://schemas.openxmlformats.org/officeDocument/2006/relationships/externalLinkPath" Target="https://mclarensltd-my.sharepoint.com/personal/kavishani_mclarens_lk/Documents/Desktop/Sector%20FS/August%202025/Financials/SLL-Management%20Accounts-Aug%2025..xlsx" TargetMode="External"/><Relationship Id="rId1" Type="http://schemas.openxmlformats.org/officeDocument/2006/relationships/externalLinkPath" Target="file:///D:\Kavishani_Data\OneDrive%20-%20McLarens%20Holdings%20Limited\Desktop\Sector%20FS\August%202025\Financials\SLL-Management%20Accounts-Aug%2025..xlsx" TargetMode="External"/></Relationships>
</file>

<file path=xl/externalLinks/_rels/externalLink88.xml.rels><?xml version="1.0" encoding="UTF-8" standalone="yes"?>
<Relationships xmlns="http://schemas.openxmlformats.org/package/2006/relationships"><Relationship Id="rId2" Type="http://schemas.openxmlformats.org/officeDocument/2006/relationships/externalLinkPath" Target="https://mclarensltd-my.sharepoint.com/personal/kavishani_mclarens_lk/Documents/Desktop/Sector%20FS/August%202025/Financials/MOL%20Management%20Accounts%20-%20AUG%2025.xlsx" TargetMode="External"/><Relationship Id="rId1" Type="http://schemas.openxmlformats.org/officeDocument/2006/relationships/externalLinkPath" Target="file:///D:\Kavishani_Data\OneDrive%20-%20McLarens%20Holdings%20Limited\Desktop\Sector%20FS\August%202025\Financials\MOL%20Management%20Accounts%20-%20AUG%2025.xlsx" TargetMode="External"/></Relationships>
</file>

<file path=xl/externalLinks/_rels/externalLink89.xml.rels><?xml version="1.0" encoding="UTF-8" standalone="yes"?>
<Relationships xmlns="http://schemas.openxmlformats.org/package/2006/relationships"><Relationship Id="rId2" Type="http://schemas.openxmlformats.org/officeDocument/2006/relationships/externalLinkPath" Target="https://mclarensltd-my.sharepoint.com/personal/kavishani_mclarens_lk/Documents/Desktop/Financials/August%202025/Financials/Management%20Accounts%20CHR%20-%20August%202025.xlsx" TargetMode="External"/><Relationship Id="rId1" Type="http://schemas.openxmlformats.org/officeDocument/2006/relationships/externalLinkPath" Target="/personal/kavishani_mclarens_lk/Documents/Desktop/Financials/August%202025/Financials/Management%20Accounts%20CHR%20-%20August%202025.xlsx" TargetMode="External"/></Relationships>
</file>

<file path=xl/externalLinks/_rels/externalLink90.xml.rels><?xml version="1.0" encoding="UTF-8" standalone="yes"?>
<Relationships xmlns="http://schemas.openxmlformats.org/package/2006/relationships"><Relationship Id="rId2" Type="http://schemas.openxmlformats.org/officeDocument/2006/relationships/externalLinkPath" Target="https://mclarensltd-my.sharepoint.com/personal/kavishani_mclarens_lk/Documents/Desktop/Sector%20FS/August%202025/Financials/MMA-%20Management%20FS_Aug'25.xlsx" TargetMode="External"/><Relationship Id="rId1" Type="http://schemas.openxmlformats.org/officeDocument/2006/relationships/externalLinkPath" Target="file:///D:\Kavishani_Data\OneDrive%20-%20McLarens%20Holdings%20Limited\Desktop\Sector%20FS\August%202025\Financials\MMA-%20Management%20FS_Aug'25.xlsx" TargetMode="External"/></Relationships>
</file>

<file path=xl/externalLinks/_rels/externalLink91.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8%20August%202025/GAC/Finance%20Review%20Aug%202025%20GSL.xlsx" TargetMode="External"/><Relationship Id="rId1" Type="http://schemas.openxmlformats.org/officeDocument/2006/relationships/externalLinkPath" Target="/personal/amaya_mclarens_lk/Documents/Documents/Amaya%20-%20Corporate%20Planning/Management%20accounts/2025/08%20August%202025/GAC/Finance%20Review%20Aug%202025%20GSL.xlsx" TargetMode="External"/></Relationships>
</file>

<file path=xl/externalLinks/_rels/externalLink92.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8%20August%202025/GAC/Formats%20for%20Finance%20Presentations%20-GMSL.xlsx" TargetMode="External"/><Relationship Id="rId1" Type="http://schemas.openxmlformats.org/officeDocument/2006/relationships/externalLinkPath" Target="/personal/amaya_mclarens_lk/Documents/Documents/Amaya%20-%20Corporate%20Planning/Management%20accounts/2025/08%20August%202025/GAC/Formats%20for%20Finance%20Presentations%20-GMSL.xlsx" TargetMode="External"/></Relationships>
</file>

<file path=xl/externalLinks/_rels/externalLink93.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8%20August%202025/GAC/TUG%20DEPARTMENT-%20FINANCE%20REVIEW%20FILE%20-%20AUG'25.xlsx" TargetMode="External"/><Relationship Id="rId1" Type="http://schemas.openxmlformats.org/officeDocument/2006/relationships/externalLinkPath" Target="/personal/amaya_mclarens_lk/Documents/Documents/Amaya%20-%20Corporate%20Planning/Management%20accounts/2025/08%20August%202025/GAC/TUG%20DEPARTMENT-%20FINANCE%20REVIEW%20FILE%20-%20AUG'25.xlsx" TargetMode="External"/></Relationships>
</file>

<file path=xl/externalLinks/_rels/externalLink94.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8%20August%202025/GAC/MCLS_AUG%2025.xlsx" TargetMode="External"/><Relationship Id="rId1" Type="http://schemas.openxmlformats.org/officeDocument/2006/relationships/externalLinkPath" Target="/personal/amaya_mclarens_lk/Documents/Documents/Amaya%20-%20Corporate%20Planning/Management%20accounts/2025/08%20August%202025/GAC/MCLS_AUG%2025.xlsx" TargetMode="External"/></Relationships>
</file>

<file path=xl/externalLinks/_rels/externalLink95.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8%20August%202025/GAC/GLL%20Formats%20for%20Finance%20Presentations.xlsx" TargetMode="External"/><Relationship Id="rId1" Type="http://schemas.openxmlformats.org/officeDocument/2006/relationships/externalLinkPath" Target="/personal/amaya_mclarens_lk/Documents/Documents/Amaya%20-%20Corporate%20Planning/Management%20accounts/2025/08%20August%202025/GAC/GLL%20Formats%20for%20Finance%20Presentations.xlsx" TargetMode="External"/></Relationships>
</file>

<file path=xl/externalLinks/_rels/externalLink96.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8%20August%202025/202508-Mgt%20Accounts%20-%20IOE%20Cluster.xlsx" TargetMode="External"/><Relationship Id="rId1" Type="http://schemas.openxmlformats.org/officeDocument/2006/relationships/externalLinkPath" Target="/personal/amaya_mclarens_lk/Documents/Documents/Amaya%20-%20Corporate%20Planning/Management%20accounts/2025/08%20August%202025/202508-Mgt%20Accounts%20-%20IOE%20Cluster.xlsx" TargetMode="External"/></Relationships>
</file>

<file path=xl/externalLinks/_rels/externalLink97.xml.rels><?xml version="1.0" encoding="UTF-8" standalone="yes"?>
<Relationships xmlns="http://schemas.openxmlformats.org/package/2006/relationships"><Relationship Id="rId2" Type="http://schemas.openxmlformats.org/officeDocument/2006/relationships/externalLinkPath" Target="https://mclarensltd-my.sharepoint.com/personal/amal_topaz_lk/Documents/Topaz%20Amal/Management%20Accounts%20August%202025/5%20-MGT%20ACCTS%20-%20AUGUST%20%20%202025.xlsx" TargetMode="External"/><Relationship Id="rId1" Type="http://schemas.openxmlformats.org/officeDocument/2006/relationships/externalLinkPath" Target="/personal/amaya_mclarens_lk/Documents/Documents/Amaya%20-%20Corporate%20Planning/Management%20accounts/2025/08%20August%202025/Hotel/5%20-MGT%20ACCTS%20-%20AUGUST%20%20%202025.xlsx" TargetMode="External"/></Relationships>
</file>

<file path=xl/externalLinks/_rels/externalLink98.xml.rels><?xml version="1.0" encoding="UTF-8" standalone="yes"?>
<Relationships xmlns="http://schemas.openxmlformats.org/package/2006/relationships"><Relationship Id="rId2" Type="http://schemas.openxmlformats.org/officeDocument/2006/relationships/externalLinkPath" Target="file:///C:\Users\amaya\Desktop\Sector%20summary\Group%20Financial%20performance%20summary\Aug%202025\Property%20Cluster%20Summary%20-%20Aug25%20V2.xlsx" TargetMode="External"/><Relationship Id="rId1" Type="http://schemas.openxmlformats.org/officeDocument/2006/relationships/externalLinkPath" Target="Property%20Cluster%20Summary%20-%20Aug25%20V2.xlsx" TargetMode="External"/></Relationships>
</file>

<file path=xl/externalLinks/_rels/externalLink99.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8%20August%202025/MGML%20Management%20Accounts%20-%20August%202025%20V4.xlsx" TargetMode="External"/><Relationship Id="rId1" Type="http://schemas.openxmlformats.org/officeDocument/2006/relationships/externalLinkPath" Target="/personal/amaya_mclarens_lk/Documents/Documents/Amaya%20-%20Corporate%20Planning/Management%20accounts/2025/08%20August%202025/MGML%20Management%20Accounts%20-%20August%202025%20V4.xlsx" TargetMode="External"/></Relationships>
</file>

<file path=xl/externalLinks/_rels/externalLink100.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8%20August%202025/Lubricants/MLL%20Management%20Accounts%20-%20August%202025%20V2.xlsx" TargetMode="External"/><Relationship Id="rId1" Type="http://schemas.openxmlformats.org/officeDocument/2006/relationships/externalLinkPath" Target="/personal/amaya_mclarens_lk/Documents/Documents/Amaya%20-%20Corporate%20Planning/Management%20accounts/2025/08%20August%202025/Lubricants/MLL%20Management%20Accounts%20-%20August%202025%20V2.xlsx" TargetMode="External"/></Relationships>
</file>

<file path=xl/externalLinks/_rels/externalLink101.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Sector%20Summary%20FY%202024-25/June/MLL%20Management%20Accounts%20-%20June%202025%20V1.xlsx" TargetMode="External"/><Relationship Id="rId1" Type="http://schemas.openxmlformats.org/officeDocument/2006/relationships/externalLinkPath" Target="/personal/kalpani_mclarens_lk/Documents/Desktop/Sector%20Summary%20FY%202024-25/June/MLL%20Management%20Accounts%20-%20June%202025%20V1.xlsx" TargetMode="External"/></Relationships>
</file>

<file path=xl/externalLinks/_rels/externalLink102.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8%20August%202025/Lubricants/08_25%20%20MLL_Auto_%20Mgt%20Accounts.xlsx" TargetMode="External"/><Relationship Id="rId1" Type="http://schemas.openxmlformats.org/officeDocument/2006/relationships/externalLinkPath" Target="/personal/amaya_mclarens_lk/Documents/Documents/Amaya%20-%20Corporate%20Planning/Management%20accounts/2025/08%20August%202025/Lubricants/08_25%20%20MLL_Auto_%20Mgt%20Accounts.xlsx" TargetMode="External"/></Relationships>
</file>

<file path=xl/externalLinks/_rels/externalLink103.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8%20August%202025/Lubricants/3M%20Management%20Accounts%20Aug%202025%20-%20Final.xlsx" TargetMode="External"/><Relationship Id="rId1" Type="http://schemas.openxmlformats.org/officeDocument/2006/relationships/externalLinkPath" Target="/personal/amaya_mclarens_lk/Documents/Documents/Amaya%20-%20Corporate%20Planning/Management%20accounts/2025/08%20August%202025/Lubricants/3M%20Management%20Accounts%20Aug%202025%20-%20Final.xlsx" TargetMode="External"/></Relationships>
</file>

<file path=xl/externalLinks/_rels/externalLink104.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7%20July%202025/3M%20Management%20Account%20-%20July%202025%20-%20Final.xlsx" TargetMode="External"/><Relationship Id="rId1" Type="http://schemas.openxmlformats.org/officeDocument/2006/relationships/externalLinkPath" Target="/personal/amaya_mclarens_lk/Documents/Documents/Amaya%20-%20Corporate%20Planning/Management%20accounts/2025/07%20July%202025/3M%20Management%20Account%20-%20July%202025%20-%20Final.xlsx" TargetMode="External"/></Relationships>
</file>

<file path=xl/externalLinks/_rels/externalLink105.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8%20August%202025/Lubricants/IOL%20_Management%20Accounts%202025-%20August.xlsx" TargetMode="External"/><Relationship Id="rId1" Type="http://schemas.openxmlformats.org/officeDocument/2006/relationships/externalLinkPath" Target="/personal/amaya_mclarens_lk/Documents/Documents/Amaya%20-%20Corporate%20Planning/Management%20accounts/2025/08%20August%202025/Lubricants/IOL%20_Management%20Accounts%202025-%20August.xlsx" TargetMode="External"/></Relationships>
</file>

<file path=xl/externalLinks/_rels/externalLink106.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8%20August%202025/Lubricants/Management%20Accounts%20-%20CPL%20August%20%2025.xlsx" TargetMode="External"/><Relationship Id="rId1" Type="http://schemas.openxmlformats.org/officeDocument/2006/relationships/externalLinkPath" Target="/personal/amaya_mclarens_lk/Documents/Documents/Amaya%20-%20Corporate%20Planning/Management%20accounts/2025/08%20August%202025/Lubricants/Management%20Accounts%20-%20CPL%20August%20%2025.xlsx" TargetMode="External"/></Relationships>
</file>

<file path=xl/externalLinks/_rels/externalLink107.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8%20August%202025/Lubricants/ELL_Management%20Accounts%20-%20Aug%202025.xlsx" TargetMode="External"/><Relationship Id="rId1" Type="http://schemas.openxmlformats.org/officeDocument/2006/relationships/externalLinkPath" Target="/personal/amaya_mclarens_lk/Documents/Documents/Amaya%20-%20Corporate%20Planning/Management%20accounts/2025/08%20August%202025/Lubricants/ELL_Management%20Accounts%20-%20Aug%202025.xlsx" TargetMode="External"/></Relationships>
</file>

<file path=xl/externalLinks/_rels/externalLink108.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Manufacturing%20Cluster/Macbertan%20Holdings%20(Pvt)%20Limited%20-%2030.06.2025.xlsx" TargetMode="External"/><Relationship Id="rId1" Type="http://schemas.openxmlformats.org/officeDocument/2006/relationships/externalLinkPath" Target="file:///D:\Kalpani_Data\OneDrive%20-%20McLarens%20Holdings%20Limited\Desktop\Manufacturing%20Cluster\Macbertan%20Holdings%20(Pvt)%20Limited%20-%2030.06.2025.xlsx" TargetMode="External"/></Relationships>
</file>

<file path=xl/externalLinks/_rels/externalLink109.xml.rels><?xml version="1.0" encoding="UTF-8" standalone="yes"?>
<Relationships xmlns="http://schemas.openxmlformats.org/package/2006/relationships"><Relationship Id="rId2" Type="http://schemas.openxmlformats.org/officeDocument/2006/relationships/externalLinkPath" Target="https://mclarensltd-my.sharepoint.com/personal/kavishani_mclarens_lk/Documents/Desktop/Sector%20FS/June%202025/Financials/MOL%20Management%20Accounts%20-%20JUNE%2025.xlsx" TargetMode="External"/><Relationship Id="rId1" Type="http://schemas.openxmlformats.org/officeDocument/2006/relationships/externalLinkPath" Target="/personal/kavishani_mclarens_lk/Documents/Desktop/Sector%20FS/June%202025/Financials/MOL%20Management%20Accounts%20-%20JUNE%2025.xlsx" TargetMode="External"/></Relationships>
</file>

<file path=xl/externalLinks/_rels/externalLink110.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Copy%20of%20MGML%20Management%20Accounts%20-%20June%202025%20V2.xlsx" TargetMode="External"/><Relationship Id="rId1" Type="http://schemas.openxmlformats.org/officeDocument/2006/relationships/externalLinkPath" Target="file:///D:\Kalpani_Data\OneDrive%20-%20McLarens%20Holdings%20Limited\Desktop\Sector%20Summary%20FY%202024-25\June\Strategic%20Investment_June\Copy%20of%20MGML%20Management%20Accounts%20-%20June%202025%20V2.xlsx" TargetMode="External"/></Relationships>
</file>

<file path=xl/externalLinks/_rels/externalLink111.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6%20June%202025/Management%20Accounts%20-%20SWL%20June%2025.xlsx" TargetMode="External"/><Relationship Id="rId1" Type="http://schemas.openxmlformats.org/officeDocument/2006/relationships/externalLinkPath" Target="/personal/amaya_mclarens_lk/Documents/Documents/Amaya%20-%20Corporate%20Planning/Management%20accounts/2025/06%20June%202025/Management%20Accounts%20-%20SWL%20June%2025.xlsx" TargetMode="External"/></Relationships>
</file>

<file path=xl/externalLinks/_rels/externalLink112.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Sector%20Summary%20FY%202024-25/June/Management%20Accounts%20-%20SWL%20June%2025.xlsx" TargetMode="External"/><Relationship Id="rId1" Type="http://schemas.openxmlformats.org/officeDocument/2006/relationships/externalLinkPath" Target="file:///D:\Kalpani_Data\OneDrive%20-%20McLarens%20Holdings%20Limited\Desktop\Sector%20Summary%20FY%202024-25\June\Management%20Accounts%20-%20SWL%20June%2025.xlsx" TargetMode="External"/></Relationships>
</file>

<file path=xl/externalLinks/_rels/externalLink113.xml.rels><?xml version="1.0" encoding="UTF-8" standalone="yes"?>
<Relationships xmlns="http://schemas.openxmlformats.org/package/2006/relationships"><Relationship Id="rId2" Type="http://schemas.openxmlformats.org/officeDocument/2006/relationships/externalLinkPath" Target="https://mclarensltd-my.sharepoint.com/personal/kavishani_mclarens_lk/Documents/Desktop/Financials/June%202025/Financials/Management%20Accounts%20CHR%20-%20June%202025.xlsx" TargetMode="External"/><Relationship Id="rId1" Type="http://schemas.openxmlformats.org/officeDocument/2006/relationships/externalLinkPath" Target="/personal/kavishani_mclarens_lk/Documents/Desktop/Financials/June%202025/Financials/Management%20Accounts%20CHR%20-%20June%202025.xlsx" TargetMode="External"/></Relationships>
</file>

<file path=xl/externalLinks/_rels/externalLink114.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Sector%20Summary%20FY%202024-25/June/PnL%20-%20June%20-%202025%20YTD(M)%20-%20EDL.xlsx" TargetMode="External"/><Relationship Id="rId1" Type="http://schemas.openxmlformats.org/officeDocument/2006/relationships/externalLinkPath" Target="file:///D:\Kalpani_Data\OneDrive%20-%20McLarens%20Holdings%20Limited\Desktop\Sector%20Summary%20FY%202024-25\June\PnL%20-%20June%20-%202025%20YTD(M)%20-%20EDL.xlsx" TargetMode="External"/></Relationships>
</file>

<file path=xl/externalLinks/_rels/externalLink115.xml.rels><?xml version="1.0" encoding="UTF-8" standalone="yes"?>
<Relationships xmlns="http://schemas.openxmlformats.org/package/2006/relationships"><Relationship Id="rId3" Type="http://schemas.openxmlformats.org/officeDocument/2006/relationships/externalLinkPath" Target="https://mclarensltd-my.sharepoint.com/personal/kavishani_mclarens_lk/Documents/Desktop/Sector%20FS/June%202025/Financials/Performance%20Summary-%20Shipping%20%20Cluster%20%20-%20June%2025%20-%20with%20Volume%20-%20United%20Maritime%20&amp;%20Swift%20Shipping.xlsx" TargetMode="External"/><Relationship Id="rId2" Type="http://schemas.microsoft.com/office/2019/04/relationships/externalLinkLongPath" Target="/personal/kavishani_mclarens_lk/Documents/Desktop/Sector%20FS/June%202025/Financials/Performance%20Summary-%20Shipping%20%20Cluster%20%20-%20June%2025%20-%20with%20Volume%20-%20United%20Maritime%20&amp;%20Swift%20Shipping.xlsx?BAB7DD63" TargetMode="External"/><Relationship Id="rId1" Type="http://schemas.openxmlformats.org/officeDocument/2006/relationships/externalLinkPath" Target="file:///\\BAB7DD63\Performance%20Summary-%20Shipping%20%20Cluster%20%20-%20June%2025%20-%20with%20Volume%20-%20United%20Maritime%20&amp;%20Swift%20Shipping.xlsx" TargetMode="External"/></Relationships>
</file>

<file path=xl/externalLinks/_rels/externalLink116.xml.rels><?xml version="1.0" encoding="UTF-8" standalone="yes"?>
<Relationships xmlns="http://schemas.openxmlformats.org/package/2006/relationships"><Relationship Id="rId2" Type="http://schemas.openxmlformats.org/officeDocument/2006/relationships/externalLinkPath" Target="https://mclarensltd-my.sharepoint.com/personal/kavishani_mclarens_lk/Documents/Desktop/Sector%20FS/June%202025/Financials/SLL-Management%20Accounts-Jun%2025..xlsx" TargetMode="External"/><Relationship Id="rId1" Type="http://schemas.openxmlformats.org/officeDocument/2006/relationships/externalLinkPath" Target="/personal/kavishani_mclarens_lk/Documents/Desktop/Sector%20FS/June%202025/Financials/SLL-Management%20Accounts-Jun%2025..xlsx" TargetMode="External"/></Relationships>
</file>

<file path=xl/externalLinks/_rels/externalLink117.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6%20June%202025/ELL_Management%20Accounts%20-%20June%202025.xlsx" TargetMode="External"/><Relationship Id="rId1" Type="http://schemas.openxmlformats.org/officeDocument/2006/relationships/externalLinkPath" Target="/personal/amaya_mclarens_lk/Documents/Documents/Amaya%20-%20Corporate%20Planning/Management%20accounts/2025/06%20June%202025/ELL_Management%20Accounts%20-%20June%202025.xlsx" TargetMode="External"/></Relationships>
</file>

<file path=xl/externalLinks/_rels/externalLink118.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Sector%20Summary%20FY%202024-25/June/ELL_Management%20Accounts%20-%20June%202025.xlsx" TargetMode="External"/><Relationship Id="rId1" Type="http://schemas.openxmlformats.org/officeDocument/2006/relationships/externalLinkPath" Target="file:///D:\Kalpani_Data\OneDrive%20-%20McLarens%20Holdings%20Limited\Desktop\Sector%20Summary%20FY%202024-25\June\ELL_Management%20Accounts%20-%20June%202025.xlsx" TargetMode="External"/></Relationships>
</file>

<file path=xl/externalLinks/_rels/externalLink119.xml.rels><?xml version="1.0" encoding="UTF-8" standalone="yes"?>
<Relationships xmlns="http://schemas.openxmlformats.org/package/2006/relationships"><Relationship Id="rId2" Type="http://schemas.openxmlformats.org/officeDocument/2006/relationships/externalLinkPath" Target="https://mclarensltd-my.sharepoint.com/personal/kavishani_mclarens_lk/Documents/Desktop/Sector%20FS/June%202025/Financials/MMA-%20Management%20FS_Jun'25%20-%20V2.xlsx" TargetMode="External"/><Relationship Id="rId1" Type="http://schemas.openxmlformats.org/officeDocument/2006/relationships/externalLinkPath" Target="/personal/kavishani_mclarens_lk/Documents/Desktop/Sector%20FS/June%202025/Financials/MMA-%20Management%20FS_Jun'25%20-%20V2.xlsx" TargetMode="External"/></Relationships>
</file>

<file path=xl/externalLinks/_rels/externalLink120.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6%20June%202025/Management%20Accounts%20-%20CPL%20June%20%2025.xlsx" TargetMode="External"/><Relationship Id="rId1" Type="http://schemas.openxmlformats.org/officeDocument/2006/relationships/externalLinkPath" Target="/personal/amaya_mclarens_lk/Documents/Documents/Amaya%20-%20Corporate%20Planning/Management%20accounts/2025/06%20June%202025/Management%20Accounts%20-%20CPL%20June%20%2025.xlsx" TargetMode="External"/></Relationships>
</file>

<file path=xl/externalLinks/_rels/externalLink121.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Sector%20Summary%20FY%202024-25/June/Management%20Accounts%20-%20CPL%20June%20%2025.xlsx" TargetMode="External"/><Relationship Id="rId1" Type="http://schemas.openxmlformats.org/officeDocument/2006/relationships/externalLinkPath" Target="file:///D:\Kalpani_Data\OneDrive%20-%20McLarens%20Holdings%20Limited\Desktop\Sector%20Summary%20FY%202024-25\June\Management%20Accounts%20-%20CPL%20June%20%2025.xlsx" TargetMode="External"/></Relationships>
</file>

<file path=xl/externalLinks/_rels/externalLink122.xml.rels><?xml version="1.0" encoding="UTF-8" standalone="yes"?>
<Relationships xmlns="http://schemas.openxmlformats.org/package/2006/relationships"><Relationship Id="rId2" Type="http://schemas.openxmlformats.org/officeDocument/2006/relationships/externalLinkPath" Target="https://mclarensltd-my.sharepoint.com/personal/amal_topaz_lk/Documents/Topaz%20Amal/Management%20Accounts%20June%202025/Copy%20of%203-MGT%20ACCTS%20-%20JUNE%20%20%202025.xlsx" TargetMode="External"/><Relationship Id="rId1" Type="http://schemas.openxmlformats.org/officeDocument/2006/relationships/externalLinkPath" Target="/personal/kalpani_mclarens_lk/Documents/Desktop/Copy%20of%203-MGT%20ACCTS%20-%20JUNE%20%20%202025.xlsx" TargetMode="External"/></Relationships>
</file>

<file path=xl/externalLinks/_rels/externalLink123.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6%20June%202025/IOL_Management%20Accounts%20-%20June%202025.xlsx" TargetMode="External"/><Relationship Id="rId1" Type="http://schemas.openxmlformats.org/officeDocument/2006/relationships/externalLinkPath" Target="/personal/amaya_mclarens_lk/Documents/Documents/Amaya%20-%20Corporate%20Planning/Management%20accounts/2025/06%20June%202025/IOL_Management%20Accounts%20-%20June%202025.xlsx" TargetMode="External"/></Relationships>
</file>

<file path=xl/externalLinks/_rels/externalLink124.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Sector%20Summary%20FY%202024-25/June/IOL_Management%20Accounts%20-%20June%202025.xlsx" TargetMode="External"/><Relationship Id="rId1" Type="http://schemas.openxmlformats.org/officeDocument/2006/relationships/externalLinkPath" Target="file:///D:\Kalpani_Data\OneDrive%20-%20McLarens%20Holdings%20Limited\Desktop\Sector%20Summary%20FY%202024-25\June\IOL_Management%20Accounts%20-%20June%202025.xlsx" TargetMode="External"/></Relationships>
</file>

<file path=xl/externalLinks/_rels/externalLink125.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New%20Format%20_QFR/New%20Format%20-%20Group%20Financial%20performance%20summary.xlsx" TargetMode="External"/><Relationship Id="rId1" Type="http://schemas.openxmlformats.org/officeDocument/2006/relationships/externalLinkPath" Target="/personal/kalpani_mclarens_lk/Documents/Desktop/Sector%20Summary%20FY%202024-25/June/New%20Format%20-%20Group%20Financial%20performance%20summary.xlsx" TargetMode="External"/></Relationships>
</file>

<file path=xl/externalLinks/_rels/externalLink126.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Manufacturing%20Cluster/Macbertan%20(Pvt)%20Limited%20-%2030.06.2025.xlsx" TargetMode="External"/><Relationship Id="rId1" Type="http://schemas.openxmlformats.org/officeDocument/2006/relationships/externalLinkPath" Target="file:///D:\Kalpani_Data\OneDrive%20-%20McLarens%20Holdings%20Limited\Desktop\Manufacturing%20Cluster\Macbertan%20(Pvt)%20Limited%20-%2030.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I"/>
      <sheetName val="Top Sheet"/>
      <sheetName val="Cap"/>
      <sheetName val="summary_2006_2008 (2)"/>
      <sheetName val="Assumptions"/>
      <sheetName val="P&amp;L USD"/>
      <sheetName val="CPH (USD)"/>
      <sheetName val="BS USD"/>
      <sheetName val="CF USD"/>
      <sheetName val="Capital Exp with USD"/>
      <sheetName val="Sales Budget"/>
      <sheetName val="Revenue Sheets"/>
      <sheetName val="Pivot"/>
      <sheetName val="SAP P &amp; L"/>
      <sheetName val="P&amp;L LKR"/>
      <sheetName val="BS LKR"/>
      <sheetName val="CPH (LKR)"/>
      <sheetName val="CF LKR"/>
      <sheetName val="Depn LKR-N"/>
      <sheetName val="DL % Change"/>
      <sheetName val="Depn USD"/>
      <sheetName val="Exch &amp; Int."/>
      <sheetName val="DL Analysis"/>
      <sheetName val="P&amp;L LKR (2)"/>
      <sheetName val="IT Cost Sheet"/>
      <sheetName val="Sheet1"/>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amp; LOSS"/>
      <sheetName val="Jun - Mar"/>
      <sheetName val="Brand Plan Jun - Mar"/>
      <sheetName val="Non moving"/>
      <sheetName val="Sheet1"/>
      <sheetName val="PL APR &amp; MAY"/>
      <sheetName val="Bud-Notes-ADM (2)"/>
      <sheetName val="Bud-Notes-MNFC"/>
      <sheetName val="Overtime Analysis"/>
      <sheetName val="McLarens Lubricants Limited"/>
      <sheetName val="Company Name"/>
      <sheetName val="Interocean Lubricants (Pvt) Ltd"/>
      <sheetName val="Galle Agency House (Pvt) Ltd"/>
    </sheetNames>
    <sheetDataSet>
      <sheetData sheetId="0" refreshError="1"/>
      <sheetData sheetId="1"/>
      <sheetData sheetId="2"/>
      <sheetData sheetId="3" refreshError="1"/>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Energy"/>
      <sheetName val="OTIF-PC Plant"/>
      <sheetName val="OTIF - Soap Plant"/>
      <sheetName val="Man Hours"/>
      <sheetName val="Material Wastage"/>
      <sheetName val="Machine Efficiency"/>
      <sheetName val="OTIF% for Demand Forecasting"/>
      <sheetName val="Sales &amp; Distribution"/>
      <sheetName val="LabourCost"/>
      <sheetName val="PC Plant-Volumes Kg"/>
      <sheetName val="Soap Plant Volumes"/>
      <sheetName val="WEEK 01"/>
      <sheetName val="WEEK 02"/>
      <sheetName val="WEEK 03"/>
      <sheetName val="WEEK 04"/>
      <sheetName val="WEEK 05"/>
      <sheetName val="July 2008"/>
      <sheetName val="Sheet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amp; LOSS"/>
      <sheetName val="Jun - Mar"/>
      <sheetName val="Brand Plan Jun - Mar"/>
      <sheetName val="Non moving"/>
      <sheetName val="Sheet1"/>
      <sheetName val="PL APR &amp; MAY"/>
      <sheetName val="Bud-Notes-ADM (2)"/>
      <sheetName val="Bud-Notes-MNFC"/>
      <sheetName val="Company Name"/>
      <sheetName val="Galle Agency House (Pvt) Ltd"/>
    </sheetNames>
    <sheetDataSet>
      <sheetData sheetId="0" refreshError="1"/>
      <sheetData sheetId="1"/>
      <sheetData sheetId="2"/>
      <sheetData sheetId="3" refreshError="1"/>
      <sheetData sheetId="4"/>
      <sheetData sheetId="5"/>
      <sheetData sheetId="6"/>
      <sheetData sheetId="7" refreshError="1"/>
      <sheetData sheetId="8" refreshError="1"/>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epn USD"/>
      <sheetName val="Sheet3"/>
      <sheetName val="Month USD"/>
      <sheetName val="Depn_USD"/>
      <sheetName val="9"/>
    </sheetNames>
    <sheetDataSet>
      <sheetData sheetId="0"/>
      <sheetData sheetId="1"/>
      <sheetData sheetId="2"/>
      <sheetData sheetId="3" refreshError="1"/>
      <sheetData sheetId="4"/>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PL.XLS"/>
      <sheetName val="CUM-PL.XLS"/>
      <sheetName val="MON-COMP.XLS"/>
      <sheetName val="CUM-COMP.XLS"/>
      <sheetName val="BUD-D.XLS"/>
      <sheetName val="MON-PL_XLS"/>
      <sheetName val="CUM-PL_XLS"/>
      <sheetName val="MON-COMP_XLS"/>
      <sheetName val="CUM-COMP_XLS"/>
      <sheetName val="BUD-D_XLS"/>
      <sheetName val="MON-PL_XLS1"/>
      <sheetName val="CUM-PL_XLS1"/>
      <sheetName val="MON-COMP_XLS1"/>
      <sheetName val="CUM-COMP_XLS1"/>
      <sheetName val="BUD-D_XLS1"/>
      <sheetName val="Sheet1"/>
    </sheetNames>
    <sheetDataSet>
      <sheetData sheetId="0"/>
      <sheetData sheetId="1"/>
      <sheetData sheetId="2"/>
      <sheetData sheetId="3"/>
      <sheetData sheetId="4" refreshError="1">
        <row r="3">
          <cell r="AE3" t="str">
            <v>FOR THE MONTH ENDED MARCH 1994</v>
          </cell>
          <cell r="DQ3" t="str">
            <v>FOR THE MONTH ENDED DECEMBER 1994</v>
          </cell>
        </row>
        <row r="4">
          <cell r="AD4" t="str">
            <v>Run Date:</v>
          </cell>
          <cell r="AE4">
            <v>35268.702116898145</v>
          </cell>
          <cell r="DP4" t="str">
            <v>Run Date:</v>
          </cell>
          <cell r="DQ4">
            <v>35268.702116898145</v>
          </cell>
        </row>
        <row r="5">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DH5" t="str">
            <v>Total</v>
          </cell>
          <cell r="DI5" t="str">
            <v>Purchasing</v>
          </cell>
          <cell r="DJ5" t="str">
            <v>Production</v>
          </cell>
          <cell r="DK5" t="str">
            <v>Warehousing</v>
          </cell>
          <cell r="DL5" t="str">
            <v>Mgmt/Admin</v>
          </cell>
          <cell r="DM5" t="str">
            <v>Finance</v>
          </cell>
          <cell r="DN5" t="str">
            <v>Export</v>
          </cell>
          <cell r="DO5" t="str">
            <v>Shipping</v>
          </cell>
          <cell r="DP5" t="str">
            <v>others</v>
          </cell>
          <cell r="DQ5" t="str">
            <v>Building</v>
          </cell>
        </row>
        <row r="6">
          <cell r="V6">
            <v>638</v>
          </cell>
          <cell r="X6">
            <v>363</v>
          </cell>
          <cell r="Y6">
            <v>275</v>
          </cell>
          <cell r="DJ6">
            <v>0</v>
          </cell>
        </row>
        <row r="7">
          <cell r="V7">
            <v>2711</v>
          </cell>
          <cell r="W7">
            <v>26</v>
          </cell>
          <cell r="X7">
            <v>1915</v>
          </cell>
          <cell r="Y7">
            <v>139</v>
          </cell>
          <cell r="Z7">
            <v>68</v>
          </cell>
          <cell r="AC7">
            <v>206</v>
          </cell>
          <cell r="AD7">
            <v>357</v>
          </cell>
          <cell r="DJ7">
            <v>0</v>
          </cell>
          <cell r="DK7">
            <v>0</v>
          </cell>
          <cell r="DO7">
            <v>0</v>
          </cell>
        </row>
        <row r="8">
          <cell r="V8">
            <v>815</v>
          </cell>
          <cell r="AE8">
            <v>815</v>
          </cell>
          <cell r="DQ8">
            <v>0</v>
          </cell>
        </row>
        <row r="9">
          <cell r="V9">
            <v>866</v>
          </cell>
          <cell r="X9">
            <v>866</v>
          </cell>
          <cell r="DJ9">
            <v>0</v>
          </cell>
        </row>
        <row r="10">
          <cell r="V10">
            <v>242</v>
          </cell>
          <cell r="X10">
            <v>242</v>
          </cell>
          <cell r="DJ10">
            <v>0</v>
          </cell>
        </row>
        <row r="11">
          <cell r="V11">
            <v>804</v>
          </cell>
          <cell r="X11">
            <v>804</v>
          </cell>
          <cell r="DJ11">
            <v>0</v>
          </cell>
        </row>
        <row r="12">
          <cell r="V12">
            <v>299</v>
          </cell>
          <cell r="AE12">
            <v>299</v>
          </cell>
          <cell r="DQ12">
            <v>0</v>
          </cell>
        </row>
        <row r="13">
          <cell r="V13">
            <v>4337</v>
          </cell>
          <cell r="W13">
            <v>164</v>
          </cell>
          <cell r="X13">
            <v>1843</v>
          </cell>
          <cell r="Y13">
            <v>124</v>
          </cell>
          <cell r="Z13">
            <v>1906</v>
          </cell>
          <cell r="AC13">
            <v>138</v>
          </cell>
          <cell r="AD13">
            <v>162</v>
          </cell>
          <cell r="DI13">
            <v>0</v>
          </cell>
          <cell r="DJ13">
            <v>0</v>
          </cell>
          <cell r="DK13">
            <v>0</v>
          </cell>
          <cell r="DL13">
            <v>0</v>
          </cell>
          <cell r="DO13">
            <v>0</v>
          </cell>
          <cell r="DP13">
            <v>0</v>
          </cell>
        </row>
        <row r="14">
          <cell r="V14">
            <v>1636</v>
          </cell>
          <cell r="X14">
            <v>1636</v>
          </cell>
          <cell r="DJ14">
            <v>0</v>
          </cell>
        </row>
        <row r="15">
          <cell r="V15">
            <v>52</v>
          </cell>
          <cell r="Z15">
            <v>52</v>
          </cell>
          <cell r="DL15">
            <v>0</v>
          </cell>
        </row>
        <row r="16">
          <cell r="V16">
            <v>797</v>
          </cell>
          <cell r="W16">
            <v>7.0476739715494041</v>
          </cell>
          <cell r="X16">
            <v>694.96193771626292</v>
          </cell>
          <cell r="Y16">
            <v>17.159554017685505</v>
          </cell>
          <cell r="Z16">
            <v>41.366782006920417</v>
          </cell>
          <cell r="AC16">
            <v>18.078815840061516</v>
          </cell>
          <cell r="AD16">
            <v>18.385236447520185</v>
          </cell>
          <cell r="DI16">
            <v>0</v>
          </cell>
          <cell r="DJ16">
            <v>0</v>
          </cell>
          <cell r="DK16">
            <v>0</v>
          </cell>
          <cell r="DL16">
            <v>0</v>
          </cell>
          <cell r="DO16">
            <v>0</v>
          </cell>
          <cell r="DP16">
            <v>0</v>
          </cell>
        </row>
        <row r="17">
          <cell r="V17">
            <v>100</v>
          </cell>
          <cell r="X17">
            <v>100</v>
          </cell>
          <cell r="DJ17">
            <v>0</v>
          </cell>
        </row>
        <row r="18">
          <cell r="V18">
            <v>243</v>
          </cell>
          <cell r="W18">
            <v>19</v>
          </cell>
          <cell r="X18">
            <v>56</v>
          </cell>
          <cell r="Y18">
            <v>25</v>
          </cell>
          <cell r="Z18">
            <v>108</v>
          </cell>
          <cell r="AC18">
            <v>17</v>
          </cell>
          <cell r="AD18">
            <v>18</v>
          </cell>
          <cell r="DI18">
            <v>0</v>
          </cell>
          <cell r="DJ18">
            <v>0</v>
          </cell>
          <cell r="DK18">
            <v>0</v>
          </cell>
          <cell r="DL18">
            <v>0</v>
          </cell>
          <cell r="DO18">
            <v>0</v>
          </cell>
          <cell r="DP18">
            <v>0</v>
          </cell>
        </row>
        <row r="19">
          <cell r="V19">
            <v>797</v>
          </cell>
          <cell r="W19">
            <v>144</v>
          </cell>
          <cell r="X19">
            <v>77</v>
          </cell>
          <cell r="Z19">
            <v>510</v>
          </cell>
          <cell r="AC19">
            <v>66</v>
          </cell>
          <cell r="DI19">
            <v>0</v>
          </cell>
          <cell r="DJ19">
            <v>0</v>
          </cell>
          <cell r="DK19">
            <v>0</v>
          </cell>
          <cell r="DL19">
            <v>0</v>
          </cell>
          <cell r="DO19">
            <v>0</v>
          </cell>
          <cell r="DP19">
            <v>0</v>
          </cell>
        </row>
        <row r="20">
          <cell r="V20">
            <v>264</v>
          </cell>
          <cell r="Z20">
            <v>132</v>
          </cell>
          <cell r="AE20">
            <v>132</v>
          </cell>
          <cell r="DL20">
            <v>0</v>
          </cell>
          <cell r="DQ20">
            <v>0</v>
          </cell>
        </row>
        <row r="21">
          <cell r="V21">
            <v>196</v>
          </cell>
          <cell r="Z21">
            <v>196</v>
          </cell>
          <cell r="DL21">
            <v>0</v>
          </cell>
        </row>
        <row r="22">
          <cell r="V22">
            <v>1078</v>
          </cell>
          <cell r="W22">
            <v>22</v>
          </cell>
          <cell r="X22">
            <v>936</v>
          </cell>
          <cell r="Y22">
            <v>3</v>
          </cell>
          <cell r="Z22">
            <v>78</v>
          </cell>
          <cell r="AC22">
            <v>21</v>
          </cell>
          <cell r="AD22">
            <v>18</v>
          </cell>
          <cell r="DI22">
            <v>0</v>
          </cell>
          <cell r="DJ22">
            <v>0</v>
          </cell>
          <cell r="DK22">
            <v>0</v>
          </cell>
          <cell r="DL22">
            <v>0</v>
          </cell>
          <cell r="DN22">
            <v>0</v>
          </cell>
          <cell r="DO22">
            <v>0</v>
          </cell>
          <cell r="DP22">
            <v>0</v>
          </cell>
        </row>
        <row r="23">
          <cell r="V23">
            <v>30</v>
          </cell>
          <cell r="Z23">
            <v>30</v>
          </cell>
          <cell r="DL23">
            <v>0</v>
          </cell>
        </row>
        <row r="24">
          <cell r="V24">
            <v>74</v>
          </cell>
          <cell r="Z24">
            <v>74</v>
          </cell>
          <cell r="DL24">
            <v>0</v>
          </cell>
        </row>
        <row r="25">
          <cell r="V25">
            <v>30</v>
          </cell>
          <cell r="Z25">
            <v>30</v>
          </cell>
          <cell r="DI25">
            <v>0</v>
          </cell>
          <cell r="DJ25">
            <v>0</v>
          </cell>
          <cell r="DK25">
            <v>0</v>
          </cell>
          <cell r="DL25">
            <v>0</v>
          </cell>
          <cell r="DO25">
            <v>0</v>
          </cell>
          <cell r="DP25">
            <v>0</v>
          </cell>
        </row>
        <row r="26">
          <cell r="V26">
            <v>268</v>
          </cell>
          <cell r="X26">
            <v>11</v>
          </cell>
          <cell r="Z26">
            <v>257</v>
          </cell>
          <cell r="DL26">
            <v>0</v>
          </cell>
        </row>
        <row r="27">
          <cell r="V27">
            <v>62</v>
          </cell>
          <cell r="Z27">
            <v>62</v>
          </cell>
          <cell r="DI27">
            <v>0</v>
          </cell>
          <cell r="DJ27">
            <v>0</v>
          </cell>
          <cell r="DK27">
            <v>0</v>
          </cell>
          <cell r="DL27">
            <v>0</v>
          </cell>
          <cell r="DO27">
            <v>0</v>
          </cell>
          <cell r="DP27">
            <v>0</v>
          </cell>
        </row>
        <row r="28">
          <cell r="V28">
            <v>54</v>
          </cell>
          <cell r="Z28">
            <v>54</v>
          </cell>
          <cell r="DL28">
            <v>0</v>
          </cell>
        </row>
        <row r="29">
          <cell r="V29">
            <v>89</v>
          </cell>
          <cell r="AD29">
            <v>89</v>
          </cell>
          <cell r="DI29">
            <v>0</v>
          </cell>
          <cell r="DJ29">
            <v>0</v>
          </cell>
          <cell r="DK29">
            <v>0</v>
          </cell>
          <cell r="DL29">
            <v>0</v>
          </cell>
          <cell r="DO29">
            <v>0</v>
          </cell>
          <cell r="DP29">
            <v>0</v>
          </cell>
        </row>
        <row r="30">
          <cell r="V30">
            <v>186</v>
          </cell>
          <cell r="AE30">
            <v>186</v>
          </cell>
          <cell r="DQ30">
            <v>0</v>
          </cell>
        </row>
        <row r="31">
          <cell r="V31">
            <v>0</v>
          </cell>
          <cell r="DL31">
            <v>0</v>
          </cell>
        </row>
        <row r="32">
          <cell r="V32">
            <v>0</v>
          </cell>
        </row>
        <row r="33">
          <cell r="V33">
            <v>317</v>
          </cell>
          <cell r="AA33">
            <v>317</v>
          </cell>
          <cell r="DL33">
            <v>0</v>
          </cell>
        </row>
        <row r="34">
          <cell r="V34">
            <v>0</v>
          </cell>
          <cell r="DO34">
            <v>0</v>
          </cell>
        </row>
        <row r="35">
          <cell r="V35">
            <v>79</v>
          </cell>
          <cell r="AA35">
            <v>79</v>
          </cell>
          <cell r="DM35">
            <v>0</v>
          </cell>
        </row>
        <row r="36">
          <cell r="V36">
            <v>100</v>
          </cell>
          <cell r="AA36">
            <v>100</v>
          </cell>
          <cell r="DM36">
            <v>0</v>
          </cell>
        </row>
        <row r="37">
          <cell r="V37">
            <v>2834</v>
          </cell>
          <cell r="AA37">
            <v>2834</v>
          </cell>
          <cell r="DM37">
            <v>0</v>
          </cell>
        </row>
        <row r="38">
          <cell r="V38">
            <v>907</v>
          </cell>
          <cell r="AA38">
            <v>907</v>
          </cell>
          <cell r="DM38">
            <v>0</v>
          </cell>
        </row>
        <row r="39">
          <cell r="V39">
            <v>414</v>
          </cell>
          <cell r="W39">
            <v>0</v>
          </cell>
          <cell r="X39">
            <v>0</v>
          </cell>
          <cell r="Y39">
            <v>28</v>
          </cell>
          <cell r="Z39">
            <v>260</v>
          </cell>
          <cell r="AC39">
            <v>0</v>
          </cell>
          <cell r="AD39">
            <v>0</v>
          </cell>
          <cell r="AE39">
            <v>126</v>
          </cell>
          <cell r="DH39">
            <v>0</v>
          </cell>
          <cell r="DI39">
            <v>0</v>
          </cell>
          <cell r="DJ39">
            <v>0</v>
          </cell>
          <cell r="DK39">
            <v>0</v>
          </cell>
          <cell r="DL39">
            <v>0</v>
          </cell>
          <cell r="DO39">
            <v>0</v>
          </cell>
          <cell r="DP39">
            <v>0</v>
          </cell>
          <cell r="DQ39">
            <v>0</v>
          </cell>
        </row>
        <row r="40">
          <cell r="V40">
            <v>0</v>
          </cell>
          <cell r="DL40">
            <v>0</v>
          </cell>
        </row>
        <row r="41">
          <cell r="V41">
            <v>0</v>
          </cell>
          <cell r="DL41">
            <v>0</v>
          </cell>
        </row>
        <row r="42">
          <cell r="V42">
            <v>0</v>
          </cell>
          <cell r="DM42">
            <v>0</v>
          </cell>
        </row>
        <row r="43">
          <cell r="V43">
            <v>0</v>
          </cell>
          <cell r="DO43">
            <v>0</v>
          </cell>
        </row>
        <row r="44">
          <cell r="V44">
            <v>6780.5627121212101</v>
          </cell>
          <cell r="W44">
            <v>182.25245835576416</v>
          </cell>
          <cell r="X44">
            <v>2726.0370512977333</v>
          </cell>
          <cell r="Y44">
            <v>210.6790451801825</v>
          </cell>
          <cell r="Z44">
            <v>704.2303894650513</v>
          </cell>
          <cell r="AC44">
            <v>195.54079168909749</v>
          </cell>
          <cell r="AD44">
            <v>284.86029892227259</v>
          </cell>
          <cell r="AE44">
            <v>2476.9626772111087</v>
          </cell>
          <cell r="DI44">
            <v>0</v>
          </cell>
          <cell r="DJ44">
            <v>0</v>
          </cell>
          <cell r="DK44">
            <v>0</v>
          </cell>
          <cell r="DL44">
            <v>0</v>
          </cell>
          <cell r="DO44">
            <v>0</v>
          </cell>
          <cell r="DP44">
            <v>0</v>
          </cell>
          <cell r="DQ44">
            <v>0</v>
          </cell>
        </row>
        <row r="45">
          <cell r="V45">
            <v>0</v>
          </cell>
          <cell r="Z45">
            <v>0</v>
          </cell>
          <cell r="DL45">
            <v>0</v>
          </cell>
        </row>
        <row r="46">
          <cell r="V46">
            <v>-349</v>
          </cell>
          <cell r="AA46">
            <v>-349</v>
          </cell>
        </row>
        <row r="47">
          <cell r="W47">
            <v>201.74813386055544</v>
          </cell>
          <cell r="X47">
            <v>2420.977606326665</v>
          </cell>
          <cell r="Y47">
            <v>605.24440158166624</v>
          </cell>
          <cell r="Z47">
            <v>403.49626772111088</v>
          </cell>
          <cell r="AC47">
            <v>201.74813386055544</v>
          </cell>
          <cell r="AD47">
            <v>201.74813386055544</v>
          </cell>
          <cell r="AE47">
            <v>-4034.9626772111087</v>
          </cell>
          <cell r="DI47">
            <v>0</v>
          </cell>
          <cell r="DJ47">
            <v>0</v>
          </cell>
          <cell r="DK47">
            <v>0</v>
          </cell>
          <cell r="DL47">
            <v>0</v>
          </cell>
          <cell r="DO47">
            <v>0</v>
          </cell>
          <cell r="DP47">
            <v>0</v>
          </cell>
          <cell r="DQ47">
            <v>0</v>
          </cell>
        </row>
        <row r="48">
          <cell r="W48">
            <v>713.54150038976718</v>
          </cell>
          <cell r="Y48">
            <v>-1427.0830007795344</v>
          </cell>
          <cell r="AC48">
            <v>713.54150038976718</v>
          </cell>
          <cell r="DI48">
            <v>0</v>
          </cell>
          <cell r="DK48">
            <v>0</v>
          </cell>
          <cell r="DO48">
            <v>0</v>
          </cell>
        </row>
        <row r="49">
          <cell r="V49">
            <v>27750.562712121209</v>
          </cell>
          <cell r="W49">
            <v>1479.5897665776361</v>
          </cell>
          <cell r="X49">
            <v>14690.976595340662</v>
          </cell>
          <cell r="Y49">
            <v>0</v>
          </cell>
          <cell r="Z49">
            <v>4966.0934391930823</v>
          </cell>
          <cell r="AA49">
            <v>3888</v>
          </cell>
          <cell r="AB49">
            <v>0</v>
          </cell>
          <cell r="AC49">
            <v>1576.9092417794816</v>
          </cell>
          <cell r="AD49">
            <v>1148.9936692303481</v>
          </cell>
          <cell r="AE49">
            <v>0</v>
          </cell>
          <cell r="DH49">
            <v>0</v>
          </cell>
          <cell r="DI49">
            <v>0</v>
          </cell>
          <cell r="DJ49">
            <v>0</v>
          </cell>
          <cell r="DK49">
            <v>0</v>
          </cell>
          <cell r="DL49">
            <v>0</v>
          </cell>
          <cell r="DM49">
            <v>0</v>
          </cell>
          <cell r="DN49">
            <v>0</v>
          </cell>
          <cell r="DO49">
            <v>0</v>
          </cell>
          <cell r="DP49">
            <v>0</v>
          </cell>
          <cell r="DQ49">
            <v>0</v>
          </cell>
        </row>
      </sheetData>
      <sheetData sheetId="5"/>
      <sheetData sheetId="6"/>
      <sheetData sheetId="7"/>
      <sheetData sheetId="8"/>
      <sheetData sheetId="9">
        <row r="3">
          <cell r="AE3" t="str">
            <v>FOR THE MONTH ENDED MARCH 1994</v>
          </cell>
        </row>
      </sheetData>
      <sheetData sheetId="10"/>
      <sheetData sheetId="11"/>
      <sheetData sheetId="12"/>
      <sheetData sheetId="13"/>
      <sheetData sheetId="14">
        <row r="3">
          <cell r="AE3" t="str">
            <v>FOR THE MONTH ENDED MARCH 1994</v>
          </cell>
        </row>
      </sheetData>
      <sheetData sheetId="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Energy"/>
      <sheetName val="OTIF-PC Plant"/>
      <sheetName val="OTIF - Soap Plant"/>
      <sheetName val="Man Hours"/>
      <sheetName val="Material Wastage"/>
      <sheetName val="Machine Efficiency"/>
      <sheetName val="OTIF% for Demand Forecasting"/>
      <sheetName val="Sales &amp; Distribution"/>
      <sheetName val="LabourCost"/>
      <sheetName val="PC Plant-Volumes Kg"/>
      <sheetName val="Soap Plant Volumes"/>
      <sheetName val="WEEK 01"/>
      <sheetName val="WEEK 02"/>
      <sheetName val="WEEK 03"/>
      <sheetName val="WEEK 04"/>
      <sheetName val="WEEK 05"/>
      <sheetName val="July 2008"/>
      <sheetName val="Sheet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amp; LOSS"/>
      <sheetName val="Jun - Mar"/>
      <sheetName val="Brand Plan Jun - Mar"/>
      <sheetName val="Non moving"/>
      <sheetName val="Sheet1"/>
      <sheetName val="PL APR &amp; MAY"/>
      <sheetName val="Bud-Notes-ADM (2)"/>
      <sheetName val="Bud-Notes-MNFC"/>
      <sheetName val="McLarens Lubricants Limited"/>
      <sheetName val="Interocean Lubricants (Pvt) Ltd"/>
      <sheetName val="Company Name"/>
      <sheetName val="Galle Agency House (Pvt) Ltd"/>
    </sheetNames>
    <sheetDataSet>
      <sheetData sheetId="0" refreshError="1"/>
      <sheetData sheetId="1"/>
      <sheetData sheetId="2"/>
      <sheetData sheetId="3" refreshError="1"/>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Detailed"/>
      <sheetName val="RP"/>
      <sheetName val="P &amp; L"/>
      <sheetName val="B.S Co"/>
      <sheetName val="equity"/>
      <sheetName val="Cash Flow"/>
      <sheetName val="CF_Workings"/>
      <sheetName val="1-5.1"/>
      <sheetName val="6-7"/>
      <sheetName val="Group -PPE 7"/>
      <sheetName val="PPE - Company"/>
      <sheetName val="Notes 10"/>
      <sheetName val="Notes 11-13"/>
      <sheetName val="Notes 14-19"/>
      <sheetName val="Notes 20-27"/>
      <sheetName val="Segment-Notes 28"/>
      <sheetName val="Notes 28-30"/>
      <sheetName val="Sheet1"/>
      <sheetName val="Sheet2"/>
      <sheetName val="Sheet3"/>
    </sheetNames>
    <sheetDataSet>
      <sheetData sheetId="0">
        <row r="3">
          <cell r="B3" t="str">
            <v>Undefined</v>
          </cell>
        </row>
        <row r="4">
          <cell r="B4" t="str">
            <v>Undefined</v>
          </cell>
        </row>
        <row r="5">
          <cell r="B5" t="str">
            <v>Non current liabilities</v>
          </cell>
        </row>
        <row r="6">
          <cell r="B6" t="str">
            <v>Other income</v>
          </cell>
        </row>
        <row r="7">
          <cell r="B7" t="str">
            <v>Revenue</v>
          </cell>
        </row>
        <row r="8">
          <cell r="B8" t="str">
            <v>Revenue</v>
          </cell>
        </row>
        <row r="9">
          <cell r="B9" t="str">
            <v>Other income</v>
          </cell>
        </row>
        <row r="10">
          <cell r="B10" t="str">
            <v>Revenue</v>
          </cell>
        </row>
        <row r="11">
          <cell r="B11" t="str">
            <v>Revenue</v>
          </cell>
        </row>
        <row r="12">
          <cell r="B12" t="str">
            <v>Cost of RM used</v>
          </cell>
        </row>
        <row r="13">
          <cell r="B13" t="str">
            <v>Cost of PM used</v>
          </cell>
        </row>
        <row r="14">
          <cell r="B14" t="str">
            <v>Change in FG</v>
          </cell>
        </row>
        <row r="15">
          <cell r="B15" t="str">
            <v>Direct Labour</v>
          </cell>
        </row>
        <row r="16">
          <cell r="B16" t="str">
            <v>Direct Labour</v>
          </cell>
        </row>
        <row r="17">
          <cell r="B17" t="str">
            <v>Direct Labour</v>
          </cell>
        </row>
        <row r="18">
          <cell r="B18" t="str">
            <v>Direct Labour</v>
          </cell>
        </row>
        <row r="19">
          <cell r="B19" t="str">
            <v>Direct Labour</v>
          </cell>
        </row>
        <row r="20">
          <cell r="B20" t="str">
            <v>Direct Expenses</v>
          </cell>
        </row>
        <row r="21">
          <cell r="B21" t="str">
            <v>Direct Expenses</v>
          </cell>
        </row>
        <row r="22">
          <cell r="B22" t="str">
            <v>Direct Expenses</v>
          </cell>
        </row>
        <row r="23">
          <cell r="B23" t="str">
            <v>Manufacturing Overheads</v>
          </cell>
        </row>
        <row r="24">
          <cell r="B24" t="str">
            <v>Manufacturing Overheads</v>
          </cell>
        </row>
        <row r="25">
          <cell r="B25" t="str">
            <v>Manufacturing Overheads</v>
          </cell>
        </row>
        <row r="26">
          <cell r="B26" t="str">
            <v>Manufacturing Overheads</v>
          </cell>
        </row>
        <row r="27">
          <cell r="B27" t="str">
            <v>Manufacturing Overheads</v>
          </cell>
        </row>
        <row r="28">
          <cell r="B28" t="str">
            <v>Manufacturing Overheads</v>
          </cell>
        </row>
        <row r="29">
          <cell r="B29" t="str">
            <v>Manufacturing Overheads</v>
          </cell>
        </row>
        <row r="30">
          <cell r="B30" t="str">
            <v>Manufacturing Overheads</v>
          </cell>
        </row>
        <row r="31">
          <cell r="B31" t="str">
            <v>Manufacturing Overheads</v>
          </cell>
        </row>
        <row r="32">
          <cell r="B32" t="str">
            <v>Manufacturing Overheads</v>
          </cell>
        </row>
        <row r="33">
          <cell r="B33" t="str">
            <v>Manufacturing Overheads</v>
          </cell>
        </row>
        <row r="34">
          <cell r="B34" t="str">
            <v>Manufacturing Overheads</v>
          </cell>
        </row>
        <row r="35">
          <cell r="B35" t="str">
            <v>Manufacturing Overheads</v>
          </cell>
        </row>
        <row r="36">
          <cell r="B36" t="str">
            <v>Manufacturing Overheads</v>
          </cell>
        </row>
        <row r="37">
          <cell r="B37" t="str">
            <v>Distribution Expenses</v>
          </cell>
        </row>
        <row r="38">
          <cell r="B38" t="str">
            <v>Revenue</v>
          </cell>
        </row>
        <row r="39">
          <cell r="B39" t="str">
            <v>Administration expenses</v>
          </cell>
        </row>
        <row r="40">
          <cell r="B40" t="str">
            <v>Financing costs</v>
          </cell>
        </row>
        <row r="41">
          <cell r="B41" t="str">
            <v>Financing costs</v>
          </cell>
        </row>
        <row r="42">
          <cell r="B42" t="str">
            <v>Financing costs</v>
          </cell>
        </row>
        <row r="43">
          <cell r="B43" t="str">
            <v>Financing costs</v>
          </cell>
        </row>
        <row r="44">
          <cell r="B44" t="str">
            <v>Administration expenses</v>
          </cell>
        </row>
        <row r="45">
          <cell r="B45" t="str">
            <v>Administration expenses</v>
          </cell>
        </row>
        <row r="46">
          <cell r="B46" t="str">
            <v>Manufacturing Overheads</v>
          </cell>
        </row>
        <row r="47">
          <cell r="B47" t="str">
            <v>Administration expenses</v>
          </cell>
        </row>
        <row r="48">
          <cell r="B48" t="str">
            <v>Administration expenses</v>
          </cell>
        </row>
        <row r="49">
          <cell r="B49" t="str">
            <v>Administration expenses</v>
          </cell>
        </row>
        <row r="50">
          <cell r="B50" t="str">
            <v>Administration expenses</v>
          </cell>
        </row>
        <row r="51">
          <cell r="B51" t="str">
            <v>Administration expenses</v>
          </cell>
        </row>
        <row r="52">
          <cell r="B52" t="str">
            <v>Manufacturing Overheads</v>
          </cell>
        </row>
        <row r="53">
          <cell r="B53" t="str">
            <v>Manufacturing Overheads</v>
          </cell>
        </row>
        <row r="54">
          <cell r="B54" t="str">
            <v>Administration expenses</v>
          </cell>
        </row>
        <row r="55">
          <cell r="B55" t="str">
            <v>Administration expenses</v>
          </cell>
        </row>
        <row r="56">
          <cell r="B56" t="str">
            <v>Administration expenses</v>
          </cell>
        </row>
        <row r="57">
          <cell r="B57" t="str">
            <v>Administration expenses</v>
          </cell>
        </row>
        <row r="58">
          <cell r="B58" t="str">
            <v>Administration expenses</v>
          </cell>
        </row>
        <row r="59">
          <cell r="B59" t="str">
            <v>Other income</v>
          </cell>
        </row>
        <row r="60">
          <cell r="B60" t="str">
            <v>Other income</v>
          </cell>
        </row>
        <row r="61">
          <cell r="B61" t="str">
            <v>Other income</v>
          </cell>
        </row>
        <row r="62">
          <cell r="B62" t="str">
            <v>Equity</v>
          </cell>
        </row>
        <row r="63">
          <cell r="B63" t="str">
            <v>Equity</v>
          </cell>
        </row>
        <row r="64">
          <cell r="B64" t="str">
            <v>Equity</v>
          </cell>
        </row>
        <row r="65">
          <cell r="B65" t="str">
            <v>Property, Plant &amp; Equipment</v>
          </cell>
        </row>
        <row r="66">
          <cell r="B66" t="str">
            <v>Property, Plant &amp; Equipment</v>
          </cell>
        </row>
        <row r="67">
          <cell r="B67" t="str">
            <v>Property, Plant &amp; Equipment</v>
          </cell>
        </row>
        <row r="68">
          <cell r="B68" t="str">
            <v>Property, Plant &amp; Equipment</v>
          </cell>
        </row>
        <row r="69">
          <cell r="B69" t="str">
            <v>Property, Plant &amp; Equipment</v>
          </cell>
        </row>
        <row r="70">
          <cell r="B70" t="str">
            <v>Property, Plant &amp; Equipment</v>
          </cell>
        </row>
        <row r="71">
          <cell r="B71" t="str">
            <v>Property, Plant &amp; Equipment</v>
          </cell>
        </row>
        <row r="72">
          <cell r="B72" t="str">
            <v>Property, Plant &amp; Equipment</v>
          </cell>
        </row>
        <row r="73">
          <cell r="B73" t="str">
            <v>Property, Plant &amp; Equipment</v>
          </cell>
        </row>
        <row r="74">
          <cell r="B74" t="str">
            <v>Property, Plant &amp; Equipment</v>
          </cell>
        </row>
        <row r="75">
          <cell r="B75" t="str">
            <v>Property, Plant &amp; Equipment</v>
          </cell>
        </row>
        <row r="76">
          <cell r="B76" t="str">
            <v>Investments</v>
          </cell>
        </row>
        <row r="77">
          <cell r="B77" t="str">
            <v>Investments</v>
          </cell>
        </row>
        <row r="78">
          <cell r="B78" t="str">
            <v>Current Assets</v>
          </cell>
        </row>
        <row r="79">
          <cell r="B79" t="str">
            <v>Current Assets</v>
          </cell>
        </row>
        <row r="80">
          <cell r="B80" t="str">
            <v>Current Assets</v>
          </cell>
        </row>
        <row r="81">
          <cell r="B81" t="str">
            <v>Current Assets</v>
          </cell>
        </row>
        <row r="82">
          <cell r="B82" t="str">
            <v>Current Assets</v>
          </cell>
        </row>
        <row r="83">
          <cell r="B83" t="str">
            <v>Current Assets</v>
          </cell>
        </row>
        <row r="84">
          <cell r="B84" t="str">
            <v>Current Assets</v>
          </cell>
        </row>
        <row r="85">
          <cell r="B85" t="str">
            <v>Current Assets</v>
          </cell>
        </row>
        <row r="86">
          <cell r="B86" t="str">
            <v>Current Assets</v>
          </cell>
        </row>
        <row r="87">
          <cell r="B87" t="str">
            <v>Current Assets</v>
          </cell>
        </row>
        <row r="88">
          <cell r="B88" t="str">
            <v>Current Assets</v>
          </cell>
        </row>
        <row r="89">
          <cell r="B89" t="str">
            <v>Current Assets</v>
          </cell>
        </row>
        <row r="90">
          <cell r="B90" t="str">
            <v>Current Assets</v>
          </cell>
        </row>
        <row r="91">
          <cell r="B91" t="str">
            <v>Current Assets</v>
          </cell>
        </row>
        <row r="92">
          <cell r="B92" t="str">
            <v>Current Liabilities</v>
          </cell>
        </row>
        <row r="93">
          <cell r="B93" t="str">
            <v>Current Liabilities</v>
          </cell>
        </row>
        <row r="94">
          <cell r="B94" t="str">
            <v>Current Liabilities</v>
          </cell>
        </row>
        <row r="95">
          <cell r="B95" t="str">
            <v>Non current assets</v>
          </cell>
        </row>
        <row r="96">
          <cell r="B96" t="str">
            <v>Current Liabilities</v>
          </cell>
        </row>
        <row r="97">
          <cell r="B97" t="str">
            <v>Current Liabilities</v>
          </cell>
        </row>
        <row r="98">
          <cell r="B98" t="str">
            <v>Current Liabilities</v>
          </cell>
        </row>
        <row r="99">
          <cell r="B99" t="str">
            <v>Current Assets</v>
          </cell>
        </row>
        <row r="100">
          <cell r="B100" t="str">
            <v>Non current Liabilities</v>
          </cell>
        </row>
        <row r="101">
          <cell r="B101" t="str">
            <v>Current Liabilities</v>
          </cell>
        </row>
        <row r="102">
          <cell r="B102" t="str">
            <v>Current Liabilities</v>
          </cell>
        </row>
        <row r="103">
          <cell r="B103" t="str">
            <v>Current Liabilities</v>
          </cell>
        </row>
        <row r="104">
          <cell r="B104" t="str">
            <v>Current Liabilities</v>
          </cell>
        </row>
        <row r="105">
          <cell r="B105" t="str">
            <v>Current Liabilities</v>
          </cell>
        </row>
        <row r="106">
          <cell r="B106" t="str">
            <v>Current Liabilities</v>
          </cell>
        </row>
        <row r="107">
          <cell r="B107" t="str">
            <v>Current Assets</v>
          </cell>
        </row>
        <row r="108">
          <cell r="B108" t="str">
            <v>Current Liabilities</v>
          </cell>
        </row>
        <row r="109">
          <cell r="B109" t="str">
            <v>Current Liabilities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MARKS"/>
      <sheetName val="COVER"/>
      <sheetName val="SALARY"/>
      <sheetName val="Sheet1"/>
      <sheetName val="Sheet2"/>
      <sheetName val="MA Format"/>
      <sheetName val="FCF-Format"/>
      <sheetName val="FCF"/>
      <sheetName val="cash flow"/>
      <sheetName val="standard"/>
      <sheetName val="steps"/>
      <sheetName val="Module1"/>
      <sheetName val="April"/>
      <sheetName val="May"/>
      <sheetName val="June"/>
      <sheetName val="July"/>
      <sheetName val="August"/>
      <sheetName val="September"/>
      <sheetName val="October"/>
      <sheetName val="Novemer"/>
      <sheetName val="December"/>
      <sheetName val="January"/>
      <sheetName val="February"/>
      <sheetName val="Year End"/>
      <sheetName val="Module4"/>
      <sheetName val="Budget"/>
      <sheetName val="Module6"/>
      <sheetName val="Module7"/>
      <sheetName val="BGTAPRIL"/>
      <sheetName val="BGTJUN"/>
      <sheetName val="BGTJUL"/>
      <sheetName val="BGTAUG"/>
      <sheetName val="BGTSEP"/>
      <sheetName val="BGTOCT"/>
      <sheetName val="BGTNOV"/>
      <sheetName val="BGTDEC"/>
      <sheetName val="BGTJAN"/>
      <sheetName val="BGTFEB"/>
      <sheetName val="BGTMAR"/>
      <sheetName val="Module2"/>
      <sheetName val="Module8"/>
      <sheetName val="macrocash flow"/>
      <sheetName val="Module10"/>
      <sheetName val="Module13"/>
      <sheetName val="Module14"/>
      <sheetName val="Module3"/>
      <sheetName val="Module5"/>
      <sheetName val="Module9"/>
      <sheetName val="Module11"/>
      <sheetName val="Module12"/>
      <sheetName val="LASTDEC&amp;JAN"/>
      <sheetName val="Module16"/>
      <sheetName val="Module17"/>
      <sheetName val="Module18"/>
      <sheetName val="Module15"/>
      <sheetName val="Module20"/>
      <sheetName val="Module21"/>
      <sheetName val="Module22"/>
      <sheetName val="Module19"/>
      <sheetName val="Module23"/>
      <sheetName val="Module25"/>
      <sheetName val="Module24"/>
      <sheetName val="Module27"/>
      <sheetName val="TRILSEP"/>
      <sheetName val="With Central Finance"/>
      <sheetName val="MONTHLY BGT (Adj28-10)"/>
      <sheetName val="AZ Adj"/>
      <sheetName val="P.L Summary"/>
      <sheetName val="Tax 03"/>
      <sheetName val="MASTER DATA"/>
      <sheetName val="MGT. Profit &amp;  Loss"/>
      <sheetName val="Master"/>
      <sheetName val="P.L Summary with surgical"/>
      <sheetName val="CFS"/>
      <sheetName val="CFS -Holding"/>
      <sheetName val="Edited 21 01"/>
      <sheetName val="MA_Format"/>
      <sheetName val="cash_flow"/>
      <sheetName val="Year_End"/>
      <sheetName val="macrocash_flow"/>
      <sheetName val="With_Central_Finance"/>
      <sheetName val="MONTHLY_BGT_(Adj28-10)"/>
      <sheetName val="AZ_Adj"/>
      <sheetName val="P_L_Summary"/>
      <sheetName val="Tax_03"/>
      <sheetName val="MA_Format1"/>
      <sheetName val="cash_flow1"/>
      <sheetName val="Year_End1"/>
      <sheetName val="macrocash_flow1"/>
      <sheetName val="With_Central_Finance1"/>
      <sheetName val="MONTHLY_BGT_(Adj28-10)1"/>
      <sheetName val="AZ_Adj1"/>
      <sheetName val="P_L_Summary1"/>
      <sheetName val="Tax_031"/>
      <sheetName val="MA_Format3"/>
      <sheetName val="cash_flow3"/>
      <sheetName val="Year_End3"/>
      <sheetName val="macrocash_flow3"/>
      <sheetName val="With_Central_Finance3"/>
      <sheetName val="MONTHLY_BGT_(Adj28-10)3"/>
      <sheetName val="AZ_Adj3"/>
      <sheetName val="P_L_Summary3"/>
      <sheetName val="Tax_033"/>
      <sheetName val="MA_Format2"/>
      <sheetName val="cash_flow2"/>
      <sheetName val="Year_End2"/>
      <sheetName val="macrocash_flow2"/>
      <sheetName val="With_Central_Finance2"/>
      <sheetName val="MONTHLY_BGT_(Adj28-10)2"/>
      <sheetName val="AZ_Adj2"/>
      <sheetName val="P_L_Summary2"/>
      <sheetName val="Tax_032"/>
      <sheetName val="Sheet4"/>
      <sheetName val="MASTER_DATA"/>
      <sheetName val="MGT__Profit_&amp;__Loss"/>
      <sheetName val="NOTES_17~21"/>
      <sheetName val="PL ACCOUNTS-BDT"/>
      <sheetName val="PO.Detail"/>
      <sheetName val="Parameter"/>
      <sheetName val="Configure"/>
      <sheetName val="Macro1"/>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Vol &amp; GM - Inland"/>
      <sheetName val="Vol &amp; GM - Export"/>
      <sheetName val="Synthetics - Inland"/>
      <sheetName val="Synthetics - Export"/>
      <sheetName val="OPEX"/>
      <sheetName val="IAT - 3P"/>
      <sheetName val="Credit"/>
      <sheetName val="Flagship Upsell"/>
      <sheetName val="IAT - Total"/>
      <sheetName val="Spore Inland - Feb"/>
      <sheetName val="Spore 3P Export - Feb"/>
      <sheetName val="Spore Total - Feb"/>
      <sheetName val="Spore Inland - Mar"/>
      <sheetName val="Spore 3P Export - Mar"/>
      <sheetName val="Spore Total - Mar"/>
      <sheetName val="Spore Inland - Apr"/>
      <sheetName val="Spore 3P Export - Apr"/>
      <sheetName val="Spore Total - Apr"/>
      <sheetName val="Classification"/>
      <sheetName val="List"/>
      <sheetName val="Sheet1"/>
    </sheetNames>
    <sheetDataSet>
      <sheetData sheetId="0" refreshError="1"/>
      <sheetData sheetId="1"/>
      <sheetData sheetId="2"/>
      <sheetData sheetId="3"/>
      <sheetData sheetId="4"/>
      <sheetData sheetId="5"/>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ow r="7">
          <cell r="AA7" t="str">
            <v>January</v>
          </cell>
        </row>
        <row r="8">
          <cell r="AA8" t="str">
            <v>February</v>
          </cell>
        </row>
        <row r="9">
          <cell r="AA9" t="str">
            <v>March</v>
          </cell>
        </row>
        <row r="10">
          <cell r="AA10" t="str">
            <v>April</v>
          </cell>
        </row>
        <row r="11">
          <cell r="AA11" t="str">
            <v>May</v>
          </cell>
        </row>
        <row r="12">
          <cell r="AA12" t="str">
            <v>June</v>
          </cell>
        </row>
        <row r="13">
          <cell r="AA13" t="str">
            <v>July</v>
          </cell>
        </row>
        <row r="14">
          <cell r="AA14" t="str">
            <v>August</v>
          </cell>
        </row>
        <row r="15">
          <cell r="AA15" t="str">
            <v>September</v>
          </cell>
        </row>
        <row r="16">
          <cell r="AA16" t="str">
            <v>October</v>
          </cell>
        </row>
        <row r="17">
          <cell r="AA17" t="str">
            <v>November</v>
          </cell>
        </row>
        <row r="18">
          <cell r="AA18" t="str">
            <v>December</v>
          </cell>
        </row>
      </sheetData>
      <sheetData sheetId="17"/>
      <sheetData sheetId="18" refreshError="1"/>
      <sheetData sheetId="19" refreshError="1"/>
      <sheetData sheetId="20" refreshError="1"/>
      <sheetData sheetId="2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 30 12 04"/>
      <sheetName val="Age Debt 31 12 04"/>
      <sheetName val="Age Analysis - New"/>
      <sheetName val="HC-Out"/>
      <sheetName val="Exposue"/>
      <sheetName val="EXP"/>
      <sheetName val="Exposure-2"/>
    </sheetNames>
    <sheetDataSet>
      <sheetData sheetId="0"/>
      <sheetData sheetId="1"/>
      <sheetData sheetId="2">
        <row r="4">
          <cell r="A4" t="str">
            <v>A/C</v>
          </cell>
          <cell r="B4" t="str">
            <v>Customer</v>
          </cell>
          <cell r="C4" t="str">
            <v>Less Than</v>
          </cell>
          <cell r="D4" t="str">
            <v>38 - 45</v>
          </cell>
          <cell r="E4" t="str">
            <v>46 - 60</v>
          </cell>
          <cell r="F4" t="str">
            <v>61 - 90</v>
          </cell>
          <cell r="G4" t="str">
            <v>91 - 120</v>
          </cell>
          <cell r="H4" t="str">
            <v>Over</v>
          </cell>
          <cell r="I4" t="str">
            <v>Total</v>
          </cell>
        </row>
        <row r="5">
          <cell r="A5" t="str">
            <v>Code</v>
          </cell>
          <cell r="B5" t="str">
            <v>Name</v>
          </cell>
          <cell r="C5" t="str">
            <v>37 Days</v>
          </cell>
          <cell r="D5" t="str">
            <v>Days</v>
          </cell>
          <cell r="E5" t="str">
            <v>Days</v>
          </cell>
          <cell r="F5" t="str">
            <v>Days</v>
          </cell>
          <cell r="G5" t="str">
            <v>Days</v>
          </cell>
          <cell r="H5" t="str">
            <v>120 days</v>
          </cell>
          <cell r="I5" t="str">
            <v>Rs.</v>
          </cell>
        </row>
        <row r="6">
          <cell r="A6" t="str">
            <v>DB002</v>
          </cell>
          <cell r="B6" t="str">
            <v>Central Distributors</v>
          </cell>
          <cell r="C6">
            <v>4242447.34</v>
          </cell>
          <cell r="D6">
            <v>0</v>
          </cell>
          <cell r="E6">
            <v>0</v>
          </cell>
          <cell r="F6">
            <v>0</v>
          </cell>
          <cell r="G6">
            <v>0</v>
          </cell>
          <cell r="H6">
            <v>0</v>
          </cell>
          <cell r="I6">
            <v>4242447.34</v>
          </cell>
        </row>
        <row r="7">
          <cell r="A7" t="str">
            <v>DB003</v>
          </cell>
          <cell r="B7" t="str">
            <v>MAC Pharma (2)</v>
          </cell>
          <cell r="C7">
            <v>0</v>
          </cell>
          <cell r="D7">
            <v>0</v>
          </cell>
          <cell r="E7">
            <v>0</v>
          </cell>
          <cell r="F7">
            <v>0</v>
          </cell>
          <cell r="G7">
            <v>0</v>
          </cell>
          <cell r="H7">
            <v>0</v>
          </cell>
          <cell r="I7">
            <v>0</v>
          </cell>
        </row>
        <row r="8">
          <cell r="A8" t="str">
            <v>DB004</v>
          </cell>
          <cell r="B8" t="str">
            <v>MEG Trading (Pvt) Ltd.</v>
          </cell>
          <cell r="C8">
            <v>0</v>
          </cell>
          <cell r="D8">
            <v>0</v>
          </cell>
          <cell r="E8">
            <v>0</v>
          </cell>
          <cell r="F8">
            <v>0</v>
          </cell>
          <cell r="G8">
            <v>0</v>
          </cell>
          <cell r="H8">
            <v>-1832.52</v>
          </cell>
          <cell r="I8">
            <v>-1832.52</v>
          </cell>
        </row>
        <row r="9">
          <cell r="A9" t="str">
            <v>DB005</v>
          </cell>
          <cell r="B9" t="str">
            <v>Nugegoda Chemists</v>
          </cell>
          <cell r="C9">
            <v>3146568.38</v>
          </cell>
          <cell r="D9">
            <v>673718.12</v>
          </cell>
          <cell r="E9">
            <v>176850.72</v>
          </cell>
          <cell r="F9">
            <v>1288909.6499999999</v>
          </cell>
          <cell r="G9">
            <v>185111.31</v>
          </cell>
          <cell r="H9">
            <v>0</v>
          </cell>
          <cell r="I9">
            <v>5471158.1799999997</v>
          </cell>
        </row>
        <row r="10">
          <cell r="A10" t="str">
            <v>DB006</v>
          </cell>
          <cell r="B10" t="str">
            <v>Vijitha Pharmacy</v>
          </cell>
          <cell r="C10">
            <v>3885886.5999999996</v>
          </cell>
          <cell r="D10">
            <v>592000.68000000005</v>
          </cell>
          <cell r="E10">
            <v>0</v>
          </cell>
          <cell r="F10">
            <v>868352.77</v>
          </cell>
          <cell r="G10">
            <v>0</v>
          </cell>
          <cell r="H10">
            <v>0</v>
          </cell>
          <cell r="I10">
            <v>5346240.0499999989</v>
          </cell>
        </row>
        <row r="11">
          <cell r="A11" t="str">
            <v>DB007</v>
          </cell>
          <cell r="B11" t="str">
            <v>Asoka Pharma</v>
          </cell>
          <cell r="C11">
            <v>2370115</v>
          </cell>
          <cell r="D11">
            <v>0</v>
          </cell>
          <cell r="E11">
            <v>0</v>
          </cell>
          <cell r="F11">
            <v>0</v>
          </cell>
          <cell r="G11">
            <v>0</v>
          </cell>
          <cell r="H11">
            <v>0</v>
          </cell>
          <cell r="I11">
            <v>2370115</v>
          </cell>
        </row>
        <row r="12">
          <cell r="A12" t="str">
            <v>DB008</v>
          </cell>
          <cell r="B12" t="str">
            <v>CHL Marketing</v>
          </cell>
          <cell r="C12">
            <v>9476383.5399999972</v>
          </cell>
          <cell r="D12">
            <v>709335.8</v>
          </cell>
          <cell r="E12">
            <v>0</v>
          </cell>
          <cell r="F12">
            <v>0</v>
          </cell>
          <cell r="G12">
            <v>0</v>
          </cell>
          <cell r="H12">
            <v>0</v>
          </cell>
          <cell r="I12">
            <v>10185719.339999998</v>
          </cell>
        </row>
        <row r="13">
          <cell r="A13" t="str">
            <v>DB009</v>
          </cell>
          <cell r="B13" t="str">
            <v>A.L.Distributor(1)</v>
          </cell>
          <cell r="C13">
            <v>0</v>
          </cell>
          <cell r="D13">
            <v>0</v>
          </cell>
          <cell r="E13">
            <v>0</v>
          </cell>
          <cell r="F13">
            <v>0</v>
          </cell>
          <cell r="G13">
            <v>0</v>
          </cell>
          <cell r="H13">
            <v>-56173.21</v>
          </cell>
          <cell r="I13">
            <v>-56173.21</v>
          </cell>
        </row>
        <row r="14">
          <cell r="A14" t="str">
            <v>DB010</v>
          </cell>
          <cell r="B14" t="str">
            <v>Noor Pharmaceuticals (Pvt) Ltd.</v>
          </cell>
          <cell r="C14">
            <v>0</v>
          </cell>
          <cell r="D14">
            <v>0</v>
          </cell>
          <cell r="E14">
            <v>0</v>
          </cell>
          <cell r="F14">
            <v>0</v>
          </cell>
          <cell r="G14">
            <v>0</v>
          </cell>
          <cell r="H14">
            <v>0</v>
          </cell>
          <cell r="I14">
            <v>0</v>
          </cell>
        </row>
        <row r="15">
          <cell r="A15" t="str">
            <v>DB012</v>
          </cell>
          <cell r="B15" t="str">
            <v>Rupa Versatile (Pvt) Ltd.</v>
          </cell>
          <cell r="C15">
            <v>1050483.6000000001</v>
          </cell>
          <cell r="D15">
            <v>0</v>
          </cell>
          <cell r="E15">
            <v>0</v>
          </cell>
          <cell r="F15">
            <v>0</v>
          </cell>
          <cell r="G15">
            <v>0</v>
          </cell>
          <cell r="H15">
            <v>0</v>
          </cell>
          <cell r="I15">
            <v>1050483.6000000001</v>
          </cell>
        </row>
        <row r="16">
          <cell r="A16" t="str">
            <v>DB013</v>
          </cell>
          <cell r="B16" t="str">
            <v>L.J.&amp; Sons,</v>
          </cell>
          <cell r="C16">
            <v>0</v>
          </cell>
          <cell r="D16">
            <v>0</v>
          </cell>
          <cell r="E16">
            <v>0</v>
          </cell>
          <cell r="F16">
            <v>0</v>
          </cell>
          <cell r="G16">
            <v>0</v>
          </cell>
          <cell r="H16">
            <v>0</v>
          </cell>
          <cell r="I16">
            <v>0</v>
          </cell>
        </row>
        <row r="17">
          <cell r="A17" t="str">
            <v>DB014</v>
          </cell>
          <cell r="B17" t="str">
            <v>New Eleans Marketing Service,</v>
          </cell>
          <cell r="C17">
            <v>0</v>
          </cell>
          <cell r="D17">
            <v>0</v>
          </cell>
          <cell r="E17">
            <v>0</v>
          </cell>
          <cell r="F17">
            <v>0</v>
          </cell>
          <cell r="G17">
            <v>0</v>
          </cell>
          <cell r="H17">
            <v>0</v>
          </cell>
          <cell r="I17">
            <v>0</v>
          </cell>
        </row>
        <row r="18">
          <cell r="A18" t="str">
            <v>DB015</v>
          </cell>
          <cell r="B18" t="str">
            <v>Friendlies Drugs</v>
          </cell>
          <cell r="C18">
            <v>0</v>
          </cell>
          <cell r="D18">
            <v>0</v>
          </cell>
          <cell r="E18">
            <v>0</v>
          </cell>
          <cell r="F18">
            <v>0</v>
          </cell>
          <cell r="G18">
            <v>0</v>
          </cell>
          <cell r="H18">
            <v>-16191.98</v>
          </cell>
          <cell r="I18">
            <v>-16191.98</v>
          </cell>
        </row>
        <row r="19">
          <cell r="A19" t="str">
            <v>DB016</v>
          </cell>
          <cell r="B19" t="str">
            <v>Siri Katha Pharmacy</v>
          </cell>
          <cell r="C19">
            <v>4172540.3799999994</v>
          </cell>
          <cell r="D19">
            <v>1177056.5999999999</v>
          </cell>
          <cell r="E19">
            <v>89273.4</v>
          </cell>
          <cell r="F19">
            <v>1466145.42</v>
          </cell>
          <cell r="G19">
            <v>230511.96</v>
          </cell>
          <cell r="H19">
            <v>0</v>
          </cell>
          <cell r="I19">
            <v>7135527.7599999998</v>
          </cell>
        </row>
        <row r="20">
          <cell r="A20" t="str">
            <v>DB017</v>
          </cell>
          <cell r="B20" t="str">
            <v>Mawarani Distributors,</v>
          </cell>
          <cell r="C20">
            <v>1041785.5</v>
          </cell>
          <cell r="D20">
            <v>0</v>
          </cell>
          <cell r="E20">
            <v>0</v>
          </cell>
          <cell r="F20">
            <v>0</v>
          </cell>
          <cell r="G20">
            <v>0</v>
          </cell>
          <cell r="H20">
            <v>0</v>
          </cell>
          <cell r="I20">
            <v>1041785.5</v>
          </cell>
        </row>
        <row r="21">
          <cell r="A21" t="str">
            <v>DB018</v>
          </cell>
          <cell r="B21" t="str">
            <v>S &amp; D Agencies,</v>
          </cell>
          <cell r="C21">
            <v>4474314.3599999994</v>
          </cell>
          <cell r="D21">
            <v>142539.48000000001</v>
          </cell>
          <cell r="E21">
            <v>22285.88</v>
          </cell>
          <cell r="F21">
            <v>0</v>
          </cell>
          <cell r="G21">
            <v>549713.01</v>
          </cell>
          <cell r="H21">
            <v>69799.67</v>
          </cell>
          <cell r="I21">
            <v>5258652.3999999994</v>
          </cell>
        </row>
        <row r="22">
          <cell r="A22" t="str">
            <v>DB019</v>
          </cell>
          <cell r="B22" t="str">
            <v>Glenic Distributors,</v>
          </cell>
          <cell r="C22">
            <v>659210.60999999987</v>
          </cell>
          <cell r="D22">
            <v>640579.62</v>
          </cell>
          <cell r="E22">
            <v>0</v>
          </cell>
          <cell r="F22">
            <v>967264.11</v>
          </cell>
          <cell r="G22">
            <v>1449044.81</v>
          </cell>
          <cell r="H22">
            <v>898766.6100000001</v>
          </cell>
          <cell r="I22">
            <v>4614865.76</v>
          </cell>
        </row>
        <row r="23">
          <cell r="A23" t="str">
            <v>DB020</v>
          </cell>
          <cell r="B23" t="str">
            <v>Medicare</v>
          </cell>
          <cell r="C23">
            <v>0</v>
          </cell>
          <cell r="D23">
            <v>0.08</v>
          </cell>
          <cell r="E23">
            <v>0</v>
          </cell>
          <cell r="F23">
            <v>1074763.31</v>
          </cell>
          <cell r="G23">
            <v>1119337.17</v>
          </cell>
          <cell r="H23">
            <v>102528.15</v>
          </cell>
          <cell r="I23">
            <v>2296628.71</v>
          </cell>
        </row>
        <row r="24">
          <cell r="A24" t="str">
            <v>DB021</v>
          </cell>
          <cell r="B24" t="str">
            <v>Mendis Distributors</v>
          </cell>
          <cell r="C24">
            <v>1642412.8199999998</v>
          </cell>
          <cell r="D24">
            <v>547146.23999999999</v>
          </cell>
          <cell r="E24">
            <v>0</v>
          </cell>
          <cell r="F24">
            <v>162755.65999999997</v>
          </cell>
          <cell r="G24">
            <v>0</v>
          </cell>
          <cell r="H24">
            <v>0</v>
          </cell>
          <cell r="I24">
            <v>2352314.7199999997</v>
          </cell>
        </row>
        <row r="25">
          <cell r="A25" t="str">
            <v>DB022</v>
          </cell>
          <cell r="B25" t="str">
            <v>The Pharmacy</v>
          </cell>
          <cell r="C25">
            <v>6878572.79</v>
          </cell>
          <cell r="D25">
            <v>0</v>
          </cell>
          <cell r="E25">
            <v>0</v>
          </cell>
          <cell r="F25">
            <v>0</v>
          </cell>
          <cell r="G25">
            <v>0</v>
          </cell>
          <cell r="H25">
            <v>0</v>
          </cell>
          <cell r="I25">
            <v>6878572.79</v>
          </cell>
        </row>
        <row r="26">
          <cell r="A26" t="str">
            <v>DC001</v>
          </cell>
          <cell r="B26" t="str">
            <v>Cash Customer</v>
          </cell>
          <cell r="C26">
            <v>1702811.8</v>
          </cell>
          <cell r="D26">
            <v>0</v>
          </cell>
          <cell r="E26">
            <v>0</v>
          </cell>
          <cell r="F26">
            <v>0</v>
          </cell>
          <cell r="G26">
            <v>0</v>
          </cell>
          <cell r="H26">
            <v>-27670.61</v>
          </cell>
          <cell r="I26">
            <v>1675141.19</v>
          </cell>
        </row>
        <row r="27">
          <cell r="A27" t="str">
            <v>DD001</v>
          </cell>
          <cell r="B27" t="str">
            <v>Mr. Thuraisamy</v>
          </cell>
          <cell r="C27">
            <v>0</v>
          </cell>
          <cell r="D27">
            <v>0</v>
          </cell>
          <cell r="E27">
            <v>0</v>
          </cell>
          <cell r="F27">
            <v>0</v>
          </cell>
          <cell r="G27">
            <v>0</v>
          </cell>
          <cell r="H27">
            <v>0</v>
          </cell>
          <cell r="I27">
            <v>0</v>
          </cell>
        </row>
        <row r="28">
          <cell r="A28" t="str">
            <v>DH002</v>
          </cell>
          <cell r="B28" t="str">
            <v>Nawaloka Hospital (Pvt) Ltd.</v>
          </cell>
          <cell r="C28">
            <v>4174.2</v>
          </cell>
          <cell r="D28">
            <v>10215</v>
          </cell>
          <cell r="E28">
            <v>13569.3</v>
          </cell>
          <cell r="F28">
            <v>1949.4</v>
          </cell>
          <cell r="G28">
            <v>0</v>
          </cell>
          <cell r="H28">
            <v>0</v>
          </cell>
          <cell r="I28">
            <v>29907.9</v>
          </cell>
        </row>
        <row r="29">
          <cell r="A29" t="str">
            <v>DH003</v>
          </cell>
          <cell r="B29" t="str">
            <v>Western Informary Hospital</v>
          </cell>
          <cell r="C29">
            <v>0</v>
          </cell>
          <cell r="D29">
            <v>0</v>
          </cell>
          <cell r="E29">
            <v>0</v>
          </cell>
          <cell r="F29">
            <v>0</v>
          </cell>
          <cell r="G29">
            <v>0</v>
          </cell>
          <cell r="H29">
            <v>0</v>
          </cell>
          <cell r="I29">
            <v>0</v>
          </cell>
        </row>
        <row r="30">
          <cell r="A30" t="str">
            <v>DH004</v>
          </cell>
          <cell r="B30" t="str">
            <v>Durdans Hospital</v>
          </cell>
          <cell r="C30">
            <v>4464.4000000000015</v>
          </cell>
          <cell r="D30">
            <v>8586</v>
          </cell>
          <cell r="E30">
            <v>35226</v>
          </cell>
          <cell r="F30">
            <v>0</v>
          </cell>
          <cell r="G30">
            <v>0</v>
          </cell>
          <cell r="H30">
            <v>0</v>
          </cell>
          <cell r="I30">
            <v>48276.4</v>
          </cell>
        </row>
        <row r="31">
          <cell r="A31" t="str">
            <v>DH005</v>
          </cell>
          <cell r="B31" t="str">
            <v>Asha Central Hospital Ltd.</v>
          </cell>
          <cell r="C31">
            <v>2087.38</v>
          </cell>
          <cell r="D31">
            <v>0</v>
          </cell>
          <cell r="E31">
            <v>6274.8</v>
          </cell>
          <cell r="F31">
            <v>9594</v>
          </cell>
          <cell r="G31">
            <v>9441</v>
          </cell>
          <cell r="H31">
            <v>0</v>
          </cell>
          <cell r="I31">
            <v>27397.18</v>
          </cell>
        </row>
        <row r="32">
          <cell r="A32" t="str">
            <v>DH006</v>
          </cell>
          <cell r="B32" t="str">
            <v>Oasis Hospital (Pvt) Ltd</v>
          </cell>
          <cell r="C32">
            <v>0</v>
          </cell>
          <cell r="D32">
            <v>572.4</v>
          </cell>
          <cell r="E32">
            <v>0</v>
          </cell>
          <cell r="F32">
            <v>0</v>
          </cell>
          <cell r="G32">
            <v>0</v>
          </cell>
          <cell r="H32">
            <v>0</v>
          </cell>
          <cell r="I32">
            <v>572.4</v>
          </cell>
        </row>
        <row r="33">
          <cell r="A33" t="str">
            <v>DH007</v>
          </cell>
          <cell r="B33" t="str">
            <v>Mediquick (Pvt) Ltd.</v>
          </cell>
          <cell r="C33">
            <v>4023</v>
          </cell>
          <cell r="D33">
            <v>0</v>
          </cell>
          <cell r="E33">
            <v>0</v>
          </cell>
          <cell r="F33">
            <v>0</v>
          </cell>
          <cell r="G33">
            <v>0</v>
          </cell>
          <cell r="H33">
            <v>0</v>
          </cell>
          <cell r="I33">
            <v>4023</v>
          </cell>
        </row>
        <row r="34">
          <cell r="A34" t="str">
            <v>DH008</v>
          </cell>
          <cell r="B34" t="str">
            <v>St.Michael's Hospital</v>
          </cell>
          <cell r="C34">
            <v>0</v>
          </cell>
          <cell r="D34">
            <v>0</v>
          </cell>
          <cell r="E34">
            <v>0</v>
          </cell>
          <cell r="F34">
            <v>0</v>
          </cell>
          <cell r="G34">
            <v>0</v>
          </cell>
          <cell r="H34">
            <v>-504.4</v>
          </cell>
          <cell r="I34">
            <v>-504.4</v>
          </cell>
        </row>
        <row r="35">
          <cell r="A35" t="str">
            <v>DH009</v>
          </cell>
          <cell r="B35" t="str">
            <v>Kaleels Nursing Home</v>
          </cell>
          <cell r="C35">
            <v>-8818</v>
          </cell>
          <cell r="D35">
            <v>0</v>
          </cell>
          <cell r="E35">
            <v>12654</v>
          </cell>
          <cell r="F35">
            <v>0</v>
          </cell>
          <cell r="G35">
            <v>0</v>
          </cell>
          <cell r="H35">
            <v>0</v>
          </cell>
          <cell r="I35">
            <v>3836</v>
          </cell>
        </row>
        <row r="36">
          <cell r="A36" t="str">
            <v>DH010</v>
          </cell>
          <cell r="B36" t="str">
            <v>Asiri Hospitals Ltd</v>
          </cell>
          <cell r="C36">
            <v>4536</v>
          </cell>
          <cell r="D36">
            <v>0</v>
          </cell>
          <cell r="E36">
            <v>1093.5</v>
          </cell>
          <cell r="F36">
            <v>0</v>
          </cell>
          <cell r="G36">
            <v>0</v>
          </cell>
          <cell r="H36">
            <v>0</v>
          </cell>
          <cell r="I36">
            <v>5629.5</v>
          </cell>
        </row>
        <row r="37">
          <cell r="A37" t="str">
            <v>DH011</v>
          </cell>
          <cell r="B37" t="str">
            <v>Pearl Hospital,</v>
          </cell>
          <cell r="C37">
            <v>0</v>
          </cell>
          <cell r="D37">
            <v>0</v>
          </cell>
          <cell r="E37">
            <v>0</v>
          </cell>
          <cell r="F37">
            <v>0</v>
          </cell>
          <cell r="G37">
            <v>0</v>
          </cell>
          <cell r="H37">
            <v>0</v>
          </cell>
          <cell r="I37">
            <v>0</v>
          </cell>
        </row>
        <row r="38">
          <cell r="A38" t="str">
            <v>DH012</v>
          </cell>
          <cell r="B38" t="str">
            <v>Blue Cross</v>
          </cell>
          <cell r="C38">
            <v>5409</v>
          </cell>
          <cell r="D38">
            <v>0</v>
          </cell>
          <cell r="E38">
            <v>0</v>
          </cell>
          <cell r="F38">
            <v>0</v>
          </cell>
          <cell r="G38">
            <v>0</v>
          </cell>
          <cell r="H38">
            <v>0</v>
          </cell>
          <cell r="I38">
            <v>5409</v>
          </cell>
        </row>
        <row r="39">
          <cell r="A39" t="str">
            <v>DH015</v>
          </cell>
          <cell r="B39" t="str">
            <v>Lanka Hospitals Corporation Limited</v>
          </cell>
          <cell r="C39">
            <v>-66.809999999999945</v>
          </cell>
          <cell r="D39">
            <v>1093.5</v>
          </cell>
          <cell r="E39">
            <v>10152</v>
          </cell>
          <cell r="F39">
            <v>0</v>
          </cell>
          <cell r="G39">
            <v>0</v>
          </cell>
          <cell r="H39">
            <v>-986</v>
          </cell>
          <cell r="I39">
            <v>10192.69</v>
          </cell>
        </row>
        <row r="40">
          <cell r="A40" t="str">
            <v>DH016</v>
          </cell>
          <cell r="B40" t="str">
            <v>Sulaimans Hospital</v>
          </cell>
          <cell r="C40">
            <v>0</v>
          </cell>
          <cell r="D40">
            <v>0</v>
          </cell>
          <cell r="E40">
            <v>0</v>
          </cell>
          <cell r="F40">
            <v>0</v>
          </cell>
          <cell r="G40">
            <v>0</v>
          </cell>
          <cell r="H40">
            <v>0</v>
          </cell>
          <cell r="I40">
            <v>0</v>
          </cell>
        </row>
        <row r="41">
          <cell r="A41" t="str">
            <v>DH017</v>
          </cell>
          <cell r="B41" t="str">
            <v>Park Hospitals (Pvt) Ltd</v>
          </cell>
          <cell r="C41">
            <v>6948.9</v>
          </cell>
          <cell r="D41">
            <v>0</v>
          </cell>
          <cell r="E41">
            <v>0</v>
          </cell>
          <cell r="F41">
            <v>0</v>
          </cell>
          <cell r="G41">
            <v>0</v>
          </cell>
          <cell r="H41">
            <v>0</v>
          </cell>
          <cell r="I41">
            <v>6948.9</v>
          </cell>
        </row>
        <row r="42">
          <cell r="A42" t="str">
            <v>DI002</v>
          </cell>
          <cell r="B42" t="str">
            <v>Arpico Super</v>
          </cell>
          <cell r="C42">
            <v>0</v>
          </cell>
          <cell r="D42">
            <v>0</v>
          </cell>
          <cell r="E42">
            <v>14894.1</v>
          </cell>
          <cell r="F42">
            <v>0</v>
          </cell>
          <cell r="G42">
            <v>0</v>
          </cell>
          <cell r="H42">
            <v>80232.729999999981</v>
          </cell>
          <cell r="I42">
            <v>95126.829999999987</v>
          </cell>
        </row>
        <row r="43">
          <cell r="A43" t="str">
            <v>DI003</v>
          </cell>
          <cell r="B43" t="str">
            <v>Harcourts (Pvt) Ltd</v>
          </cell>
          <cell r="C43">
            <v>497.40999999999997</v>
          </cell>
          <cell r="D43">
            <v>5061.6000000000004</v>
          </cell>
          <cell r="E43">
            <v>0</v>
          </cell>
          <cell r="F43">
            <v>0</v>
          </cell>
          <cell r="G43">
            <v>0</v>
          </cell>
          <cell r="H43">
            <v>0</v>
          </cell>
          <cell r="I43">
            <v>5559.01</v>
          </cell>
        </row>
        <row r="44">
          <cell r="A44" t="str">
            <v>DI005</v>
          </cell>
          <cell r="B44" t="str">
            <v>Medi Plus (Pvt) Ltd.</v>
          </cell>
          <cell r="C44">
            <v>45156.600000000006</v>
          </cell>
          <cell r="D44">
            <v>12159</v>
          </cell>
          <cell r="E44">
            <v>0</v>
          </cell>
          <cell r="F44">
            <v>0</v>
          </cell>
          <cell r="G44">
            <v>0</v>
          </cell>
          <cell r="H44">
            <v>-897.58</v>
          </cell>
          <cell r="I44">
            <v>56418.020000000004</v>
          </cell>
        </row>
        <row r="45">
          <cell r="A45" t="str">
            <v>DI006</v>
          </cell>
          <cell r="B45" t="str">
            <v>Crystal Super Market</v>
          </cell>
          <cell r="C45">
            <v>0</v>
          </cell>
          <cell r="D45">
            <v>0</v>
          </cell>
          <cell r="E45">
            <v>0</v>
          </cell>
          <cell r="F45">
            <v>0</v>
          </cell>
          <cell r="G45">
            <v>0</v>
          </cell>
          <cell r="H45">
            <v>0</v>
          </cell>
          <cell r="I45">
            <v>0</v>
          </cell>
        </row>
        <row r="46">
          <cell r="A46" t="str">
            <v>DI007</v>
          </cell>
          <cell r="B46" t="str">
            <v>St. Anthony's Super</v>
          </cell>
          <cell r="C46">
            <v>8748</v>
          </cell>
          <cell r="D46">
            <v>0</v>
          </cell>
          <cell r="E46">
            <v>0</v>
          </cell>
          <cell r="F46">
            <v>0</v>
          </cell>
          <cell r="G46">
            <v>0</v>
          </cell>
          <cell r="H46">
            <v>0</v>
          </cell>
          <cell r="I46">
            <v>8748</v>
          </cell>
        </row>
        <row r="47">
          <cell r="A47" t="str">
            <v>DI008</v>
          </cell>
          <cell r="B47" t="str">
            <v>Keels Super Central Purchasing</v>
          </cell>
          <cell r="C47">
            <v>2257.4400000000005</v>
          </cell>
          <cell r="D47">
            <v>0</v>
          </cell>
          <cell r="E47">
            <v>0</v>
          </cell>
          <cell r="F47">
            <v>0</v>
          </cell>
          <cell r="G47">
            <v>351</v>
          </cell>
          <cell r="H47">
            <v>-201.79</v>
          </cell>
          <cell r="I47">
            <v>2406.6500000000005</v>
          </cell>
        </row>
        <row r="48">
          <cell r="A48" t="str">
            <v>DI009</v>
          </cell>
          <cell r="B48" t="str">
            <v>Cargills (Ceylon) Ltd.</v>
          </cell>
          <cell r="C48">
            <v>0</v>
          </cell>
          <cell r="D48">
            <v>136029.6</v>
          </cell>
          <cell r="E48">
            <v>0</v>
          </cell>
          <cell r="F48">
            <v>0</v>
          </cell>
          <cell r="G48">
            <v>646.79999999999995</v>
          </cell>
          <cell r="H48">
            <v>-743.58000000000038</v>
          </cell>
          <cell r="I48">
            <v>135932.82</v>
          </cell>
        </row>
        <row r="49">
          <cell r="A49" t="str">
            <v>DI010</v>
          </cell>
          <cell r="B49" t="str">
            <v>Co-op Wholesale Establishment</v>
          </cell>
          <cell r="C49">
            <v>0</v>
          </cell>
          <cell r="D49">
            <v>0</v>
          </cell>
          <cell r="E49">
            <v>0</v>
          </cell>
          <cell r="F49">
            <v>0</v>
          </cell>
          <cell r="G49">
            <v>0</v>
          </cell>
          <cell r="H49">
            <v>13499.44</v>
          </cell>
          <cell r="I49">
            <v>13499.44</v>
          </cell>
        </row>
        <row r="50">
          <cell r="A50" t="str">
            <v>DI011</v>
          </cell>
          <cell r="B50" t="str">
            <v>Laugfs Sunup Market</v>
          </cell>
          <cell r="C50">
            <v>12024.59</v>
          </cell>
          <cell r="D50">
            <v>16324.2</v>
          </cell>
          <cell r="E50">
            <v>11509.2</v>
          </cell>
          <cell r="F50">
            <v>0</v>
          </cell>
          <cell r="G50">
            <v>0</v>
          </cell>
          <cell r="H50">
            <v>0</v>
          </cell>
          <cell r="I50">
            <v>39857.990000000005</v>
          </cell>
        </row>
        <row r="51">
          <cell r="A51" t="str">
            <v>DI014</v>
          </cell>
          <cell r="B51" t="str">
            <v>Pharma Lanka (Pvt) Ltd.</v>
          </cell>
          <cell r="C51">
            <v>0</v>
          </cell>
          <cell r="D51">
            <v>0</v>
          </cell>
          <cell r="E51">
            <v>0</v>
          </cell>
          <cell r="F51">
            <v>0</v>
          </cell>
          <cell r="G51">
            <v>0</v>
          </cell>
          <cell r="H51">
            <v>-0.6</v>
          </cell>
          <cell r="I51">
            <v>-0.6</v>
          </cell>
        </row>
        <row r="52">
          <cell r="A52" t="str">
            <v>DI017</v>
          </cell>
          <cell r="B52" t="str">
            <v>Sentra Mirihana</v>
          </cell>
          <cell r="C52">
            <v>0</v>
          </cell>
          <cell r="D52">
            <v>0</v>
          </cell>
          <cell r="E52">
            <v>23581.8</v>
          </cell>
          <cell r="F52">
            <v>0</v>
          </cell>
          <cell r="G52">
            <v>0</v>
          </cell>
          <cell r="H52">
            <v>0</v>
          </cell>
          <cell r="I52">
            <v>23581.8</v>
          </cell>
        </row>
        <row r="53">
          <cell r="A53" t="str">
            <v>DI019</v>
          </cell>
          <cell r="B53" t="str">
            <v>Keels Super K - Piliyandala</v>
          </cell>
          <cell r="C53">
            <v>0</v>
          </cell>
          <cell r="D53">
            <v>7032.6</v>
          </cell>
          <cell r="E53">
            <v>0</v>
          </cell>
          <cell r="F53">
            <v>0</v>
          </cell>
          <cell r="G53">
            <v>0</v>
          </cell>
          <cell r="H53">
            <v>0</v>
          </cell>
          <cell r="I53">
            <v>7032.6</v>
          </cell>
        </row>
        <row r="54">
          <cell r="A54" t="str">
            <v>DI020</v>
          </cell>
          <cell r="B54" t="str">
            <v>Nawaloka Medical Centre</v>
          </cell>
          <cell r="C54">
            <v>0</v>
          </cell>
          <cell r="D54">
            <v>0</v>
          </cell>
          <cell r="E54">
            <v>0</v>
          </cell>
          <cell r="F54">
            <v>0</v>
          </cell>
          <cell r="G54">
            <v>0</v>
          </cell>
          <cell r="H54">
            <v>0</v>
          </cell>
          <cell r="I54">
            <v>0</v>
          </cell>
        </row>
        <row r="55">
          <cell r="A55" t="str">
            <v>DI021</v>
          </cell>
          <cell r="B55" t="str">
            <v>Osu Sala - Colombo 01</v>
          </cell>
          <cell r="C55">
            <v>2053.38</v>
          </cell>
          <cell r="D55">
            <v>907.2</v>
          </cell>
          <cell r="E55">
            <v>0</v>
          </cell>
          <cell r="F55">
            <v>0</v>
          </cell>
          <cell r="G55">
            <v>0</v>
          </cell>
          <cell r="H55">
            <v>0</v>
          </cell>
          <cell r="I55">
            <v>2960.58</v>
          </cell>
        </row>
        <row r="56">
          <cell r="A56" t="str">
            <v>DI023</v>
          </cell>
          <cell r="B56" t="str">
            <v>Alankulama Holdings (Pvt) Ltd,</v>
          </cell>
          <cell r="C56">
            <v>0</v>
          </cell>
          <cell r="D56">
            <v>0</v>
          </cell>
          <cell r="E56">
            <v>0</v>
          </cell>
          <cell r="F56">
            <v>0</v>
          </cell>
          <cell r="G56">
            <v>0</v>
          </cell>
          <cell r="H56">
            <v>0</v>
          </cell>
          <cell r="I56">
            <v>0</v>
          </cell>
        </row>
        <row r="57">
          <cell r="A57" t="str">
            <v>DI025</v>
          </cell>
          <cell r="B57" t="str">
            <v>Thilakma City (Pvt) Ltd</v>
          </cell>
          <cell r="C57">
            <v>8748</v>
          </cell>
          <cell r="D57">
            <v>0</v>
          </cell>
          <cell r="E57">
            <v>0</v>
          </cell>
          <cell r="F57">
            <v>0</v>
          </cell>
          <cell r="G57">
            <v>0</v>
          </cell>
          <cell r="H57">
            <v>0</v>
          </cell>
          <cell r="I57">
            <v>8748</v>
          </cell>
        </row>
        <row r="58">
          <cell r="A58" t="str">
            <v>DI026</v>
          </cell>
          <cell r="B58" t="str">
            <v>Aprow Nest (Pvt) Ltd</v>
          </cell>
          <cell r="C58">
            <v>1093.5</v>
          </cell>
          <cell r="D58">
            <v>1828.8</v>
          </cell>
          <cell r="E58">
            <v>0</v>
          </cell>
          <cell r="F58">
            <v>0</v>
          </cell>
          <cell r="G58">
            <v>0</v>
          </cell>
          <cell r="H58">
            <v>0</v>
          </cell>
          <cell r="I58">
            <v>2922.3</v>
          </cell>
        </row>
        <row r="59">
          <cell r="A59" t="str">
            <v>DI028</v>
          </cell>
          <cell r="B59" t="str">
            <v>Glass House</v>
          </cell>
          <cell r="C59">
            <v>0</v>
          </cell>
          <cell r="D59">
            <v>0</v>
          </cell>
          <cell r="E59">
            <v>0</v>
          </cell>
          <cell r="F59">
            <v>0</v>
          </cell>
          <cell r="G59">
            <v>0</v>
          </cell>
          <cell r="H59">
            <v>-456.5</v>
          </cell>
          <cell r="I59">
            <v>-456.5</v>
          </cell>
        </row>
        <row r="60">
          <cell r="A60" t="str">
            <v>DI029</v>
          </cell>
          <cell r="B60" t="str">
            <v>Salinda Shopping Complex</v>
          </cell>
          <cell r="C60">
            <v>0</v>
          </cell>
          <cell r="D60">
            <v>0</v>
          </cell>
          <cell r="E60">
            <v>0</v>
          </cell>
          <cell r="F60">
            <v>0</v>
          </cell>
          <cell r="G60">
            <v>0</v>
          </cell>
          <cell r="H60">
            <v>0</v>
          </cell>
          <cell r="I60">
            <v>0</v>
          </cell>
        </row>
        <row r="61">
          <cell r="A61" t="str">
            <v>DI030</v>
          </cell>
          <cell r="B61" t="str">
            <v>Thirasara Supermarket</v>
          </cell>
          <cell r="C61">
            <v>0</v>
          </cell>
          <cell r="D61">
            <v>0</v>
          </cell>
          <cell r="E61">
            <v>0</v>
          </cell>
          <cell r="F61">
            <v>0</v>
          </cell>
          <cell r="G61">
            <v>0</v>
          </cell>
          <cell r="H61">
            <v>0</v>
          </cell>
          <cell r="I61">
            <v>0</v>
          </cell>
        </row>
        <row r="62">
          <cell r="A62" t="str">
            <v>DI031</v>
          </cell>
          <cell r="B62" t="str">
            <v>Prisca Stores</v>
          </cell>
          <cell r="C62">
            <v>9282.6</v>
          </cell>
          <cell r="D62">
            <v>0</v>
          </cell>
          <cell r="E62">
            <v>0</v>
          </cell>
          <cell r="F62">
            <v>0</v>
          </cell>
          <cell r="G62">
            <v>0</v>
          </cell>
          <cell r="H62">
            <v>0</v>
          </cell>
          <cell r="I62">
            <v>9282.6</v>
          </cell>
        </row>
        <row r="63">
          <cell r="A63" t="str">
            <v>DI032</v>
          </cell>
          <cell r="B63" t="str">
            <v>Jayakody Stores</v>
          </cell>
          <cell r="C63">
            <v>0</v>
          </cell>
          <cell r="D63">
            <v>0</v>
          </cell>
          <cell r="E63">
            <v>0</v>
          </cell>
          <cell r="F63">
            <v>0</v>
          </cell>
          <cell r="G63">
            <v>0</v>
          </cell>
          <cell r="H63">
            <v>0</v>
          </cell>
          <cell r="I63">
            <v>0</v>
          </cell>
        </row>
        <row r="64">
          <cell r="A64" t="str">
            <v>DI033</v>
          </cell>
          <cell r="B64" t="str">
            <v>Best Super Market</v>
          </cell>
          <cell r="C64">
            <v>0</v>
          </cell>
          <cell r="D64">
            <v>0</v>
          </cell>
          <cell r="E64">
            <v>0</v>
          </cell>
          <cell r="F64">
            <v>0</v>
          </cell>
          <cell r="G64">
            <v>0</v>
          </cell>
          <cell r="H64">
            <v>0</v>
          </cell>
          <cell r="I64">
            <v>0</v>
          </cell>
        </row>
        <row r="65">
          <cell r="A65" t="str">
            <v>DI034</v>
          </cell>
          <cell r="B65" t="str">
            <v>Super K.(Jayantha Associates (Pvt)</v>
          </cell>
          <cell r="C65">
            <v>0</v>
          </cell>
          <cell r="D65">
            <v>0</v>
          </cell>
          <cell r="E65">
            <v>0</v>
          </cell>
          <cell r="F65">
            <v>0</v>
          </cell>
          <cell r="G65">
            <v>0</v>
          </cell>
          <cell r="H65">
            <v>5098</v>
          </cell>
          <cell r="I65">
            <v>5098</v>
          </cell>
        </row>
        <row r="66">
          <cell r="A66" t="str">
            <v>DI035</v>
          </cell>
          <cell r="B66" t="str">
            <v>King's Lanka Super Markets Company</v>
          </cell>
          <cell r="C66">
            <v>18468</v>
          </cell>
          <cell r="D66">
            <v>0</v>
          </cell>
          <cell r="E66">
            <v>4320</v>
          </cell>
          <cell r="F66">
            <v>0</v>
          </cell>
          <cell r="G66">
            <v>0</v>
          </cell>
          <cell r="H66">
            <v>0</v>
          </cell>
          <cell r="I66">
            <v>22788</v>
          </cell>
        </row>
        <row r="67">
          <cell r="A67" t="str">
            <v>DI036</v>
          </cell>
          <cell r="B67" t="str">
            <v>Health Guard (Pvt) Ltd</v>
          </cell>
          <cell r="C67">
            <v>3094.83</v>
          </cell>
          <cell r="D67">
            <v>0</v>
          </cell>
          <cell r="E67">
            <v>11356.2</v>
          </cell>
          <cell r="F67">
            <v>0</v>
          </cell>
          <cell r="G67">
            <v>0</v>
          </cell>
          <cell r="H67">
            <v>0</v>
          </cell>
          <cell r="I67">
            <v>14451.03</v>
          </cell>
        </row>
        <row r="68">
          <cell r="A68" t="str">
            <v>DI037</v>
          </cell>
          <cell r="B68" t="str">
            <v>King's Super Market</v>
          </cell>
          <cell r="C68">
            <v>72.630000000000109</v>
          </cell>
          <cell r="D68">
            <v>102.31999999999991</v>
          </cell>
          <cell r="E68">
            <v>2403</v>
          </cell>
          <cell r="F68">
            <v>0</v>
          </cell>
          <cell r="G68">
            <v>0</v>
          </cell>
          <cell r="H68">
            <v>4271.3999999999996</v>
          </cell>
          <cell r="I68">
            <v>6849.3499999999995</v>
          </cell>
        </row>
        <row r="69">
          <cell r="A69" t="str">
            <v>DI038</v>
          </cell>
          <cell r="B69" t="str">
            <v>Medicopharma NB (Ceylon) Ltd</v>
          </cell>
          <cell r="C69">
            <v>-7040.26</v>
          </cell>
          <cell r="D69">
            <v>0</v>
          </cell>
          <cell r="E69">
            <v>7378.2</v>
          </cell>
          <cell r="F69">
            <v>0</v>
          </cell>
          <cell r="G69">
            <v>6634.8</v>
          </cell>
          <cell r="H69">
            <v>0</v>
          </cell>
          <cell r="I69">
            <v>6972.74</v>
          </cell>
        </row>
        <row r="70">
          <cell r="A70" t="str">
            <v>DI039</v>
          </cell>
          <cell r="B70" t="str">
            <v>Family Super</v>
          </cell>
          <cell r="C70">
            <v>0</v>
          </cell>
          <cell r="D70">
            <v>0</v>
          </cell>
          <cell r="E70">
            <v>0</v>
          </cell>
          <cell r="F70">
            <v>0</v>
          </cell>
          <cell r="G70">
            <v>0</v>
          </cell>
          <cell r="H70">
            <v>0</v>
          </cell>
          <cell r="I70">
            <v>0</v>
          </cell>
        </row>
        <row r="71">
          <cell r="A71" t="str">
            <v>DI040</v>
          </cell>
          <cell r="B71" t="str">
            <v>Union Chemists (Pte) Ltd</v>
          </cell>
          <cell r="C71">
            <v>20589.3</v>
          </cell>
          <cell r="D71">
            <v>52800.3</v>
          </cell>
          <cell r="E71">
            <v>0</v>
          </cell>
          <cell r="F71">
            <v>0</v>
          </cell>
          <cell r="G71">
            <v>0</v>
          </cell>
          <cell r="H71">
            <v>0</v>
          </cell>
          <cell r="I71">
            <v>73389.600000000006</v>
          </cell>
        </row>
        <row r="72">
          <cell r="A72" t="str">
            <v>DI041</v>
          </cell>
          <cell r="B72" t="str">
            <v>Commercial Bank Welfare Pharmacy</v>
          </cell>
          <cell r="C72">
            <v>1444.5</v>
          </cell>
          <cell r="D72">
            <v>0</v>
          </cell>
          <cell r="E72">
            <v>0</v>
          </cell>
          <cell r="F72">
            <v>0</v>
          </cell>
          <cell r="G72">
            <v>0</v>
          </cell>
          <cell r="H72">
            <v>0</v>
          </cell>
          <cell r="I72">
            <v>1444.5</v>
          </cell>
        </row>
        <row r="73">
          <cell r="A73" t="str">
            <v>DI042</v>
          </cell>
          <cell r="B73" t="str">
            <v>Ceylinco Swiftcare (Pvt) Ltd</v>
          </cell>
          <cell r="C73">
            <v>0</v>
          </cell>
          <cell r="D73">
            <v>0</v>
          </cell>
          <cell r="E73">
            <v>0</v>
          </cell>
          <cell r="F73">
            <v>0</v>
          </cell>
          <cell r="G73">
            <v>0</v>
          </cell>
          <cell r="H73">
            <v>0</v>
          </cell>
          <cell r="I73">
            <v>0</v>
          </cell>
        </row>
        <row r="74">
          <cell r="A74" t="str">
            <v>DI043</v>
          </cell>
          <cell r="B74" t="str">
            <v>P &amp; D Super</v>
          </cell>
          <cell r="C74">
            <v>0</v>
          </cell>
          <cell r="D74">
            <v>0</v>
          </cell>
          <cell r="E74">
            <v>0</v>
          </cell>
          <cell r="F74">
            <v>0</v>
          </cell>
          <cell r="G74">
            <v>0</v>
          </cell>
          <cell r="H74">
            <v>0</v>
          </cell>
          <cell r="I74">
            <v>0</v>
          </cell>
        </row>
        <row r="91">
          <cell r="B91" t="str">
            <v>Total</v>
          </cell>
          <cell r="C91">
            <v>44892781.310000002</v>
          </cell>
          <cell r="D91">
            <v>4735089.1399999997</v>
          </cell>
          <cell r="E91">
            <v>442822.1</v>
          </cell>
          <cell r="F91">
            <v>5839734.3200000003</v>
          </cell>
          <cell r="G91">
            <v>3550791.8599999994</v>
          </cell>
          <cell r="H91">
            <v>1068537.23</v>
          </cell>
          <cell r="I91">
            <v>60529755.959999979</v>
          </cell>
        </row>
        <row r="93">
          <cell r="F93">
            <v>10459063.41</v>
          </cell>
        </row>
        <row r="94">
          <cell r="I94">
            <v>60529755.960000001</v>
          </cell>
        </row>
        <row r="96">
          <cell r="I96">
            <v>0</v>
          </cell>
        </row>
      </sheetData>
      <sheetData sheetId="3"/>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lthcare"/>
      <sheetName val="Charts"/>
      <sheetName val="Working"/>
      <sheetName val="PRD Sales-YTD"/>
      <sheetName val="monthly Vlookup"/>
      <sheetName val="Sheet2"/>
      <sheetName val="SKU SALES-YTD"/>
      <sheetName val="PRD CBM-YTD"/>
      <sheetName val="SKU CBM-YTD"/>
      <sheetName val="Sheet1"/>
    </sheetNames>
    <sheetDataSet>
      <sheetData sheetId="0" refreshError="1"/>
      <sheetData sheetId="1" refreshError="1"/>
      <sheetData sheetId="2"/>
      <sheetData sheetId="3" refreshError="1"/>
      <sheetData sheetId="4" refreshError="1">
        <row r="2">
          <cell r="A2" t="str">
            <v>Ownd Brands</v>
          </cell>
          <cell r="B2" t="str">
            <v>Actual</v>
          </cell>
          <cell r="C2" t="str">
            <v>Budget</v>
          </cell>
          <cell r="D2" t="str">
            <v>Actual</v>
          </cell>
          <cell r="E2" t="str">
            <v>Budget</v>
          </cell>
        </row>
        <row r="3">
          <cell r="A3" t="str">
            <v>Advantec 20</v>
          </cell>
          <cell r="B3">
            <v>107.79037000000001</v>
          </cell>
          <cell r="C3">
            <v>105.86700000000002</v>
          </cell>
          <cell r="D3">
            <v>-0.82880126144281618</v>
          </cell>
          <cell r="E3">
            <v>-30.418287674164418</v>
          </cell>
        </row>
        <row r="4">
          <cell r="A4" t="str">
            <v>Advantec 40</v>
          </cell>
          <cell r="B4">
            <v>-110.61586999999999</v>
          </cell>
          <cell r="C4">
            <v>172.23839999999998</v>
          </cell>
          <cell r="D4">
            <v>-75.287977433014191</v>
          </cell>
          <cell r="E4">
            <v>5.6839956842952155</v>
          </cell>
        </row>
        <row r="5">
          <cell r="A5" t="str">
            <v>Aspirin - 100</v>
          </cell>
          <cell r="B5">
            <v>0</v>
          </cell>
          <cell r="C5">
            <v>0</v>
          </cell>
          <cell r="D5">
            <v>0</v>
          </cell>
          <cell r="E5">
            <v>0</v>
          </cell>
        </row>
        <row r="6">
          <cell r="A6" t="str">
            <v>Cephalexin 250mg</v>
          </cell>
          <cell r="B6">
            <v>-22.594180000000037</v>
          </cell>
          <cell r="C6">
            <v>393.14358000000004</v>
          </cell>
          <cell r="D6">
            <v>-196.63896783026223</v>
          </cell>
          <cell r="E6">
            <v>428.34062668455954</v>
          </cell>
        </row>
        <row r="7">
          <cell r="A7" t="str">
            <v>Cephalexin 500mg</v>
          </cell>
          <cell r="B7">
            <v>1417.346</v>
          </cell>
          <cell r="C7">
            <v>1927.0342500000002</v>
          </cell>
          <cell r="D7">
            <v>207.42528018924355</v>
          </cell>
          <cell r="E7">
            <v>133.9553979285559</v>
          </cell>
        </row>
        <row r="8">
          <cell r="A8" t="str">
            <v>Cough Syrup</v>
          </cell>
          <cell r="B8">
            <v>1910.6859499999989</v>
          </cell>
          <cell r="C8">
            <v>2616.9519600000003</v>
          </cell>
          <cell r="D8">
            <v>419.26103941282395</v>
          </cell>
          <cell r="E8">
            <v>652.00955538831647</v>
          </cell>
        </row>
        <row r="9">
          <cell r="A9" t="str">
            <v>Decacef 250mg</v>
          </cell>
          <cell r="B9">
            <v>2305.1350600000001</v>
          </cell>
          <cell r="C9">
            <v>4017.1372799999999</v>
          </cell>
          <cell r="D9">
            <v>833.74174512823822</v>
          </cell>
          <cell r="E9">
            <v>2439.3871633800754</v>
          </cell>
        </row>
        <row r="10">
          <cell r="A10" t="str">
            <v>Decacef 500mg</v>
          </cell>
          <cell r="B10">
            <v>1795.0669999999989</v>
          </cell>
          <cell r="C10">
            <v>3950.2560000000003</v>
          </cell>
          <cell r="D10">
            <v>715.41519037181206</v>
          </cell>
          <cell r="E10">
            <v>1914.2322158290058</v>
          </cell>
        </row>
        <row r="11">
          <cell r="A11" t="str">
            <v>Decacef Suspension</v>
          </cell>
          <cell r="B11">
            <v>2358.8580899999979</v>
          </cell>
          <cell r="C11">
            <v>3577.0732800000001</v>
          </cell>
          <cell r="D11">
            <v>1316.8599365934413</v>
          </cell>
          <cell r="E11">
            <v>2177.62381813408</v>
          </cell>
        </row>
        <row r="12">
          <cell r="A12" t="str">
            <v>Decalox 250mg</v>
          </cell>
          <cell r="B12">
            <v>1733.3139399999989</v>
          </cell>
          <cell r="C12">
            <v>1614.5917599999998</v>
          </cell>
          <cell r="D12">
            <v>701.19561790521425</v>
          </cell>
          <cell r="E12">
            <v>723.37298650068772</v>
          </cell>
        </row>
        <row r="13">
          <cell r="A13" t="str">
            <v>Decalox 500mg</v>
          </cell>
          <cell r="B13">
            <v>5322.6220599999997</v>
          </cell>
          <cell r="C13">
            <v>5671.7366399999992</v>
          </cell>
          <cell r="D13">
            <v>3483.3018257678596</v>
          </cell>
          <cell r="E13">
            <v>3886.8100120784025</v>
          </cell>
        </row>
        <row r="14">
          <cell r="A14" t="str">
            <v>Decalox Suspension</v>
          </cell>
          <cell r="B14">
            <v>2577.5661100000002</v>
          </cell>
          <cell r="C14">
            <v>2636.0546400000003</v>
          </cell>
          <cell r="D14">
            <v>1228.9447653038499</v>
          </cell>
          <cell r="E14">
            <v>1307.8334099166073</v>
          </cell>
        </row>
        <row r="15">
          <cell r="A15" t="str">
            <v>Decamox 250mg</v>
          </cell>
          <cell r="B15">
            <v>2343.872229999999</v>
          </cell>
          <cell r="C15">
            <v>4314.4128799999999</v>
          </cell>
          <cell r="D15">
            <v>1044.1287584262993</v>
          </cell>
          <cell r="E15">
            <v>2588.9921073419455</v>
          </cell>
        </row>
        <row r="16">
          <cell r="A16" t="str">
            <v>Decamox 500mg</v>
          </cell>
          <cell r="B16">
            <v>3433.7957200000001</v>
          </cell>
          <cell r="C16">
            <v>5203.0954000000002</v>
          </cell>
          <cell r="D16">
            <v>1972.0733089320918</v>
          </cell>
          <cell r="E16">
            <v>3391.292018438116</v>
          </cell>
        </row>
        <row r="17">
          <cell r="A17" t="str">
            <v>Decamox Suspension</v>
          </cell>
          <cell r="B17">
            <v>2200.0278199999998</v>
          </cell>
          <cell r="C17">
            <v>3950.8019699999995</v>
          </cell>
          <cell r="D17">
            <v>1029.7056878141748</v>
          </cell>
          <cell r="E17">
            <v>1823.9298232020938</v>
          </cell>
        </row>
        <row r="18">
          <cell r="A18" t="str">
            <v>Decamycin 250mg</v>
          </cell>
          <cell r="B18">
            <v>806.14655999999991</v>
          </cell>
          <cell r="C18">
            <v>1715.1081600000002</v>
          </cell>
          <cell r="D18">
            <v>269.07234770707555</v>
          </cell>
          <cell r="E18">
            <v>552.39915714476649</v>
          </cell>
        </row>
        <row r="19">
          <cell r="A19" t="str">
            <v>Decamycin 500mg</v>
          </cell>
          <cell r="B19">
            <v>592.1851999999999</v>
          </cell>
          <cell r="C19">
            <v>1592.9135999999999</v>
          </cell>
          <cell r="D19">
            <v>105.36211787008756</v>
          </cell>
          <cell r="E19">
            <v>364.77867976793794</v>
          </cell>
        </row>
        <row r="20">
          <cell r="A20" t="str">
            <v>Decamycin Suspension</v>
          </cell>
          <cell r="B20">
            <v>2192.2288299999991</v>
          </cell>
          <cell r="C20">
            <v>3558.8207999999995</v>
          </cell>
          <cell r="D20">
            <v>988.16358448251003</v>
          </cell>
          <cell r="E20">
            <v>1757.2515999928512</v>
          </cell>
        </row>
        <row r="21">
          <cell r="A21" t="str">
            <v>Vitral 30's</v>
          </cell>
          <cell r="B21">
            <v>-437.9188079999999</v>
          </cell>
          <cell r="C21">
            <v>475.70713043478264</v>
          </cell>
          <cell r="D21">
            <v>-303.74730390488816</v>
          </cell>
          <cell r="E21">
            <v>122.55841223436693</v>
          </cell>
        </row>
        <row r="22">
          <cell r="A22" t="str">
            <v>Vitral 60's</v>
          </cell>
          <cell r="B22">
            <v>-390.42039249999999</v>
          </cell>
          <cell r="C22">
            <v>939.38086956521738</v>
          </cell>
          <cell r="D22">
            <v>-458.43350178505483</v>
          </cell>
          <cell r="E22">
            <v>220.98684121043476</v>
          </cell>
        </row>
        <row r="23">
          <cell r="A23" t="str">
            <v>Vitral-Syrup</v>
          </cell>
          <cell r="B23">
            <v>28.474000000000004</v>
          </cell>
          <cell r="C23">
            <v>0</v>
          </cell>
          <cell r="D23">
            <v>-22.808377384648434</v>
          </cell>
          <cell r="E23">
            <v>0</v>
          </cell>
        </row>
        <row r="24">
          <cell r="A24" t="str">
            <v>Omepal</v>
          </cell>
          <cell r="B24">
            <v>1448.3242099999979</v>
          </cell>
          <cell r="C24">
            <v>3657.7569599999997</v>
          </cell>
          <cell r="D24">
            <v>818.71700363536263</v>
          </cell>
          <cell r="E24">
            <v>2501.5011548976554</v>
          </cell>
        </row>
        <row r="25">
          <cell r="A25" t="str">
            <v>Osteolac</v>
          </cell>
          <cell r="B25">
            <v>0</v>
          </cell>
          <cell r="C25">
            <v>0</v>
          </cell>
          <cell r="D25">
            <v>0</v>
          </cell>
          <cell r="E25">
            <v>0</v>
          </cell>
        </row>
        <row r="26">
          <cell r="A26" t="str">
            <v>Pedialac 300g</v>
          </cell>
          <cell r="B26">
            <v>0</v>
          </cell>
          <cell r="C26">
            <v>0</v>
          </cell>
          <cell r="D26">
            <v>0</v>
          </cell>
          <cell r="E26">
            <v>0</v>
          </cell>
        </row>
        <row r="27">
          <cell r="A27" t="str">
            <v>Pedialac Plus</v>
          </cell>
          <cell r="B27">
            <v>0</v>
          </cell>
          <cell r="C27">
            <v>0</v>
          </cell>
          <cell r="D27">
            <v>0</v>
          </cell>
          <cell r="E27">
            <v>0</v>
          </cell>
        </row>
        <row r="28">
          <cell r="A28" t="str">
            <v>Pedialac Tin</v>
          </cell>
          <cell r="B28">
            <v>1618.6200299999991</v>
          </cell>
          <cell r="C28">
            <v>2005.7510804347824</v>
          </cell>
          <cell r="D28">
            <v>366.5351580538516</v>
          </cell>
          <cell r="E28">
            <v>270.6738656064656</v>
          </cell>
        </row>
        <row r="29">
          <cell r="A29" t="str">
            <v>Preglac 300g</v>
          </cell>
          <cell r="B29">
            <v>2954.6719200000002</v>
          </cell>
          <cell r="C29">
            <v>5529.1811830434772</v>
          </cell>
          <cell r="D29">
            <v>985.94409602771179</v>
          </cell>
          <cell r="E29">
            <v>1463.669172020044</v>
          </cell>
        </row>
        <row r="30">
          <cell r="A30" t="str">
            <v>Synergin 375mg</v>
          </cell>
          <cell r="B30">
            <v>0</v>
          </cell>
          <cell r="C30">
            <v>0</v>
          </cell>
          <cell r="D30">
            <v>0</v>
          </cell>
          <cell r="E30">
            <v>0</v>
          </cell>
        </row>
        <row r="31">
          <cell r="A31" t="str">
            <v>Synergin 625mg</v>
          </cell>
          <cell r="B31">
            <v>0</v>
          </cell>
          <cell r="C31">
            <v>0</v>
          </cell>
          <cell r="D31">
            <v>0</v>
          </cell>
          <cell r="E31">
            <v>0</v>
          </cell>
        </row>
        <row r="32">
          <cell r="A32" t="str">
            <v>Synergin Suspension</v>
          </cell>
          <cell r="B32">
            <v>2673.8689799999988</v>
          </cell>
          <cell r="C32">
            <v>4723.0720799999999</v>
          </cell>
          <cell r="D32">
            <v>512.36309563781697</v>
          </cell>
          <cell r="E32">
            <v>210.34818857941502</v>
          </cell>
        </row>
        <row r="33">
          <cell r="A33" t="str">
            <v>Tenol 100mg</v>
          </cell>
          <cell r="B33">
            <v>-80.141360000000006</v>
          </cell>
          <cell r="C33">
            <v>45.506880000000002</v>
          </cell>
          <cell r="D33">
            <v>-77.407833956228586</v>
          </cell>
          <cell r="E33">
            <v>9.0831931456487034</v>
          </cell>
        </row>
        <row r="34">
          <cell r="A34" t="str">
            <v>Tenol 50mg</v>
          </cell>
          <cell r="B34">
            <v>-10.485829999999998</v>
          </cell>
          <cell r="C34">
            <v>32.646239999999999</v>
          </cell>
          <cell r="D34">
            <v>-25.557886776026898</v>
          </cell>
          <cell r="E34">
            <v>14.868715082747983</v>
          </cell>
        </row>
        <row r="51">
          <cell r="A51" t="str">
            <v>Total SLR</v>
          </cell>
          <cell r="B51">
            <v>38768.42363949999</v>
          </cell>
          <cell r="C51">
            <v>64426.240023478269</v>
          </cell>
          <cell r="D51">
            <v>15837.499908927897</v>
          </cell>
          <cell r="E51">
            <v>28931.163822514904</v>
          </cell>
        </row>
        <row r="52">
          <cell r="A52" t="str">
            <v>Original File Link</v>
          </cell>
          <cell r="B52">
            <v>38768.423639499997</v>
          </cell>
          <cell r="C52">
            <v>64426.240023478276</v>
          </cell>
          <cell r="D52">
            <v>15837.499908927904</v>
          </cell>
          <cell r="E52">
            <v>28931.163822514911</v>
          </cell>
        </row>
        <row r="53">
          <cell r="A53" t="str">
            <v>Diff</v>
          </cell>
          <cell r="B53">
            <v>0</v>
          </cell>
          <cell r="C53">
            <v>0</v>
          </cell>
          <cell r="D53">
            <v>0</v>
          </cell>
          <cell r="E53">
            <v>0</v>
          </cell>
        </row>
      </sheetData>
      <sheetData sheetId="5" refreshError="1"/>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CUMAA"/>
      <sheetName val="Sucaa"/>
      <sheetName val="Suart"/>
      <sheetName val="STOCKS"/>
      <sheetName val="PCOST"/>
      <sheetName val="FG"/>
      <sheetName val="MI-Rec"/>
      <sheetName val="Finance MI"/>
      <sheetName val="CumRec"/>
      <sheetName val="Sheet2"/>
      <sheetName val="Cover"/>
      <sheetName val="Conten"/>
      <sheetName val="Finance_MI"/>
      <sheetName val="Finance_MI1"/>
      <sheetName val="Sch"/>
    </sheetNames>
    <sheetDataSet>
      <sheetData sheetId="0" refreshError="1"/>
      <sheetData sheetId="1" refreshError="1">
        <row r="17">
          <cell r="B17" t="str">
            <v>117-019</v>
          </cell>
          <cell r="C17">
            <v>708.36820064848041</v>
          </cell>
          <cell r="D17">
            <v>120898</v>
          </cell>
          <cell r="E17">
            <v>85640298.721999988</v>
          </cell>
          <cell r="F17">
            <v>7.0091779847474731</v>
          </cell>
          <cell r="G17">
            <v>847395.6</v>
          </cell>
          <cell r="H17">
            <v>295.75</v>
          </cell>
          <cell r="I17">
            <v>35755583.5</v>
          </cell>
          <cell r="J17">
            <v>25</v>
          </cell>
          <cell r="K17">
            <v>22.5</v>
          </cell>
          <cell r="L17">
            <v>2720205</v>
          </cell>
          <cell r="M17">
            <v>39323184.100000001</v>
          </cell>
          <cell r="N17">
            <v>383.10902266373296</v>
          </cell>
          <cell r="O17">
            <v>46317114.621999986</v>
          </cell>
          <cell r="P17">
            <v>54.083317448893567</v>
          </cell>
        </row>
        <row r="18">
          <cell r="B18" t="str">
            <v>117-386</v>
          </cell>
          <cell r="C18">
            <v>578.47899999999993</v>
          </cell>
          <cell r="D18">
            <v>14515</v>
          </cell>
          <cell r="E18">
            <v>8396622.6849999987</v>
          </cell>
          <cell r="F18">
            <v>6.3435411643127795</v>
          </cell>
          <cell r="G18">
            <v>92076.5</v>
          </cell>
          <cell r="H18">
            <v>232.87897313124353</v>
          </cell>
          <cell r="I18">
            <v>3380238.2949999999</v>
          </cell>
          <cell r="J18">
            <v>26.000000000000007</v>
          </cell>
          <cell r="K18">
            <v>23.400000000000006</v>
          </cell>
          <cell r="L18">
            <v>339651.00000000006</v>
          </cell>
          <cell r="M18">
            <v>3811965.7949999999</v>
          </cell>
          <cell r="N18">
            <v>315.85648570444357</v>
          </cell>
          <cell r="O18">
            <v>4584656.8899999987</v>
          </cell>
          <cell r="P18">
            <v>54.601201721141756</v>
          </cell>
        </row>
        <row r="19">
          <cell r="B19" t="str">
            <v>117-409</v>
          </cell>
          <cell r="C19">
            <v>718.35799999999995</v>
          </cell>
          <cell r="D19">
            <v>341</v>
          </cell>
          <cell r="E19">
            <v>244960.07799999998</v>
          </cell>
          <cell r="F19">
            <v>7.4214076246334306</v>
          </cell>
          <cell r="G19">
            <v>2530.6999999999998</v>
          </cell>
          <cell r="H19">
            <v>313.48635639296185</v>
          </cell>
          <cell r="I19">
            <v>106898.84753</v>
          </cell>
          <cell r="J19">
            <v>25</v>
          </cell>
          <cell r="K19">
            <v>22.5</v>
          </cell>
          <cell r="L19">
            <v>7672.5</v>
          </cell>
          <cell r="M19">
            <v>117102.04753</v>
          </cell>
          <cell r="N19">
            <v>374.95023598240465</v>
          </cell>
          <cell r="O19">
            <v>127858.03046999998</v>
          </cell>
          <cell r="P19">
            <v>52.195456302067313</v>
          </cell>
        </row>
        <row r="20">
          <cell r="B20" t="str">
            <v>117-413</v>
          </cell>
          <cell r="C20">
            <v>616.31899999999996</v>
          </cell>
          <cell r="D20">
            <v>4</v>
          </cell>
          <cell r="E20">
            <v>2465.2759999999998</v>
          </cell>
          <cell r="F20">
            <v>4.7</v>
          </cell>
          <cell r="G20">
            <v>18.8</v>
          </cell>
          <cell r="H20">
            <v>257.16999999999996</v>
          </cell>
          <cell r="I20">
            <v>1028.6799999999998</v>
          </cell>
          <cell r="J20">
            <v>26.199999999999996</v>
          </cell>
          <cell r="K20">
            <v>23.58</v>
          </cell>
          <cell r="L20">
            <v>94.32</v>
          </cell>
          <cell r="M20">
            <v>1141.7999999999997</v>
          </cell>
          <cell r="N20">
            <v>330.86900000000003</v>
          </cell>
          <cell r="O20">
            <v>1323.4760000000001</v>
          </cell>
          <cell r="P20">
            <v>53.684698995163224</v>
          </cell>
        </row>
        <row r="21">
          <cell r="B21" t="str">
            <v>117A386</v>
          </cell>
          <cell r="C21">
            <v>653.21299999999985</v>
          </cell>
          <cell r="D21">
            <v>3176</v>
          </cell>
          <cell r="E21">
            <v>2074604.4879999997</v>
          </cell>
          <cell r="F21">
            <v>6.1426952141057933</v>
          </cell>
          <cell r="G21">
            <v>19509.2</v>
          </cell>
          <cell r="H21">
            <v>275.74213148614615</v>
          </cell>
          <cell r="I21">
            <v>875757.00960000011</v>
          </cell>
          <cell r="J21">
            <v>23</v>
          </cell>
          <cell r="K21">
            <v>20.7</v>
          </cell>
          <cell r="L21">
            <v>65743.199999999997</v>
          </cell>
          <cell r="M21">
            <v>961009.40960000001</v>
          </cell>
          <cell r="N21">
            <v>350.62817329974797</v>
          </cell>
          <cell r="O21">
            <v>1113595.0783999995</v>
          </cell>
          <cell r="P21">
            <v>53.677464058392601</v>
          </cell>
        </row>
        <row r="22">
          <cell r="B22" t="str">
            <v>117A409</v>
          </cell>
          <cell r="C22">
            <v>762.47599999999989</v>
          </cell>
          <cell r="D22">
            <v>652</v>
          </cell>
          <cell r="E22">
            <v>497134.35199999996</v>
          </cell>
          <cell r="F22">
            <v>6.6447852760736188</v>
          </cell>
          <cell r="G22">
            <v>4332.3999999999996</v>
          </cell>
          <cell r="H22">
            <v>322.33068159509202</v>
          </cell>
          <cell r="I22">
            <v>210159.60440000001</v>
          </cell>
          <cell r="J22">
            <v>22</v>
          </cell>
          <cell r="K22">
            <v>19.8</v>
          </cell>
          <cell r="L22">
            <v>12909.6</v>
          </cell>
          <cell r="M22">
            <v>227401.60440000001</v>
          </cell>
          <cell r="N22">
            <v>413.70053312883425</v>
          </cell>
          <cell r="O22">
            <v>269732.74759999994</v>
          </cell>
          <cell r="P22">
            <v>54.257515400987607</v>
          </cell>
        </row>
        <row r="23">
          <cell r="B23" t="str">
            <v>150-096</v>
          </cell>
          <cell r="C23">
            <v>697.81273616431349</v>
          </cell>
          <cell r="D23">
            <v>27411</v>
          </cell>
          <cell r="E23">
            <v>19127744.910999998</v>
          </cell>
          <cell r="F23">
            <v>6.2294954580277997</v>
          </cell>
          <cell r="G23">
            <v>170756.7</v>
          </cell>
          <cell r="H23">
            <v>320.57</v>
          </cell>
          <cell r="I23">
            <v>8787144.2699999996</v>
          </cell>
          <cell r="J23">
            <v>15.21</v>
          </cell>
          <cell r="K23">
            <v>13.689000000000002</v>
          </cell>
          <cell r="L23">
            <v>375229.17900000006</v>
          </cell>
          <cell r="M23">
            <v>9333130.1489999983</v>
          </cell>
          <cell r="N23">
            <v>357.32424070628582</v>
          </cell>
          <cell r="O23">
            <v>9794614.7620000001</v>
          </cell>
          <cell r="P23">
            <v>51.206322583104438</v>
          </cell>
        </row>
        <row r="24">
          <cell r="B24" t="str">
            <v>150-300</v>
          </cell>
          <cell r="C24">
            <v>540.24745289288501</v>
          </cell>
          <cell r="D24">
            <v>10232</v>
          </cell>
          <cell r="E24">
            <v>5527811.9379999992</v>
          </cell>
          <cell r="F24">
            <v>6.1113565285379208</v>
          </cell>
          <cell r="G24">
            <v>62531.4</v>
          </cell>
          <cell r="H24">
            <v>223.03612251759185</v>
          </cell>
          <cell r="I24">
            <v>2282105.6055999999</v>
          </cell>
          <cell r="J24">
            <v>18</v>
          </cell>
          <cell r="K24">
            <v>16.2</v>
          </cell>
          <cell r="L24">
            <v>165758.39999999999</v>
          </cell>
          <cell r="M24">
            <v>2510395.4055999997</v>
          </cell>
          <cell r="N24">
            <v>294.89997384675524</v>
          </cell>
          <cell r="O24">
            <v>3017416.5323999994</v>
          </cell>
          <cell r="P24">
            <v>54.586092404071941</v>
          </cell>
        </row>
        <row r="25">
          <cell r="B25" t="str">
            <v>150A235</v>
          </cell>
          <cell r="C25">
            <v>591.01733218611037</v>
          </cell>
          <cell r="D25">
            <v>53753</v>
          </cell>
          <cell r="E25">
            <v>31768954.65699999</v>
          </cell>
          <cell r="F25">
            <v>6.0959034844566808</v>
          </cell>
          <cell r="G25">
            <v>327673.09999999998</v>
          </cell>
          <cell r="H25">
            <v>250.64</v>
          </cell>
          <cell r="I25">
            <v>13472651.92</v>
          </cell>
          <cell r="J25">
            <v>19.36</v>
          </cell>
          <cell r="K25">
            <v>17.423999999999999</v>
          </cell>
          <cell r="L25">
            <v>936592.272</v>
          </cell>
          <cell r="M25">
            <v>14736917.291999999</v>
          </cell>
          <cell r="N25">
            <v>316.8574287016537</v>
          </cell>
          <cell r="O25">
            <v>17032037.364999991</v>
          </cell>
          <cell r="P25">
            <v>53.612205843377168</v>
          </cell>
        </row>
        <row r="26">
          <cell r="B26" t="str">
            <v>210-573</v>
          </cell>
          <cell r="C26">
            <v>687.7221513938315</v>
          </cell>
          <cell r="D26">
            <v>13488</v>
          </cell>
          <cell r="E26">
            <v>9275996.3779999986</v>
          </cell>
          <cell r="F26">
            <v>6.3163256227758016</v>
          </cell>
          <cell r="G26">
            <v>85194.6</v>
          </cell>
          <cell r="H26">
            <v>296.7119928825623</v>
          </cell>
          <cell r="I26">
            <v>4002051.3600000003</v>
          </cell>
          <cell r="J26">
            <v>21.1</v>
          </cell>
          <cell r="K26">
            <v>18.990000000000002</v>
          </cell>
          <cell r="L26">
            <v>256137.12000000002</v>
          </cell>
          <cell r="M26">
            <v>4343383.08</v>
          </cell>
          <cell r="N26">
            <v>365.70383288849337</v>
          </cell>
          <cell r="O26">
            <v>4932613.2979999986</v>
          </cell>
          <cell r="P26">
            <v>53.176102027149788</v>
          </cell>
        </row>
        <row r="27">
          <cell r="B27" t="str">
            <v>216-168</v>
          </cell>
          <cell r="C27">
            <v>669.93574505792253</v>
          </cell>
          <cell r="D27">
            <v>36169</v>
          </cell>
          <cell r="E27">
            <v>24230905.963</v>
          </cell>
          <cell r="F27">
            <v>7.3238491525892355</v>
          </cell>
          <cell r="G27">
            <v>264896.30000000005</v>
          </cell>
          <cell r="H27">
            <v>263.58598938317346</v>
          </cell>
          <cell r="I27">
            <v>9533641.6500000004</v>
          </cell>
          <cell r="J27">
            <v>20.399999999999999</v>
          </cell>
          <cell r="K27">
            <v>18.36</v>
          </cell>
          <cell r="L27">
            <v>664062.84</v>
          </cell>
          <cell r="M27">
            <v>10462600.790000001</v>
          </cell>
          <cell r="N27">
            <v>380.66590652215984</v>
          </cell>
          <cell r="O27">
            <v>13768305.172999999</v>
          </cell>
          <cell r="P27">
            <v>56.821256266785333</v>
          </cell>
        </row>
        <row r="28">
          <cell r="B28" t="str">
            <v>216-181</v>
          </cell>
          <cell r="C28">
            <v>838.62899999999991</v>
          </cell>
          <cell r="D28">
            <v>4749</v>
          </cell>
          <cell r="E28">
            <v>3982649.1209999998</v>
          </cell>
          <cell r="F28">
            <v>7.0819751526637189</v>
          </cell>
          <cell r="G28">
            <v>33632.300000000003</v>
          </cell>
          <cell r="H28">
            <v>381.48</v>
          </cell>
          <cell r="I28">
            <v>1811648.52</v>
          </cell>
          <cell r="J28">
            <v>25.45</v>
          </cell>
          <cell r="K28">
            <v>22.905000000000001</v>
          </cell>
          <cell r="L28">
            <v>108775.845</v>
          </cell>
          <cell r="M28">
            <v>1954056.665</v>
          </cell>
          <cell r="N28">
            <v>427.16202484733623</v>
          </cell>
          <cell r="O28">
            <v>2028592.4559999998</v>
          </cell>
          <cell r="P28">
            <v>50.935756436676563</v>
          </cell>
        </row>
        <row r="29">
          <cell r="B29" t="str">
            <v>216A168</v>
          </cell>
          <cell r="C29">
            <v>718.99370449862636</v>
          </cell>
          <cell r="D29">
            <v>11648</v>
          </cell>
          <cell r="E29">
            <v>8374838.6699999999</v>
          </cell>
          <cell r="F29">
            <v>6.2671359890109892</v>
          </cell>
          <cell r="G29">
            <v>72999.600000000006</v>
          </cell>
          <cell r="H29">
            <v>345.78</v>
          </cell>
          <cell r="I29">
            <v>4027645.4399999995</v>
          </cell>
          <cell r="J29">
            <v>17.8</v>
          </cell>
          <cell r="K29">
            <v>16.02</v>
          </cell>
          <cell r="L29">
            <v>186600.95999999999</v>
          </cell>
          <cell r="M29">
            <v>4287245.9999999991</v>
          </cell>
          <cell r="N29">
            <v>350.92656850961544</v>
          </cell>
          <cell r="O29">
            <v>4087592.6700000009</v>
          </cell>
          <cell r="P29">
            <v>48.808016859386264</v>
          </cell>
        </row>
        <row r="30">
          <cell r="B30" t="str">
            <v>217-858</v>
          </cell>
          <cell r="C30">
            <v>624.57628186618535</v>
          </cell>
          <cell r="D30">
            <v>59844</v>
          </cell>
          <cell r="E30">
            <v>37377143.011999995</v>
          </cell>
          <cell r="F30">
            <v>6.3771439074928145</v>
          </cell>
          <cell r="G30">
            <v>381633.8</v>
          </cell>
          <cell r="H30">
            <v>259.55</v>
          </cell>
          <cell r="I30">
            <v>15532510.200000001</v>
          </cell>
          <cell r="J30">
            <v>24.1</v>
          </cell>
          <cell r="K30">
            <v>21.69</v>
          </cell>
          <cell r="L30">
            <v>1298016.3600000001</v>
          </cell>
          <cell r="M30">
            <v>17212160.360000003</v>
          </cell>
          <cell r="N30">
            <v>336.95913795869245</v>
          </cell>
          <cell r="O30">
            <v>20164982.651999991</v>
          </cell>
          <cell r="P30">
            <v>53.950037448089574</v>
          </cell>
        </row>
        <row r="31">
          <cell r="B31" t="str">
            <v>217A858</v>
          </cell>
          <cell r="C31">
            <v>777.25203775119758</v>
          </cell>
          <cell r="D31">
            <v>33191</v>
          </cell>
          <cell r="E31">
            <v>25797772.384999998</v>
          </cell>
          <cell r="F31">
            <v>6.1312614865475581</v>
          </cell>
          <cell r="G31">
            <v>203502.7</v>
          </cell>
          <cell r="H31">
            <v>341.75291946612026</v>
          </cell>
          <cell r="I31">
            <v>11343121.149999999</v>
          </cell>
          <cell r="J31">
            <v>23.8</v>
          </cell>
          <cell r="K31">
            <v>21.42</v>
          </cell>
          <cell r="L31">
            <v>710951.22000000009</v>
          </cell>
          <cell r="M31">
            <v>12257575.069999998</v>
          </cell>
          <cell r="N31">
            <v>407.9478567985297</v>
          </cell>
          <cell r="O31">
            <v>13540197.314999999</v>
          </cell>
          <cell r="P31">
            <v>52.485916663381701</v>
          </cell>
        </row>
        <row r="32">
          <cell r="B32">
            <v>0</v>
          </cell>
          <cell r="D32">
            <v>0</v>
          </cell>
          <cell r="I32">
            <v>0</v>
          </cell>
          <cell r="J32">
            <v>0</v>
          </cell>
          <cell r="L32">
            <v>0</v>
          </cell>
          <cell r="M32">
            <v>0</v>
          </cell>
          <cell r="O32">
            <v>0</v>
          </cell>
        </row>
        <row r="33">
          <cell r="B33">
            <v>0</v>
          </cell>
          <cell r="D33">
            <v>0</v>
          </cell>
          <cell r="I33">
            <v>0</v>
          </cell>
          <cell r="J33">
            <v>0</v>
          </cell>
          <cell r="L33">
            <v>0</v>
          </cell>
          <cell r="M33">
            <v>0</v>
          </cell>
          <cell r="O33">
            <v>0</v>
          </cell>
        </row>
        <row r="34">
          <cell r="B34">
            <v>0</v>
          </cell>
          <cell r="D34">
            <v>0</v>
          </cell>
          <cell r="I34">
            <v>0</v>
          </cell>
          <cell r="L34">
            <v>0</v>
          </cell>
          <cell r="M34">
            <v>0</v>
          </cell>
          <cell r="O34">
            <v>0</v>
          </cell>
        </row>
        <row r="35">
          <cell r="B35">
            <v>0</v>
          </cell>
          <cell r="D35">
            <v>0</v>
          </cell>
          <cell r="I35">
            <v>0</v>
          </cell>
          <cell r="L35">
            <v>0</v>
          </cell>
          <cell r="M35">
            <v>0</v>
          </cell>
          <cell r="O35">
            <v>0</v>
          </cell>
        </row>
        <row r="36">
          <cell r="G36">
            <v>0</v>
          </cell>
          <cell r="M36">
            <v>0</v>
          </cell>
          <cell r="O36">
            <v>0</v>
          </cell>
        </row>
        <row r="37">
          <cell r="B37">
            <v>0</v>
          </cell>
          <cell r="D37">
            <v>0</v>
          </cell>
          <cell r="I37">
            <v>0</v>
          </cell>
          <cell r="L37">
            <v>0</v>
          </cell>
          <cell r="M37">
            <v>0</v>
          </cell>
          <cell r="O37">
            <v>0</v>
          </cell>
        </row>
        <row r="41">
          <cell r="B41" t="str">
            <v>150-221</v>
          </cell>
          <cell r="C41">
            <v>553.37771381994116</v>
          </cell>
          <cell r="D41">
            <v>38032</v>
          </cell>
          <cell r="E41">
            <v>21046061.212000001</v>
          </cell>
          <cell r="F41">
            <v>11.876314682372739</v>
          </cell>
          <cell r="G41">
            <v>451680</v>
          </cell>
          <cell r="H41">
            <v>211.38</v>
          </cell>
          <cell r="I41">
            <v>8039204.1600000001</v>
          </cell>
          <cell r="J41">
            <v>17</v>
          </cell>
          <cell r="K41">
            <v>15.299999999999999</v>
          </cell>
          <cell r="L41">
            <v>581889.6</v>
          </cell>
          <cell r="M41">
            <v>9072773.7599999998</v>
          </cell>
          <cell r="N41">
            <v>314.82139913756839</v>
          </cell>
          <cell r="O41">
            <v>11973287.452000001</v>
          </cell>
          <cell r="P41">
            <v>56.89087060705257</v>
          </cell>
        </row>
        <row r="42">
          <cell r="B42" t="str">
            <v>100-049</v>
          </cell>
          <cell r="C42">
            <v>335.83</v>
          </cell>
          <cell r="D42">
            <v>1905</v>
          </cell>
          <cell r="E42">
            <v>639756.15</v>
          </cell>
          <cell r="F42">
            <v>13.66745406824147</v>
          </cell>
          <cell r="G42">
            <v>26036.5</v>
          </cell>
          <cell r="H42">
            <v>260.45</v>
          </cell>
          <cell r="I42">
            <v>496157.25</v>
          </cell>
          <cell r="J42">
            <v>25</v>
          </cell>
          <cell r="K42">
            <v>22.5</v>
          </cell>
          <cell r="L42">
            <v>42862.5</v>
          </cell>
          <cell r="M42">
            <v>565056.25</v>
          </cell>
          <cell r="N42">
            <v>39.212545931758541</v>
          </cell>
          <cell r="O42">
            <v>74699.900000000023</v>
          </cell>
          <cell r="P42">
            <v>11.676308230878284</v>
          </cell>
        </row>
        <row r="43">
          <cell r="B43">
            <v>0</v>
          </cell>
          <cell r="D43">
            <v>0</v>
          </cell>
          <cell r="I43">
            <v>0</v>
          </cell>
          <cell r="J43">
            <v>0</v>
          </cell>
          <cell r="L43">
            <v>0</v>
          </cell>
          <cell r="M43">
            <v>0</v>
          </cell>
          <cell r="O43">
            <v>0</v>
          </cell>
        </row>
        <row r="44">
          <cell r="B44">
            <v>0</v>
          </cell>
          <cell r="D44">
            <v>0</v>
          </cell>
          <cell r="I44">
            <v>0</v>
          </cell>
          <cell r="L44">
            <v>0</v>
          </cell>
          <cell r="O44">
            <v>0</v>
          </cell>
        </row>
        <row r="48">
          <cell r="B48" t="str">
            <v>100-030</v>
          </cell>
          <cell r="C48">
            <v>576.08185723192014</v>
          </cell>
          <cell r="D48">
            <v>3208</v>
          </cell>
          <cell r="E48">
            <v>1848070.5979999998</v>
          </cell>
          <cell r="F48">
            <v>6.5001870324189523</v>
          </cell>
          <cell r="G48">
            <v>20852.599999999999</v>
          </cell>
          <cell r="H48">
            <v>290</v>
          </cell>
          <cell r="I48">
            <v>930320</v>
          </cell>
          <cell r="J48">
            <v>12.14</v>
          </cell>
          <cell r="K48">
            <v>10.926</v>
          </cell>
          <cell r="L48">
            <v>35050.608</v>
          </cell>
          <cell r="M48">
            <v>986223.20799999998</v>
          </cell>
          <cell r="N48">
            <v>268.65567019950117</v>
          </cell>
          <cell r="O48">
            <v>861847.38999999978</v>
          </cell>
          <cell r="P48">
            <v>46.634981960791947</v>
          </cell>
        </row>
        <row r="49">
          <cell r="B49" t="str">
            <v>117-019</v>
          </cell>
          <cell r="C49">
            <v>706.73536654401357</v>
          </cell>
          <cell r="D49">
            <v>3533</v>
          </cell>
          <cell r="E49">
            <v>2496896.0499999998</v>
          </cell>
          <cell r="F49">
            <v>6.7857628078120582</v>
          </cell>
          <cell r="G49">
            <v>23974.100000000002</v>
          </cell>
          <cell r="H49">
            <v>315.25</v>
          </cell>
          <cell r="I49">
            <v>1113778.25</v>
          </cell>
          <cell r="J49">
            <v>25</v>
          </cell>
          <cell r="K49">
            <v>22.5</v>
          </cell>
          <cell r="L49">
            <v>79492.5</v>
          </cell>
          <cell r="M49">
            <v>1217244.8500000001</v>
          </cell>
          <cell r="N49">
            <v>362.19960373620142</v>
          </cell>
          <cell r="O49">
            <v>1279651.1999999997</v>
          </cell>
          <cell r="P49">
            <v>51.249678575926282</v>
          </cell>
        </row>
        <row r="50">
          <cell r="B50" t="str">
            <v>117-318</v>
          </cell>
          <cell r="C50">
            <v>573.13342321144671</v>
          </cell>
          <cell r="D50">
            <v>9435</v>
          </cell>
          <cell r="E50">
            <v>5407513.8479999993</v>
          </cell>
          <cell r="F50">
            <v>6.1545839957604667</v>
          </cell>
          <cell r="G50">
            <v>58068.5</v>
          </cell>
          <cell r="H50">
            <v>240.45</v>
          </cell>
          <cell r="I50">
            <v>2268645.75</v>
          </cell>
          <cell r="J50">
            <v>25</v>
          </cell>
          <cell r="K50">
            <v>22.5</v>
          </cell>
          <cell r="L50">
            <v>212287.5</v>
          </cell>
          <cell r="M50">
            <v>2539001.75</v>
          </cell>
          <cell r="N50">
            <v>304.02883921568622</v>
          </cell>
          <cell r="O50">
            <v>2868512.0979999993</v>
          </cell>
          <cell r="P50">
            <v>53.046782285373808</v>
          </cell>
        </row>
        <row r="51">
          <cell r="B51" t="str">
            <v>150-096</v>
          </cell>
          <cell r="C51">
            <v>678.06624784714757</v>
          </cell>
          <cell r="D51">
            <v>22296</v>
          </cell>
          <cell r="E51">
            <v>15118165.062000001</v>
          </cell>
          <cell r="F51">
            <v>6.2179852888410485</v>
          </cell>
          <cell r="G51">
            <v>138636.20000000001</v>
          </cell>
          <cell r="H51">
            <v>340.07</v>
          </cell>
          <cell r="I51">
            <v>7582200.7199999997</v>
          </cell>
          <cell r="J51">
            <v>15.209999999999999</v>
          </cell>
          <cell r="K51">
            <v>13.689</v>
          </cell>
          <cell r="L51">
            <v>305209.94400000002</v>
          </cell>
          <cell r="M51">
            <v>8026046.8640000001</v>
          </cell>
          <cell r="N51">
            <v>318.08926255830647</v>
          </cell>
          <cell r="O51">
            <v>7092118.1980000008</v>
          </cell>
          <cell r="P51">
            <v>46.911236707067516</v>
          </cell>
        </row>
        <row r="52">
          <cell r="B52" t="str">
            <v>150-234</v>
          </cell>
          <cell r="C52">
            <v>605.06956631578942</v>
          </cell>
          <cell r="D52">
            <v>475</v>
          </cell>
          <cell r="E52">
            <v>287408.04399999999</v>
          </cell>
          <cell r="F52">
            <v>4.7</v>
          </cell>
          <cell r="G52">
            <v>2232.5</v>
          </cell>
          <cell r="H52">
            <v>268.64526315789476</v>
          </cell>
          <cell r="I52">
            <v>127606.5</v>
          </cell>
          <cell r="J52">
            <v>15.22</v>
          </cell>
          <cell r="K52">
            <v>13.698</v>
          </cell>
          <cell r="L52">
            <v>6506.55</v>
          </cell>
          <cell r="M52">
            <v>136345.54999999999</v>
          </cell>
          <cell r="N52">
            <v>318.02630315789474</v>
          </cell>
          <cell r="O52">
            <v>151062.49400000001</v>
          </cell>
          <cell r="P52">
            <v>52.560287421878847</v>
          </cell>
        </row>
        <row r="53">
          <cell r="B53" t="str">
            <v>150A202</v>
          </cell>
          <cell r="C53">
            <v>415.23062266009845</v>
          </cell>
          <cell r="D53">
            <v>1015</v>
          </cell>
          <cell r="E53">
            <v>421459.08199999994</v>
          </cell>
          <cell r="F53">
            <v>5.0044334975369456</v>
          </cell>
          <cell r="G53">
            <v>5079.5</v>
          </cell>
          <cell r="H53">
            <v>179.28</v>
          </cell>
          <cell r="I53">
            <v>181969.2</v>
          </cell>
          <cell r="J53">
            <v>11.94</v>
          </cell>
          <cell r="K53">
            <v>10.746</v>
          </cell>
          <cell r="L53">
            <v>10907.19</v>
          </cell>
          <cell r="M53">
            <v>197955.89</v>
          </cell>
          <cell r="N53">
            <v>220.20018916256149</v>
          </cell>
          <cell r="O53">
            <v>223503.19199999992</v>
          </cell>
          <cell r="P53">
            <v>53.030816405565076</v>
          </cell>
        </row>
        <row r="54">
          <cell r="B54" t="str">
            <v>150A235</v>
          </cell>
          <cell r="C54">
            <v>593.62115553086812</v>
          </cell>
          <cell r="D54">
            <v>12602</v>
          </cell>
          <cell r="E54">
            <v>7480813.8020000001</v>
          </cell>
          <cell r="F54">
            <v>5.7200761783843825</v>
          </cell>
          <cell r="G54">
            <v>72084.399999999994</v>
          </cell>
          <cell r="H54">
            <v>270.14</v>
          </cell>
          <cell r="I54">
            <v>3404304.28</v>
          </cell>
          <cell r="J54">
            <v>19.36</v>
          </cell>
          <cell r="K54">
            <v>17.423999999999999</v>
          </cell>
          <cell r="L54">
            <v>219577.24799999999</v>
          </cell>
          <cell r="M54">
            <v>3695965.9279999998</v>
          </cell>
          <cell r="N54">
            <v>300.33707935248378</v>
          </cell>
          <cell r="O54">
            <v>3784847.8740000003</v>
          </cell>
          <cell r="P54">
            <v>50.594066022444231</v>
          </cell>
        </row>
        <row r="55">
          <cell r="B55" t="str">
            <v>210-573</v>
          </cell>
          <cell r="C55">
            <v>515.57000000000005</v>
          </cell>
          <cell r="D55">
            <v>1</v>
          </cell>
          <cell r="E55">
            <v>515.57000000000005</v>
          </cell>
          <cell r="F55">
            <v>66.7</v>
          </cell>
          <cell r="G55">
            <v>66.7</v>
          </cell>
          <cell r="H55">
            <v>293.97000000000003</v>
          </cell>
          <cell r="I55">
            <v>293.97000000000003</v>
          </cell>
          <cell r="J55">
            <v>21.1</v>
          </cell>
          <cell r="K55">
            <v>18.990000000000002</v>
          </cell>
          <cell r="L55">
            <v>18.990000000000002</v>
          </cell>
          <cell r="M55">
            <v>379.66</v>
          </cell>
          <cell r="N55">
            <v>135.91000000000003</v>
          </cell>
          <cell r="O55">
            <v>135.91000000000003</v>
          </cell>
          <cell r="P55">
            <v>26.361114882557175</v>
          </cell>
        </row>
        <row r="56">
          <cell r="B56" t="str">
            <v>216-168</v>
          </cell>
          <cell r="C56">
            <v>657.08232489586658</v>
          </cell>
          <cell r="D56">
            <v>24968</v>
          </cell>
          <cell r="E56">
            <v>16406031.487999998</v>
          </cell>
          <cell r="F56">
            <v>5.9236863184876647</v>
          </cell>
          <cell r="G56">
            <v>147902.6</v>
          </cell>
          <cell r="H56">
            <v>278.37050624799747</v>
          </cell>
          <cell r="I56">
            <v>6950354.8000000007</v>
          </cell>
          <cell r="J56">
            <v>20.399999999999999</v>
          </cell>
          <cell r="K56">
            <v>18.36</v>
          </cell>
          <cell r="L56">
            <v>458412.48</v>
          </cell>
          <cell r="M56">
            <v>7556669.8800000008</v>
          </cell>
          <cell r="N56">
            <v>354.42813232938147</v>
          </cell>
          <cell r="O56">
            <v>8849361.6079999972</v>
          </cell>
          <cell r="P56">
            <v>53.939684404926084</v>
          </cell>
        </row>
        <row r="57">
          <cell r="B57" t="str">
            <v>216A168</v>
          </cell>
          <cell r="C57">
            <v>709.08206717111364</v>
          </cell>
          <cell r="D57">
            <v>7533</v>
          </cell>
          <cell r="E57">
            <v>5341515.2119999994</v>
          </cell>
          <cell r="F57">
            <v>5.9778441523961234</v>
          </cell>
          <cell r="G57">
            <v>45031.1</v>
          </cell>
          <cell r="H57">
            <v>365.28</v>
          </cell>
          <cell r="I57">
            <v>2751654.2399999998</v>
          </cell>
          <cell r="J57">
            <v>17.8</v>
          </cell>
          <cell r="K57">
            <v>16.02</v>
          </cell>
          <cell r="L57">
            <v>120678.66</v>
          </cell>
          <cell r="M57">
            <v>2917364</v>
          </cell>
          <cell r="N57">
            <v>321.80422301871755</v>
          </cell>
          <cell r="O57">
            <v>2424151.2119999994</v>
          </cell>
          <cell r="P57">
            <v>45.383212736229119</v>
          </cell>
        </row>
        <row r="58">
          <cell r="B58" t="str">
            <v>217-858</v>
          </cell>
          <cell r="C58">
            <v>613.24896471604063</v>
          </cell>
          <cell r="D58">
            <v>50958</v>
          </cell>
          <cell r="E58">
            <v>31249940.743999999</v>
          </cell>
          <cell r="F58">
            <v>6.1611640959221319</v>
          </cell>
          <cell r="G58">
            <v>313960.59999999998</v>
          </cell>
          <cell r="H58">
            <v>279.05</v>
          </cell>
          <cell r="I58">
            <v>14219829.9</v>
          </cell>
          <cell r="J58">
            <v>24.1</v>
          </cell>
          <cell r="K58">
            <v>21.69</v>
          </cell>
          <cell r="L58">
            <v>1105279.02</v>
          </cell>
          <cell r="M58">
            <v>15639069.52</v>
          </cell>
          <cell r="N58">
            <v>306.34780062011851</v>
          </cell>
          <cell r="O58">
            <v>15610871.223999999</v>
          </cell>
          <cell r="P58">
            <v>49.954882640848822</v>
          </cell>
        </row>
        <row r="59">
          <cell r="B59" t="str">
            <v>217A858</v>
          </cell>
          <cell r="C59">
            <v>766.95289896351221</v>
          </cell>
          <cell r="D59">
            <v>11867</v>
          </cell>
          <cell r="E59">
            <v>9101430.0519999992</v>
          </cell>
          <cell r="F59">
            <v>6.0134743406084095</v>
          </cell>
          <cell r="G59">
            <v>71361.899999999994</v>
          </cell>
          <cell r="H59">
            <v>337.15</v>
          </cell>
          <cell r="I59">
            <v>4000959.05</v>
          </cell>
          <cell r="J59">
            <v>23.8</v>
          </cell>
          <cell r="K59">
            <v>21.42</v>
          </cell>
          <cell r="L59">
            <v>254191.14</v>
          </cell>
          <cell r="M59">
            <v>4326512.09</v>
          </cell>
          <cell r="N59">
            <v>402.36942462290381</v>
          </cell>
          <cell r="O59">
            <v>4774917.9619999994</v>
          </cell>
          <cell r="P59">
            <v>52.463381410602963</v>
          </cell>
        </row>
        <row r="60">
          <cell r="B60">
            <v>0</v>
          </cell>
          <cell r="D60">
            <v>0</v>
          </cell>
          <cell r="I60">
            <v>0</v>
          </cell>
          <cell r="J60">
            <v>0</v>
          </cell>
          <cell r="L60">
            <v>0</v>
          </cell>
          <cell r="M60">
            <v>0</v>
          </cell>
          <cell r="O60">
            <v>0</v>
          </cell>
        </row>
        <row r="61">
          <cell r="B61">
            <v>0</v>
          </cell>
          <cell r="D61">
            <v>0</v>
          </cell>
          <cell r="I61">
            <v>0</v>
          </cell>
          <cell r="J61">
            <v>0</v>
          </cell>
          <cell r="L61">
            <v>0</v>
          </cell>
          <cell r="M61">
            <v>0</v>
          </cell>
          <cell r="O61">
            <v>0</v>
          </cell>
        </row>
        <row r="62">
          <cell r="B62">
            <v>0</v>
          </cell>
          <cell r="D62">
            <v>0</v>
          </cell>
          <cell r="I62">
            <v>0</v>
          </cell>
          <cell r="J62">
            <v>0</v>
          </cell>
        </row>
        <row r="63">
          <cell r="B63">
            <v>0</v>
          </cell>
          <cell r="D63">
            <v>0</v>
          </cell>
          <cell r="I63">
            <v>0</v>
          </cell>
          <cell r="J63">
            <v>0</v>
          </cell>
        </row>
        <row r="64">
          <cell r="B64">
            <v>0</v>
          </cell>
          <cell r="D64">
            <v>0</v>
          </cell>
          <cell r="I64">
            <v>0</v>
          </cell>
          <cell r="L64">
            <v>0</v>
          </cell>
          <cell r="M64">
            <v>0</v>
          </cell>
          <cell r="O64">
            <v>0</v>
          </cell>
        </row>
        <row r="65">
          <cell r="B65">
            <v>0</v>
          </cell>
          <cell r="D65">
            <v>0</v>
          </cell>
          <cell r="I65">
            <v>0</v>
          </cell>
          <cell r="L65">
            <v>0</v>
          </cell>
          <cell r="M65">
            <v>0</v>
          </cell>
          <cell r="O65">
            <v>0</v>
          </cell>
        </row>
        <row r="66">
          <cell r="B66">
            <v>0</v>
          </cell>
          <cell r="D66">
            <v>0</v>
          </cell>
          <cell r="I66">
            <v>0</v>
          </cell>
          <cell r="L66">
            <v>0</v>
          </cell>
          <cell r="M66">
            <v>0</v>
          </cell>
          <cell r="O66">
            <v>0</v>
          </cell>
        </row>
        <row r="101">
          <cell r="B101" t="str">
            <v>201L252</v>
          </cell>
          <cell r="C101">
            <v>173</v>
          </cell>
          <cell r="D101">
            <v>911</v>
          </cell>
          <cell r="E101">
            <v>157603</v>
          </cell>
          <cell r="F101">
            <v>2.9006985191394246</v>
          </cell>
          <cell r="G101">
            <v>2642.5363509360159</v>
          </cell>
          <cell r="H101">
            <v>118.1</v>
          </cell>
          <cell r="I101">
            <v>107589.09999999999</v>
          </cell>
          <cell r="J101">
            <v>11.95</v>
          </cell>
          <cell r="K101">
            <v>10.754999999999999</v>
          </cell>
          <cell r="L101">
            <v>9797.8049999999985</v>
          </cell>
          <cell r="M101">
            <v>120029.441350936</v>
          </cell>
          <cell r="N101">
            <v>41.244301480860592</v>
          </cell>
          <cell r="O101">
            <v>37573.558649063998</v>
          </cell>
          <cell r="P101">
            <v>23.840636694139068</v>
          </cell>
        </row>
        <row r="102">
          <cell r="B102" t="str">
            <v>201L751</v>
          </cell>
          <cell r="C102">
            <v>147.63</v>
          </cell>
          <cell r="D102">
            <v>4364</v>
          </cell>
          <cell r="E102">
            <v>644257.31999999995</v>
          </cell>
          <cell r="F102">
            <v>2.9006985191394246</v>
          </cell>
          <cell r="G102">
            <v>12658.648337524448</v>
          </cell>
          <cell r="H102">
            <v>108.21</v>
          </cell>
          <cell r="I102">
            <v>472228.43999999994</v>
          </cell>
          <cell r="J102">
            <v>10.340000000000002</v>
          </cell>
          <cell r="K102">
            <v>9.3060000000000009</v>
          </cell>
          <cell r="L102">
            <v>40611.384000000005</v>
          </cell>
          <cell r="M102">
            <v>525498.47233752441</v>
          </cell>
          <cell r="N102">
            <v>27.213301480860572</v>
          </cell>
          <cell r="O102">
            <v>118758.84766247554</v>
          </cell>
          <cell r="P102">
            <v>18.433449489169256</v>
          </cell>
        </row>
        <row r="103">
          <cell r="B103" t="str">
            <v>201L912</v>
          </cell>
          <cell r="C103">
            <v>140</v>
          </cell>
          <cell r="D103">
            <v>4309</v>
          </cell>
          <cell r="E103">
            <v>603260</v>
          </cell>
          <cell r="F103">
            <v>2.9006985191394246</v>
          </cell>
          <cell r="G103">
            <v>12499.109918971781</v>
          </cell>
          <cell r="H103">
            <v>91.816516593177084</v>
          </cell>
          <cell r="I103">
            <v>395637.37000000005</v>
          </cell>
          <cell r="J103">
            <v>12</v>
          </cell>
          <cell r="K103">
            <v>10.8</v>
          </cell>
          <cell r="L103">
            <v>46537.200000000004</v>
          </cell>
          <cell r="M103">
            <v>454673.67991897184</v>
          </cell>
          <cell r="N103">
            <v>34.482784887683486</v>
          </cell>
          <cell r="O103">
            <v>148586.32008102816</v>
          </cell>
          <cell r="P103">
            <v>24.630560634059634</v>
          </cell>
        </row>
        <row r="104">
          <cell r="B104" t="str">
            <v>202L610</v>
          </cell>
          <cell r="C104">
            <v>190.82000000000002</v>
          </cell>
          <cell r="D104">
            <v>630</v>
          </cell>
          <cell r="E104">
            <v>120216.6</v>
          </cell>
          <cell r="F104">
            <v>2.9006985191394246</v>
          </cell>
          <cell r="G104">
            <v>1827.4400670578375</v>
          </cell>
          <cell r="H104">
            <v>129.43</v>
          </cell>
          <cell r="I104">
            <v>81540.900000000009</v>
          </cell>
          <cell r="J104">
            <v>12.28</v>
          </cell>
          <cell r="K104">
            <v>11.052</v>
          </cell>
          <cell r="L104">
            <v>6962.7599999999993</v>
          </cell>
          <cell r="M104">
            <v>90331.100067057836</v>
          </cell>
          <cell r="N104">
            <v>47.43730148086059</v>
          </cell>
          <cell r="O104">
            <v>29885.49993294217</v>
          </cell>
          <cell r="P104">
            <v>24.859711498197559</v>
          </cell>
        </row>
        <row r="105">
          <cell r="B105" t="str">
            <v>203L163</v>
          </cell>
          <cell r="C105">
            <v>195.53</v>
          </cell>
          <cell r="D105">
            <v>1150</v>
          </cell>
          <cell r="E105">
            <v>224859.5</v>
          </cell>
          <cell r="F105">
            <v>2.9006985191394246</v>
          </cell>
          <cell r="G105">
            <v>3335.8032970103382</v>
          </cell>
          <cell r="H105">
            <v>150.07826086956521</v>
          </cell>
          <cell r="I105">
            <v>172590</v>
          </cell>
          <cell r="J105">
            <v>13.7</v>
          </cell>
          <cell r="K105">
            <v>12.33</v>
          </cell>
          <cell r="L105">
            <v>14179.5</v>
          </cell>
          <cell r="M105">
            <v>190105.30329701034</v>
          </cell>
          <cell r="N105">
            <v>30.221040611295358</v>
          </cell>
          <cell r="O105">
            <v>34754.196702989662</v>
          </cell>
          <cell r="P105">
            <v>15.455961034774898</v>
          </cell>
        </row>
        <row r="106">
          <cell r="B106" t="str">
            <v>203L172</v>
          </cell>
          <cell r="C106">
            <v>216.44</v>
          </cell>
          <cell r="D106">
            <v>1432</v>
          </cell>
          <cell r="E106">
            <v>309942.08</v>
          </cell>
          <cell r="F106">
            <v>2.9006985191394241</v>
          </cell>
          <cell r="G106">
            <v>4153.8002794076556</v>
          </cell>
          <cell r="H106">
            <v>162.44999999999999</v>
          </cell>
          <cell r="I106">
            <v>232628.4</v>
          </cell>
          <cell r="J106">
            <v>12.969999999999999</v>
          </cell>
          <cell r="K106">
            <v>11.673</v>
          </cell>
          <cell r="L106">
            <v>16715.736000000001</v>
          </cell>
          <cell r="M106">
            <v>253497.93627940764</v>
          </cell>
          <cell r="N106">
            <v>39.416301480860596</v>
          </cell>
          <cell r="O106">
            <v>56444.143720592372</v>
          </cell>
          <cell r="P106">
            <v>18.211190852365828</v>
          </cell>
        </row>
        <row r="107">
          <cell r="B107" t="str">
            <v>205L535</v>
          </cell>
          <cell r="C107">
            <v>203.47</v>
          </cell>
          <cell r="D107">
            <v>637</v>
          </cell>
          <cell r="E107">
            <v>129610.39</v>
          </cell>
          <cell r="F107">
            <v>2.9006985191394246</v>
          </cell>
          <cell r="G107">
            <v>1847.7449566918135</v>
          </cell>
          <cell r="H107">
            <v>140.76</v>
          </cell>
          <cell r="I107">
            <v>89664.12</v>
          </cell>
          <cell r="J107">
            <v>12.84</v>
          </cell>
          <cell r="K107">
            <v>11.556000000000001</v>
          </cell>
          <cell r="L107">
            <v>7361.1720000000005</v>
          </cell>
          <cell r="M107">
            <v>98873.036956691809</v>
          </cell>
          <cell r="N107">
            <v>48.253301480860578</v>
          </cell>
          <cell r="O107">
            <v>30737.353043308191</v>
          </cell>
          <cell r="P107">
            <v>23.715192156514757</v>
          </cell>
        </row>
        <row r="108">
          <cell r="B108" t="str">
            <v>20L509</v>
          </cell>
          <cell r="C108">
            <v>136.96</v>
          </cell>
          <cell r="D108">
            <v>9</v>
          </cell>
          <cell r="E108">
            <v>1232.6400000000001</v>
          </cell>
          <cell r="F108">
            <v>2.9006985191394246</v>
          </cell>
          <cell r="G108">
            <v>26.106286672254821</v>
          </cell>
          <cell r="H108">
            <v>82.45</v>
          </cell>
          <cell r="I108">
            <v>742.05000000000007</v>
          </cell>
          <cell r="J108">
            <v>9.39</v>
          </cell>
          <cell r="K108">
            <v>8.4510000000000005</v>
          </cell>
          <cell r="L108">
            <v>76.058999999999997</v>
          </cell>
          <cell r="M108">
            <v>844.21528667225482</v>
          </cell>
          <cell r="N108">
            <v>43.158301480860587</v>
          </cell>
          <cell r="O108">
            <v>388.42471332774528</v>
          </cell>
          <cell r="P108">
            <v>31.511610310207789</v>
          </cell>
        </row>
        <row r="109">
          <cell r="B109" t="str">
            <v>210L260</v>
          </cell>
          <cell r="C109">
            <v>144.70000000000002</v>
          </cell>
          <cell r="D109">
            <v>1286</v>
          </cell>
          <cell r="E109">
            <v>186084.2</v>
          </cell>
          <cell r="F109">
            <v>2.9006985191394246</v>
          </cell>
          <cell r="G109">
            <v>3730.2982956133001</v>
          </cell>
          <cell r="H109">
            <v>103.24</v>
          </cell>
          <cell r="I109">
            <v>132766.63999999998</v>
          </cell>
          <cell r="J109">
            <v>8.31</v>
          </cell>
          <cell r="K109">
            <v>7.4790000000000001</v>
          </cell>
          <cell r="L109">
            <v>9617.9940000000006</v>
          </cell>
          <cell r="M109">
            <v>146114.93229561328</v>
          </cell>
          <cell r="N109">
            <v>31.080301480860598</v>
          </cell>
          <cell r="O109">
            <v>39969.26770438673</v>
          </cell>
          <cell r="P109">
            <v>21.479130256296195</v>
          </cell>
        </row>
        <row r="110">
          <cell r="B110" t="str">
            <v>217L214</v>
          </cell>
          <cell r="C110">
            <v>187.16</v>
          </cell>
          <cell r="D110">
            <v>282</v>
          </cell>
          <cell r="E110">
            <v>52779.12</v>
          </cell>
          <cell r="F110">
            <v>2.9006985191394246</v>
          </cell>
          <cell r="G110">
            <v>817.99698239731777</v>
          </cell>
          <cell r="H110">
            <v>116.48</v>
          </cell>
          <cell r="I110">
            <v>32847.360000000001</v>
          </cell>
          <cell r="J110">
            <v>11.34</v>
          </cell>
          <cell r="K110">
            <v>10.206</v>
          </cell>
          <cell r="L110">
            <v>2878.0919999999996</v>
          </cell>
          <cell r="M110">
            <v>36543.448982397313</v>
          </cell>
          <cell r="N110">
            <v>57.5733014808606</v>
          </cell>
          <cell r="O110">
            <v>16235.67101760269</v>
          </cell>
          <cell r="P110">
            <v>30.761541718775696</v>
          </cell>
        </row>
        <row r="111">
          <cell r="B111" t="str">
            <v>21L427</v>
          </cell>
          <cell r="C111">
            <v>240.89</v>
          </cell>
          <cell r="D111">
            <v>708</v>
          </cell>
          <cell r="E111">
            <v>170550.12</v>
          </cell>
          <cell r="F111">
            <v>2.9006985191394246</v>
          </cell>
          <cell r="G111">
            <v>2053.6945515507127</v>
          </cell>
          <cell r="H111">
            <v>160.19</v>
          </cell>
          <cell r="I111">
            <v>113414.52</v>
          </cell>
          <cell r="J111">
            <v>11.5</v>
          </cell>
          <cell r="K111">
            <v>10.35</v>
          </cell>
          <cell r="L111">
            <v>7327.8</v>
          </cell>
          <cell r="M111">
            <v>122796.01455155072</v>
          </cell>
          <cell r="N111">
            <v>67.449301480860555</v>
          </cell>
          <cell r="O111">
            <v>47754.105448449278</v>
          </cell>
          <cell r="P111">
            <v>28.0000421274692</v>
          </cell>
        </row>
        <row r="112">
          <cell r="B112" t="str">
            <v>225L622</v>
          </cell>
          <cell r="C112">
            <v>140.53</v>
          </cell>
          <cell r="D112">
            <v>72</v>
          </cell>
          <cell r="E112">
            <v>10118.16</v>
          </cell>
          <cell r="F112">
            <v>2.9006985191394246</v>
          </cell>
          <cell r="G112">
            <v>208.85029337803857</v>
          </cell>
          <cell r="H112">
            <v>86.578888888888898</v>
          </cell>
          <cell r="I112">
            <v>6233.68</v>
          </cell>
          <cell r="J112">
            <v>13.5</v>
          </cell>
          <cell r="K112">
            <v>12.15</v>
          </cell>
          <cell r="L112">
            <v>874.80000000000007</v>
          </cell>
          <cell r="M112">
            <v>7317.3302933780387</v>
          </cell>
          <cell r="N112">
            <v>38.90041259197168</v>
          </cell>
          <cell r="O112">
            <v>2800.8297066219611</v>
          </cell>
          <cell r="P112">
            <v>27.681215820089434</v>
          </cell>
        </row>
        <row r="113">
          <cell r="B113" t="str">
            <v>230L056</v>
          </cell>
          <cell r="C113">
            <v>272.83</v>
          </cell>
          <cell r="D113">
            <v>120</v>
          </cell>
          <cell r="E113">
            <v>32739.599999999999</v>
          </cell>
          <cell r="F113">
            <v>2.9006985191394246</v>
          </cell>
          <cell r="G113">
            <v>348.08382229673094</v>
          </cell>
          <cell r="H113">
            <v>171.8</v>
          </cell>
          <cell r="I113">
            <v>20616</v>
          </cell>
          <cell r="J113">
            <v>13.97</v>
          </cell>
          <cell r="K113">
            <v>12.573</v>
          </cell>
          <cell r="L113">
            <v>1508.76</v>
          </cell>
          <cell r="M113">
            <v>22472.843822296731</v>
          </cell>
          <cell r="N113">
            <v>85.556301480860569</v>
          </cell>
          <cell r="O113">
            <v>10266.756177703268</v>
          </cell>
          <cell r="P113">
            <v>31.358832049576868</v>
          </cell>
        </row>
        <row r="114">
          <cell r="B114" t="str">
            <v>401L364</v>
          </cell>
          <cell r="C114">
            <v>136.5</v>
          </cell>
          <cell r="D114">
            <v>400</v>
          </cell>
          <cell r="E114">
            <v>54600</v>
          </cell>
          <cell r="F114">
            <v>2.9006985191394246</v>
          </cell>
          <cell r="G114">
            <v>1160.2794076557698</v>
          </cell>
          <cell r="H114">
            <v>94.63</v>
          </cell>
          <cell r="I114">
            <v>37852</v>
          </cell>
          <cell r="J114">
            <v>7</v>
          </cell>
          <cell r="K114">
            <v>6.3</v>
          </cell>
          <cell r="L114">
            <v>2520</v>
          </cell>
          <cell r="M114">
            <v>41532.279407655769</v>
          </cell>
          <cell r="N114">
            <v>32.669301480860575</v>
          </cell>
          <cell r="O114">
            <v>13067.720592344231</v>
          </cell>
          <cell r="P114">
            <v>23.933554198432656</v>
          </cell>
        </row>
        <row r="115">
          <cell r="B115" t="str">
            <v>750L961</v>
          </cell>
          <cell r="C115">
            <v>124.82</v>
          </cell>
          <cell r="D115">
            <v>39</v>
          </cell>
          <cell r="E115">
            <v>4867.9799999999996</v>
          </cell>
          <cell r="F115">
            <v>2.9006985191394246</v>
          </cell>
          <cell r="G115">
            <v>113.12724224643756</v>
          </cell>
          <cell r="H115">
            <v>89.32</v>
          </cell>
          <cell r="I115">
            <v>3483.4799999999996</v>
          </cell>
          <cell r="J115">
            <v>5.44</v>
          </cell>
          <cell r="K115">
            <v>4.8960000000000008</v>
          </cell>
          <cell r="L115">
            <v>190.94400000000002</v>
          </cell>
          <cell r="M115">
            <v>3787.5512422464371</v>
          </cell>
          <cell r="N115">
            <v>27.703301480860574</v>
          </cell>
          <cell r="O115">
            <v>1080.4287577535624</v>
          </cell>
          <cell r="P115">
            <v>22.194601410719898</v>
          </cell>
        </row>
        <row r="116">
          <cell r="B116" t="str">
            <v>751L865</v>
          </cell>
          <cell r="C116">
            <v>102.52</v>
          </cell>
          <cell r="D116">
            <v>116</v>
          </cell>
          <cell r="E116">
            <v>11892.32</v>
          </cell>
          <cell r="F116">
            <v>2.9006985191394246</v>
          </cell>
          <cell r="G116">
            <v>336.48102822017324</v>
          </cell>
          <cell r="H116">
            <v>104.23</v>
          </cell>
          <cell r="I116">
            <v>12090.68</v>
          </cell>
          <cell r="J116">
            <v>5</v>
          </cell>
          <cell r="K116">
            <v>4.5</v>
          </cell>
          <cell r="L116">
            <v>522</v>
          </cell>
          <cell r="M116">
            <v>12949.161028220173</v>
          </cell>
          <cell r="N116">
            <v>-9.1106985191394223</v>
          </cell>
          <cell r="O116">
            <v>-1056.841028220173</v>
          </cell>
          <cell r="P116">
            <v>-8.8867523596755973</v>
          </cell>
        </row>
        <row r="117">
          <cell r="B117" t="str">
            <v>753L057</v>
          </cell>
          <cell r="C117">
            <v>127.02000000000001</v>
          </cell>
          <cell r="D117">
            <v>716</v>
          </cell>
          <cell r="E117">
            <v>90946.32</v>
          </cell>
          <cell r="F117">
            <v>2.9006985191394241</v>
          </cell>
          <cell r="G117">
            <v>2076.9001397038278</v>
          </cell>
          <cell r="H117">
            <v>81.496201117318435</v>
          </cell>
          <cell r="I117">
            <v>58351.28</v>
          </cell>
          <cell r="J117">
            <v>6</v>
          </cell>
          <cell r="K117">
            <v>5.4</v>
          </cell>
          <cell r="L117">
            <v>3866.4</v>
          </cell>
          <cell r="M117">
            <v>64294.58013970383</v>
          </cell>
          <cell r="N117">
            <v>37.223100363542144</v>
          </cell>
          <cell r="O117">
            <v>26651.739860296177</v>
          </cell>
          <cell r="P117">
            <v>29.304912898395642</v>
          </cell>
        </row>
        <row r="118">
          <cell r="B118" t="str">
            <v>753L112</v>
          </cell>
          <cell r="C118">
            <v>106.35</v>
          </cell>
          <cell r="D118">
            <v>120</v>
          </cell>
          <cell r="E118">
            <v>12762</v>
          </cell>
          <cell r="F118">
            <v>2.9006985191394246</v>
          </cell>
          <cell r="G118">
            <v>348.08382229673094</v>
          </cell>
          <cell r="H118">
            <v>72.266666666666666</v>
          </cell>
          <cell r="I118">
            <v>8672</v>
          </cell>
          <cell r="J118">
            <v>5.5</v>
          </cell>
          <cell r="K118">
            <v>4.95</v>
          </cell>
          <cell r="L118">
            <v>594</v>
          </cell>
          <cell r="M118">
            <v>9614.0838222967304</v>
          </cell>
          <cell r="N118">
            <v>26.232634814193911</v>
          </cell>
          <cell r="O118">
            <v>3147.9161777032696</v>
          </cell>
          <cell r="P118">
            <v>24.6663232855608</v>
          </cell>
        </row>
        <row r="119">
          <cell r="B119" t="str">
            <v>753L293</v>
          </cell>
          <cell r="C119">
            <v>144.32</v>
          </cell>
          <cell r="D119">
            <v>273</v>
          </cell>
          <cell r="E119">
            <v>39399.360000000001</v>
          </cell>
          <cell r="F119">
            <v>2.9006985191394246</v>
          </cell>
          <cell r="G119">
            <v>791.89069572506287</v>
          </cell>
          <cell r="H119">
            <v>97.846069597069587</v>
          </cell>
          <cell r="I119">
            <v>26711.976999999999</v>
          </cell>
          <cell r="J119">
            <v>6.4</v>
          </cell>
          <cell r="K119">
            <v>5.7600000000000007</v>
          </cell>
          <cell r="L119">
            <v>1572.4800000000002</v>
          </cell>
          <cell r="M119">
            <v>29076.34769572506</v>
          </cell>
          <cell r="N119">
            <v>37.813231883790991</v>
          </cell>
          <cell r="O119">
            <v>10323.01230427494</v>
          </cell>
          <cell r="P119">
            <v>26.200964442759833</v>
          </cell>
        </row>
        <row r="120">
          <cell r="B120" t="str">
            <v>76L216</v>
          </cell>
          <cell r="C120">
            <v>136.51999999999998</v>
          </cell>
          <cell r="D120">
            <v>319</v>
          </cell>
          <cell r="E120">
            <v>43549.88</v>
          </cell>
          <cell r="F120">
            <v>2.9006985191394246</v>
          </cell>
          <cell r="G120">
            <v>925.32282760547639</v>
          </cell>
          <cell r="H120">
            <v>100.14877742946709</v>
          </cell>
          <cell r="I120">
            <v>31947.460000000003</v>
          </cell>
          <cell r="J120">
            <v>2.46</v>
          </cell>
          <cell r="K120">
            <v>2.214</v>
          </cell>
          <cell r="L120">
            <v>706.26599999999996</v>
          </cell>
          <cell r="M120">
            <v>33579.048827605482</v>
          </cell>
          <cell r="N120">
            <v>31.256524051393466</v>
          </cell>
          <cell r="O120">
            <v>9970.8311723945153</v>
          </cell>
          <cell r="P120">
            <v>22.895197810865419</v>
          </cell>
        </row>
        <row r="121">
          <cell r="B121" t="str">
            <v>76L217</v>
          </cell>
          <cell r="C121">
            <v>114.52</v>
          </cell>
          <cell r="D121">
            <v>1</v>
          </cell>
          <cell r="E121">
            <v>114.52</v>
          </cell>
          <cell r="F121">
            <v>2.9006985191394246</v>
          </cell>
          <cell r="G121">
            <v>2.9006985191394246</v>
          </cell>
          <cell r="H121">
            <v>94.17</v>
          </cell>
          <cell r="I121">
            <v>94.17</v>
          </cell>
          <cell r="J121">
            <v>2.8</v>
          </cell>
          <cell r="K121">
            <v>2.52</v>
          </cell>
          <cell r="L121">
            <v>2.52</v>
          </cell>
          <cell r="M121">
            <v>99.590698519139423</v>
          </cell>
          <cell r="N121">
            <v>14.929301480860573</v>
          </cell>
          <cell r="O121">
            <v>14.929301480860573</v>
          </cell>
          <cell r="P121">
            <v>13.036414146752159</v>
          </cell>
        </row>
        <row r="122">
          <cell r="B122" t="str">
            <v>B10022L</v>
          </cell>
          <cell r="C122">
            <v>180.53</v>
          </cell>
          <cell r="D122">
            <v>1</v>
          </cell>
          <cell r="E122">
            <v>180.53</v>
          </cell>
          <cell r="F122">
            <v>2.9006985191394246</v>
          </cell>
          <cell r="G122">
            <v>2.9006985191394246</v>
          </cell>
          <cell r="H122">
            <v>249.73</v>
          </cell>
          <cell r="I122">
            <v>249.73</v>
          </cell>
          <cell r="J122">
            <v>17.21</v>
          </cell>
          <cell r="K122">
            <v>15.489000000000001</v>
          </cell>
          <cell r="L122">
            <v>15.489000000000001</v>
          </cell>
          <cell r="M122">
            <v>268.11969851913943</v>
          </cell>
          <cell r="N122">
            <v>-87.589698519139432</v>
          </cell>
          <cell r="O122">
            <v>-87.589698519139432</v>
          </cell>
          <cell r="P122">
            <v>-48.518084816451243</v>
          </cell>
        </row>
        <row r="123">
          <cell r="B123">
            <v>0</v>
          </cell>
          <cell r="D123">
            <v>0</v>
          </cell>
          <cell r="G123">
            <v>0</v>
          </cell>
          <cell r="I123">
            <v>0</v>
          </cell>
          <cell r="J123">
            <v>0</v>
          </cell>
          <cell r="L123">
            <v>0</v>
          </cell>
          <cell r="M123">
            <v>0</v>
          </cell>
          <cell r="O123">
            <v>0</v>
          </cell>
          <cell r="P123" t="e">
            <v>#DIV/0!</v>
          </cell>
        </row>
        <row r="124">
          <cell r="B124">
            <v>0</v>
          </cell>
          <cell r="D124">
            <v>0</v>
          </cell>
          <cell r="G124">
            <v>0</v>
          </cell>
          <cell r="I124">
            <v>0</v>
          </cell>
          <cell r="J124">
            <v>0</v>
          </cell>
          <cell r="L124">
            <v>0</v>
          </cell>
          <cell r="M124">
            <v>0</v>
          </cell>
          <cell r="O124">
            <v>0</v>
          </cell>
          <cell r="P124" t="e">
            <v>#DIV/0!</v>
          </cell>
        </row>
        <row r="125">
          <cell r="B125">
            <v>0</v>
          </cell>
          <cell r="D125">
            <v>0</v>
          </cell>
          <cell r="G125">
            <v>0</v>
          </cell>
          <cell r="I125">
            <v>0</v>
          </cell>
          <cell r="L125">
            <v>0</v>
          </cell>
          <cell r="M125">
            <v>0</v>
          </cell>
          <cell r="O125">
            <v>0</v>
          </cell>
        </row>
        <row r="126">
          <cell r="B126">
            <v>0</v>
          </cell>
          <cell r="D126">
            <v>0</v>
          </cell>
          <cell r="G126">
            <v>0</v>
          </cell>
          <cell r="I126">
            <v>0</v>
          </cell>
          <cell r="L126">
            <v>0</v>
          </cell>
          <cell r="M126">
            <v>0</v>
          </cell>
          <cell r="O126">
            <v>0</v>
          </cell>
        </row>
        <row r="127">
          <cell r="B127">
            <v>0</v>
          </cell>
          <cell r="D127">
            <v>0</v>
          </cell>
          <cell r="G127">
            <v>0</v>
          </cell>
          <cell r="I127">
            <v>0</v>
          </cell>
          <cell r="L127">
            <v>0</v>
          </cell>
          <cell r="M127">
            <v>0</v>
          </cell>
          <cell r="O127">
            <v>0</v>
          </cell>
        </row>
        <row r="128">
          <cell r="B128">
            <v>0</v>
          </cell>
          <cell r="D128">
            <v>0</v>
          </cell>
          <cell r="G128">
            <v>0</v>
          </cell>
          <cell r="I128">
            <v>0</v>
          </cell>
          <cell r="L128">
            <v>0</v>
          </cell>
          <cell r="M128">
            <v>0</v>
          </cell>
          <cell r="O128">
            <v>0</v>
          </cell>
        </row>
        <row r="129">
          <cell r="B129">
            <v>0</v>
          </cell>
          <cell r="D129">
            <v>0</v>
          </cell>
          <cell r="G129">
            <v>0</v>
          </cell>
          <cell r="I129">
            <v>0</v>
          </cell>
          <cell r="L129">
            <v>0</v>
          </cell>
          <cell r="M129">
            <v>0</v>
          </cell>
          <cell r="O129">
            <v>0</v>
          </cell>
        </row>
        <row r="130">
          <cell r="B130">
            <v>0</v>
          </cell>
          <cell r="D130">
            <v>0</v>
          </cell>
          <cell r="G130">
            <v>0</v>
          </cell>
          <cell r="I130">
            <v>0</v>
          </cell>
          <cell r="L130">
            <v>0</v>
          </cell>
          <cell r="M130">
            <v>0</v>
          </cell>
          <cell r="O130">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CUMAA"/>
      <sheetName val="Sheet12"/>
      <sheetName val="OP"/>
      <sheetName val="PCOST"/>
      <sheetName val="STOCKS"/>
      <sheetName val="Sheet11"/>
      <sheetName val="WIP97"/>
      <sheetName val="Finance MI"/>
      <sheetName val="MI-Rec"/>
      <sheetName val="issuenneeeeee"/>
      <sheetName val="Sheet1"/>
      <sheetName val="Sheet8"/>
      <sheetName val="Sheet2"/>
      <sheetName val="FG"/>
      <sheetName val="FGnew"/>
      <sheetName val="Sheet9"/>
      <sheetName val="Sheet10"/>
      <sheetName val="MIrecannual"/>
      <sheetName val="Sheet6"/>
      <sheetName val="as"/>
      <sheetName val="Caa"/>
      <sheetName val="Sheet7"/>
      <sheetName val="Sheet5"/>
      <sheetName val="Sheet3"/>
      <sheetName val="Sa"/>
      <sheetName val="LIST"/>
      <sheetName val="Sheet4"/>
      <sheetName val="DEAD"/>
      <sheetName val="Sum-Art"/>
      <sheetName val="Sum-Cuma"/>
      <sheetName val="Finance_MI"/>
      <sheetName val="Finance_MI1"/>
      <sheetName val="Finance_MI2"/>
      <sheetName val="RevBgt6-7"/>
      <sheetName val="Highlights"/>
      <sheetName val="Currency"/>
      <sheetName val="Non-Statistical Sampling"/>
      <sheetName val="DropDown"/>
      <sheetName val="Acc.Code."/>
      <sheetName val="RETs"/>
      <sheetName val="BUD-D.XLS"/>
      <sheetName val="qa20a"/>
      <sheetName val="CS Proj"/>
      <sheetName val="Finance_MI3"/>
      <sheetName val="Non-Statistical_Sampling1"/>
      <sheetName val="Acc_Code_1"/>
      <sheetName val="Non-Statistical_Sampling"/>
      <sheetName val="Acc_Code_"/>
      <sheetName val="Finance_MI4"/>
      <sheetName val="Non-Statistical_Sampling2"/>
      <sheetName val="Acc_Code_2"/>
      <sheetName val="Finance_MI5"/>
      <sheetName val="Non-Statistical_Sampling3"/>
      <sheetName val="Acc_Code_3"/>
      <sheetName val="Finance_MI6"/>
      <sheetName val="Non-Statistical_Sampling4"/>
      <sheetName val="Acc_Code_4"/>
      <sheetName val="Finance_MI8"/>
      <sheetName val="Non-Statistical_Sampling6"/>
      <sheetName val="Acc_Code_6"/>
      <sheetName val="Finance_MI7"/>
      <sheetName val="Non-Statistical_Sampling5"/>
      <sheetName val="Acc_Code_5"/>
      <sheetName val="Finance_MI12"/>
      <sheetName val="Non-Statistical_Sampling10"/>
      <sheetName val="Acc_Code_10"/>
      <sheetName val="Finance_MI9"/>
      <sheetName val="Non-Statistical_Sampling7"/>
      <sheetName val="Acc_Code_7"/>
      <sheetName val="Finance_MI10"/>
      <sheetName val="Non-Statistical_Sampling8"/>
      <sheetName val="Acc_Code_8"/>
      <sheetName val="Finance_MI11"/>
      <sheetName val="Non-Statistical_Sampling9"/>
      <sheetName val="Acc_Code_9"/>
      <sheetName val="Finance_MI13"/>
      <sheetName val="Non-Statistical_Sampling11"/>
      <sheetName val="Acc_Code_11"/>
      <sheetName val="Finance_MI14"/>
      <sheetName val="Non-Statistical_Sampling12"/>
      <sheetName val="Acc_Code_12"/>
      <sheetName val="Finance_MI15"/>
      <sheetName val="Non-Statistical_Sampling13"/>
      <sheetName val="Acc_Code_13"/>
      <sheetName val="Finance_MI17"/>
      <sheetName val="Non-Statistical_Sampling15"/>
      <sheetName val="Acc_Code_15"/>
      <sheetName val="Finance_MI16"/>
      <sheetName val="Non-Statistical_Sampling14"/>
      <sheetName val="Acc_Code_14"/>
      <sheetName val="Finance_MI18"/>
      <sheetName val="Non-Statistical_Sampling16"/>
      <sheetName val="Acc_Code_16"/>
      <sheetName val="Finance_MI19"/>
      <sheetName val="Non-Statistical_Sampling17"/>
      <sheetName val="Acc_Code_17"/>
      <sheetName val="Finance_MI25"/>
      <sheetName val="Non-Statistical_Sampling23"/>
      <sheetName val="Acc_Code_23"/>
      <sheetName val="Finance_MI20"/>
      <sheetName val="Non-Statistical_Sampling18"/>
      <sheetName val="Acc_Code_18"/>
      <sheetName val="Finance_MI22"/>
      <sheetName val="Non-Statistical_Sampling20"/>
      <sheetName val="Acc_Code_20"/>
      <sheetName val="Finance_MI21"/>
      <sheetName val="Non-Statistical_Sampling19"/>
      <sheetName val="Acc_Code_19"/>
      <sheetName val="Finance_MI23"/>
      <sheetName val="Non-Statistical_Sampling21"/>
      <sheetName val="Acc_Code_21"/>
      <sheetName val="Finance_MI24"/>
      <sheetName val="Non-Statistical_Sampling22"/>
      <sheetName val="Acc_Code_22"/>
      <sheetName val="Finance_MI26"/>
      <sheetName val="Non-Statistical_Sampling24"/>
      <sheetName val="Acc_Code_24"/>
      <sheetName val="Finance_MI27"/>
      <sheetName val="Non-Statistical_Sampling25"/>
      <sheetName val="Acc_Code_25"/>
      <sheetName val="Finance_MI28"/>
      <sheetName val="Non-Statistical_Sampling26"/>
      <sheetName val="Acc_Code_26"/>
      <sheetName val="Finance_MI29"/>
      <sheetName val="Non-Statistical_Sampling27"/>
      <sheetName val="Acc_Code_27"/>
      <sheetName val="Finance_MI30"/>
      <sheetName val="Non-Statistical_Sampling28"/>
      <sheetName val="Acc_Code_28"/>
      <sheetName val="Finance_MI31"/>
      <sheetName val="Non-Statistical_Sampling29"/>
      <sheetName val="Acc_Code_29"/>
      <sheetName val="Finance_MI32"/>
      <sheetName val="Non-Statistical_Sampling30"/>
      <sheetName val="Acc_Code_30"/>
      <sheetName val="Finance_MI33"/>
      <sheetName val="Non-Statistical_Sampling31"/>
      <sheetName val="Acc_Code_31"/>
      <sheetName val="Finance_MI34"/>
      <sheetName val="Non-Statistical_Sampling32"/>
      <sheetName val="Acc_Code_32"/>
      <sheetName val="CS_Proj"/>
      <sheetName val="Date Setup"/>
      <sheetName val="Info"/>
      <sheetName val="Finance_MI35"/>
      <sheetName val="Non-Statistical_Sampling33"/>
      <sheetName val="Acc_Code_33"/>
      <sheetName val="CS_Proj1"/>
      <sheetName val="Date_Setup"/>
      <sheetName val="Finance_MI36"/>
      <sheetName val="Non-Statistical_Sampling34"/>
      <sheetName val="Acc_Code_34"/>
      <sheetName val="CS_Proj2"/>
      <sheetName val="Date_Setup1"/>
    </sheetNames>
    <sheetDataSet>
      <sheetData sheetId="0" refreshError="1"/>
      <sheetData sheetId="1" refreshError="1">
        <row r="74">
          <cell r="B74" t="str">
            <v>200L639</v>
          </cell>
          <cell r="C74">
            <v>47.287500000000001</v>
          </cell>
          <cell r="D74">
            <v>800</v>
          </cell>
          <cell r="E74">
            <v>37830</v>
          </cell>
          <cell r="F74">
            <v>1.3</v>
          </cell>
          <cell r="G74">
            <v>1040</v>
          </cell>
          <cell r="H74">
            <v>62.39</v>
          </cell>
          <cell r="I74">
            <v>49912</v>
          </cell>
          <cell r="J74">
            <v>7.6</v>
          </cell>
          <cell r="K74">
            <v>6.08</v>
          </cell>
          <cell r="L74">
            <v>4864</v>
          </cell>
          <cell r="M74">
            <v>55816</v>
          </cell>
          <cell r="N74">
            <v>-22.482500000000002</v>
          </cell>
          <cell r="O74">
            <v>-17986</v>
          </cell>
          <cell r="P74">
            <v>-47.544277028813113</v>
          </cell>
        </row>
        <row r="75">
          <cell r="B75" t="str">
            <v>St lots</v>
          </cell>
          <cell r="C75">
            <v>47.287500000000001</v>
          </cell>
          <cell r="D75">
            <v>5000</v>
          </cell>
          <cell r="E75">
            <v>236437.5</v>
          </cell>
          <cell r="F75">
            <v>1.3</v>
          </cell>
          <cell r="G75">
            <v>6500</v>
          </cell>
          <cell r="H75">
            <v>0</v>
          </cell>
          <cell r="I75">
            <v>0</v>
          </cell>
          <cell r="J75">
            <v>0</v>
          </cell>
          <cell r="K75">
            <v>0</v>
          </cell>
          <cell r="L75">
            <v>0</v>
          </cell>
          <cell r="M75">
            <v>6500</v>
          </cell>
          <cell r="N75">
            <v>45.987499999999997</v>
          </cell>
          <cell r="O75">
            <v>229937.5</v>
          </cell>
          <cell r="P75">
            <v>97.250859106529191</v>
          </cell>
        </row>
        <row r="76">
          <cell r="B76" t="str">
            <v>201L253</v>
          </cell>
          <cell r="C76">
            <v>47.287500000000001</v>
          </cell>
          <cell r="D76">
            <v>50</v>
          </cell>
          <cell r="E76">
            <v>2364.375</v>
          </cell>
          <cell r="F76">
            <v>1.3</v>
          </cell>
          <cell r="G76">
            <v>65</v>
          </cell>
          <cell r="H76">
            <v>77.08</v>
          </cell>
          <cell r="I76">
            <v>3854</v>
          </cell>
          <cell r="J76">
            <v>5.79</v>
          </cell>
          <cell r="K76">
            <v>4.6320000000000006</v>
          </cell>
          <cell r="L76">
            <v>231.60000000000002</v>
          </cell>
          <cell r="M76">
            <v>4150.6000000000004</v>
          </cell>
          <cell r="N76">
            <v>-35.724500000000006</v>
          </cell>
          <cell r="O76">
            <v>-1786.2250000000004</v>
          </cell>
          <cell r="P76">
            <v>-75.547449114459425</v>
          </cell>
        </row>
        <row r="77">
          <cell r="B77" t="str">
            <v>201L751</v>
          </cell>
          <cell r="C77">
            <v>47.287499999999994</v>
          </cell>
          <cell r="D77">
            <v>74</v>
          </cell>
          <cell r="E77">
            <v>3499.2749999999996</v>
          </cell>
          <cell r="F77">
            <v>1.3</v>
          </cell>
          <cell r="G77">
            <v>96.2</v>
          </cell>
          <cell r="H77">
            <v>59.879999999999995</v>
          </cell>
          <cell r="I77">
            <v>4431.12</v>
          </cell>
          <cell r="J77">
            <v>10.34</v>
          </cell>
          <cell r="K77">
            <v>8.2720000000000002</v>
          </cell>
          <cell r="L77">
            <v>612.12800000000004</v>
          </cell>
          <cell r="M77">
            <v>5139.4479999999994</v>
          </cell>
          <cell r="N77">
            <v>-22.164499999999997</v>
          </cell>
          <cell r="O77">
            <v>-1640.1729999999998</v>
          </cell>
          <cell r="P77">
            <v>-46.871794871794869</v>
          </cell>
        </row>
        <row r="78">
          <cell r="B78" t="str">
            <v>201L912</v>
          </cell>
          <cell r="C78">
            <v>47.287500000000001</v>
          </cell>
          <cell r="D78">
            <v>10000</v>
          </cell>
          <cell r="E78">
            <v>472875</v>
          </cell>
          <cell r="F78">
            <v>1.3</v>
          </cell>
          <cell r="G78">
            <v>13000</v>
          </cell>
          <cell r="H78">
            <v>65.709999999999994</v>
          </cell>
          <cell r="I78">
            <v>657099.99999999988</v>
          </cell>
          <cell r="J78">
            <v>14.19</v>
          </cell>
          <cell r="K78">
            <v>11.352</v>
          </cell>
          <cell r="L78">
            <v>113520</v>
          </cell>
          <cell r="M78">
            <v>783619.99999999988</v>
          </cell>
          <cell r="N78">
            <v>-31.07449999999999</v>
          </cell>
          <cell r="O78">
            <v>-310744.99999999988</v>
          </cell>
          <cell r="P78">
            <v>-65.713983610890807</v>
          </cell>
        </row>
        <row r="79">
          <cell r="B79" t="str">
            <v>202L382</v>
          </cell>
          <cell r="C79">
            <v>47.287500000000001</v>
          </cell>
          <cell r="D79">
            <v>12</v>
          </cell>
          <cell r="E79">
            <v>567.45000000000005</v>
          </cell>
          <cell r="F79">
            <v>1.3</v>
          </cell>
          <cell r="G79">
            <v>15.600000000000001</v>
          </cell>
          <cell r="H79">
            <v>77.45</v>
          </cell>
          <cell r="I79">
            <v>929.40000000000009</v>
          </cell>
          <cell r="J79">
            <v>11.469999999999999</v>
          </cell>
          <cell r="K79">
            <v>9.1760000000000002</v>
          </cell>
          <cell r="L79">
            <v>110.11199999999999</v>
          </cell>
          <cell r="M79">
            <v>1055.1120000000001</v>
          </cell>
          <cell r="N79">
            <v>-40.638500000000001</v>
          </cell>
          <cell r="O79">
            <v>-487.66200000000003</v>
          </cell>
          <cell r="P79">
            <v>-85.939201691779004</v>
          </cell>
        </row>
        <row r="80">
          <cell r="B80" t="str">
            <v>202L474</v>
          </cell>
          <cell r="C80">
            <v>47.287499999999994</v>
          </cell>
          <cell r="D80">
            <v>1374</v>
          </cell>
          <cell r="E80">
            <v>64973.024999999994</v>
          </cell>
          <cell r="F80">
            <v>1.3</v>
          </cell>
          <cell r="G80">
            <v>1786.2</v>
          </cell>
          <cell r="H80">
            <v>82.13</v>
          </cell>
          <cell r="I80">
            <v>112846.62</v>
          </cell>
          <cell r="J80">
            <v>10.050000000000001</v>
          </cell>
          <cell r="K80">
            <v>8.0400000000000009</v>
          </cell>
          <cell r="L80">
            <v>11046.960000000001</v>
          </cell>
          <cell r="M80">
            <v>125679.78</v>
          </cell>
          <cell r="N80">
            <v>-44.182500000000005</v>
          </cell>
          <cell r="O80">
            <v>-60706.755000000005</v>
          </cell>
          <cell r="P80">
            <v>-93.433782712133251</v>
          </cell>
        </row>
        <row r="81">
          <cell r="B81" t="str">
            <v>202L507</v>
          </cell>
          <cell r="C81">
            <v>47.287500000000001</v>
          </cell>
          <cell r="D81">
            <v>200</v>
          </cell>
          <cell r="E81">
            <v>9457.5</v>
          </cell>
          <cell r="F81">
            <v>1.3</v>
          </cell>
          <cell r="G81">
            <v>260</v>
          </cell>
          <cell r="H81">
            <v>56.76</v>
          </cell>
          <cell r="I81">
            <v>11352</v>
          </cell>
          <cell r="J81">
            <v>9.98</v>
          </cell>
          <cell r="K81">
            <v>7.9840000000000009</v>
          </cell>
          <cell r="L81">
            <v>1596.8000000000002</v>
          </cell>
          <cell r="M81">
            <v>13208.8</v>
          </cell>
          <cell r="N81">
            <v>-18.756499999999996</v>
          </cell>
          <cell r="O81">
            <v>-3751.2999999999993</v>
          </cell>
          <cell r="P81">
            <v>-39.664816283372971</v>
          </cell>
        </row>
        <row r="82">
          <cell r="B82" t="str">
            <v>202L604</v>
          </cell>
          <cell r="C82">
            <v>47.287500000000001</v>
          </cell>
          <cell r="D82">
            <v>2640</v>
          </cell>
          <cell r="E82">
            <v>124839</v>
          </cell>
          <cell r="F82">
            <v>1.3</v>
          </cell>
          <cell r="G82">
            <v>3432</v>
          </cell>
          <cell r="H82">
            <v>47.58</v>
          </cell>
          <cell r="I82">
            <v>125611.2</v>
          </cell>
          <cell r="J82">
            <v>7.74</v>
          </cell>
          <cell r="K82">
            <v>6.1920000000000002</v>
          </cell>
          <cell r="L82">
            <v>16346.880000000001</v>
          </cell>
          <cell r="M82">
            <v>145390.07999999999</v>
          </cell>
          <cell r="N82">
            <v>-7.7844999999999951</v>
          </cell>
          <cell r="O82">
            <v>-20551.079999999987</v>
          </cell>
          <cell r="P82">
            <v>-16.462067142479501</v>
          </cell>
        </row>
        <row r="83">
          <cell r="B83" t="str">
            <v>202L732</v>
          </cell>
          <cell r="C83">
            <v>47.287500000000001</v>
          </cell>
          <cell r="D83">
            <v>230</v>
          </cell>
          <cell r="E83">
            <v>10876.125</v>
          </cell>
          <cell r="F83">
            <v>1.3</v>
          </cell>
          <cell r="G83">
            <v>299</v>
          </cell>
          <cell r="H83">
            <v>49.93</v>
          </cell>
          <cell r="I83">
            <v>11483.9</v>
          </cell>
          <cell r="J83">
            <v>11.06</v>
          </cell>
          <cell r="K83">
            <v>8.8480000000000008</v>
          </cell>
          <cell r="L83">
            <v>2035.0400000000002</v>
          </cell>
          <cell r="M83">
            <v>13817.94</v>
          </cell>
          <cell r="N83">
            <v>-12.790500000000002</v>
          </cell>
          <cell r="O83">
            <v>-2941.8150000000005</v>
          </cell>
          <cell r="P83">
            <v>-27.048374306106265</v>
          </cell>
        </row>
        <row r="84">
          <cell r="B84" t="str">
            <v>202L762</v>
          </cell>
          <cell r="C84">
            <v>47.287499999999994</v>
          </cell>
          <cell r="D84">
            <v>1363</v>
          </cell>
          <cell r="E84">
            <v>64452.862499999996</v>
          </cell>
          <cell r="F84">
            <v>1.3</v>
          </cell>
          <cell r="G84">
            <v>1771.9</v>
          </cell>
          <cell r="H84">
            <v>77.92</v>
          </cell>
          <cell r="I84">
            <v>106204.96</v>
          </cell>
          <cell r="J84">
            <v>8.0599999999999987</v>
          </cell>
          <cell r="K84">
            <v>6.4479999999999995</v>
          </cell>
          <cell r="L84">
            <v>8788.6239999999998</v>
          </cell>
          <cell r="M84">
            <v>116765.484</v>
          </cell>
          <cell r="N84">
            <v>-38.380499999999998</v>
          </cell>
          <cell r="O84">
            <v>-52312.621500000001</v>
          </cell>
          <cell r="P84">
            <v>-81.164155432196665</v>
          </cell>
        </row>
        <row r="85">
          <cell r="B85" t="str">
            <v>202L804</v>
          </cell>
          <cell r="C85">
            <v>47.287500000000001</v>
          </cell>
          <cell r="D85">
            <v>2859</v>
          </cell>
          <cell r="E85">
            <v>135194.96249999999</v>
          </cell>
          <cell r="F85">
            <v>1.3</v>
          </cell>
          <cell r="G85">
            <v>3716.7000000000003</v>
          </cell>
          <cell r="H85">
            <v>78.183000000000007</v>
          </cell>
          <cell r="I85">
            <v>223525.19700000001</v>
          </cell>
          <cell r="J85">
            <v>13.11</v>
          </cell>
          <cell r="K85">
            <v>10.488</v>
          </cell>
          <cell r="L85">
            <v>29985.191999999999</v>
          </cell>
          <cell r="M85">
            <v>257227.08900000004</v>
          </cell>
          <cell r="N85">
            <v>-42.683500000000016</v>
          </cell>
          <cell r="O85">
            <v>-122032.12650000004</v>
          </cell>
          <cell r="P85">
            <v>-90.26381178958502</v>
          </cell>
        </row>
        <row r="86">
          <cell r="B86" t="str">
            <v>202L826</v>
          </cell>
          <cell r="C86">
            <v>47.287500000000001</v>
          </cell>
          <cell r="D86">
            <v>35</v>
          </cell>
          <cell r="E86">
            <v>1655.0625</v>
          </cell>
          <cell r="F86">
            <v>1.3</v>
          </cell>
          <cell r="G86">
            <v>45.5</v>
          </cell>
          <cell r="H86">
            <v>152.7533</v>
          </cell>
          <cell r="I86">
            <v>5346.3654999999999</v>
          </cell>
          <cell r="J86">
            <v>14.71</v>
          </cell>
          <cell r="K86">
            <v>11.768000000000001</v>
          </cell>
          <cell r="L86">
            <v>411.88</v>
          </cell>
          <cell r="M86">
            <v>5803.7455</v>
          </cell>
          <cell r="N86">
            <v>-118.5338</v>
          </cell>
          <cell r="O86">
            <v>-4148.683</v>
          </cell>
          <cell r="P86">
            <v>-250.66624372191382</v>
          </cell>
        </row>
        <row r="87">
          <cell r="B87" t="str">
            <v>205A785</v>
          </cell>
          <cell r="C87">
            <v>37.83</v>
          </cell>
          <cell r="D87">
            <v>143</v>
          </cell>
          <cell r="E87">
            <v>5409.69</v>
          </cell>
          <cell r="F87">
            <v>1.3</v>
          </cell>
          <cell r="G87">
            <v>185.9</v>
          </cell>
          <cell r="H87">
            <v>174</v>
          </cell>
          <cell r="I87">
            <v>24882</v>
          </cell>
          <cell r="J87">
            <v>14.56</v>
          </cell>
          <cell r="K87">
            <v>11.648000000000001</v>
          </cell>
          <cell r="L87">
            <v>1665.6640000000002</v>
          </cell>
          <cell r="M87">
            <v>26733.564000000002</v>
          </cell>
          <cell r="N87">
            <v>-149.11800000000002</v>
          </cell>
          <cell r="O87">
            <v>-21323.874000000003</v>
          </cell>
          <cell r="P87">
            <v>-394.17922283901675</v>
          </cell>
        </row>
        <row r="88">
          <cell r="B88" t="str">
            <v>205L216</v>
          </cell>
          <cell r="C88">
            <v>47.287500000000001</v>
          </cell>
          <cell r="D88">
            <v>25</v>
          </cell>
          <cell r="E88">
            <v>1182.1875</v>
          </cell>
          <cell r="F88">
            <v>1.3</v>
          </cell>
          <cell r="G88">
            <v>32.5</v>
          </cell>
          <cell r="H88">
            <v>97.25</v>
          </cell>
          <cell r="I88">
            <v>2431.25</v>
          </cell>
          <cell r="J88">
            <v>15.6</v>
          </cell>
          <cell r="K88">
            <v>12.48</v>
          </cell>
          <cell r="L88">
            <v>312</v>
          </cell>
          <cell r="M88">
            <v>2775.75</v>
          </cell>
          <cell r="N88">
            <v>-63.7425</v>
          </cell>
          <cell r="O88">
            <v>-1593.5625</v>
          </cell>
          <cell r="P88">
            <v>-134.79777954004757</v>
          </cell>
        </row>
        <row r="89">
          <cell r="B89" t="str">
            <v>205L252</v>
          </cell>
          <cell r="C89">
            <v>47.287500000000001</v>
          </cell>
          <cell r="D89">
            <v>27</v>
          </cell>
          <cell r="E89">
            <v>1276.7625</v>
          </cell>
          <cell r="F89">
            <v>1.3</v>
          </cell>
          <cell r="G89">
            <v>35.1</v>
          </cell>
          <cell r="H89">
            <v>83.27</v>
          </cell>
          <cell r="I89">
            <v>2248.29</v>
          </cell>
          <cell r="J89">
            <v>15.320000000000002</v>
          </cell>
          <cell r="K89">
            <v>12.256000000000002</v>
          </cell>
          <cell r="L89">
            <v>330.91200000000003</v>
          </cell>
          <cell r="M89">
            <v>2614.3020000000001</v>
          </cell>
          <cell r="N89">
            <v>-49.538500000000006</v>
          </cell>
          <cell r="O89">
            <v>-1337.5395000000001</v>
          </cell>
          <cell r="P89">
            <v>-104.7602431932329</v>
          </cell>
        </row>
        <row r="90">
          <cell r="B90" t="str">
            <v>205L538</v>
          </cell>
          <cell r="C90">
            <v>47.287499999999994</v>
          </cell>
          <cell r="D90">
            <v>26</v>
          </cell>
          <cell r="E90">
            <v>1229.4749999999999</v>
          </cell>
          <cell r="F90">
            <v>1.3000000000000003</v>
          </cell>
          <cell r="G90">
            <v>33.800000000000004</v>
          </cell>
          <cell r="H90">
            <v>59</v>
          </cell>
          <cell r="I90">
            <v>1534</v>
          </cell>
          <cell r="J90">
            <v>10.74</v>
          </cell>
          <cell r="K90">
            <v>8.5920000000000005</v>
          </cell>
          <cell r="L90">
            <v>223.39200000000002</v>
          </cell>
          <cell r="M90">
            <v>1791.192</v>
          </cell>
          <cell r="N90">
            <v>-21.604500000000005</v>
          </cell>
          <cell r="O90">
            <v>-561.7170000000001</v>
          </cell>
          <cell r="P90">
            <v>-45.687549563838239</v>
          </cell>
        </row>
        <row r="91">
          <cell r="B91" t="str">
            <v>205L652</v>
          </cell>
          <cell r="C91">
            <v>47.287500000000001</v>
          </cell>
          <cell r="D91">
            <v>7</v>
          </cell>
          <cell r="E91">
            <v>331.01249999999999</v>
          </cell>
          <cell r="F91">
            <v>1.3</v>
          </cell>
          <cell r="G91">
            <v>9.1</v>
          </cell>
          <cell r="H91">
            <v>56.85</v>
          </cell>
          <cell r="I91">
            <v>397.95</v>
          </cell>
          <cell r="J91">
            <v>13.190000000000001</v>
          </cell>
          <cell r="K91">
            <v>10.552000000000001</v>
          </cell>
          <cell r="L91">
            <v>73.864000000000004</v>
          </cell>
          <cell r="M91">
            <v>480.91399999999999</v>
          </cell>
          <cell r="N91">
            <v>-21.4145</v>
          </cell>
          <cell r="O91">
            <v>-149.9015</v>
          </cell>
          <cell r="P91">
            <v>-45.285752048638642</v>
          </cell>
        </row>
        <row r="92">
          <cell r="B92" t="str">
            <v>205L748</v>
          </cell>
          <cell r="C92">
            <v>47.287500000000001</v>
          </cell>
          <cell r="D92">
            <v>2</v>
          </cell>
          <cell r="E92">
            <v>94.575000000000003</v>
          </cell>
          <cell r="F92">
            <v>1.3</v>
          </cell>
          <cell r="G92">
            <v>2.6</v>
          </cell>
          <cell r="H92">
            <v>49.41</v>
          </cell>
          <cell r="I92">
            <v>98.82</v>
          </cell>
          <cell r="J92">
            <v>13.08</v>
          </cell>
          <cell r="K92">
            <v>10.464</v>
          </cell>
          <cell r="L92">
            <v>20.928000000000001</v>
          </cell>
          <cell r="M92">
            <v>122.34799999999998</v>
          </cell>
          <cell r="N92">
            <v>-13.886499999999991</v>
          </cell>
          <cell r="O92">
            <v>-27.772999999999982</v>
          </cell>
          <cell r="P92">
            <v>-29.366111551678543</v>
          </cell>
        </row>
        <row r="93">
          <cell r="B93" t="str">
            <v>206-164</v>
          </cell>
          <cell r="C93">
            <v>37.83</v>
          </cell>
          <cell r="D93">
            <v>69</v>
          </cell>
          <cell r="E93">
            <v>2610.27</v>
          </cell>
          <cell r="F93">
            <v>1.3</v>
          </cell>
          <cell r="G93">
            <v>89.7</v>
          </cell>
          <cell r="H93">
            <v>116.67</v>
          </cell>
          <cell r="I93">
            <v>8050.2300000000005</v>
          </cell>
          <cell r="J93">
            <v>16</v>
          </cell>
          <cell r="K93">
            <v>12.8</v>
          </cell>
          <cell r="L93">
            <v>883.2</v>
          </cell>
          <cell r="M93">
            <v>9023.130000000001</v>
          </cell>
          <cell r="N93">
            <v>-92.940000000000012</v>
          </cell>
          <cell r="O93">
            <v>-6412.8600000000006</v>
          </cell>
          <cell r="P93">
            <v>-245.67803330689935</v>
          </cell>
        </row>
        <row r="94">
          <cell r="B94" t="str">
            <v>206-173</v>
          </cell>
          <cell r="C94">
            <v>37.83</v>
          </cell>
          <cell r="D94">
            <v>106</v>
          </cell>
          <cell r="E94">
            <v>4009.98</v>
          </cell>
          <cell r="F94">
            <v>1.3</v>
          </cell>
          <cell r="G94">
            <v>137.80000000000001</v>
          </cell>
          <cell r="H94">
            <v>146.6</v>
          </cell>
          <cell r="I94">
            <v>15539.599999999999</v>
          </cell>
          <cell r="J94">
            <v>15.409999999999998</v>
          </cell>
          <cell r="K94">
            <v>12.327999999999999</v>
          </cell>
          <cell r="L94">
            <v>1306.768</v>
          </cell>
          <cell r="M94">
            <v>16984.167999999998</v>
          </cell>
          <cell r="N94">
            <v>-122.39799999999998</v>
          </cell>
          <cell r="O94">
            <v>-12974.187999999998</v>
          </cell>
          <cell r="P94">
            <v>-323.54744911445937</v>
          </cell>
        </row>
        <row r="95">
          <cell r="B95" t="str">
            <v>209-340</v>
          </cell>
          <cell r="C95">
            <v>37.83</v>
          </cell>
          <cell r="D95">
            <v>80</v>
          </cell>
          <cell r="E95">
            <v>3026.4</v>
          </cell>
          <cell r="F95">
            <v>1.3</v>
          </cell>
          <cell r="G95">
            <v>104</v>
          </cell>
          <cell r="H95">
            <v>121</v>
          </cell>
          <cell r="I95">
            <v>9680</v>
          </cell>
          <cell r="J95">
            <v>13</v>
          </cell>
          <cell r="K95">
            <v>10.4</v>
          </cell>
          <cell r="L95">
            <v>832</v>
          </cell>
          <cell r="M95">
            <v>10616</v>
          </cell>
          <cell r="N95">
            <v>-94.87</v>
          </cell>
          <cell r="O95">
            <v>-7589.6</v>
          </cell>
          <cell r="P95">
            <v>-250.77980438805184</v>
          </cell>
        </row>
        <row r="96">
          <cell r="B96" t="str">
            <v>209-460</v>
          </cell>
          <cell r="C96">
            <v>37.83</v>
          </cell>
          <cell r="D96">
            <v>209</v>
          </cell>
          <cell r="E96">
            <v>7906.47</v>
          </cell>
          <cell r="F96">
            <v>1.3</v>
          </cell>
          <cell r="G96">
            <v>271.7</v>
          </cell>
          <cell r="H96">
            <v>124</v>
          </cell>
          <cell r="I96">
            <v>25916</v>
          </cell>
          <cell r="J96">
            <v>14.96</v>
          </cell>
          <cell r="K96">
            <v>11.968000000000002</v>
          </cell>
          <cell r="L96">
            <v>2501.3120000000004</v>
          </cell>
          <cell r="M96">
            <v>28689.012000000002</v>
          </cell>
          <cell r="N96">
            <v>-99.438000000000002</v>
          </cell>
          <cell r="O96">
            <v>-20782.542000000001</v>
          </cell>
          <cell r="P96">
            <v>-262.8548770816812</v>
          </cell>
        </row>
        <row r="97">
          <cell r="B97" t="str">
            <v>209-545</v>
          </cell>
          <cell r="C97">
            <v>37.83</v>
          </cell>
          <cell r="D97">
            <v>89</v>
          </cell>
          <cell r="E97">
            <v>3366.87</v>
          </cell>
          <cell r="F97">
            <v>1.3</v>
          </cell>
          <cell r="G97">
            <v>115.7</v>
          </cell>
          <cell r="H97">
            <v>102.97</v>
          </cell>
          <cell r="I97">
            <v>9164.33</v>
          </cell>
          <cell r="J97">
            <v>15</v>
          </cell>
          <cell r="K97">
            <v>12</v>
          </cell>
          <cell r="L97">
            <v>1068</v>
          </cell>
          <cell r="M97">
            <v>10348.030000000001</v>
          </cell>
          <cell r="N97">
            <v>-78.440000000000012</v>
          </cell>
          <cell r="O97">
            <v>-6981.1600000000008</v>
          </cell>
          <cell r="P97">
            <v>-207.3486650806239</v>
          </cell>
        </row>
        <row r="98">
          <cell r="B98" t="str">
            <v>209-549</v>
          </cell>
          <cell r="C98">
            <v>37.83</v>
          </cell>
          <cell r="D98">
            <v>49</v>
          </cell>
          <cell r="E98">
            <v>1853.67</v>
          </cell>
          <cell r="F98">
            <v>1.3</v>
          </cell>
          <cell r="G98">
            <v>63.7</v>
          </cell>
          <cell r="H98">
            <v>198.81</v>
          </cell>
          <cell r="I98">
            <v>9741.69</v>
          </cell>
          <cell r="J98">
            <v>12.66</v>
          </cell>
          <cell r="K98">
            <v>10.128</v>
          </cell>
          <cell r="L98">
            <v>496.27199999999999</v>
          </cell>
          <cell r="M98">
            <v>10301.662000000002</v>
          </cell>
          <cell r="N98">
            <v>-172.40800000000004</v>
          </cell>
          <cell r="O98">
            <v>-8447.992000000002</v>
          </cell>
          <cell r="P98">
            <v>-455.74411842453094</v>
          </cell>
        </row>
        <row r="99">
          <cell r="B99" t="str">
            <v>209-585</v>
          </cell>
          <cell r="C99">
            <v>37.830000000000005</v>
          </cell>
          <cell r="D99">
            <v>91</v>
          </cell>
          <cell r="E99">
            <v>3442.53</v>
          </cell>
          <cell r="F99">
            <v>1.3</v>
          </cell>
          <cell r="G99">
            <v>118.3</v>
          </cell>
          <cell r="H99">
            <v>381.52</v>
          </cell>
          <cell r="I99">
            <v>34718.32</v>
          </cell>
          <cell r="J99">
            <v>12.97</v>
          </cell>
          <cell r="K99">
            <v>10.376000000000001</v>
          </cell>
          <cell r="L99">
            <v>944.21600000000012</v>
          </cell>
          <cell r="M99">
            <v>35780.836000000003</v>
          </cell>
          <cell r="N99">
            <v>-355.36600000000004</v>
          </cell>
          <cell r="O99">
            <v>-32338.306000000004</v>
          </cell>
          <cell r="P99">
            <v>-939.37615648955864</v>
          </cell>
        </row>
        <row r="100">
          <cell r="B100" t="str">
            <v>209-591</v>
          </cell>
          <cell r="C100">
            <v>37.83</v>
          </cell>
          <cell r="D100">
            <v>560</v>
          </cell>
          <cell r="E100">
            <v>21184.799999999999</v>
          </cell>
          <cell r="F100">
            <v>1.3</v>
          </cell>
          <cell r="G100">
            <v>728</v>
          </cell>
          <cell r="H100">
            <v>116</v>
          </cell>
          <cell r="I100">
            <v>64960</v>
          </cell>
          <cell r="J100">
            <v>11.7</v>
          </cell>
          <cell r="K100">
            <v>9.36</v>
          </cell>
          <cell r="L100">
            <v>5241.5999999999995</v>
          </cell>
          <cell r="M100">
            <v>70929.600000000006</v>
          </cell>
          <cell r="N100">
            <v>-88.83</v>
          </cell>
          <cell r="O100">
            <v>-49744.800000000003</v>
          </cell>
          <cell r="P100">
            <v>-234.81363996827915</v>
          </cell>
        </row>
        <row r="101">
          <cell r="B101" t="str">
            <v>209A340</v>
          </cell>
          <cell r="C101">
            <v>37.83</v>
          </cell>
          <cell r="D101">
            <v>298</v>
          </cell>
          <cell r="E101">
            <v>11273.34</v>
          </cell>
          <cell r="F101">
            <v>1.3</v>
          </cell>
          <cell r="G101">
            <v>387.40000000000003</v>
          </cell>
          <cell r="H101">
            <v>92.74</v>
          </cell>
          <cell r="I101">
            <v>27636.519999999997</v>
          </cell>
          <cell r="J101">
            <v>13</v>
          </cell>
          <cell r="K101">
            <v>10.4</v>
          </cell>
          <cell r="L101">
            <v>3099.2000000000003</v>
          </cell>
          <cell r="M101">
            <v>31123.119999999999</v>
          </cell>
          <cell r="N101">
            <v>-66.61</v>
          </cell>
          <cell r="O101">
            <v>-19849.78</v>
          </cell>
          <cell r="P101">
            <v>-176.07718741739359</v>
          </cell>
        </row>
        <row r="102">
          <cell r="B102" t="str">
            <v>210L260</v>
          </cell>
          <cell r="C102">
            <v>44.134999999999998</v>
          </cell>
          <cell r="D102">
            <v>5000</v>
          </cell>
          <cell r="E102">
            <v>220675</v>
          </cell>
          <cell r="F102">
            <v>1.3</v>
          </cell>
          <cell r="G102">
            <v>6500</v>
          </cell>
          <cell r="H102">
            <v>60.3</v>
          </cell>
          <cell r="I102">
            <v>301500</v>
          </cell>
          <cell r="J102">
            <v>8.3099999999999987</v>
          </cell>
          <cell r="K102">
            <v>6.6479999999999997</v>
          </cell>
          <cell r="L102">
            <v>33240</v>
          </cell>
          <cell r="M102">
            <v>341240</v>
          </cell>
          <cell r="N102">
            <v>-24.113</v>
          </cell>
          <cell r="O102">
            <v>-120565</v>
          </cell>
          <cell r="P102">
            <v>-54.63464370680866</v>
          </cell>
        </row>
        <row r="103">
          <cell r="B103" t="str">
            <v>216L120</v>
          </cell>
          <cell r="C103">
            <v>47.287500000000001</v>
          </cell>
          <cell r="D103">
            <v>21</v>
          </cell>
          <cell r="E103">
            <v>993.03750000000002</v>
          </cell>
          <cell r="F103">
            <v>1.3</v>
          </cell>
          <cell r="G103">
            <v>27.3</v>
          </cell>
          <cell r="H103">
            <v>123.67</v>
          </cell>
          <cell r="I103">
            <v>2597.0700000000002</v>
          </cell>
          <cell r="J103">
            <v>17.329999999999998</v>
          </cell>
          <cell r="K103">
            <v>13.864000000000001</v>
          </cell>
          <cell r="L103">
            <v>291.14400000000001</v>
          </cell>
          <cell r="M103">
            <v>2915.5140000000001</v>
          </cell>
          <cell r="N103">
            <v>-91.546500000000009</v>
          </cell>
          <cell r="O103">
            <v>-1922.4765000000002</v>
          </cell>
          <cell r="P103">
            <v>-193.59555908009517</v>
          </cell>
        </row>
        <row r="104">
          <cell r="B104" t="str">
            <v>217-402</v>
          </cell>
          <cell r="C104">
            <v>37.83</v>
          </cell>
          <cell r="D104">
            <v>125</v>
          </cell>
          <cell r="E104">
            <v>4728.75</v>
          </cell>
          <cell r="F104">
            <v>1.3</v>
          </cell>
          <cell r="G104">
            <v>162.5</v>
          </cell>
          <cell r="H104">
            <v>115.77</v>
          </cell>
          <cell r="I104">
            <v>14471.25</v>
          </cell>
          <cell r="J104">
            <v>17.09</v>
          </cell>
          <cell r="K104">
            <v>13.672000000000001</v>
          </cell>
          <cell r="L104">
            <v>1709</v>
          </cell>
          <cell r="M104">
            <v>16342.75</v>
          </cell>
          <cell r="N104">
            <v>-92.912000000000006</v>
          </cell>
          <cell r="O104">
            <v>-11614</v>
          </cell>
          <cell r="P104">
            <v>-245.604017975152</v>
          </cell>
        </row>
        <row r="105">
          <cell r="B105" t="str">
            <v>217-417</v>
          </cell>
          <cell r="C105">
            <v>37.830000000000005</v>
          </cell>
          <cell r="D105">
            <v>146</v>
          </cell>
          <cell r="E105">
            <v>5523.18</v>
          </cell>
          <cell r="F105">
            <v>1.3</v>
          </cell>
          <cell r="G105">
            <v>189.8</v>
          </cell>
          <cell r="H105">
            <v>116.50999999999999</v>
          </cell>
          <cell r="I105">
            <v>17010.46</v>
          </cell>
          <cell r="J105">
            <v>15.29</v>
          </cell>
          <cell r="K105">
            <v>12.231999999999999</v>
          </cell>
          <cell r="L105">
            <v>1785.8719999999998</v>
          </cell>
          <cell r="M105">
            <v>18986.131999999998</v>
          </cell>
          <cell r="N105">
            <v>-92.211999999999989</v>
          </cell>
          <cell r="O105">
            <v>-13462.951999999997</v>
          </cell>
          <cell r="P105">
            <v>-243.75363468146966</v>
          </cell>
        </row>
        <row r="106">
          <cell r="B106" t="str">
            <v>217-431</v>
          </cell>
          <cell r="C106">
            <v>37.830000000000005</v>
          </cell>
          <cell r="D106">
            <v>169</v>
          </cell>
          <cell r="E106">
            <v>6393.27</v>
          </cell>
          <cell r="F106">
            <v>1.3</v>
          </cell>
          <cell r="G106">
            <v>219.70000000000002</v>
          </cell>
          <cell r="H106">
            <v>143.12</v>
          </cell>
          <cell r="I106">
            <v>24187.280000000002</v>
          </cell>
          <cell r="J106">
            <v>15.41</v>
          </cell>
          <cell r="K106">
            <v>12.328000000000001</v>
          </cell>
          <cell r="L106">
            <v>2083.4320000000002</v>
          </cell>
          <cell r="M106">
            <v>26490.412000000004</v>
          </cell>
          <cell r="N106">
            <v>-118.91800000000002</v>
          </cell>
          <cell r="O106">
            <v>-20097.142000000003</v>
          </cell>
          <cell r="P106">
            <v>-314.34840074015329</v>
          </cell>
        </row>
        <row r="107">
          <cell r="B107" t="str">
            <v>217-436</v>
          </cell>
          <cell r="C107">
            <v>37.83</v>
          </cell>
          <cell r="D107">
            <v>164</v>
          </cell>
          <cell r="E107">
            <v>6204.12</v>
          </cell>
          <cell r="F107">
            <v>1.3</v>
          </cell>
          <cell r="G107">
            <v>213.20000000000002</v>
          </cell>
          <cell r="H107">
            <v>100.82</v>
          </cell>
          <cell r="I107">
            <v>16534.48</v>
          </cell>
          <cell r="J107">
            <v>15.430000000000001</v>
          </cell>
          <cell r="K107">
            <v>12.344000000000001</v>
          </cell>
          <cell r="L107">
            <v>2024.4160000000002</v>
          </cell>
          <cell r="M107">
            <v>18772.096000000001</v>
          </cell>
          <cell r="N107">
            <v>-76.634000000000015</v>
          </cell>
          <cell r="O107">
            <v>-12567.976000000002</v>
          </cell>
          <cell r="P107">
            <v>-202.57467618292364</v>
          </cell>
        </row>
        <row r="108">
          <cell r="B108" t="str">
            <v>St lots</v>
          </cell>
          <cell r="C108">
            <v>37.83</v>
          </cell>
          <cell r="D108">
            <v>3469</v>
          </cell>
          <cell r="E108">
            <v>131232.26999999999</v>
          </cell>
          <cell r="F108">
            <v>1.3</v>
          </cell>
          <cell r="G108">
            <v>4509.7</v>
          </cell>
          <cell r="H108">
            <v>0</v>
          </cell>
          <cell r="I108">
            <v>0</v>
          </cell>
          <cell r="J108">
            <v>0</v>
          </cell>
          <cell r="K108">
            <v>0</v>
          </cell>
          <cell r="L108">
            <v>0</v>
          </cell>
          <cell r="M108">
            <v>4509.7</v>
          </cell>
          <cell r="N108">
            <v>36.53</v>
          </cell>
          <cell r="O108">
            <v>126722.56999999999</v>
          </cell>
          <cell r="P108">
            <v>96.563573883161524</v>
          </cell>
        </row>
        <row r="109">
          <cell r="B109" t="str">
            <v>217-540</v>
          </cell>
          <cell r="C109">
            <v>37.830000000000005</v>
          </cell>
          <cell r="D109">
            <v>133</v>
          </cell>
          <cell r="E109">
            <v>5031.3900000000003</v>
          </cell>
          <cell r="F109">
            <v>1.3</v>
          </cell>
          <cell r="G109">
            <v>172.9</v>
          </cell>
          <cell r="H109">
            <v>193.72</v>
          </cell>
          <cell r="I109">
            <v>25764.76</v>
          </cell>
          <cell r="J109">
            <v>15.98</v>
          </cell>
          <cell r="K109">
            <v>12.784000000000001</v>
          </cell>
          <cell r="L109">
            <v>1700.2720000000002</v>
          </cell>
          <cell r="M109">
            <v>27637.932000000001</v>
          </cell>
          <cell r="N109">
            <v>-169.97400000000002</v>
          </cell>
          <cell r="O109">
            <v>-22606.542000000001</v>
          </cell>
          <cell r="P109">
            <v>-449.31007137192705</v>
          </cell>
        </row>
        <row r="110">
          <cell r="B110" t="str">
            <v>217-675</v>
          </cell>
          <cell r="C110">
            <v>37.83</v>
          </cell>
          <cell r="D110">
            <v>270</v>
          </cell>
          <cell r="E110">
            <v>10214.1</v>
          </cell>
          <cell r="F110">
            <v>1.3</v>
          </cell>
          <cell r="G110">
            <v>351</v>
          </cell>
          <cell r="H110">
            <v>204.1</v>
          </cell>
          <cell r="I110">
            <v>55107</v>
          </cell>
          <cell r="J110">
            <v>19.21</v>
          </cell>
          <cell r="K110">
            <v>15.368000000000002</v>
          </cell>
          <cell r="L110">
            <v>4149.3600000000006</v>
          </cell>
          <cell r="M110">
            <v>59607.360000000001</v>
          </cell>
          <cell r="N110">
            <v>-182.93800000000002</v>
          </cell>
          <cell r="O110">
            <v>-49393.26</v>
          </cell>
          <cell r="P110">
            <v>-483.57916997092264</v>
          </cell>
        </row>
        <row r="111">
          <cell r="B111" t="str">
            <v>217-718</v>
          </cell>
          <cell r="C111">
            <v>37.83</v>
          </cell>
          <cell r="D111">
            <v>189</v>
          </cell>
          <cell r="E111">
            <v>7149.87</v>
          </cell>
          <cell r="F111">
            <v>1.3</v>
          </cell>
          <cell r="G111">
            <v>245.70000000000002</v>
          </cell>
          <cell r="H111">
            <v>199.22</v>
          </cell>
          <cell r="I111">
            <v>37652.58</v>
          </cell>
          <cell r="J111">
            <v>15</v>
          </cell>
          <cell r="K111">
            <v>12</v>
          </cell>
          <cell r="L111">
            <v>2268</v>
          </cell>
          <cell r="M111">
            <v>40166.28</v>
          </cell>
          <cell r="N111">
            <v>-174.68999999999997</v>
          </cell>
          <cell r="O111">
            <v>-33016.409999999996</v>
          </cell>
          <cell r="P111">
            <v>-461.77636796193491</v>
          </cell>
        </row>
        <row r="112">
          <cell r="B112" t="str">
            <v>217-722</v>
          </cell>
          <cell r="C112">
            <v>37.83</v>
          </cell>
          <cell r="D112">
            <v>773</v>
          </cell>
          <cell r="E112">
            <v>29242.59</v>
          </cell>
          <cell r="F112">
            <v>1.3</v>
          </cell>
          <cell r="G112">
            <v>1004.9000000000001</v>
          </cell>
          <cell r="H112">
            <v>136.11000000000001</v>
          </cell>
          <cell r="I112">
            <v>105213.03000000001</v>
          </cell>
          <cell r="J112">
            <v>15</v>
          </cell>
          <cell r="K112">
            <v>12</v>
          </cell>
          <cell r="L112">
            <v>9276</v>
          </cell>
          <cell r="M112">
            <v>115493.93000000001</v>
          </cell>
          <cell r="N112">
            <v>-111.58000000000001</v>
          </cell>
          <cell r="O112">
            <v>-86251.340000000011</v>
          </cell>
          <cell r="P112">
            <v>-294.95109701295274</v>
          </cell>
        </row>
        <row r="113">
          <cell r="B113" t="str">
            <v>217-781</v>
          </cell>
          <cell r="C113">
            <v>37.83</v>
          </cell>
          <cell r="D113">
            <v>53</v>
          </cell>
          <cell r="E113">
            <v>2004.99</v>
          </cell>
          <cell r="F113">
            <v>1.3</v>
          </cell>
          <cell r="G113">
            <v>68.900000000000006</v>
          </cell>
          <cell r="H113">
            <v>357.44</v>
          </cell>
          <cell r="I113">
            <v>18944.32</v>
          </cell>
          <cell r="J113">
            <v>18.22</v>
          </cell>
          <cell r="K113">
            <v>14.576000000000001</v>
          </cell>
          <cell r="L113">
            <v>772.52800000000002</v>
          </cell>
          <cell r="M113">
            <v>19785.748</v>
          </cell>
          <cell r="N113">
            <v>-335.48599999999999</v>
          </cell>
          <cell r="O113">
            <v>-17780.757999999998</v>
          </cell>
          <cell r="P113">
            <v>-886.82527094898228</v>
          </cell>
        </row>
        <row r="114">
          <cell r="B114" t="str">
            <v>217-782</v>
          </cell>
          <cell r="C114">
            <v>37.83</v>
          </cell>
          <cell r="D114">
            <v>177</v>
          </cell>
          <cell r="E114">
            <v>6695.91</v>
          </cell>
          <cell r="F114">
            <v>1.3</v>
          </cell>
          <cell r="G114">
            <v>230.1</v>
          </cell>
          <cell r="H114">
            <v>131.69999999999999</v>
          </cell>
          <cell r="I114">
            <v>23310.899999999998</v>
          </cell>
          <cell r="J114">
            <v>16.940000000000001</v>
          </cell>
          <cell r="K114">
            <v>13.552000000000001</v>
          </cell>
          <cell r="L114">
            <v>2398.7040000000002</v>
          </cell>
          <cell r="M114">
            <v>25939.703999999998</v>
          </cell>
          <cell r="N114">
            <v>-108.72199999999999</v>
          </cell>
          <cell r="O114">
            <v>-19243.793999999998</v>
          </cell>
          <cell r="P114">
            <v>-287.39624636531852</v>
          </cell>
        </row>
        <row r="115">
          <cell r="B115" t="str">
            <v>217-783</v>
          </cell>
          <cell r="C115">
            <v>37.83</v>
          </cell>
          <cell r="D115">
            <v>230</v>
          </cell>
          <cell r="E115">
            <v>8700.9</v>
          </cell>
          <cell r="F115">
            <v>1.3</v>
          </cell>
          <cell r="G115">
            <v>299</v>
          </cell>
          <cell r="H115">
            <v>289.67</v>
          </cell>
          <cell r="I115">
            <v>66624.100000000006</v>
          </cell>
          <cell r="J115">
            <v>19.670000000000002</v>
          </cell>
          <cell r="K115">
            <v>15.736000000000002</v>
          </cell>
          <cell r="L115">
            <v>3619.2800000000007</v>
          </cell>
          <cell r="M115">
            <v>70542.38</v>
          </cell>
          <cell r="N115">
            <v>-268.87600000000003</v>
          </cell>
          <cell r="O115">
            <v>-61841.48</v>
          </cell>
          <cell r="P115">
            <v>-710.7480835315888</v>
          </cell>
        </row>
        <row r="116">
          <cell r="B116" t="str">
            <v>21L872</v>
          </cell>
          <cell r="C116">
            <v>47.287499999999994</v>
          </cell>
          <cell r="D116">
            <v>99</v>
          </cell>
          <cell r="E116">
            <v>4681.4624999999996</v>
          </cell>
          <cell r="F116">
            <v>1.3000000000000003</v>
          </cell>
          <cell r="G116">
            <v>128.70000000000002</v>
          </cell>
          <cell r="H116">
            <v>40.4</v>
          </cell>
          <cell r="I116">
            <v>3999.6</v>
          </cell>
          <cell r="J116">
            <v>10.76</v>
          </cell>
          <cell r="K116">
            <v>8.6080000000000005</v>
          </cell>
          <cell r="L116">
            <v>852.19200000000001</v>
          </cell>
          <cell r="M116">
            <v>4980.4919999999993</v>
          </cell>
          <cell r="N116">
            <v>-3.0204999999999962</v>
          </cell>
          <cell r="O116">
            <v>-299.02949999999964</v>
          </cell>
          <cell r="P116">
            <v>-6.3875231297911634</v>
          </cell>
        </row>
        <row r="117">
          <cell r="B117" t="str">
            <v>237-114</v>
          </cell>
          <cell r="C117">
            <v>37.83</v>
          </cell>
          <cell r="D117">
            <v>69</v>
          </cell>
          <cell r="E117">
            <v>2610.27</v>
          </cell>
          <cell r="F117">
            <v>1.3</v>
          </cell>
          <cell r="G117">
            <v>89.7</v>
          </cell>
          <cell r="H117">
            <v>178.74</v>
          </cell>
          <cell r="I117">
            <v>12333.060000000001</v>
          </cell>
          <cell r="J117">
            <v>15</v>
          </cell>
          <cell r="K117">
            <v>12</v>
          </cell>
          <cell r="L117">
            <v>828</v>
          </cell>
          <cell r="M117">
            <v>13250.760000000002</v>
          </cell>
          <cell r="N117">
            <v>-154.21000000000004</v>
          </cell>
          <cell r="O117">
            <v>-10640.490000000002</v>
          </cell>
          <cell r="P117">
            <v>-407.63943959820261</v>
          </cell>
        </row>
        <row r="118">
          <cell r="B118" t="str">
            <v>237L063</v>
          </cell>
          <cell r="C118">
            <v>47.287500000000001</v>
          </cell>
          <cell r="D118">
            <v>3500</v>
          </cell>
          <cell r="E118">
            <v>165506.25</v>
          </cell>
          <cell r="F118">
            <v>1.3</v>
          </cell>
          <cell r="G118">
            <v>4550</v>
          </cell>
          <cell r="H118">
            <v>119.52</v>
          </cell>
          <cell r="I118">
            <v>418320</v>
          </cell>
          <cell r="J118">
            <v>12.97</v>
          </cell>
          <cell r="K118">
            <v>10.376000000000001</v>
          </cell>
          <cell r="L118">
            <v>36316.000000000007</v>
          </cell>
          <cell r="M118">
            <v>459186</v>
          </cell>
          <cell r="N118">
            <v>-83.908500000000004</v>
          </cell>
          <cell r="O118">
            <v>-293679.75</v>
          </cell>
          <cell r="P118">
            <v>-177.44329896907217</v>
          </cell>
        </row>
        <row r="119">
          <cell r="B119">
            <v>0</v>
          </cell>
          <cell r="C119">
            <v>45.136142665528595</v>
          </cell>
          <cell r="D119">
            <v>41005</v>
          </cell>
          <cell r="E119">
            <v>1850807.53</v>
          </cell>
          <cell r="F119">
            <v>1.2999999999999996</v>
          </cell>
          <cell r="G119">
            <v>53306.499999999985</v>
          </cell>
          <cell r="H119">
            <v>65.678957505182296</v>
          </cell>
          <cell r="I119">
            <v>2693165.6525000003</v>
          </cell>
          <cell r="J119">
            <v>11.883563894646999</v>
          </cell>
          <cell r="K119">
            <v>7.6054808925740796</v>
          </cell>
          <cell r="L119">
            <v>311862.74400000012</v>
          </cell>
          <cell r="M119">
            <v>3058334.8965000003</v>
          </cell>
          <cell r="N119">
            <v>-29.448295732227777</v>
          </cell>
          <cell r="O119">
            <v>-1207527.3665</v>
          </cell>
          <cell r="P119">
            <v>-65.243270676557046</v>
          </cell>
        </row>
        <row r="120">
          <cell r="B120" t="str">
            <v>INDIA</v>
          </cell>
          <cell r="C120" t="e">
            <v>#DIV/0!</v>
          </cell>
          <cell r="D120">
            <v>0</v>
          </cell>
          <cell r="F120" t="e">
            <v>#DIV/0!</v>
          </cell>
          <cell r="H120" t="e">
            <v>#DIV/0!</v>
          </cell>
          <cell r="I120">
            <v>0</v>
          </cell>
          <cell r="J120" t="e">
            <v>#DIV/0!</v>
          </cell>
          <cell r="K120" t="e">
            <v>#DIV/0!</v>
          </cell>
          <cell r="L120">
            <v>0</v>
          </cell>
          <cell r="M120">
            <v>0</v>
          </cell>
          <cell r="N120" t="e">
            <v>#DIV/0!</v>
          </cell>
          <cell r="O120">
            <v>0</v>
          </cell>
          <cell r="P120" t="e">
            <v>#DIV/0!</v>
          </cell>
        </row>
        <row r="121">
          <cell r="B121" t="str">
            <v>201L252</v>
          </cell>
          <cell r="C121">
            <v>94.575000000000003</v>
          </cell>
          <cell r="D121">
            <v>432</v>
          </cell>
          <cell r="E121">
            <v>40856.400000000001</v>
          </cell>
          <cell r="F121">
            <v>1.3</v>
          </cell>
          <cell r="G121">
            <v>561.6</v>
          </cell>
          <cell r="H121">
            <v>69.72</v>
          </cell>
          <cell r="I121">
            <v>30119.040000000001</v>
          </cell>
          <cell r="J121">
            <v>11.95</v>
          </cell>
          <cell r="K121">
            <v>9.56</v>
          </cell>
          <cell r="L121">
            <v>4129.92</v>
          </cell>
          <cell r="M121">
            <v>34810.559999999998</v>
          </cell>
          <cell r="N121">
            <v>13.995000000000008</v>
          </cell>
          <cell r="O121">
            <v>6045.8400000000038</v>
          </cell>
          <cell r="P121">
            <v>14.797779540047589</v>
          </cell>
        </row>
        <row r="122">
          <cell r="B122" t="str">
            <v>202L474</v>
          </cell>
          <cell r="C122">
            <v>94.575000000000003</v>
          </cell>
          <cell r="D122">
            <v>80</v>
          </cell>
          <cell r="E122">
            <v>7566</v>
          </cell>
          <cell r="F122">
            <v>1.3</v>
          </cell>
          <cell r="G122">
            <v>104</v>
          </cell>
          <cell r="H122">
            <v>82.13</v>
          </cell>
          <cell r="I122">
            <v>6570.4</v>
          </cell>
          <cell r="J122">
            <v>10.050000000000001</v>
          </cell>
          <cell r="K122">
            <v>8.0400000000000009</v>
          </cell>
          <cell r="L122">
            <v>643.20000000000005</v>
          </cell>
          <cell r="M122">
            <v>7317.5999999999995</v>
          </cell>
          <cell r="N122">
            <v>3.1050000000000066</v>
          </cell>
          <cell r="O122">
            <v>248.40000000000055</v>
          </cell>
          <cell r="P122">
            <v>3.2831086439333932</v>
          </cell>
        </row>
        <row r="123">
          <cell r="B123" t="str">
            <v>202L604</v>
          </cell>
          <cell r="C123">
            <v>94.575000000000003</v>
          </cell>
          <cell r="D123">
            <v>404</v>
          </cell>
          <cell r="E123">
            <v>38208.300000000003</v>
          </cell>
          <cell r="F123">
            <v>1.3</v>
          </cell>
          <cell r="G123">
            <v>525.20000000000005</v>
          </cell>
          <cell r="H123">
            <v>47.58</v>
          </cell>
          <cell r="I123">
            <v>19222.32</v>
          </cell>
          <cell r="J123">
            <v>7.74</v>
          </cell>
          <cell r="K123">
            <v>6.1920000000000002</v>
          </cell>
          <cell r="L123">
            <v>2501.5680000000002</v>
          </cell>
          <cell r="M123">
            <v>22249.088</v>
          </cell>
          <cell r="N123">
            <v>39.503000000000007</v>
          </cell>
          <cell r="O123">
            <v>15959.212000000003</v>
          </cell>
          <cell r="P123">
            <v>41.768966428760251</v>
          </cell>
        </row>
        <row r="124">
          <cell r="B124" t="str">
            <v>202L762</v>
          </cell>
          <cell r="C124">
            <v>94.575000000000003</v>
          </cell>
          <cell r="D124">
            <v>325</v>
          </cell>
          <cell r="E124">
            <v>30736.875</v>
          </cell>
          <cell r="F124">
            <v>1.3</v>
          </cell>
          <cell r="G124">
            <v>422.5</v>
          </cell>
          <cell r="H124">
            <v>77.92</v>
          </cell>
          <cell r="I124">
            <v>25324</v>
          </cell>
          <cell r="J124">
            <v>8.0599999999999987</v>
          </cell>
          <cell r="K124">
            <v>6.4479999999999995</v>
          </cell>
          <cell r="L124">
            <v>2095.6</v>
          </cell>
          <cell r="M124">
            <v>27842.1</v>
          </cell>
          <cell r="N124">
            <v>8.9070000000000054</v>
          </cell>
          <cell r="O124">
            <v>2894.7750000000015</v>
          </cell>
          <cell r="P124">
            <v>9.417922283901671</v>
          </cell>
        </row>
        <row r="125">
          <cell r="B125" t="str">
            <v>202L804</v>
          </cell>
          <cell r="C125">
            <v>94.575000000000003</v>
          </cell>
          <cell r="D125">
            <v>265</v>
          </cell>
          <cell r="E125">
            <v>25062.375</v>
          </cell>
          <cell r="F125">
            <v>1.3</v>
          </cell>
          <cell r="G125">
            <v>344.5</v>
          </cell>
          <cell r="H125">
            <v>78.183000000000007</v>
          </cell>
          <cell r="I125">
            <v>20718.495000000003</v>
          </cell>
          <cell r="J125">
            <v>13.11</v>
          </cell>
          <cell r="K125">
            <v>10.488</v>
          </cell>
          <cell r="L125">
            <v>2779.3199999999997</v>
          </cell>
          <cell r="M125">
            <v>23842.315000000002</v>
          </cell>
          <cell r="N125">
            <v>4.6039999999999912</v>
          </cell>
          <cell r="O125">
            <v>1220.0599999999977</v>
          </cell>
          <cell r="P125">
            <v>4.868094105207498</v>
          </cell>
        </row>
        <row r="126">
          <cell r="B126" t="str">
            <v>209-078</v>
          </cell>
          <cell r="C126">
            <v>94.575000000000003</v>
          </cell>
          <cell r="D126">
            <v>181</v>
          </cell>
          <cell r="E126">
            <v>17118.075000000001</v>
          </cell>
          <cell r="F126">
            <v>1.3</v>
          </cell>
          <cell r="G126">
            <v>235.3</v>
          </cell>
          <cell r="H126">
            <v>81.8</v>
          </cell>
          <cell r="I126">
            <v>14805.8</v>
          </cell>
          <cell r="J126">
            <v>11.5</v>
          </cell>
          <cell r="K126">
            <v>9.2000000000000011</v>
          </cell>
          <cell r="L126">
            <v>1665.2000000000003</v>
          </cell>
          <cell r="M126">
            <v>16706.3</v>
          </cell>
          <cell r="N126">
            <v>2.2750000000000079</v>
          </cell>
          <cell r="O126">
            <v>411.77500000000146</v>
          </cell>
          <cell r="P126">
            <v>2.4054982817869499</v>
          </cell>
        </row>
        <row r="127">
          <cell r="B127" t="str">
            <v>209-192</v>
          </cell>
          <cell r="C127">
            <v>94.575000000000003</v>
          </cell>
          <cell r="D127">
            <v>85</v>
          </cell>
          <cell r="E127">
            <v>8038.875</v>
          </cell>
          <cell r="F127">
            <v>1.3</v>
          </cell>
          <cell r="G127">
            <v>110.5</v>
          </cell>
          <cell r="H127">
            <v>141</v>
          </cell>
          <cell r="I127">
            <v>11985</v>
          </cell>
          <cell r="J127">
            <v>13.490000000000002</v>
          </cell>
          <cell r="K127">
            <v>10.792000000000002</v>
          </cell>
          <cell r="L127">
            <v>917.32000000000016</v>
          </cell>
          <cell r="M127">
            <v>13012.82</v>
          </cell>
          <cell r="N127">
            <v>-58.516999999999996</v>
          </cell>
          <cell r="O127">
            <v>-4973.9449999999997</v>
          </cell>
          <cell r="P127">
            <v>-61.873645255088547</v>
          </cell>
        </row>
        <row r="128">
          <cell r="B128" t="str">
            <v>209-460</v>
          </cell>
          <cell r="C128">
            <v>94.574999999999989</v>
          </cell>
          <cell r="D128">
            <v>57</v>
          </cell>
          <cell r="E128">
            <v>5390.7749999999996</v>
          </cell>
          <cell r="F128">
            <v>1.3</v>
          </cell>
          <cell r="G128">
            <v>74.100000000000009</v>
          </cell>
          <cell r="H128">
            <v>124</v>
          </cell>
          <cell r="I128">
            <v>7068</v>
          </cell>
          <cell r="J128">
            <v>14.959999999999999</v>
          </cell>
          <cell r="K128">
            <v>11.968</v>
          </cell>
          <cell r="L128">
            <v>682.17600000000004</v>
          </cell>
          <cell r="M128">
            <v>7824.2760000000007</v>
          </cell>
          <cell r="N128">
            <v>-42.693000000000019</v>
          </cell>
          <cell r="O128">
            <v>-2433.5010000000011</v>
          </cell>
          <cell r="P128">
            <v>-45.141950832672507</v>
          </cell>
        </row>
        <row r="129">
          <cell r="B129" t="str">
            <v>209-545</v>
          </cell>
          <cell r="C129">
            <v>94.575000000000003</v>
          </cell>
          <cell r="D129">
            <v>28</v>
          </cell>
          <cell r="E129">
            <v>2648.1</v>
          </cell>
          <cell r="F129">
            <v>1.3</v>
          </cell>
          <cell r="G129">
            <v>36.4</v>
          </cell>
          <cell r="H129">
            <v>102.97</v>
          </cell>
          <cell r="I129">
            <v>2883.16</v>
          </cell>
          <cell r="J129">
            <v>15</v>
          </cell>
          <cell r="K129">
            <v>12</v>
          </cell>
          <cell r="L129">
            <v>336</v>
          </cell>
          <cell r="M129">
            <v>3255.56</v>
          </cell>
          <cell r="N129">
            <v>-21.695</v>
          </cell>
          <cell r="O129">
            <v>-607.46</v>
          </cell>
          <cell r="P129">
            <v>-22.939466032249538</v>
          </cell>
        </row>
        <row r="130">
          <cell r="B130" t="str">
            <v>209-591</v>
          </cell>
          <cell r="C130">
            <v>94.575000000000003</v>
          </cell>
          <cell r="D130">
            <v>270</v>
          </cell>
          <cell r="E130">
            <v>25535.25</v>
          </cell>
          <cell r="F130">
            <v>1.3</v>
          </cell>
          <cell r="G130">
            <v>351</v>
          </cell>
          <cell r="H130">
            <v>116</v>
          </cell>
          <cell r="I130">
            <v>31320</v>
          </cell>
          <cell r="J130">
            <v>11.7</v>
          </cell>
          <cell r="K130">
            <v>9.36</v>
          </cell>
          <cell r="L130">
            <v>2527.1999999999998</v>
          </cell>
          <cell r="M130">
            <v>34198.199999999997</v>
          </cell>
          <cell r="N130">
            <v>-32.084999999999987</v>
          </cell>
          <cell r="O130">
            <v>-8662.9499999999971</v>
          </cell>
          <cell r="P130">
            <v>-33.925455987311643</v>
          </cell>
        </row>
        <row r="131">
          <cell r="B131" t="str">
            <v>217-519</v>
          </cell>
          <cell r="C131">
            <v>78.8125</v>
          </cell>
          <cell r="D131">
            <v>270</v>
          </cell>
          <cell r="E131">
            <v>21279.375</v>
          </cell>
          <cell r="F131">
            <v>1.3</v>
          </cell>
          <cell r="G131">
            <v>351</v>
          </cell>
          <cell r="H131">
            <v>158.3126</v>
          </cell>
          <cell r="I131">
            <v>42744.402000000002</v>
          </cell>
          <cell r="J131">
            <v>15.21</v>
          </cell>
          <cell r="K131">
            <v>12.168000000000001</v>
          </cell>
          <cell r="L131">
            <v>3285.36</v>
          </cell>
          <cell r="M131">
            <v>46380.762000000002</v>
          </cell>
          <cell r="N131">
            <v>-92.968100000000007</v>
          </cell>
          <cell r="O131">
            <v>-25101.387000000002</v>
          </cell>
          <cell r="P131">
            <v>-117.96111022997621</v>
          </cell>
        </row>
        <row r="132">
          <cell r="B132" t="str">
            <v>230L056</v>
          </cell>
          <cell r="C132">
            <v>94.575000000000003</v>
          </cell>
          <cell r="D132">
            <v>162</v>
          </cell>
          <cell r="E132">
            <v>15321.15</v>
          </cell>
          <cell r="F132">
            <v>1.3</v>
          </cell>
          <cell r="G132">
            <v>210.6</v>
          </cell>
          <cell r="H132">
            <v>164.16</v>
          </cell>
          <cell r="I132">
            <v>26593.919999999998</v>
          </cell>
          <cell r="J132">
            <v>13.970000000000002</v>
          </cell>
          <cell r="K132">
            <v>11.176000000000002</v>
          </cell>
          <cell r="L132">
            <v>1810.5120000000004</v>
          </cell>
          <cell r="M132">
            <v>28615.031999999996</v>
          </cell>
          <cell r="N132">
            <v>-82.060999999999979</v>
          </cell>
          <cell r="O132">
            <v>-13293.881999999996</v>
          </cell>
          <cell r="P132">
            <v>-86.768173407348641</v>
          </cell>
        </row>
        <row r="133">
          <cell r="B133" t="str">
            <v>401L047</v>
          </cell>
          <cell r="C133">
            <v>40.982500000000002</v>
          </cell>
          <cell r="D133">
            <v>175</v>
          </cell>
          <cell r="E133">
            <v>7171.9375</v>
          </cell>
          <cell r="F133">
            <v>1.3</v>
          </cell>
          <cell r="G133">
            <v>227.5</v>
          </cell>
          <cell r="H133">
            <v>59.31</v>
          </cell>
          <cell r="I133">
            <v>10379.25</v>
          </cell>
          <cell r="J133">
            <v>2.63</v>
          </cell>
          <cell r="K133">
            <v>2.1040000000000001</v>
          </cell>
          <cell r="L133">
            <v>368.2</v>
          </cell>
          <cell r="M133">
            <v>10974.95</v>
          </cell>
          <cell r="N133">
            <v>-21.731500000000004</v>
          </cell>
          <cell r="O133">
            <v>-3803.0125000000007</v>
          </cell>
          <cell r="P133">
            <v>-53.026291709876169</v>
          </cell>
        </row>
        <row r="134">
          <cell r="B134" t="str">
            <v>79X482</v>
          </cell>
          <cell r="C134">
            <v>40.982499999999995</v>
          </cell>
          <cell r="D134">
            <v>85</v>
          </cell>
          <cell r="E134">
            <v>3483.5124999999998</v>
          </cell>
          <cell r="F134">
            <v>1.3</v>
          </cell>
          <cell r="G134">
            <v>110.5</v>
          </cell>
          <cell r="H134">
            <v>31.2135</v>
          </cell>
          <cell r="I134">
            <v>2653.1475</v>
          </cell>
          <cell r="J134">
            <v>3.74</v>
          </cell>
          <cell r="K134">
            <v>2.9920000000000004</v>
          </cell>
          <cell r="L134">
            <v>254.32000000000005</v>
          </cell>
          <cell r="M134">
            <v>3017.9675000000002</v>
          </cell>
          <cell r="N134">
            <v>5.4769999999999959</v>
          </cell>
          <cell r="O134">
            <v>465.54499999999962</v>
          </cell>
          <cell r="P134">
            <v>13.364240834502523</v>
          </cell>
        </row>
        <row r="135">
          <cell r="B135" t="str">
            <v>750D883</v>
          </cell>
          <cell r="C135">
            <v>40.982499999999995</v>
          </cell>
          <cell r="D135">
            <v>90</v>
          </cell>
          <cell r="E135">
            <v>3688.4249999999997</v>
          </cell>
          <cell r="F135">
            <v>1.3</v>
          </cell>
          <cell r="G135">
            <v>117</v>
          </cell>
          <cell r="H135">
            <v>55.09</v>
          </cell>
          <cell r="I135">
            <v>4958.1000000000004</v>
          </cell>
          <cell r="J135">
            <v>6.01</v>
          </cell>
          <cell r="K135">
            <v>4.8079999999999998</v>
          </cell>
          <cell r="L135">
            <v>432.71999999999997</v>
          </cell>
          <cell r="M135">
            <v>5507.8200000000006</v>
          </cell>
          <cell r="N135">
            <v>-20.215500000000009</v>
          </cell>
          <cell r="O135">
            <v>-1819.3950000000009</v>
          </cell>
          <cell r="P135">
            <v>-49.327151833099528</v>
          </cell>
        </row>
        <row r="136">
          <cell r="B136" t="str">
            <v>750L961</v>
          </cell>
          <cell r="C136">
            <v>40.982500000000002</v>
          </cell>
          <cell r="D136">
            <v>230</v>
          </cell>
          <cell r="E136">
            <v>9425.9750000000004</v>
          </cell>
          <cell r="F136">
            <v>1.3</v>
          </cell>
          <cell r="G136">
            <v>299</v>
          </cell>
          <cell r="H136">
            <v>32.880000000000003</v>
          </cell>
          <cell r="I136">
            <v>7562.4000000000005</v>
          </cell>
          <cell r="J136">
            <v>5.44</v>
          </cell>
          <cell r="K136">
            <v>4.3520000000000003</v>
          </cell>
          <cell r="L136">
            <v>1000.96</v>
          </cell>
          <cell r="M136">
            <v>8862.36</v>
          </cell>
          <cell r="N136">
            <v>2.450499999999999</v>
          </cell>
          <cell r="O136">
            <v>563.61499999999978</v>
          </cell>
          <cell r="P136">
            <v>5.9793814432989665</v>
          </cell>
        </row>
        <row r="137">
          <cell r="B137" t="str">
            <v>79X222</v>
          </cell>
          <cell r="C137">
            <v>40.982500000000002</v>
          </cell>
          <cell r="D137">
            <v>200</v>
          </cell>
          <cell r="E137">
            <v>8196.5</v>
          </cell>
          <cell r="F137">
            <v>1.3</v>
          </cell>
          <cell r="G137">
            <v>260</v>
          </cell>
          <cell r="H137">
            <v>40.32</v>
          </cell>
          <cell r="I137">
            <v>8064</v>
          </cell>
          <cell r="J137">
            <v>5.09</v>
          </cell>
          <cell r="K137">
            <v>4.0720000000000001</v>
          </cell>
          <cell r="L137">
            <v>814.4</v>
          </cell>
          <cell r="M137">
            <v>9138.4</v>
          </cell>
          <cell r="N137">
            <v>-4.7094999999999985</v>
          </cell>
          <cell r="O137">
            <v>-941.89999999999964</v>
          </cell>
          <cell r="P137">
            <v>-11.491490270237293</v>
          </cell>
        </row>
        <row r="138">
          <cell r="B138" t="str">
            <v>237L063</v>
          </cell>
          <cell r="C138">
            <v>80.781042228212044</v>
          </cell>
          <cell r="D138">
            <v>3339</v>
          </cell>
          <cell r="E138">
            <v>269727.90000000002</v>
          </cell>
          <cell r="F138">
            <v>1.3000000000000003</v>
          </cell>
          <cell r="G138">
            <v>4340.7000000000007</v>
          </cell>
          <cell r="H138">
            <v>1462.5891000000001</v>
          </cell>
          <cell r="I138">
            <v>272971.43450000003</v>
          </cell>
          <cell r="J138">
            <v>169.65</v>
          </cell>
          <cell r="K138">
            <v>135.72000000000003</v>
          </cell>
          <cell r="L138">
            <v>26243.976000000002</v>
          </cell>
          <cell r="M138">
            <v>303556.11050000007</v>
          </cell>
          <cell r="N138">
            <v>-296.35910000000001</v>
          </cell>
          <cell r="O138">
            <v>-33828.210499999994</v>
          </cell>
          <cell r="P138">
            <v>-386.56974399642127</v>
          </cell>
        </row>
        <row r="139">
          <cell r="B139" t="str">
            <v>70-683</v>
          </cell>
          <cell r="C139">
            <v>52.6</v>
          </cell>
          <cell r="D139">
            <v>375</v>
          </cell>
          <cell r="E139">
            <v>19725</v>
          </cell>
          <cell r="F139">
            <v>1.3</v>
          </cell>
          <cell r="G139">
            <v>487.5</v>
          </cell>
          <cell r="H139">
            <v>47.8</v>
          </cell>
          <cell r="I139">
            <v>17925</v>
          </cell>
          <cell r="J139">
            <v>5.2</v>
          </cell>
          <cell r="K139">
            <v>4.16</v>
          </cell>
          <cell r="L139">
            <v>1560</v>
          </cell>
          <cell r="M139">
            <v>19972.5</v>
          </cell>
          <cell r="N139">
            <v>-0.66</v>
          </cell>
          <cell r="O139">
            <v>-247.5</v>
          </cell>
          <cell r="P139">
            <v>-1.2547528517110267</v>
          </cell>
        </row>
        <row r="140">
          <cell r="B140" t="str">
            <v>POLAND</v>
          </cell>
          <cell r="C140">
            <v>52.599999999999994</v>
          </cell>
          <cell r="D140">
            <v>169</v>
          </cell>
          <cell r="E140">
            <v>8889.4</v>
          </cell>
          <cell r="F140">
            <v>1.3</v>
          </cell>
          <cell r="G140">
            <v>219.70000000000002</v>
          </cell>
          <cell r="H140">
            <v>43.052900000000001</v>
          </cell>
          <cell r="I140">
            <v>7275.9400999999998</v>
          </cell>
          <cell r="J140">
            <v>4.75</v>
          </cell>
          <cell r="K140">
            <v>3.8000000000000003</v>
          </cell>
          <cell r="L140">
            <v>642.20000000000005</v>
          </cell>
          <cell r="M140">
            <v>8137.8400999999994</v>
          </cell>
          <cell r="N140">
            <v>4.4471000000000016</v>
          </cell>
          <cell r="O140">
            <v>751.5599000000002</v>
          </cell>
          <cell r="P140">
            <v>8.454562737642588</v>
          </cell>
        </row>
        <row r="141">
          <cell r="B141" t="str">
            <v>202L507</v>
          </cell>
          <cell r="C141">
            <v>114.751</v>
          </cell>
          <cell r="D141">
            <v>73</v>
          </cell>
          <cell r="E141">
            <v>8376.8230000000003</v>
          </cell>
          <cell r="F141">
            <v>1.3</v>
          </cell>
          <cell r="G141">
            <v>94.9</v>
          </cell>
          <cell r="H141">
            <v>56.759999999999991</v>
          </cell>
          <cell r="I141">
            <v>4143.4799999999996</v>
          </cell>
          <cell r="J141">
            <v>9.9800000000000022</v>
          </cell>
          <cell r="K141">
            <v>7.9840000000000018</v>
          </cell>
          <cell r="L141">
            <v>582.83200000000011</v>
          </cell>
          <cell r="M141">
            <v>4821.2119999999995</v>
          </cell>
          <cell r="N141">
            <v>48.707000000000008</v>
          </cell>
          <cell r="O141">
            <v>3555.6110000000008</v>
          </cell>
          <cell r="P141">
            <v>42.445817465643003</v>
          </cell>
        </row>
        <row r="142">
          <cell r="B142" t="str">
            <v>205D827</v>
          </cell>
          <cell r="C142">
            <v>75.66</v>
          </cell>
          <cell r="D142">
            <v>40</v>
          </cell>
          <cell r="E142">
            <v>3026.4</v>
          </cell>
          <cell r="F142">
            <v>1.3</v>
          </cell>
          <cell r="G142">
            <v>52</v>
          </cell>
          <cell r="H142">
            <v>86.21</v>
          </cell>
          <cell r="I142">
            <v>3448.3999999999996</v>
          </cell>
          <cell r="J142">
            <v>13.91</v>
          </cell>
          <cell r="K142">
            <v>11.128</v>
          </cell>
          <cell r="L142">
            <v>445.12</v>
          </cell>
          <cell r="M142">
            <v>3945.5199999999995</v>
          </cell>
          <cell r="N142">
            <v>-22.977999999999987</v>
          </cell>
          <cell r="O142">
            <v>-919.11999999999944</v>
          </cell>
          <cell r="P142">
            <v>-30.370076658736441</v>
          </cell>
        </row>
        <row r="143">
          <cell r="B143" t="str">
            <v>209-333</v>
          </cell>
          <cell r="C143">
            <v>114.751</v>
          </cell>
          <cell r="D143">
            <v>25</v>
          </cell>
          <cell r="E143">
            <v>2868.7750000000001</v>
          </cell>
          <cell r="F143">
            <v>1.3</v>
          </cell>
          <cell r="G143">
            <v>32.5</v>
          </cell>
          <cell r="H143">
            <v>161.82</v>
          </cell>
          <cell r="I143">
            <v>4045.5</v>
          </cell>
          <cell r="J143">
            <v>11.4</v>
          </cell>
          <cell r="K143">
            <v>9.120000000000001</v>
          </cell>
          <cell r="L143">
            <v>228.00000000000003</v>
          </cell>
          <cell r="M143">
            <v>4306</v>
          </cell>
          <cell r="N143">
            <v>-57.488999999999997</v>
          </cell>
          <cell r="O143">
            <v>-1437.2249999999999</v>
          </cell>
          <cell r="P143">
            <v>-50.098909813422097</v>
          </cell>
        </row>
        <row r="144">
          <cell r="B144" t="str">
            <v>217-428</v>
          </cell>
          <cell r="C144">
            <v>114.75099999999999</v>
          </cell>
          <cell r="D144">
            <v>126</v>
          </cell>
          <cell r="E144">
            <v>14458.625999999998</v>
          </cell>
          <cell r="F144">
            <v>1.3</v>
          </cell>
          <cell r="G144">
            <v>163.80000000000001</v>
          </cell>
          <cell r="H144">
            <v>151</v>
          </cell>
          <cell r="I144">
            <v>19026</v>
          </cell>
          <cell r="J144">
            <v>15.750000000000002</v>
          </cell>
          <cell r="K144">
            <v>12.600000000000001</v>
          </cell>
          <cell r="L144">
            <v>1587.6000000000001</v>
          </cell>
          <cell r="M144">
            <v>20777.399999999998</v>
          </cell>
          <cell r="N144">
            <v>-50.148999999999994</v>
          </cell>
          <cell r="O144">
            <v>-6318.7739999999994</v>
          </cell>
          <cell r="P144">
            <v>-43.702451394759088</v>
          </cell>
        </row>
        <row r="145">
          <cell r="B145" t="str">
            <v>217-519</v>
          </cell>
          <cell r="C145">
            <v>75.66</v>
          </cell>
          <cell r="D145">
            <v>40</v>
          </cell>
          <cell r="E145">
            <v>3026.4</v>
          </cell>
          <cell r="F145">
            <v>1.3</v>
          </cell>
          <cell r="G145">
            <v>52</v>
          </cell>
          <cell r="H145">
            <v>158.3126</v>
          </cell>
          <cell r="I145">
            <v>6332.5039999999999</v>
          </cell>
          <cell r="J145">
            <v>15.21</v>
          </cell>
          <cell r="K145">
            <v>12.168000000000001</v>
          </cell>
          <cell r="L145">
            <v>486.72</v>
          </cell>
          <cell r="M145">
            <v>6871.2240000000002</v>
          </cell>
          <cell r="N145">
            <v>-96.120599999999996</v>
          </cell>
          <cell r="O145">
            <v>-3844.8240000000001</v>
          </cell>
          <cell r="P145">
            <v>-127.04282315622521</v>
          </cell>
        </row>
        <row r="146">
          <cell r="B146" t="str">
            <v>217-539</v>
          </cell>
          <cell r="C146">
            <v>75.66</v>
          </cell>
          <cell r="D146">
            <v>41</v>
          </cell>
          <cell r="E146">
            <v>3102.06</v>
          </cell>
          <cell r="F146">
            <v>1.3</v>
          </cell>
          <cell r="G146">
            <v>53.300000000000004</v>
          </cell>
          <cell r="H146">
            <v>154.80770000000001</v>
          </cell>
          <cell r="I146">
            <v>6347.1157000000003</v>
          </cell>
          <cell r="J146">
            <v>14.7</v>
          </cell>
          <cell r="K146">
            <v>11.76</v>
          </cell>
          <cell r="L146">
            <v>482.15999999999997</v>
          </cell>
          <cell r="M146">
            <v>6882.5757000000003</v>
          </cell>
          <cell r="N146">
            <v>-92.207700000000003</v>
          </cell>
          <cell r="O146">
            <v>-3780.5157000000004</v>
          </cell>
          <cell r="P146">
            <v>-121.87113402061857</v>
          </cell>
        </row>
        <row r="147">
          <cell r="B147" t="str">
            <v>217-675</v>
          </cell>
          <cell r="C147">
            <v>114.751</v>
          </cell>
          <cell r="D147">
            <v>136</v>
          </cell>
          <cell r="E147">
            <v>15606.136</v>
          </cell>
          <cell r="F147">
            <v>1.3</v>
          </cell>
          <cell r="G147">
            <v>176.8</v>
          </cell>
          <cell r="H147">
            <v>204.1</v>
          </cell>
          <cell r="I147">
            <v>27757.599999999999</v>
          </cell>
          <cell r="J147">
            <v>19.21</v>
          </cell>
          <cell r="K147">
            <v>15.368000000000002</v>
          </cell>
          <cell r="L147">
            <v>2090.0480000000002</v>
          </cell>
          <cell r="M147">
            <v>30024.447999999997</v>
          </cell>
          <cell r="N147">
            <v>-106.01699999999997</v>
          </cell>
          <cell r="O147">
            <v>-14418.311999999996</v>
          </cell>
          <cell r="P147">
            <v>-92.388737353051354</v>
          </cell>
        </row>
        <row r="148">
          <cell r="B148" t="str">
            <v>230L056</v>
          </cell>
          <cell r="C148">
            <v>113.42999603698811</v>
          </cell>
          <cell r="D148">
            <v>1514</v>
          </cell>
          <cell r="E148">
            <v>171733.014</v>
          </cell>
          <cell r="F148">
            <v>1.3</v>
          </cell>
          <cell r="G148">
            <v>1968.2</v>
          </cell>
          <cell r="H148">
            <v>164.16</v>
          </cell>
          <cell r="I148">
            <v>248538.23999999999</v>
          </cell>
          <cell r="J148">
            <v>13.970000000000002</v>
          </cell>
          <cell r="K148">
            <v>11.176000000000002</v>
          </cell>
          <cell r="L148">
            <v>16920.464000000004</v>
          </cell>
          <cell r="M148">
            <v>267426.90399999998</v>
          </cell>
          <cell r="N148">
            <v>-63.206003963011881</v>
          </cell>
          <cell r="O148">
            <v>-95693.889999999985</v>
          </cell>
          <cell r="P148">
            <v>-55.722477449793075</v>
          </cell>
        </row>
        <row r="149">
          <cell r="B149" t="str">
            <v>237L063</v>
          </cell>
          <cell r="C149">
            <v>114.75099999999999</v>
          </cell>
          <cell r="D149">
            <v>520</v>
          </cell>
          <cell r="E149">
            <v>59670.52</v>
          </cell>
          <cell r="F149">
            <v>1.3</v>
          </cell>
          <cell r="G149">
            <v>676</v>
          </cell>
          <cell r="H149">
            <v>119.52</v>
          </cell>
          <cell r="I149">
            <v>62150.400000000001</v>
          </cell>
          <cell r="J149">
            <v>12.97</v>
          </cell>
          <cell r="K149">
            <v>10.376000000000001</v>
          </cell>
          <cell r="L149">
            <v>5395.52</v>
          </cell>
          <cell r="M149">
            <v>68221.919999999998</v>
          </cell>
          <cell r="N149">
            <v>-16.445000000000004</v>
          </cell>
          <cell r="O149">
            <v>-8551.4000000000015</v>
          </cell>
          <cell r="P149">
            <v>-14.331029794947325</v>
          </cell>
        </row>
        <row r="150">
          <cell r="B150" t="str">
            <v>49X036</v>
          </cell>
          <cell r="C150">
            <v>191.04149999999998</v>
          </cell>
          <cell r="D150">
            <v>74</v>
          </cell>
          <cell r="E150">
            <v>14137.071</v>
          </cell>
          <cell r="F150">
            <v>1.3</v>
          </cell>
          <cell r="G150">
            <v>96.2</v>
          </cell>
          <cell r="H150">
            <v>302</v>
          </cell>
          <cell r="I150">
            <v>22348</v>
          </cell>
          <cell r="J150">
            <v>13.95</v>
          </cell>
          <cell r="K150">
            <v>11.16</v>
          </cell>
          <cell r="L150">
            <v>825.84</v>
          </cell>
          <cell r="M150">
            <v>23270.04</v>
          </cell>
          <cell r="N150">
            <v>-123.41850000000001</v>
          </cell>
          <cell r="O150">
            <v>-9132.969000000001</v>
          </cell>
          <cell r="P150">
            <v>-64.602978933896566</v>
          </cell>
        </row>
        <row r="151">
          <cell r="B151" t="str">
            <v>751-044</v>
          </cell>
          <cell r="C151">
            <v>64.941500000000005</v>
          </cell>
          <cell r="D151">
            <v>300</v>
          </cell>
          <cell r="E151">
            <v>19482.45</v>
          </cell>
          <cell r="F151">
            <v>1.3</v>
          </cell>
          <cell r="G151">
            <v>390</v>
          </cell>
          <cell r="H151">
            <v>95.022400000000005</v>
          </cell>
          <cell r="I151">
            <v>28506.720000000001</v>
          </cell>
          <cell r="J151">
            <v>5.81</v>
          </cell>
          <cell r="K151">
            <v>4.6479999999999997</v>
          </cell>
          <cell r="L151">
            <v>1394.3999999999999</v>
          </cell>
          <cell r="M151">
            <v>30291.120000000003</v>
          </cell>
          <cell r="N151">
            <v>-36.028900000000007</v>
          </cell>
          <cell r="O151">
            <v>-10808.670000000002</v>
          </cell>
          <cell r="P151">
            <v>-55.4790080303042</v>
          </cell>
        </row>
        <row r="152">
          <cell r="B152" t="str">
            <v>751L021</v>
          </cell>
          <cell r="C152">
            <v>64.941500000000005</v>
          </cell>
          <cell r="D152">
            <v>76</v>
          </cell>
          <cell r="E152">
            <v>4935.5540000000001</v>
          </cell>
          <cell r="F152">
            <v>1.3</v>
          </cell>
          <cell r="G152">
            <v>98.8</v>
          </cell>
          <cell r="H152">
            <v>102.98</v>
          </cell>
          <cell r="I152">
            <v>7826.4800000000005</v>
          </cell>
          <cell r="J152">
            <v>4.9800000000000004</v>
          </cell>
          <cell r="K152">
            <v>3.9840000000000004</v>
          </cell>
          <cell r="L152">
            <v>302.78400000000005</v>
          </cell>
          <cell r="M152">
            <v>8228.0640000000003</v>
          </cell>
          <cell r="N152">
            <v>-43.322500000000005</v>
          </cell>
          <cell r="O152">
            <v>-3292.51</v>
          </cell>
          <cell r="P152">
            <v>-66.710039035131615</v>
          </cell>
        </row>
        <row r="153">
          <cell r="B153" t="str">
            <v>79X481</v>
          </cell>
          <cell r="C153">
            <v>64.941499999999991</v>
          </cell>
          <cell r="D153">
            <v>200</v>
          </cell>
          <cell r="E153">
            <v>12988.3</v>
          </cell>
          <cell r="F153">
            <v>1.3</v>
          </cell>
          <cell r="G153">
            <v>260</v>
          </cell>
          <cell r="H153">
            <v>31.793299999999999</v>
          </cell>
          <cell r="I153">
            <v>6358.66</v>
          </cell>
          <cell r="J153">
            <v>3.57</v>
          </cell>
          <cell r="K153">
            <v>2.8559999999999999</v>
          </cell>
          <cell r="L153">
            <v>571.19999999999993</v>
          </cell>
          <cell r="M153">
            <v>7189.86</v>
          </cell>
          <cell r="N153">
            <v>28.992199999999997</v>
          </cell>
          <cell r="O153">
            <v>5798.44</v>
          </cell>
          <cell r="P153">
            <v>44.643563822825158</v>
          </cell>
        </row>
        <row r="154">
          <cell r="B154" t="str">
            <v>79X482</v>
          </cell>
          <cell r="C154">
            <v>64.941499999999991</v>
          </cell>
          <cell r="D154">
            <v>350</v>
          </cell>
          <cell r="E154">
            <v>22729.524999999998</v>
          </cell>
          <cell r="F154">
            <v>1.3</v>
          </cell>
          <cell r="G154">
            <v>455</v>
          </cell>
          <cell r="H154">
            <v>31.2135</v>
          </cell>
          <cell r="I154">
            <v>10924.725</v>
          </cell>
          <cell r="J154">
            <v>3.7399999999999998</v>
          </cell>
          <cell r="K154">
            <v>2.992</v>
          </cell>
          <cell r="L154">
            <v>1047.2</v>
          </cell>
          <cell r="M154">
            <v>12426.925000000001</v>
          </cell>
          <cell r="N154">
            <v>29.435999999999989</v>
          </cell>
          <cell r="O154">
            <v>10302.599999999997</v>
          </cell>
          <cell r="P154">
            <v>45.326948099443335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Suart"/>
      <sheetName val="CUMAAfinal"/>
      <sheetName val="CUMAA"/>
      <sheetName val="Sucaa"/>
      <sheetName val="PCOST"/>
      <sheetName val="FG"/>
      <sheetName val="STOCKS"/>
      <sheetName val="WIP99"/>
      <sheetName val="MI-Rec"/>
      <sheetName val="Finance MI"/>
      <sheetName val="Sheet2"/>
      <sheetName val="CumRec"/>
      <sheetName val="Slot"/>
      <sheetName val="Cover"/>
      <sheetName val="Conten"/>
      <sheetName val="Sheet1"/>
      <sheetName val="Finance_MI"/>
      <sheetName val="Finance_MI1"/>
      <sheetName val="Finance_MI2"/>
      <sheetName val="BUD-D.XLS"/>
    </sheetNames>
    <sheetDataSet>
      <sheetData sheetId="0" refreshError="1"/>
      <sheetData sheetId="1">
        <row r="18">
          <cell r="B18" t="str">
            <v>209-333</v>
          </cell>
          <cell r="C18">
            <v>403.35055636725878</v>
          </cell>
          <cell r="D18">
            <v>24092</v>
          </cell>
          <cell r="E18">
            <v>9717521.6039999984</v>
          </cell>
          <cell r="F18">
            <v>2.3112236427029718</v>
          </cell>
          <cell r="G18">
            <v>55682</v>
          </cell>
          <cell r="H18">
            <v>205.42</v>
          </cell>
          <cell r="I18">
            <v>4948978.6399999997</v>
          </cell>
          <cell r="J18">
            <v>11.400000000000002</v>
          </cell>
          <cell r="K18">
            <v>9.918000000000001</v>
          </cell>
          <cell r="L18">
            <v>238944.45600000003</v>
          </cell>
          <cell r="M18">
            <v>5243605.0959999999</v>
          </cell>
          <cell r="N18">
            <v>185.70133272455581</v>
          </cell>
          <cell r="O18">
            <v>4473916.5079999985</v>
          </cell>
          <cell r="P18">
            <v>46.039686767029281</v>
          </cell>
        </row>
        <row r="19">
          <cell r="B19" t="str">
            <v>209-335</v>
          </cell>
          <cell r="C19">
            <v>458.98524140518231</v>
          </cell>
          <cell r="D19">
            <v>37319</v>
          </cell>
          <cell r="E19">
            <v>17128870.223999999</v>
          </cell>
          <cell r="F19">
            <v>2.3212304724135158</v>
          </cell>
          <cell r="G19">
            <v>86626</v>
          </cell>
          <cell r="H19">
            <v>262.56</v>
          </cell>
          <cell r="I19">
            <v>9798476.6400000006</v>
          </cell>
          <cell r="J19">
            <v>15.85</v>
          </cell>
          <cell r="K19">
            <v>13.7895</v>
          </cell>
          <cell r="L19">
            <v>514610.3505</v>
          </cell>
          <cell r="M19">
            <v>10399712.990500001</v>
          </cell>
          <cell r="N19">
            <v>180.31451093276877</v>
          </cell>
          <cell r="O19">
            <v>6729157.2334999982</v>
          </cell>
          <cell r="P19">
            <v>39.285470352104632</v>
          </cell>
        </row>
        <row r="20">
          <cell r="B20" t="str">
            <v>209-549</v>
          </cell>
          <cell r="C20">
            <v>526.75985125741738</v>
          </cell>
          <cell r="D20">
            <v>53085</v>
          </cell>
          <cell r="E20">
            <v>27963046.704000004</v>
          </cell>
          <cell r="F20">
            <v>2.281284732033531</v>
          </cell>
          <cell r="G20">
            <v>121102</v>
          </cell>
          <cell r="H20">
            <v>273.43</v>
          </cell>
          <cell r="I20">
            <v>14515031.550000001</v>
          </cell>
          <cell r="J20">
            <v>12.66</v>
          </cell>
          <cell r="K20">
            <v>11.014200000000001</v>
          </cell>
          <cell r="L20">
            <v>584688.80700000003</v>
          </cell>
          <cell r="M20">
            <v>15220822.357000001</v>
          </cell>
          <cell r="N20">
            <v>240.03436652538386</v>
          </cell>
          <cell r="O20">
            <v>12742224.347000003</v>
          </cell>
          <cell r="P20">
            <v>45.568083055761157</v>
          </cell>
        </row>
        <row r="21">
          <cell r="B21" t="str">
            <v>209A335</v>
          </cell>
          <cell r="C21">
            <v>565.54573936639304</v>
          </cell>
          <cell r="D21">
            <v>14741</v>
          </cell>
          <cell r="E21">
            <v>8336709.7439999999</v>
          </cell>
          <cell r="F21">
            <v>2.4389797164371481</v>
          </cell>
          <cell r="G21">
            <v>35953</v>
          </cell>
          <cell r="H21">
            <v>301.56</v>
          </cell>
          <cell r="I21">
            <v>4445295.96</v>
          </cell>
          <cell r="J21">
            <v>16.559999999999999</v>
          </cell>
          <cell r="K21">
            <v>14.4072</v>
          </cell>
          <cell r="L21">
            <v>212376.53519999998</v>
          </cell>
          <cell r="M21">
            <v>4693625.4951999998</v>
          </cell>
          <cell r="N21">
            <v>247.13955964995591</v>
          </cell>
          <cell r="O21">
            <v>3643084.2488000002</v>
          </cell>
          <cell r="P21">
            <v>43.699305369506938</v>
          </cell>
        </row>
        <row r="22">
          <cell r="B22" t="str">
            <v>209A549</v>
          </cell>
          <cell r="C22">
            <v>744.04000000000019</v>
          </cell>
          <cell r="D22">
            <v>17012</v>
          </cell>
          <cell r="E22">
            <v>12657608.480000002</v>
          </cell>
          <cell r="F22">
            <v>2.3458735010580765</v>
          </cell>
          <cell r="G22">
            <v>39908</v>
          </cell>
          <cell r="H22">
            <v>419.61</v>
          </cell>
          <cell r="I22">
            <v>7138405.3200000003</v>
          </cell>
          <cell r="J22">
            <v>28</v>
          </cell>
          <cell r="K22">
            <v>24.36</v>
          </cell>
          <cell r="L22">
            <v>414412.32</v>
          </cell>
          <cell r="M22">
            <v>7592725.6400000006</v>
          </cell>
          <cell r="N22">
            <v>297.72412649894204</v>
          </cell>
          <cell r="O22">
            <v>5064882.8400000017</v>
          </cell>
          <cell r="P22">
            <v>40.014532350269064</v>
          </cell>
        </row>
        <row r="23">
          <cell r="B23" t="str">
            <v>210-573</v>
          </cell>
          <cell r="C23">
            <v>549.08089055128141</v>
          </cell>
          <cell r="D23">
            <v>23527</v>
          </cell>
          <cell r="E23">
            <v>12918226.111999998</v>
          </cell>
          <cell r="F23">
            <v>2.9720746376503593</v>
          </cell>
          <cell r="G23">
            <v>69924</v>
          </cell>
          <cell r="H23">
            <v>260.54000000000002</v>
          </cell>
          <cell r="I23">
            <v>6129724.5800000001</v>
          </cell>
          <cell r="J23">
            <v>22.800000000000004</v>
          </cell>
          <cell r="K23">
            <v>19.836000000000002</v>
          </cell>
          <cell r="L23">
            <v>466681.57200000004</v>
          </cell>
          <cell r="M23">
            <v>6666330.1519999998</v>
          </cell>
          <cell r="N23">
            <v>265.73281591363104</v>
          </cell>
          <cell r="O23">
            <v>6251895.9599999981</v>
          </cell>
          <cell r="P23">
            <v>48.395932272717282</v>
          </cell>
        </row>
        <row r="24">
          <cell r="B24" t="str">
            <v>210A573</v>
          </cell>
          <cell r="C24">
            <v>555.48295915986012</v>
          </cell>
          <cell r="D24">
            <v>2571</v>
          </cell>
          <cell r="E24">
            <v>1428146.6880000003</v>
          </cell>
          <cell r="F24">
            <v>3.0816802800466743</v>
          </cell>
          <cell r="G24">
            <v>7923</v>
          </cell>
          <cell r="H24">
            <v>264.56</v>
          </cell>
          <cell r="I24">
            <v>680183.76</v>
          </cell>
          <cell r="J24">
            <v>30.000000000000004</v>
          </cell>
          <cell r="K24">
            <v>26.1</v>
          </cell>
          <cell r="L24">
            <v>67103.100000000006</v>
          </cell>
          <cell r="M24">
            <v>755209.86</v>
          </cell>
          <cell r="N24">
            <v>261.74127887981342</v>
          </cell>
          <cell r="O24">
            <v>672936.82800000033</v>
          </cell>
          <cell r="P24">
            <v>47.119587480358334</v>
          </cell>
        </row>
        <row r="25">
          <cell r="B25" t="str">
            <v>217-675</v>
          </cell>
          <cell r="C25">
            <v>540.78598061770754</v>
          </cell>
          <cell r="D25">
            <v>36425</v>
          </cell>
          <cell r="E25">
            <v>19698129.343999997</v>
          </cell>
          <cell r="F25">
            <v>4.9344955387783118</v>
          </cell>
          <cell r="G25">
            <v>179739</v>
          </cell>
          <cell r="H25">
            <v>279.37</v>
          </cell>
          <cell r="I25">
            <v>10176052.25</v>
          </cell>
          <cell r="J25">
            <v>19.21</v>
          </cell>
          <cell r="K25">
            <v>16.712700000000002</v>
          </cell>
          <cell r="L25">
            <v>608760.09750000003</v>
          </cell>
          <cell r="M25">
            <v>10964551.3475</v>
          </cell>
          <cell r="N25">
            <v>239.76878507892923</v>
          </cell>
          <cell r="O25">
            <v>8733577.9964999966</v>
          </cell>
          <cell r="P25">
            <v>44.337093355315105</v>
          </cell>
        </row>
        <row r="26">
          <cell r="B26" t="str">
            <v>217-718</v>
          </cell>
          <cell r="C26">
            <v>399.39665921443958</v>
          </cell>
          <cell r="D26">
            <v>19502</v>
          </cell>
          <cell r="E26">
            <v>7789033.648000001</v>
          </cell>
          <cell r="F26">
            <v>2.5202030560968107</v>
          </cell>
          <cell r="G26">
            <v>49149</v>
          </cell>
          <cell r="H26">
            <v>218.94999999999996</v>
          </cell>
          <cell r="I26">
            <v>4269962.8999999994</v>
          </cell>
          <cell r="J26">
            <v>15.000000000000002</v>
          </cell>
          <cell r="K26">
            <v>13.05</v>
          </cell>
          <cell r="L26">
            <v>254501.1</v>
          </cell>
          <cell r="M26">
            <v>4573612.9999999991</v>
          </cell>
          <cell r="N26">
            <v>164.87645615834282</v>
          </cell>
          <cell r="O26">
            <v>3215420.6480000019</v>
          </cell>
          <cell r="P26">
            <v>41.281380891525984</v>
          </cell>
        </row>
        <row r="27">
          <cell r="B27" t="str">
            <v>217-858</v>
          </cell>
          <cell r="C27">
            <v>497.41785215088606</v>
          </cell>
          <cell r="D27">
            <v>300969</v>
          </cell>
          <cell r="E27">
            <v>149707353.54400003</v>
          </cell>
          <cell r="F27">
            <v>3.0782073901298803</v>
          </cell>
          <cell r="G27">
            <v>926445</v>
          </cell>
          <cell r="H27">
            <v>248.56</v>
          </cell>
          <cell r="I27">
            <v>74808854.640000001</v>
          </cell>
          <cell r="J27">
            <v>26</v>
          </cell>
          <cell r="K27">
            <v>22.62</v>
          </cell>
          <cell r="L27">
            <v>6807918.7800000003</v>
          </cell>
          <cell r="M27">
            <v>82543218.420000002</v>
          </cell>
          <cell r="N27">
            <v>223.15964476075618</v>
          </cell>
          <cell r="O27">
            <v>67164135.124000028</v>
          </cell>
          <cell r="P27">
            <v>44.863617941292389</v>
          </cell>
        </row>
        <row r="28">
          <cell r="B28" t="str">
            <v>217-942</v>
          </cell>
          <cell r="C28">
            <v>481.31200000000001</v>
          </cell>
          <cell r="D28">
            <v>24524</v>
          </cell>
          <cell r="E28">
            <v>11803695.488</v>
          </cell>
          <cell r="F28">
            <v>4.9630158212363398</v>
          </cell>
          <cell r="G28">
            <v>121713</v>
          </cell>
          <cell r="H28">
            <v>238</v>
          </cell>
          <cell r="I28">
            <v>5836712</v>
          </cell>
          <cell r="J28">
            <v>18.319999999999997</v>
          </cell>
          <cell r="K28">
            <v>15.938399999999998</v>
          </cell>
          <cell r="L28">
            <v>390873.32159999997</v>
          </cell>
          <cell r="M28">
            <v>6349298.3216000004</v>
          </cell>
          <cell r="N28">
            <v>222.41058417876363</v>
          </cell>
          <cell r="O28">
            <v>5454397.1663999995</v>
          </cell>
          <cell r="P28">
            <v>46.209233133344611</v>
          </cell>
        </row>
        <row r="29">
          <cell r="B29" t="str">
            <v>217-987</v>
          </cell>
          <cell r="C29">
            <v>511.38911703844337</v>
          </cell>
          <cell r="D29">
            <v>21070</v>
          </cell>
          <cell r="E29">
            <v>10774968.696000002</v>
          </cell>
          <cell r="F29">
            <v>2.6866635026103465</v>
          </cell>
          <cell r="G29">
            <v>56608</v>
          </cell>
          <cell r="H29">
            <v>242.2</v>
          </cell>
          <cell r="I29">
            <v>5103154</v>
          </cell>
          <cell r="J29">
            <v>20</v>
          </cell>
          <cell r="K29">
            <v>17.399999999999999</v>
          </cell>
          <cell r="L29">
            <v>366617.99999999994</v>
          </cell>
          <cell r="M29">
            <v>5526380</v>
          </cell>
          <cell r="N29">
            <v>249.10245353583304</v>
          </cell>
          <cell r="O29">
            <v>5248588.6960000023</v>
          </cell>
          <cell r="P29">
            <v>48.710941480028971</v>
          </cell>
        </row>
        <row r="30">
          <cell r="B30" t="str">
            <v>217A718</v>
          </cell>
          <cell r="C30">
            <v>455.02319791278421</v>
          </cell>
          <cell r="D30">
            <v>5366</v>
          </cell>
          <cell r="E30">
            <v>2441654.48</v>
          </cell>
          <cell r="F30">
            <v>2.6846813268729033</v>
          </cell>
          <cell r="G30">
            <v>14406</v>
          </cell>
          <cell r="H30">
            <v>219.56</v>
          </cell>
          <cell r="I30">
            <v>1178158.96</v>
          </cell>
          <cell r="J30">
            <v>20</v>
          </cell>
          <cell r="K30">
            <v>17.399999999999999</v>
          </cell>
          <cell r="L30">
            <v>93368.4</v>
          </cell>
          <cell r="M30">
            <v>1285933.3599999999</v>
          </cell>
          <cell r="N30">
            <v>215.37851658591131</v>
          </cell>
          <cell r="O30">
            <v>1155721.1200000001</v>
          </cell>
          <cell r="P30">
            <v>47.333524438724027</v>
          </cell>
        </row>
        <row r="31">
          <cell r="B31" t="str">
            <v>217A858</v>
          </cell>
          <cell r="C31">
            <v>603.0839100778594</v>
          </cell>
          <cell r="D31">
            <v>63833</v>
          </cell>
          <cell r="E31">
            <v>38496655.232000001</v>
          </cell>
          <cell r="F31">
            <v>3.0898438111948363</v>
          </cell>
          <cell r="G31">
            <v>197234</v>
          </cell>
          <cell r="H31">
            <v>294</v>
          </cell>
          <cell r="I31">
            <v>18766902</v>
          </cell>
          <cell r="J31">
            <v>26</v>
          </cell>
          <cell r="K31">
            <v>22.62</v>
          </cell>
          <cell r="L31">
            <v>1443902.46</v>
          </cell>
          <cell r="M31">
            <v>20408038.460000001</v>
          </cell>
          <cell r="N31">
            <v>283.37406626666456</v>
          </cell>
          <cell r="O31">
            <v>18088616.772</v>
          </cell>
          <cell r="P31">
            <v>46.987502324524023</v>
          </cell>
        </row>
        <row r="32">
          <cell r="B32" t="str">
            <v>219-071</v>
          </cell>
          <cell r="C32">
            <v>467.46733469496496</v>
          </cell>
          <cell r="D32">
            <v>11261</v>
          </cell>
          <cell r="E32">
            <v>5264149.6560000004</v>
          </cell>
          <cell r="F32">
            <v>4.9482283988988547</v>
          </cell>
          <cell r="G32">
            <v>55722</v>
          </cell>
          <cell r="H32">
            <v>320.45999999999998</v>
          </cell>
          <cell r="I32">
            <v>3608700.0599999996</v>
          </cell>
          <cell r="J32">
            <v>20</v>
          </cell>
          <cell r="K32">
            <v>17.399999999999999</v>
          </cell>
          <cell r="L32">
            <v>195941.4</v>
          </cell>
          <cell r="M32">
            <v>3860363.4599999995</v>
          </cell>
          <cell r="N32">
            <v>124.65910629606616</v>
          </cell>
          <cell r="O32">
            <v>1403786.1960000009</v>
          </cell>
          <cell r="P32">
            <v>26.666912753895321</v>
          </cell>
        </row>
        <row r="33">
          <cell r="B33" t="str">
            <v>237-114</v>
          </cell>
          <cell r="C33">
            <v>446.57269090343772</v>
          </cell>
          <cell r="D33">
            <v>122211</v>
          </cell>
          <cell r="E33">
            <v>54576095.128000028</v>
          </cell>
          <cell r="F33">
            <v>2.2996538773105533</v>
          </cell>
          <cell r="G33">
            <v>281043</v>
          </cell>
          <cell r="H33">
            <v>225.91</v>
          </cell>
          <cell r="I33">
            <v>27608687.009999998</v>
          </cell>
          <cell r="J33">
            <v>15.000000000000002</v>
          </cell>
          <cell r="K33">
            <v>13.05</v>
          </cell>
          <cell r="L33">
            <v>1594853.55</v>
          </cell>
          <cell r="M33">
            <v>29484583.559999999</v>
          </cell>
          <cell r="N33">
            <v>205.31303702612718</v>
          </cell>
          <cell r="O33">
            <v>25091511.56800003</v>
          </cell>
          <cell r="P33">
            <v>45.975278204040912</v>
          </cell>
        </row>
        <row r="34">
          <cell r="B34" t="str">
            <v>237-142</v>
          </cell>
          <cell r="C34">
            <v>640.79999999999995</v>
          </cell>
          <cell r="D34">
            <v>3170</v>
          </cell>
          <cell r="E34">
            <v>2031336</v>
          </cell>
          <cell r="F34">
            <v>2.3479495268138799</v>
          </cell>
          <cell r="G34">
            <v>7443</v>
          </cell>
          <cell r="H34">
            <v>348.79</v>
          </cell>
          <cell r="I34">
            <v>1105664.3</v>
          </cell>
          <cell r="J34">
            <v>20</v>
          </cell>
          <cell r="K34">
            <v>17.399999999999999</v>
          </cell>
          <cell r="L34">
            <v>55157.999999999993</v>
          </cell>
          <cell r="M34">
            <v>1168265.3</v>
          </cell>
          <cell r="N34">
            <v>272.26205047318609</v>
          </cell>
          <cell r="O34">
            <v>863070.7</v>
          </cell>
          <cell r="P34">
            <v>42.487835591945398</v>
          </cell>
        </row>
        <row r="35">
          <cell r="B35" t="str">
            <v>237A114</v>
          </cell>
          <cell r="C35">
            <v>903.31353293881773</v>
          </cell>
          <cell r="D35">
            <v>20447</v>
          </cell>
          <cell r="E35">
            <v>18470051.808000006</v>
          </cell>
          <cell r="F35">
            <v>2.5464371301413409</v>
          </cell>
          <cell r="G35">
            <v>52067</v>
          </cell>
          <cell r="H35">
            <v>422.46999999999997</v>
          </cell>
          <cell r="I35">
            <v>8638244.0899999999</v>
          </cell>
          <cell r="J35">
            <v>28</v>
          </cell>
          <cell r="K35">
            <v>24.36</v>
          </cell>
          <cell r="L35">
            <v>498088.92</v>
          </cell>
          <cell r="M35">
            <v>9188400.0099999998</v>
          </cell>
          <cell r="N35">
            <v>453.93709580867636</v>
          </cell>
          <cell r="O35">
            <v>9281651.798000006</v>
          </cell>
          <cell r="P35">
            <v>50.252440515514998</v>
          </cell>
        </row>
        <row r="36">
          <cell r="B36" t="str">
            <v>237A142</v>
          </cell>
          <cell r="C36">
            <v>833.75200000000007</v>
          </cell>
          <cell r="D36">
            <v>1823</v>
          </cell>
          <cell r="E36">
            <v>1519929.8960000002</v>
          </cell>
          <cell r="F36">
            <v>2.5244103126714208</v>
          </cell>
          <cell r="G36">
            <v>4602</v>
          </cell>
          <cell r="H36">
            <v>418.95</v>
          </cell>
          <cell r="I36">
            <v>763745.85</v>
          </cell>
          <cell r="J36">
            <v>25</v>
          </cell>
          <cell r="K36">
            <v>21.75</v>
          </cell>
          <cell r="L36">
            <v>39650.25</v>
          </cell>
          <cell r="M36">
            <v>807998.1</v>
          </cell>
          <cell r="N36">
            <v>390.52758968732871</v>
          </cell>
          <cell r="O36">
            <v>711931.79600000021</v>
          </cell>
          <cell r="P36">
            <v>46.839778457782252</v>
          </cell>
        </row>
      </sheetData>
      <sheetData sheetId="2" refreshError="1"/>
      <sheetData sheetId="3" refreshError="1"/>
      <sheetData sheetId="4"/>
      <sheetData sheetId="5" refreshError="1"/>
      <sheetData sheetId="6"/>
      <sheetData sheetId="7" refreshError="1"/>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3"/>
      <sheetName val="#REF"/>
    </sheetNames>
    <sheetDataSet>
      <sheetData sheetId="0" refreshError="1"/>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b310310"/>
      <sheetName val="Detailed IS&amp;BS"/>
      <sheetName val="RelParty"/>
      <sheetName val="Inc_Stat_Co"/>
      <sheetName val="BS_Co"/>
      <sheetName val="SCE_Co"/>
      <sheetName val="CF_Co"/>
      <sheetName val="CF_Workings"/>
      <sheetName val="Inv_SUMMARY"/>
      <sheetName val="%Control"/>
      <sheetName val="COC&amp;GW"/>
      <sheetName val="ProfitRec"/>
      <sheetName val="MI"/>
      <sheetName val="ConsolRes"/>
      <sheetName val="InterCoBal&amp;Tr"/>
      <sheetName val="PL(Group)"/>
      <sheetName val="BS (Group)"/>
      <sheetName val="1-4 (2)"/>
      <sheetName val="5-6 (2)"/>
      <sheetName val="1-4"/>
      <sheetName val="7"/>
      <sheetName val="7A"/>
      <sheetName val="7B-9"/>
      <sheetName val="10-12"/>
      <sheetName val="13-16"/>
      <sheetName val="17-22"/>
      <sheetName val="22.2-24"/>
      <sheetName val="25-29"/>
      <sheetName val="30"/>
      <sheetName val="30.4-5"/>
      <sheetName val="SALE2009-10"/>
      <sheetName val="Detailed_IS&amp;BS"/>
      <sheetName val="BS_(Group)"/>
      <sheetName val="1-4_(2)"/>
      <sheetName val="5-6_(2)"/>
      <sheetName val="22_2-24"/>
      <sheetName val="30_4-5"/>
      <sheetName val="Detailed_IS&amp;BS1"/>
      <sheetName val="BS_(Group)1"/>
      <sheetName val="1-4_(2)1"/>
      <sheetName val="5-6_(2)1"/>
      <sheetName val="22_2-241"/>
      <sheetName val="30_4-51"/>
      <sheetName val="Managers Travelling (3)"/>
      <sheetName val="Detailed_IS&amp;BS3"/>
      <sheetName val="BS_(Group)3"/>
      <sheetName val="1-4_(2)3"/>
      <sheetName val="5-6_(2)3"/>
      <sheetName val="22_2-243"/>
      <sheetName val="30_4-53"/>
      <sheetName val="Detailed_IS&amp;BS2"/>
      <sheetName val="BS_(Group)2"/>
      <sheetName val="1-4_(2)2"/>
      <sheetName val="5-6_(2)2"/>
      <sheetName val="22_2-242"/>
      <sheetName val="30_4-52"/>
      <sheetName val="Detailed_IS&amp;BS4"/>
      <sheetName val="BS_(Group)4"/>
      <sheetName val="1-4_(2)4"/>
      <sheetName val="5-6_(2)4"/>
      <sheetName val="22_2-244"/>
      <sheetName val="30_4-54"/>
      <sheetName val="Managers_Travelling_(3)"/>
      <sheetName val="DROP DOWN LIST"/>
      <sheetName val="Institutions"/>
      <sheetName val="Confirmation"/>
      <sheetName val="SOFP"/>
      <sheetName val="differance "/>
      <sheetName val="TB"/>
    </sheetNames>
    <sheetDataSet>
      <sheetData sheetId="0"/>
      <sheetData sheetId="1">
        <row r="2">
          <cell r="B2" t="str">
            <v>Accruals &amp; Other Payables</v>
          </cell>
          <cell r="C2" t="str">
            <v>Nation Building Tax Control Account</v>
          </cell>
          <cell r="O2">
            <v>276642.3</v>
          </cell>
        </row>
        <row r="3">
          <cell r="B3" t="str">
            <v>Financing Costs</v>
          </cell>
          <cell r="C3" t="str">
            <v>Foreign Currency Gain/Loss Account</v>
          </cell>
          <cell r="O3">
            <v>-2232929.94</v>
          </cell>
        </row>
        <row r="4">
          <cell r="B4" t="str">
            <v>Revenue</v>
          </cell>
          <cell r="C4" t="str">
            <v>Sale Of Intermediates</v>
          </cell>
          <cell r="O4">
            <v>-33030630.649999999</v>
          </cell>
        </row>
        <row r="5">
          <cell r="B5" t="str">
            <v>Revenue</v>
          </cell>
          <cell r="C5" t="str">
            <v>Sales-Local (Manufactured Goods)</v>
          </cell>
          <cell r="O5">
            <v>-2606700793.4499998</v>
          </cell>
        </row>
        <row r="6">
          <cell r="B6" t="str">
            <v>Revenue</v>
          </cell>
          <cell r="C6" t="str">
            <v>Sales Consignment (Vat Suspended Export)</v>
          </cell>
          <cell r="O6">
            <v>-697376.68</v>
          </cell>
        </row>
        <row r="7">
          <cell r="B7" t="str">
            <v>Revenue</v>
          </cell>
          <cell r="C7" t="str">
            <v>Sales Manufacturing Customers</v>
          </cell>
          <cell r="O7">
            <v>-362470517.13999999</v>
          </cell>
        </row>
        <row r="8">
          <cell r="B8" t="str">
            <v>Revenue</v>
          </cell>
          <cell r="C8" t="str">
            <v>Sales Boi-(E) Customers</v>
          </cell>
          <cell r="O8">
            <v>-11660153</v>
          </cell>
        </row>
        <row r="9">
          <cell r="B9" t="str">
            <v>Revenue</v>
          </cell>
          <cell r="C9" t="str">
            <v>Sales Exempt Customers</v>
          </cell>
          <cell r="O9">
            <v>-10574279.630000001</v>
          </cell>
        </row>
        <row r="10">
          <cell r="B10" t="str">
            <v>Revenue</v>
          </cell>
          <cell r="C10" t="str">
            <v>Sales Export Indirect</v>
          </cell>
          <cell r="O10">
            <v>-49545110</v>
          </cell>
        </row>
        <row r="11">
          <cell r="B11" t="str">
            <v>Revenue</v>
          </cell>
          <cell r="C11" t="str">
            <v>Sales-Scrap</v>
          </cell>
          <cell r="O11">
            <v>-5314417.79</v>
          </cell>
        </row>
        <row r="12">
          <cell r="B12" t="str">
            <v>Revenue</v>
          </cell>
          <cell r="C12" t="str">
            <v>Income-Call Charges</v>
          </cell>
          <cell r="O12">
            <v>-2553653.94</v>
          </cell>
        </row>
        <row r="13">
          <cell r="B13" t="str">
            <v>Revenue</v>
          </cell>
          <cell r="C13" t="str">
            <v>Income-Others</v>
          </cell>
          <cell r="O13">
            <v>-6703842.9500000002</v>
          </cell>
        </row>
        <row r="14">
          <cell r="B14" t="str">
            <v>Cost of RM used</v>
          </cell>
          <cell r="C14" t="str">
            <v>Cost Of Production-Stocks</v>
          </cell>
          <cell r="O14">
            <v>1681518214.4400001</v>
          </cell>
        </row>
        <row r="15">
          <cell r="B15" t="str">
            <v>Change in WIP</v>
          </cell>
          <cell r="C15" t="str">
            <v>Movement In Work In Progress</v>
          </cell>
          <cell r="O15">
            <v>-9128748.25</v>
          </cell>
        </row>
        <row r="16">
          <cell r="B16" t="str">
            <v>Change in FG</v>
          </cell>
          <cell r="C16" t="str">
            <v>Movement In Finished Goods</v>
          </cell>
          <cell r="O16">
            <v>-1798992.55</v>
          </cell>
        </row>
        <row r="17">
          <cell r="B17" t="str">
            <v>Cost of PM used</v>
          </cell>
          <cell r="C17" t="str">
            <v>Consumption Of Containers</v>
          </cell>
          <cell r="O17">
            <v>404099846.42000002</v>
          </cell>
        </row>
        <row r="18">
          <cell r="B18" t="str">
            <v>Cost of PM used</v>
          </cell>
          <cell r="C18" t="str">
            <v>Consumption Of Labels</v>
          </cell>
          <cell r="O18">
            <v>14361609.35</v>
          </cell>
        </row>
        <row r="19">
          <cell r="B19" t="str">
            <v>Direct Labour Cost</v>
          </cell>
          <cell r="C19" t="str">
            <v>Salaries To Executives</v>
          </cell>
          <cell r="O19">
            <v>47496502.200000003</v>
          </cell>
        </row>
        <row r="20">
          <cell r="B20" t="str">
            <v>Direct Labour Cost</v>
          </cell>
          <cell r="C20" t="str">
            <v>Salaries To Staff</v>
          </cell>
          <cell r="O20">
            <v>66086205.899999999</v>
          </cell>
        </row>
        <row r="21">
          <cell r="B21" t="str">
            <v>Direct Labour Cost</v>
          </cell>
          <cell r="C21" t="str">
            <v>Wages</v>
          </cell>
          <cell r="O21">
            <v>1510791.41</v>
          </cell>
        </row>
        <row r="22">
          <cell r="B22" t="str">
            <v>Direct Labour Cost</v>
          </cell>
          <cell r="C22" t="str">
            <v>Wages-Casual</v>
          </cell>
          <cell r="O22">
            <v>2056149.13</v>
          </cell>
        </row>
        <row r="23">
          <cell r="B23" t="str">
            <v>Direct Labour Cost</v>
          </cell>
          <cell r="C23" t="str">
            <v>Wages-Contract</v>
          </cell>
          <cell r="O23">
            <v>858845.93</v>
          </cell>
        </row>
        <row r="24">
          <cell r="B24" t="str">
            <v>Direct Labour Cost</v>
          </cell>
          <cell r="C24" t="str">
            <v>Company Contribution For Epf</v>
          </cell>
          <cell r="O24">
            <v>10387957.109999999</v>
          </cell>
        </row>
        <row r="25">
          <cell r="B25" t="str">
            <v>Direct Labour Cost</v>
          </cell>
          <cell r="C25" t="str">
            <v>Company Contribution For Etf</v>
          </cell>
          <cell r="O25">
            <v>2597011.2799999998</v>
          </cell>
        </row>
        <row r="26">
          <cell r="B26" t="str">
            <v>Direct Labour Cost</v>
          </cell>
          <cell r="C26" t="str">
            <v>Bonus Paid</v>
          </cell>
          <cell r="O26">
            <v>7905</v>
          </cell>
        </row>
        <row r="27">
          <cell r="B27" t="str">
            <v>Direct expenses</v>
          </cell>
          <cell r="C27" t="str">
            <v>Transport Charges</v>
          </cell>
          <cell r="O27">
            <v>61213331.32</v>
          </cell>
        </row>
        <row r="28">
          <cell r="B28" t="str">
            <v>Direct expenses</v>
          </cell>
          <cell r="C28" t="str">
            <v>Power (Electricity)</v>
          </cell>
          <cell r="O28">
            <v>9768596.6799999997</v>
          </cell>
        </row>
        <row r="29">
          <cell r="B29" t="str">
            <v>Direct expenses</v>
          </cell>
          <cell r="C29" t="str">
            <v>Power (Fuel)</v>
          </cell>
          <cell r="O29">
            <v>543240</v>
          </cell>
        </row>
        <row r="30">
          <cell r="B30" t="str">
            <v>Direct expenses</v>
          </cell>
          <cell r="C30" t="str">
            <v>Power (Gases)</v>
          </cell>
          <cell r="O30">
            <v>35247.279999999999</v>
          </cell>
        </row>
        <row r="31">
          <cell r="B31" t="str">
            <v>Manufacturing O/H</v>
          </cell>
          <cell r="C31" t="str">
            <v>Fire Fighting Maintenance</v>
          </cell>
          <cell r="O31">
            <v>316111.3</v>
          </cell>
        </row>
        <row r="32">
          <cell r="B32" t="str">
            <v>Manufacturing O/H</v>
          </cell>
          <cell r="C32" t="str">
            <v>Stationary</v>
          </cell>
          <cell r="O32">
            <v>301900.5</v>
          </cell>
        </row>
        <row r="33">
          <cell r="B33" t="str">
            <v>Manufacturing O/H</v>
          </cell>
          <cell r="C33" t="str">
            <v>Computer Consumables</v>
          </cell>
          <cell r="O33">
            <v>6000</v>
          </cell>
        </row>
        <row r="34">
          <cell r="B34" t="str">
            <v>Manufacturing O/H</v>
          </cell>
          <cell r="C34" t="str">
            <v>Safety Equipment</v>
          </cell>
          <cell r="O34">
            <v>1046388.3</v>
          </cell>
        </row>
        <row r="35">
          <cell r="B35" t="str">
            <v>Manufacturing O/H</v>
          </cell>
          <cell r="C35" t="str">
            <v>Sample Expenses</v>
          </cell>
          <cell r="O35">
            <v>731262.72</v>
          </cell>
        </row>
        <row r="36">
          <cell r="B36" t="str">
            <v>Manufacturing O/H</v>
          </cell>
          <cell r="C36" t="str">
            <v>Medical Expenses</v>
          </cell>
          <cell r="O36">
            <v>3704387.28</v>
          </cell>
        </row>
        <row r="37">
          <cell r="B37" t="str">
            <v>Manufacturing O/H</v>
          </cell>
          <cell r="C37" t="str">
            <v>Staff Welfare</v>
          </cell>
          <cell r="O37">
            <v>6371938.4199999999</v>
          </cell>
        </row>
        <row r="38">
          <cell r="B38" t="str">
            <v>Manufacturing O/H</v>
          </cell>
          <cell r="C38" t="str">
            <v>Staff Training</v>
          </cell>
          <cell r="O38">
            <v>88457</v>
          </cell>
        </row>
        <row r="39">
          <cell r="B39" t="str">
            <v>Manufacturing O/H</v>
          </cell>
          <cell r="C39" t="str">
            <v>Security Charges</v>
          </cell>
          <cell r="O39">
            <v>14757237.119999999</v>
          </cell>
        </row>
        <row r="40">
          <cell r="B40" t="str">
            <v>Manufacturing O/H</v>
          </cell>
          <cell r="C40" t="str">
            <v>Travelling</v>
          </cell>
          <cell r="O40">
            <v>1338779.6100000001</v>
          </cell>
        </row>
        <row r="41">
          <cell r="B41" t="str">
            <v>Manufacturing O/H</v>
          </cell>
          <cell r="C41" t="str">
            <v>Vehicle Running Expenses</v>
          </cell>
          <cell r="O41">
            <v>1096997.6000000001</v>
          </cell>
        </row>
        <row r="42">
          <cell r="B42" t="str">
            <v>Manufacturing O/H</v>
          </cell>
          <cell r="C42" t="str">
            <v>Depreciation</v>
          </cell>
          <cell r="O42">
            <v>23736680.07</v>
          </cell>
        </row>
        <row r="43">
          <cell r="B43" t="str">
            <v>Manufacturing O/H</v>
          </cell>
          <cell r="C43" t="str">
            <v>Factory Building Maintanence</v>
          </cell>
          <cell r="O43">
            <v>4479355.84</v>
          </cell>
        </row>
        <row r="44">
          <cell r="B44" t="str">
            <v>Manufacturing O/H</v>
          </cell>
          <cell r="C44" t="str">
            <v>Machinery Maintanence</v>
          </cell>
          <cell r="O44">
            <v>6879942.9400000004</v>
          </cell>
        </row>
        <row r="45">
          <cell r="B45" t="str">
            <v>Manufacturing O/H</v>
          </cell>
          <cell r="C45" t="str">
            <v>Equipment Maintenance</v>
          </cell>
          <cell r="O45">
            <v>48102.22</v>
          </cell>
        </row>
        <row r="46">
          <cell r="B46" t="str">
            <v>Manufacturing O/H</v>
          </cell>
          <cell r="C46" t="str">
            <v>Building Maintenance</v>
          </cell>
          <cell r="O46">
            <v>378293.5</v>
          </cell>
        </row>
        <row r="47">
          <cell r="B47" t="str">
            <v>Manufacturing O/H</v>
          </cell>
          <cell r="C47" t="str">
            <v>Vehical Maintanence</v>
          </cell>
          <cell r="O47">
            <v>3960579</v>
          </cell>
        </row>
        <row r="48">
          <cell r="B48" t="str">
            <v>Manufacturing O/H</v>
          </cell>
          <cell r="C48" t="str">
            <v>Water Charges</v>
          </cell>
          <cell r="O48">
            <v>1484368.8</v>
          </cell>
        </row>
        <row r="49">
          <cell r="B49" t="str">
            <v>Manufacturing O/H</v>
          </cell>
          <cell r="C49" t="str">
            <v>Rates</v>
          </cell>
          <cell r="O49">
            <v>1033803.65</v>
          </cell>
        </row>
        <row r="50">
          <cell r="B50" t="str">
            <v>Manufacturing O/H</v>
          </cell>
          <cell r="C50" t="str">
            <v>Telephone Expenses</v>
          </cell>
          <cell r="O50">
            <v>2189558.04</v>
          </cell>
        </row>
        <row r="51">
          <cell r="B51" t="str">
            <v>Manufacturing O/H</v>
          </cell>
          <cell r="C51" t="str">
            <v>Postage</v>
          </cell>
          <cell r="O51">
            <v>1250</v>
          </cell>
        </row>
        <row r="52">
          <cell r="B52" t="str">
            <v>Manufacturing O/H</v>
          </cell>
          <cell r="C52" t="str">
            <v>Insurance</v>
          </cell>
          <cell r="O52">
            <v>4151036.93</v>
          </cell>
        </row>
        <row r="53">
          <cell r="B53" t="str">
            <v>Manufacturing O/H</v>
          </cell>
          <cell r="C53" t="str">
            <v>Rent</v>
          </cell>
          <cell r="O53">
            <v>64879390.950000003</v>
          </cell>
        </row>
        <row r="54">
          <cell r="B54" t="str">
            <v>Distribution expenses</v>
          </cell>
          <cell r="C54" t="str">
            <v>Commission On Consignment Sales</v>
          </cell>
          <cell r="O54">
            <v>136272759.81999999</v>
          </cell>
        </row>
        <row r="55">
          <cell r="B55" t="str">
            <v>Distribution expenses</v>
          </cell>
          <cell r="C55" t="str">
            <v>Sales Promotion</v>
          </cell>
          <cell r="O55">
            <v>1254258</v>
          </cell>
        </row>
        <row r="56">
          <cell r="B56" t="str">
            <v>Distribution expenses</v>
          </cell>
          <cell r="C56" t="str">
            <v>Advertisement</v>
          </cell>
          <cell r="O56">
            <v>51884.26</v>
          </cell>
        </row>
        <row r="57">
          <cell r="B57" t="str">
            <v>Revenue</v>
          </cell>
          <cell r="C57" t="str">
            <v>Nation Building Tax</v>
          </cell>
          <cell r="O57">
            <v>86813619.280000001</v>
          </cell>
        </row>
        <row r="58">
          <cell r="B58" t="str">
            <v>Financing Costs</v>
          </cell>
          <cell r="C58" t="str">
            <v>Debit Tax</v>
          </cell>
          <cell r="O58">
            <v>4404624.51</v>
          </cell>
        </row>
        <row r="59">
          <cell r="B59" t="str">
            <v>Financing Costs</v>
          </cell>
          <cell r="C59" t="str">
            <v>Bank Charges</v>
          </cell>
          <cell r="O59">
            <v>500482.82</v>
          </cell>
        </row>
        <row r="60">
          <cell r="B60" t="str">
            <v>Financing Costs</v>
          </cell>
          <cell r="C60" t="str">
            <v>Interest On Bills</v>
          </cell>
          <cell r="O60">
            <v>14504746.77</v>
          </cell>
        </row>
        <row r="61">
          <cell r="B61" t="str">
            <v>Financing Costs</v>
          </cell>
          <cell r="C61" t="str">
            <v>Interest On O/D</v>
          </cell>
          <cell r="O61">
            <v>148088647.22999999</v>
          </cell>
        </row>
        <row r="62">
          <cell r="B62" t="str">
            <v>Financing Costs</v>
          </cell>
          <cell r="C62" t="str">
            <v>Interest On Loans</v>
          </cell>
          <cell r="O62">
            <v>53161932.82</v>
          </cell>
        </row>
        <row r="63">
          <cell r="B63" t="str">
            <v>Financing Costs</v>
          </cell>
          <cell r="C63" t="str">
            <v>Interest On Loan Returnable</v>
          </cell>
          <cell r="O63">
            <v>6603630.8099999996</v>
          </cell>
        </row>
        <row r="64">
          <cell r="B64" t="str">
            <v>Financing Costs</v>
          </cell>
          <cell r="C64" t="str">
            <v>Foreign Currency Gain/Loss Account</v>
          </cell>
          <cell r="O64">
            <v>-2637223.85</v>
          </cell>
        </row>
        <row r="65">
          <cell r="B65" t="str">
            <v>Administration expenses</v>
          </cell>
          <cell r="C65" t="str">
            <v>Entertainment</v>
          </cell>
          <cell r="O65">
            <v>3586122.55</v>
          </cell>
        </row>
        <row r="66">
          <cell r="B66" t="str">
            <v>Administration expenses</v>
          </cell>
          <cell r="C66" t="str">
            <v>General Expenses</v>
          </cell>
          <cell r="O66">
            <v>8304376.4800000004</v>
          </cell>
        </row>
        <row r="67">
          <cell r="B67" t="str">
            <v>Administration expenses</v>
          </cell>
          <cell r="C67" t="str">
            <v>Licence &amp; Registration</v>
          </cell>
          <cell r="O67">
            <v>90274</v>
          </cell>
        </row>
        <row r="68">
          <cell r="B68" t="str">
            <v>Administration expenses</v>
          </cell>
          <cell r="C68" t="str">
            <v>Stationary</v>
          </cell>
          <cell r="O68">
            <v>661741.27</v>
          </cell>
        </row>
        <row r="69">
          <cell r="B69" t="str">
            <v>Administration expenses</v>
          </cell>
          <cell r="C69" t="str">
            <v>Computer Consumables</v>
          </cell>
          <cell r="O69">
            <v>421695.03</v>
          </cell>
        </row>
        <row r="70">
          <cell r="B70" t="str">
            <v>Administration expenses</v>
          </cell>
          <cell r="C70" t="str">
            <v>Salaries To Executives</v>
          </cell>
          <cell r="O70">
            <v>52496191.280000001</v>
          </cell>
        </row>
        <row r="71">
          <cell r="B71" t="str">
            <v>Administration expenses</v>
          </cell>
          <cell r="C71" t="str">
            <v>Salaries To Staff</v>
          </cell>
          <cell r="O71">
            <v>1546523.95</v>
          </cell>
        </row>
        <row r="72">
          <cell r="B72" t="str">
            <v>Administration expenses</v>
          </cell>
          <cell r="C72" t="str">
            <v>Company Contribution For Epf</v>
          </cell>
          <cell r="O72">
            <v>3546043.28</v>
          </cell>
        </row>
        <row r="73">
          <cell r="B73" t="str">
            <v>Administration expenses</v>
          </cell>
          <cell r="C73" t="str">
            <v>Company Contribution For Etf</v>
          </cell>
          <cell r="O73">
            <v>886572.82</v>
          </cell>
        </row>
        <row r="74">
          <cell r="B74" t="str">
            <v>Administration expenses</v>
          </cell>
          <cell r="C74" t="str">
            <v>Bonus Paid</v>
          </cell>
          <cell r="O74">
            <v>-7905</v>
          </cell>
        </row>
        <row r="75">
          <cell r="B75" t="str">
            <v>Administration expenses</v>
          </cell>
          <cell r="C75" t="str">
            <v>Medical Expenses</v>
          </cell>
          <cell r="O75">
            <v>1855146.55</v>
          </cell>
        </row>
        <row r="76">
          <cell r="B76" t="str">
            <v>Administration expenses</v>
          </cell>
          <cell r="C76" t="str">
            <v>Staff Welfare</v>
          </cell>
          <cell r="O76">
            <v>1516500.49</v>
          </cell>
        </row>
        <row r="77">
          <cell r="B77" t="str">
            <v>Administration expenses</v>
          </cell>
          <cell r="C77" t="str">
            <v>Staff Recruitment Cost</v>
          </cell>
          <cell r="O77">
            <v>7500</v>
          </cell>
        </row>
        <row r="78">
          <cell r="B78" t="str">
            <v>Administration expenses</v>
          </cell>
          <cell r="C78" t="str">
            <v>Security Charges</v>
          </cell>
          <cell r="O78">
            <v>3766964.73</v>
          </cell>
        </row>
        <row r="79">
          <cell r="B79" t="str">
            <v>Administration expenses</v>
          </cell>
          <cell r="C79" t="str">
            <v>Travelling</v>
          </cell>
          <cell r="O79">
            <v>1201621</v>
          </cell>
        </row>
        <row r="80">
          <cell r="B80" t="str">
            <v>Administration expenses</v>
          </cell>
          <cell r="C80" t="str">
            <v>Foreign Travelling</v>
          </cell>
          <cell r="O80">
            <v>12412780.060000001</v>
          </cell>
        </row>
        <row r="81">
          <cell r="B81" t="str">
            <v>Administration expenses</v>
          </cell>
          <cell r="C81" t="str">
            <v>Vehicle Running Expenses</v>
          </cell>
          <cell r="O81">
            <v>2555394.1800000002</v>
          </cell>
        </row>
        <row r="82">
          <cell r="B82" t="str">
            <v>Administration expenses</v>
          </cell>
          <cell r="C82" t="str">
            <v>Depreciation</v>
          </cell>
          <cell r="O82">
            <v>24896231.98</v>
          </cell>
        </row>
        <row r="83">
          <cell r="B83" t="str">
            <v>Administration expenses</v>
          </cell>
          <cell r="C83" t="str">
            <v>Equipment Maintenance</v>
          </cell>
          <cell r="O83">
            <v>1237410.83</v>
          </cell>
        </row>
        <row r="84">
          <cell r="B84" t="str">
            <v>Administration expenses</v>
          </cell>
          <cell r="C84" t="str">
            <v>Office Maintenance</v>
          </cell>
          <cell r="O84">
            <v>6467668.25</v>
          </cell>
        </row>
        <row r="85">
          <cell r="B85" t="str">
            <v>Administration expenses</v>
          </cell>
          <cell r="C85" t="str">
            <v>Vehical Maintanence</v>
          </cell>
          <cell r="O85">
            <v>10014884.09</v>
          </cell>
        </row>
        <row r="86">
          <cell r="B86" t="str">
            <v>Administration expenses</v>
          </cell>
          <cell r="C86" t="str">
            <v>Telephone Expenses</v>
          </cell>
          <cell r="O86">
            <v>6829776.8600000003</v>
          </cell>
        </row>
        <row r="87">
          <cell r="B87" t="str">
            <v>Administration expenses</v>
          </cell>
          <cell r="C87" t="str">
            <v>Postage</v>
          </cell>
          <cell r="O87">
            <v>68738.25</v>
          </cell>
        </row>
        <row r="88">
          <cell r="B88" t="str">
            <v>Administration expenses</v>
          </cell>
          <cell r="C88" t="str">
            <v>Stamp Duty</v>
          </cell>
          <cell r="O88">
            <v>12589153</v>
          </cell>
        </row>
        <row r="89">
          <cell r="B89" t="str">
            <v>Administration expenses</v>
          </cell>
          <cell r="C89" t="str">
            <v>Income Tax</v>
          </cell>
          <cell r="O89">
            <v>35000000</v>
          </cell>
        </row>
        <row r="90">
          <cell r="B90" t="str">
            <v>Administration expenses</v>
          </cell>
          <cell r="C90" t="str">
            <v>Insurance</v>
          </cell>
          <cell r="O90">
            <v>3143363.43</v>
          </cell>
        </row>
        <row r="91">
          <cell r="B91" t="str">
            <v>Administration expenses</v>
          </cell>
          <cell r="C91" t="str">
            <v>Rent</v>
          </cell>
          <cell r="O91">
            <v>20307186.32</v>
          </cell>
        </row>
        <row r="92">
          <cell r="B92" t="str">
            <v>Equity</v>
          </cell>
          <cell r="C92" t="str">
            <v>15% Preference Dividend</v>
          </cell>
          <cell r="O92">
            <v>451500</v>
          </cell>
        </row>
        <row r="93">
          <cell r="B93" t="str">
            <v>Administration expenses</v>
          </cell>
          <cell r="C93" t="str">
            <v>Auditors Fees</v>
          </cell>
          <cell r="O93">
            <v>55893</v>
          </cell>
        </row>
        <row r="94">
          <cell r="B94" t="str">
            <v>Administration expenses</v>
          </cell>
          <cell r="C94" t="str">
            <v>Consultancy/Professional Fees</v>
          </cell>
          <cell r="O94">
            <v>1742182</v>
          </cell>
        </row>
        <row r="95">
          <cell r="B95" t="str">
            <v>Administration expenses</v>
          </cell>
          <cell r="C95" t="str">
            <v>Management  Fees</v>
          </cell>
          <cell r="O95">
            <v>17840973.850000001</v>
          </cell>
        </row>
        <row r="96">
          <cell r="B96" t="str">
            <v>Administration expenses</v>
          </cell>
          <cell r="C96" t="str">
            <v>Secretarial  Fees</v>
          </cell>
          <cell r="O96">
            <v>102974.9</v>
          </cell>
        </row>
        <row r="97">
          <cell r="B97" t="str">
            <v>Administration expenses</v>
          </cell>
          <cell r="C97" t="str">
            <v>Legal Fees</v>
          </cell>
          <cell r="O97">
            <v>47192</v>
          </cell>
        </row>
        <row r="98">
          <cell r="B98" t="str">
            <v>Administration expenses</v>
          </cell>
          <cell r="C98" t="str">
            <v>Magazine Subscriptions</v>
          </cell>
          <cell r="O98">
            <v>121015.73</v>
          </cell>
        </row>
        <row r="99">
          <cell r="B99" t="str">
            <v>Administration expenses</v>
          </cell>
          <cell r="C99" t="str">
            <v>Subscriptions In Organization</v>
          </cell>
          <cell r="O99">
            <v>431353.22</v>
          </cell>
        </row>
        <row r="100">
          <cell r="B100" t="str">
            <v>Administration expenses</v>
          </cell>
          <cell r="C100" t="str">
            <v>Donations</v>
          </cell>
          <cell r="O100">
            <v>11294517.859999999</v>
          </cell>
        </row>
        <row r="101">
          <cell r="B101" t="str">
            <v>Administration expenses</v>
          </cell>
          <cell r="C101" t="str">
            <v>Gifts</v>
          </cell>
          <cell r="O101">
            <v>2500</v>
          </cell>
        </row>
        <row r="102">
          <cell r="B102" t="str">
            <v>Other income</v>
          </cell>
          <cell r="C102" t="str">
            <v>Income-Dividend</v>
          </cell>
          <cell r="O102">
            <v>-77726337.950000003</v>
          </cell>
        </row>
        <row r="103">
          <cell r="B103" t="str">
            <v>Other income</v>
          </cell>
          <cell r="C103" t="str">
            <v>Investment Trading - Quoted Shares</v>
          </cell>
          <cell r="O103">
            <v>-513341247.38</v>
          </cell>
        </row>
        <row r="104">
          <cell r="B104" t="str">
            <v>Other income</v>
          </cell>
          <cell r="C104" t="str">
            <v>Sale Of Fixed Assets</v>
          </cell>
          <cell r="O104">
            <v>-5977082.0999999996</v>
          </cell>
        </row>
        <row r="105">
          <cell r="B105" t="str">
            <v>Equity</v>
          </cell>
          <cell r="C105" t="str">
            <v>Share Capital -Ordinary Shares</v>
          </cell>
          <cell r="O105">
            <v>-120400000</v>
          </cell>
        </row>
        <row r="106">
          <cell r="B106" t="str">
            <v>Non Current Liabilities</v>
          </cell>
          <cell r="C106" t="str">
            <v>Share Capital -Preference Shares</v>
          </cell>
          <cell r="O106">
            <v>-3010000</v>
          </cell>
        </row>
        <row r="107">
          <cell r="B107" t="str">
            <v>Equity</v>
          </cell>
          <cell r="C107" t="str">
            <v>Reserves - Revenue</v>
          </cell>
          <cell r="O107">
            <v>-227000000</v>
          </cell>
        </row>
        <row r="108">
          <cell r="B108" t="str">
            <v>Equity</v>
          </cell>
          <cell r="C108" t="str">
            <v>Profit &amp; Loss Account</v>
          </cell>
          <cell r="O108">
            <v>-1603032573.5999999</v>
          </cell>
        </row>
        <row r="109">
          <cell r="B109" t="str">
            <v>Equity</v>
          </cell>
          <cell r="C109" t="str">
            <v>Reserves - Capital</v>
          </cell>
          <cell r="O109">
            <v>-3482228.44</v>
          </cell>
        </row>
        <row r="110">
          <cell r="B110" t="str">
            <v>Equity</v>
          </cell>
          <cell r="C110" t="str">
            <v>Reserves - Revaluation</v>
          </cell>
          <cell r="O110">
            <v>-373499642.91000003</v>
          </cell>
        </row>
        <row r="111">
          <cell r="B111" t="str">
            <v>Property Plant &amp; Equipment</v>
          </cell>
          <cell r="C111" t="str">
            <v>Fixed Assets - Land</v>
          </cell>
          <cell r="O111">
            <v>659833219</v>
          </cell>
        </row>
        <row r="112">
          <cell r="B112" t="str">
            <v>Property Plant &amp; Equipment</v>
          </cell>
          <cell r="C112" t="str">
            <v>Fixed Assets - Buildings (New)</v>
          </cell>
          <cell r="O112">
            <v>44146638.93</v>
          </cell>
        </row>
        <row r="113">
          <cell r="B113" t="str">
            <v>Property Plant &amp; Equipment</v>
          </cell>
          <cell r="C113" t="str">
            <v>Fixed Assets - Plant &amp; Machinery</v>
          </cell>
          <cell r="O113">
            <v>75000906.189999998</v>
          </cell>
        </row>
        <row r="114">
          <cell r="B114" t="str">
            <v>Property Plant &amp; Equipment</v>
          </cell>
          <cell r="C114" t="str">
            <v>Fixed Assets - Cycles</v>
          </cell>
          <cell r="O114">
            <v>2</v>
          </cell>
        </row>
        <row r="115">
          <cell r="B115" t="str">
            <v>Property Plant &amp; Equipment</v>
          </cell>
          <cell r="C115" t="str">
            <v>Fixed Assets - Motor Cycles</v>
          </cell>
          <cell r="O115">
            <v>38836.120000000003</v>
          </cell>
        </row>
        <row r="116">
          <cell r="B116" t="str">
            <v>Property Plant &amp; Equipment</v>
          </cell>
          <cell r="C116" t="str">
            <v>Fixed Assets - Cars</v>
          </cell>
          <cell r="O116">
            <v>39327206.210000001</v>
          </cell>
        </row>
        <row r="117">
          <cell r="B117" t="str">
            <v>Property Plant &amp; Equipment</v>
          </cell>
          <cell r="C117" t="str">
            <v>Fixed Assets - Vans</v>
          </cell>
          <cell r="O117">
            <v>14219.75</v>
          </cell>
        </row>
        <row r="118">
          <cell r="B118" t="str">
            <v>Property Plant &amp; Equipment</v>
          </cell>
          <cell r="C118" t="str">
            <v>Fixed Assets - Lorrys</v>
          </cell>
          <cell r="O118">
            <v>4</v>
          </cell>
        </row>
        <row r="119">
          <cell r="B119" t="str">
            <v>Property Plant &amp; Equipment</v>
          </cell>
          <cell r="C119" t="str">
            <v>Fixed Assets - Equipment</v>
          </cell>
          <cell r="O119">
            <v>464826.16</v>
          </cell>
        </row>
        <row r="120">
          <cell r="B120" t="str">
            <v>Property Plant &amp; Equipment</v>
          </cell>
          <cell r="C120" t="str">
            <v>Fixed Assets-Equipment At Factory Office</v>
          </cell>
          <cell r="O120">
            <v>543498.12</v>
          </cell>
        </row>
        <row r="121">
          <cell r="B121" t="str">
            <v>Property Plant &amp; Equipment</v>
          </cell>
          <cell r="C121" t="str">
            <v>Fixed Assets-Lab Equipment</v>
          </cell>
          <cell r="O121">
            <v>104188.12</v>
          </cell>
        </row>
        <row r="122">
          <cell r="B122" t="str">
            <v>Property Plant &amp; Equipment</v>
          </cell>
          <cell r="C122" t="str">
            <v>Fixed Assets - Tools</v>
          </cell>
          <cell r="O122">
            <v>30040.54</v>
          </cell>
        </row>
        <row r="123">
          <cell r="B123" t="str">
            <v>Property Plant &amp; Equipment</v>
          </cell>
          <cell r="C123" t="str">
            <v>Fixed Assets - Furniture</v>
          </cell>
          <cell r="O123">
            <v>1650843.98</v>
          </cell>
        </row>
        <row r="124">
          <cell r="B124" t="str">
            <v>Property Plant &amp; Equipment</v>
          </cell>
          <cell r="C124" t="str">
            <v>Fixed Assets - Fork Lifts</v>
          </cell>
          <cell r="O124">
            <v>564502.16</v>
          </cell>
        </row>
        <row r="125">
          <cell r="B125" t="str">
            <v>Property Plant &amp; Equipment</v>
          </cell>
          <cell r="C125" t="str">
            <v>F.A. - Household Effects - Sec</v>
          </cell>
          <cell r="O125">
            <v>436.34</v>
          </cell>
        </row>
        <row r="126">
          <cell r="B126" t="str">
            <v>Property Plant &amp; Equipment</v>
          </cell>
          <cell r="C126" t="str">
            <v>F.A. - Household Effects - Adef</v>
          </cell>
          <cell r="O126">
            <v>19</v>
          </cell>
        </row>
        <row r="127">
          <cell r="B127" t="str">
            <v xml:space="preserve">Long Term Investments </v>
          </cell>
          <cell r="C127" t="str">
            <v>Investments (In Non Quoted Companies).</v>
          </cell>
          <cell r="O127">
            <v>26030800</v>
          </cell>
        </row>
        <row r="128">
          <cell r="B128" t="str">
            <v xml:space="preserve">Long Term Investments </v>
          </cell>
          <cell r="C128" t="str">
            <v>Investments (In Quoted Companies)</v>
          </cell>
          <cell r="O128">
            <v>3870126475.4200001</v>
          </cell>
        </row>
        <row r="129">
          <cell r="B129" t="str">
            <v xml:space="preserve">Long Term Investments </v>
          </cell>
          <cell r="C129" t="str">
            <v>Increase/Decrease In Associate Comp.Inv.</v>
          </cell>
          <cell r="O129">
            <v>-11130000</v>
          </cell>
        </row>
        <row r="130">
          <cell r="B130" t="str">
            <v>Long Term Deposits</v>
          </cell>
          <cell r="C130" t="str">
            <v>Deposits - Trade (Long Term)</v>
          </cell>
          <cell r="O130">
            <v>187676620</v>
          </cell>
        </row>
        <row r="131">
          <cell r="B131" t="str">
            <v>Other Receivables</v>
          </cell>
          <cell r="C131" t="str">
            <v>Deposits-Refundable</v>
          </cell>
          <cell r="O131">
            <v>541689.12</v>
          </cell>
        </row>
        <row r="132">
          <cell r="B132" t="str">
            <v>Other Receivables</v>
          </cell>
          <cell r="C132" t="str">
            <v>Advances - Staff</v>
          </cell>
          <cell r="O132">
            <v>195550</v>
          </cell>
        </row>
        <row r="133">
          <cell r="B133" t="str">
            <v>Other Receivables</v>
          </cell>
          <cell r="C133" t="str">
            <v>Advances - Expenditure</v>
          </cell>
          <cell r="O133">
            <v>1522754</v>
          </cell>
        </row>
        <row r="134">
          <cell r="B134" t="str">
            <v>Other Receivables</v>
          </cell>
          <cell r="C134" t="str">
            <v>Recievables - Insuarance Claim</v>
          </cell>
          <cell r="O134">
            <v>321792.5</v>
          </cell>
        </row>
        <row r="135">
          <cell r="B135" t="str">
            <v>Other Receivables</v>
          </cell>
          <cell r="C135" t="str">
            <v>Prepayments</v>
          </cell>
          <cell r="O135">
            <v>2262444.73</v>
          </cell>
        </row>
        <row r="136">
          <cell r="B136" t="str">
            <v>Other Receivables</v>
          </cell>
          <cell r="C136" t="str">
            <v>Deposits - Investment Short Term</v>
          </cell>
          <cell r="O136">
            <v>0.8</v>
          </cell>
        </row>
        <row r="137">
          <cell r="B137" t="str">
            <v>Cash &amp; Cash Equivalents</v>
          </cell>
          <cell r="C137" t="str">
            <v>Control Account-Petty Cash</v>
          </cell>
          <cell r="O137">
            <v>463550</v>
          </cell>
        </row>
        <row r="138">
          <cell r="B138" t="str">
            <v>Cash &amp; Cash Equivalents</v>
          </cell>
          <cell r="C138" t="str">
            <v>Control Account-Wharf Float</v>
          </cell>
          <cell r="O138">
            <v>625645.86</v>
          </cell>
        </row>
        <row r="139">
          <cell r="B139" t="str">
            <v>Inventories</v>
          </cell>
          <cell r="C139" t="str">
            <v>Stocks - Raw Materials</v>
          </cell>
          <cell r="O139">
            <v>276239551.62</v>
          </cell>
        </row>
        <row r="140">
          <cell r="B140" t="str">
            <v>Inventories</v>
          </cell>
          <cell r="C140" t="str">
            <v>Stocks - Packing Material (Containers)</v>
          </cell>
          <cell r="O140">
            <v>34673542.950000003</v>
          </cell>
        </row>
        <row r="141">
          <cell r="B141" t="str">
            <v>Inventories</v>
          </cell>
          <cell r="C141" t="str">
            <v>Stocks - Packing Material (Labels)</v>
          </cell>
          <cell r="O141">
            <v>5136134.45</v>
          </cell>
        </row>
        <row r="142">
          <cell r="B142" t="str">
            <v>Inventories</v>
          </cell>
          <cell r="C142" t="str">
            <v>Stocks-Finished  Goods</v>
          </cell>
          <cell r="O142">
            <v>112797391</v>
          </cell>
        </row>
        <row r="143">
          <cell r="B143" t="str">
            <v>Inventories</v>
          </cell>
          <cell r="C143" t="str">
            <v>Goods In Transit</v>
          </cell>
          <cell r="O143">
            <v>-82959568.659999996</v>
          </cell>
        </row>
        <row r="144">
          <cell r="B144" t="str">
            <v>Inventories</v>
          </cell>
          <cell r="C144" t="str">
            <v>Work In Progress</v>
          </cell>
          <cell r="O144">
            <v>22454938.25</v>
          </cell>
        </row>
        <row r="145">
          <cell r="B145" t="str">
            <v>Trade receivables</v>
          </cell>
          <cell r="C145" t="str">
            <v>Debtors-Trade (Local)</v>
          </cell>
          <cell r="O145">
            <v>460018142.20999998</v>
          </cell>
        </row>
        <row r="146">
          <cell r="B146" t="str">
            <v>Trade receivables</v>
          </cell>
          <cell r="C146" t="str">
            <v>Debtors-Trade (Consignment)</v>
          </cell>
          <cell r="O146">
            <v>71432177.140000001</v>
          </cell>
        </row>
        <row r="147">
          <cell r="B147" t="str">
            <v>Trade receivables</v>
          </cell>
          <cell r="C147" t="str">
            <v>Debtors-Sundry</v>
          </cell>
          <cell r="O147">
            <v>3795831.21</v>
          </cell>
        </row>
        <row r="148">
          <cell r="B148" t="str">
            <v>Other Receivables</v>
          </cell>
          <cell r="C148" t="str">
            <v>Loans To Staff</v>
          </cell>
          <cell r="O148">
            <v>2707768.37</v>
          </cell>
        </row>
        <row r="149">
          <cell r="B149" t="str">
            <v>Other Receivables</v>
          </cell>
          <cell r="C149" t="str">
            <v>Loans To Executive Staff</v>
          </cell>
          <cell r="O149">
            <v>11380119.1</v>
          </cell>
        </row>
        <row r="150">
          <cell r="B150" t="str">
            <v>Other Receivables</v>
          </cell>
          <cell r="C150" t="str">
            <v>Loans-Irrecoverable</v>
          </cell>
          <cell r="O150">
            <v>78900</v>
          </cell>
        </row>
        <row r="151">
          <cell r="B151" t="str">
            <v>Other Receivables</v>
          </cell>
          <cell r="C151" t="str">
            <v>Current Account</v>
          </cell>
          <cell r="O151">
            <v>37322472.25</v>
          </cell>
        </row>
        <row r="152">
          <cell r="B152" t="str">
            <v>Bank Overdraft</v>
          </cell>
          <cell r="C152" t="str">
            <v>Bank-Commercial Bank (Rs A/C)</v>
          </cell>
          <cell r="O152">
            <v>-215683330.06999999</v>
          </cell>
        </row>
        <row r="153">
          <cell r="B153" t="str">
            <v>Bank Overdraft</v>
          </cell>
          <cell r="C153" t="str">
            <v>Commercial Bank - Imports 1030009529</v>
          </cell>
          <cell r="O153">
            <v>-300</v>
          </cell>
        </row>
        <row r="154">
          <cell r="B154" t="str">
            <v>Bank Overdraft</v>
          </cell>
          <cell r="C154" t="str">
            <v>Bank - Bank Of Ceylon Rs A/C - 303129</v>
          </cell>
          <cell r="O154">
            <v>-1951299.07</v>
          </cell>
        </row>
        <row r="155">
          <cell r="B155" t="str">
            <v>Bank Overdraft</v>
          </cell>
          <cell r="C155" t="str">
            <v>Bank-Bank Of Ceylon (Rs A/C) - 301258</v>
          </cell>
          <cell r="O155">
            <v>-14989497.619999999</v>
          </cell>
        </row>
        <row r="156">
          <cell r="B156" t="str">
            <v>Cash &amp; Cash Equivalents</v>
          </cell>
          <cell r="C156" t="str">
            <v>Nation Trust Bank - 011100000757</v>
          </cell>
          <cell r="O156">
            <v>518089.15</v>
          </cell>
        </row>
        <row r="157">
          <cell r="B157" t="str">
            <v>Bank Overdraft</v>
          </cell>
          <cell r="C157" t="str">
            <v>Bank Of Ceylon-Corporate Branch Dtea A/C</v>
          </cell>
          <cell r="O157">
            <v>-11642890.25</v>
          </cell>
        </row>
        <row r="158">
          <cell r="B158" t="str">
            <v>Cash &amp; Cash Equivalents</v>
          </cell>
          <cell r="C158" t="str">
            <v>Bank-Bank Of Ceylon (Rs Ac-Lake View)</v>
          </cell>
          <cell r="O158">
            <v>1005253.25</v>
          </cell>
        </row>
        <row r="159">
          <cell r="B159" t="str">
            <v>Cash &amp; Cash Equivalents</v>
          </cell>
          <cell r="C159" t="str">
            <v>Pan Asia Bank</v>
          </cell>
          <cell r="O159">
            <v>150</v>
          </cell>
        </row>
        <row r="160">
          <cell r="B160" t="str">
            <v>Cash &amp; Cash Equivalents</v>
          </cell>
          <cell r="C160" t="str">
            <v>Bank Of Ceylon-Lakeview No.2 A/C</v>
          </cell>
          <cell r="O160">
            <v>49769.69</v>
          </cell>
        </row>
        <row r="161">
          <cell r="B161" t="str">
            <v>Bank Overdraft</v>
          </cell>
          <cell r="C161" t="str">
            <v>Hong Kong &amp; Changhai Bank 001131036001</v>
          </cell>
          <cell r="O161">
            <v>-271042836.19</v>
          </cell>
        </row>
        <row r="162">
          <cell r="B162" t="str">
            <v>Cash &amp; Cash Equivalents</v>
          </cell>
          <cell r="C162" t="str">
            <v>Seylan Bank - H/O - 03-0090366-001</v>
          </cell>
          <cell r="O162">
            <v>114289.9</v>
          </cell>
        </row>
        <row r="163">
          <cell r="B163" t="str">
            <v>Cash &amp; Cash Equivalents</v>
          </cell>
          <cell r="C163" t="str">
            <v>Commercial Bank - Dtea</v>
          </cell>
          <cell r="O163">
            <v>4679.34</v>
          </cell>
        </row>
        <row r="164">
          <cell r="B164" t="str">
            <v>Accruals &amp; Other Payables</v>
          </cell>
          <cell r="C164" t="str">
            <v>Unclassified Transactions</v>
          </cell>
          <cell r="O164">
            <v>-367.08</v>
          </cell>
        </row>
        <row r="165">
          <cell r="B165" t="str">
            <v>Accruals &amp; Other Payables</v>
          </cell>
          <cell r="C165" t="str">
            <v>Value Added Tax (Vat) Control A/C</v>
          </cell>
          <cell r="O165">
            <v>-13894227.699999999</v>
          </cell>
        </row>
        <row r="166">
          <cell r="B166" t="str">
            <v>Accruals &amp; Other Payables</v>
          </cell>
          <cell r="C166" t="str">
            <v>Nation Building Tax Control Account</v>
          </cell>
          <cell r="O166">
            <v>-6174356.7999999998</v>
          </cell>
        </row>
        <row r="167">
          <cell r="B167" t="str">
            <v>Accruals &amp; Other Payables</v>
          </cell>
          <cell r="C167" t="str">
            <v>Excise Duty Payable Control A/C</v>
          </cell>
          <cell r="O167">
            <v>-32375954.539999999</v>
          </cell>
        </row>
        <row r="168">
          <cell r="B168" t="str">
            <v>Accruals &amp; Other Payables</v>
          </cell>
          <cell r="C168" t="str">
            <v>Loans-Returnable</v>
          </cell>
          <cell r="O168">
            <v>-52183461.810000002</v>
          </cell>
        </row>
        <row r="169">
          <cell r="B169" t="str">
            <v>Short Term Loans &amp; Borrowings</v>
          </cell>
          <cell r="C169" t="str">
            <v>Loans-Short Term</v>
          </cell>
          <cell r="O169">
            <v>-526695000</v>
          </cell>
        </row>
        <row r="170">
          <cell r="B170" t="str">
            <v>Non Current Assets</v>
          </cell>
          <cell r="C170" t="str">
            <v>Provision For Deferred Taxation</v>
          </cell>
          <cell r="O170">
            <v>41813216</v>
          </cell>
        </row>
        <row r="171">
          <cell r="B171" t="str">
            <v>Trade Payables</v>
          </cell>
          <cell r="C171" t="str">
            <v>Creditors-Trade</v>
          </cell>
          <cell r="O171">
            <v>-319373964.55000001</v>
          </cell>
        </row>
        <row r="172">
          <cell r="B172" t="str">
            <v>Accruals &amp; Other Payables</v>
          </cell>
          <cell r="C172" t="str">
            <v>Payables-Bills</v>
          </cell>
          <cell r="O172">
            <v>-5060.83</v>
          </cell>
        </row>
        <row r="173">
          <cell r="B173" t="str">
            <v>Cash &amp; Cash Equivalents</v>
          </cell>
          <cell r="C173" t="str">
            <v>Control Account-Wages</v>
          </cell>
          <cell r="O173">
            <v>-34557.99</v>
          </cell>
        </row>
        <row r="174">
          <cell r="B174" t="str">
            <v>Cash &amp; Cash Equivalents</v>
          </cell>
          <cell r="C174" t="str">
            <v>Control Account-Salaries</v>
          </cell>
          <cell r="O174">
            <v>1288397</v>
          </cell>
        </row>
        <row r="175">
          <cell r="B175" t="str">
            <v>Other Receivables</v>
          </cell>
          <cell r="C175" t="str">
            <v>Provision For Tax</v>
          </cell>
          <cell r="O175">
            <v>3397014.24</v>
          </cell>
        </row>
        <row r="176">
          <cell r="B176" t="str">
            <v>Non Current Liabilities</v>
          </cell>
          <cell r="C176" t="str">
            <v>Provision For Gratuity</v>
          </cell>
          <cell r="O176">
            <v>-88774225.579999998</v>
          </cell>
        </row>
        <row r="177">
          <cell r="B177" t="str">
            <v>Accruals &amp; Other Payables</v>
          </cell>
          <cell r="C177" t="str">
            <v>Payables</v>
          </cell>
          <cell r="O177">
            <v>-3301538.3</v>
          </cell>
        </row>
        <row r="178">
          <cell r="B178" t="str">
            <v>Accruals &amp; Other Payables</v>
          </cell>
          <cell r="C178" t="str">
            <v>Accruels</v>
          </cell>
          <cell r="O178">
            <v>-24269403.27</v>
          </cell>
        </row>
        <row r="179">
          <cell r="B179" t="str">
            <v>Accruals &amp; Other Payables</v>
          </cell>
          <cell r="C179" t="str">
            <v>Withholding Tax Payable On Services</v>
          </cell>
          <cell r="O179">
            <v>-699991.14</v>
          </cell>
        </row>
        <row r="180">
          <cell r="B180" t="str">
            <v>Trade Payables</v>
          </cell>
          <cell r="C180" t="str">
            <v>Inter Companies</v>
          </cell>
          <cell r="O180">
            <v>-4589023.42</v>
          </cell>
        </row>
        <row r="181">
          <cell r="B181" t="str">
            <v>Cash &amp; Cash Equivalents</v>
          </cell>
          <cell r="C181" t="str">
            <v>Bank - Standard Chartered Bank</v>
          </cell>
          <cell r="O181">
            <v>49953733.030000001</v>
          </cell>
        </row>
        <row r="182">
          <cell r="B182" t="str">
            <v>Cash &amp; Cash Equivalents</v>
          </cell>
          <cell r="C182" t="str">
            <v>Bank - Scb - Dte 01-3298817-02</v>
          </cell>
          <cell r="O182">
            <v>3055.65</v>
          </cell>
        </row>
        <row r="183">
          <cell r="B183" t="str">
            <v>Bank Overdraft</v>
          </cell>
          <cell r="C183" t="str">
            <v>Hatton National Bank - Green Path</v>
          </cell>
          <cell r="O183">
            <v>-1366484963.8699999</v>
          </cell>
        </row>
        <row r="184">
          <cell r="B184" t="str">
            <v>Accruals &amp; Other Payables</v>
          </cell>
          <cell r="C184" t="str">
            <v>Stock Broker Account</v>
          </cell>
          <cell r="O184">
            <v>-113705015.86</v>
          </cell>
        </row>
        <row r="185">
          <cell r="B185" t="str">
            <v>Non Current Assets</v>
          </cell>
          <cell r="C185" t="str">
            <v>Capital Work In Progress</v>
          </cell>
          <cell r="O185">
            <v>1858729.85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t"/>
      <sheetName val="M.M"/>
      <sheetName val="Bonus"/>
      <sheetName val="Stores(Setoff)"/>
      <sheetName val="Stores (Full)"/>
      <sheetName val="Un-Identified"/>
      <sheetName val="At Apollo AC 04 03 04"/>
      <sheetName val="Apollo (all) 14 04 04"/>
      <sheetName val="down 080604"/>
    </sheetNames>
    <sheetDataSet>
      <sheetData sheetId="0">
        <row r="3">
          <cell r="C3">
            <v>38001</v>
          </cell>
        </row>
        <row r="5">
          <cell r="B5" t="str">
            <v>Invoice</v>
          </cell>
          <cell r="C5" t="str">
            <v>Amount</v>
          </cell>
          <cell r="D5" t="str">
            <v>Apollo</v>
          </cell>
          <cell r="F5" t="str">
            <v>Remarks</v>
          </cell>
        </row>
        <row r="6">
          <cell r="B6" t="str">
            <v>No</v>
          </cell>
          <cell r="C6" t="str">
            <v>Rs.</v>
          </cell>
          <cell r="D6" t="str">
            <v>Date</v>
          </cell>
        </row>
        <row r="10">
          <cell r="B10" t="str">
            <v>I063952</v>
          </cell>
          <cell r="C10">
            <v>151862.5</v>
          </cell>
          <cell r="D10">
            <v>37957</v>
          </cell>
          <cell r="F10">
            <v>151862</v>
          </cell>
        </row>
        <row r="11">
          <cell r="B11" t="str">
            <v>I064792</v>
          </cell>
          <cell r="C11">
            <v>24772</v>
          </cell>
          <cell r="D11">
            <v>37957</v>
          </cell>
          <cell r="F11">
            <v>24772</v>
          </cell>
        </row>
        <row r="12">
          <cell r="B12" t="str">
            <v>I064850</v>
          </cell>
          <cell r="C12">
            <v>210600</v>
          </cell>
          <cell r="D12">
            <v>37959</v>
          </cell>
          <cell r="F12">
            <v>210600</v>
          </cell>
        </row>
        <row r="13">
          <cell r="B13" t="str">
            <v>I064920</v>
          </cell>
          <cell r="C13">
            <v>198776</v>
          </cell>
          <cell r="D13">
            <v>37959</v>
          </cell>
          <cell r="F13">
            <v>198776</v>
          </cell>
        </row>
        <row r="14">
          <cell r="B14" t="str">
            <v>I064933</v>
          </cell>
          <cell r="C14">
            <v>77000</v>
          </cell>
          <cell r="D14">
            <v>37959</v>
          </cell>
          <cell r="F14">
            <v>77000</v>
          </cell>
        </row>
        <row r="15">
          <cell r="B15" t="str">
            <v>I065325</v>
          </cell>
          <cell r="C15">
            <v>357368</v>
          </cell>
          <cell r="D15">
            <v>37967</v>
          </cell>
          <cell r="F15">
            <v>357368</v>
          </cell>
        </row>
        <row r="16">
          <cell r="B16" t="str">
            <v>I065415</v>
          </cell>
          <cell r="C16">
            <v>30305</v>
          </cell>
          <cell r="D16">
            <v>37971</v>
          </cell>
          <cell r="F16">
            <v>30305</v>
          </cell>
        </row>
        <row r="17">
          <cell r="B17" t="str">
            <v>I065343</v>
          </cell>
          <cell r="C17">
            <v>38727.9</v>
          </cell>
          <cell r="D17">
            <v>37975</v>
          </cell>
          <cell r="F17">
            <v>38727.9</v>
          </cell>
        </row>
        <row r="18">
          <cell r="B18" t="str">
            <v>I065363</v>
          </cell>
          <cell r="C18">
            <v>74116.45</v>
          </cell>
          <cell r="D18">
            <v>37975</v>
          </cell>
          <cell r="F18">
            <v>74116.45</v>
          </cell>
        </row>
        <row r="19">
          <cell r="B19" t="str">
            <v>I065365</v>
          </cell>
          <cell r="C19">
            <v>45733.8</v>
          </cell>
          <cell r="D19">
            <v>37975</v>
          </cell>
          <cell r="F19">
            <v>45733.8</v>
          </cell>
        </row>
        <row r="20">
          <cell r="B20" t="str">
            <v>I065376</v>
          </cell>
          <cell r="C20">
            <v>45140.2</v>
          </cell>
          <cell r="D20">
            <v>37975</v>
          </cell>
          <cell r="F20">
            <v>45140.2</v>
          </cell>
        </row>
        <row r="21">
          <cell r="B21" t="str">
            <v>I065434</v>
          </cell>
          <cell r="C21">
            <v>4391</v>
          </cell>
          <cell r="D21">
            <v>37975</v>
          </cell>
          <cell r="F21">
            <v>4391</v>
          </cell>
        </row>
        <row r="22">
          <cell r="B22" t="str">
            <v>I065474</v>
          </cell>
          <cell r="C22">
            <v>29409</v>
          </cell>
          <cell r="D22">
            <v>37975</v>
          </cell>
          <cell r="F22">
            <v>29408.65</v>
          </cell>
        </row>
        <row r="23">
          <cell r="B23" t="str">
            <v>I065530</v>
          </cell>
          <cell r="C23">
            <v>61500</v>
          </cell>
          <cell r="D23">
            <v>37975</v>
          </cell>
          <cell r="F23">
            <v>61500</v>
          </cell>
        </row>
        <row r="24">
          <cell r="B24" t="str">
            <v>I065552</v>
          </cell>
          <cell r="C24">
            <v>9410</v>
          </cell>
          <cell r="D24">
            <v>37975</v>
          </cell>
          <cell r="F24">
            <v>9410</v>
          </cell>
        </row>
        <row r="25">
          <cell r="B25" t="str">
            <v>I065557</v>
          </cell>
          <cell r="C25">
            <v>67239</v>
          </cell>
          <cell r="D25">
            <v>37975</v>
          </cell>
          <cell r="F25">
            <v>67239</v>
          </cell>
        </row>
        <row r="26">
          <cell r="B26" t="str">
            <v>I065600</v>
          </cell>
          <cell r="C26">
            <v>7102</v>
          </cell>
          <cell r="D26">
            <v>37975</v>
          </cell>
          <cell r="F26">
            <v>7102</v>
          </cell>
        </row>
        <row r="27">
          <cell r="B27" t="str">
            <v>I065646</v>
          </cell>
          <cell r="C27">
            <v>50895</v>
          </cell>
          <cell r="D27">
            <v>37975</v>
          </cell>
          <cell r="F27">
            <v>50895</v>
          </cell>
        </row>
        <row r="28">
          <cell r="B28" t="str">
            <v>I060813</v>
          </cell>
          <cell r="C28">
            <v>9408</v>
          </cell>
          <cell r="D28">
            <v>37986</v>
          </cell>
          <cell r="F28">
            <v>7840</v>
          </cell>
        </row>
        <row r="29">
          <cell r="B29" t="str">
            <v>I062767</v>
          </cell>
          <cell r="C29">
            <v>46885.51</v>
          </cell>
          <cell r="D29">
            <v>37986</v>
          </cell>
          <cell r="F29">
            <v>41041</v>
          </cell>
        </row>
        <row r="30">
          <cell r="B30" t="str">
            <v>I065364</v>
          </cell>
          <cell r="C30">
            <v>80531.5</v>
          </cell>
          <cell r="D30">
            <v>37986</v>
          </cell>
          <cell r="F30">
            <v>75699</v>
          </cell>
        </row>
        <row r="31">
          <cell r="B31" t="str">
            <v>I065448</v>
          </cell>
          <cell r="C31">
            <v>57000</v>
          </cell>
          <cell r="D31">
            <v>37986</v>
          </cell>
          <cell r="F31">
            <v>57000.38</v>
          </cell>
        </row>
        <row r="32">
          <cell r="B32" t="str">
            <v>I056814</v>
          </cell>
          <cell r="C32">
            <v>29399.279999999999</v>
          </cell>
          <cell r="D32">
            <v>37986</v>
          </cell>
          <cell r="F32">
            <v>29399.45</v>
          </cell>
        </row>
        <row r="33">
          <cell r="B33" t="str">
            <v>I058009</v>
          </cell>
          <cell r="C33">
            <v>225278.5</v>
          </cell>
          <cell r="D33">
            <v>37986</v>
          </cell>
          <cell r="F33">
            <v>225278.5</v>
          </cell>
        </row>
        <row r="34">
          <cell r="B34" t="str">
            <v>I058122</v>
          </cell>
          <cell r="C34">
            <v>157500</v>
          </cell>
          <cell r="D34">
            <v>37986</v>
          </cell>
          <cell r="F34">
            <v>157500</v>
          </cell>
        </row>
        <row r="35">
          <cell r="B35" t="str">
            <v>I059683</v>
          </cell>
          <cell r="C35">
            <v>203659.25</v>
          </cell>
          <cell r="D35">
            <v>37986</v>
          </cell>
          <cell r="F35">
            <v>203659.25</v>
          </cell>
        </row>
        <row r="36">
          <cell r="B36" t="str">
            <v>I063215</v>
          </cell>
          <cell r="C36">
            <v>206943.25</v>
          </cell>
          <cell r="D36">
            <v>37986</v>
          </cell>
          <cell r="F36">
            <v>206943.25</v>
          </cell>
        </row>
        <row r="37">
          <cell r="B37" t="str">
            <v>I064123</v>
          </cell>
          <cell r="C37">
            <v>97848</v>
          </cell>
          <cell r="D37">
            <v>37986</v>
          </cell>
          <cell r="F37">
            <v>97848</v>
          </cell>
        </row>
        <row r="38">
          <cell r="B38" t="str">
            <v>I064717</v>
          </cell>
          <cell r="C38">
            <v>65305</v>
          </cell>
          <cell r="D38">
            <v>37986</v>
          </cell>
          <cell r="F38">
            <v>65305</v>
          </cell>
        </row>
        <row r="39">
          <cell r="B39" t="str">
            <v>I064718</v>
          </cell>
          <cell r="C39">
            <v>66412.399999999994</v>
          </cell>
          <cell r="D39">
            <v>37986</v>
          </cell>
          <cell r="F39">
            <v>66412.399999999994</v>
          </cell>
        </row>
        <row r="40">
          <cell r="B40" t="str">
            <v>I064719</v>
          </cell>
          <cell r="C40">
            <v>120260</v>
          </cell>
          <cell r="D40">
            <v>37986</v>
          </cell>
          <cell r="F40">
            <v>120260</v>
          </cell>
        </row>
        <row r="41">
          <cell r="B41" t="str">
            <v>I064720</v>
          </cell>
          <cell r="C41">
            <v>152194.4</v>
          </cell>
          <cell r="D41">
            <v>37986</v>
          </cell>
          <cell r="F41">
            <v>152194.4</v>
          </cell>
        </row>
        <row r="42">
          <cell r="B42" t="str">
            <v>I064721</v>
          </cell>
          <cell r="C42">
            <v>60824.1</v>
          </cell>
          <cell r="D42">
            <v>37986</v>
          </cell>
          <cell r="F42">
            <v>60824.1</v>
          </cell>
        </row>
        <row r="43">
          <cell r="B43" t="str">
            <v>I064728</v>
          </cell>
          <cell r="C43">
            <v>40210</v>
          </cell>
          <cell r="D43">
            <v>37986</v>
          </cell>
          <cell r="F43">
            <v>40210</v>
          </cell>
        </row>
        <row r="44">
          <cell r="B44" t="str">
            <v>I064729</v>
          </cell>
          <cell r="C44">
            <v>12421.8</v>
          </cell>
          <cell r="D44">
            <v>37986</v>
          </cell>
          <cell r="F44">
            <v>12421.8</v>
          </cell>
        </row>
        <row r="45">
          <cell r="B45" t="str">
            <v>I064730</v>
          </cell>
          <cell r="C45">
            <v>31580</v>
          </cell>
          <cell r="D45">
            <v>37986</v>
          </cell>
          <cell r="F45">
            <v>31580</v>
          </cell>
        </row>
        <row r="46">
          <cell r="B46" t="str">
            <v>I064731</v>
          </cell>
          <cell r="C46">
            <v>106174.1</v>
          </cell>
          <cell r="D46">
            <v>37986</v>
          </cell>
          <cell r="F46">
            <v>106174.1</v>
          </cell>
        </row>
        <row r="47">
          <cell r="B47" t="str">
            <v>I064733</v>
          </cell>
          <cell r="C47">
            <v>91000</v>
          </cell>
          <cell r="D47">
            <v>37986</v>
          </cell>
          <cell r="F47">
            <v>91000</v>
          </cell>
        </row>
        <row r="48">
          <cell r="B48" t="str">
            <v>I064734</v>
          </cell>
          <cell r="C48">
            <v>61202</v>
          </cell>
          <cell r="D48">
            <v>37986</v>
          </cell>
          <cell r="F48">
            <v>61202</v>
          </cell>
        </row>
        <row r="49">
          <cell r="B49" t="str">
            <v>I064735</v>
          </cell>
          <cell r="C49">
            <v>16182</v>
          </cell>
          <cell r="D49">
            <v>37986</v>
          </cell>
          <cell r="F49">
            <v>16182</v>
          </cell>
        </row>
        <row r="50">
          <cell r="B50" t="str">
            <v>I064790</v>
          </cell>
          <cell r="C50">
            <v>9408</v>
          </cell>
          <cell r="D50">
            <v>37986</v>
          </cell>
          <cell r="F50">
            <v>9408</v>
          </cell>
        </row>
        <row r="51">
          <cell r="B51" t="str">
            <v>I064810</v>
          </cell>
          <cell r="C51">
            <v>3536</v>
          </cell>
          <cell r="D51">
            <v>37986</v>
          </cell>
          <cell r="F51">
            <v>3536</v>
          </cell>
        </row>
        <row r="52">
          <cell r="B52" t="str">
            <v>I064836</v>
          </cell>
          <cell r="C52">
            <v>4850</v>
          </cell>
          <cell r="D52">
            <v>37986</v>
          </cell>
          <cell r="F52">
            <v>4850</v>
          </cell>
        </row>
        <row r="53">
          <cell r="B53" t="str">
            <v>I064902</v>
          </cell>
          <cell r="C53">
            <v>3980</v>
          </cell>
          <cell r="D53">
            <v>37986</v>
          </cell>
          <cell r="F53">
            <v>3980</v>
          </cell>
        </row>
        <row r="54">
          <cell r="B54" t="str">
            <v>I065108</v>
          </cell>
          <cell r="C54">
            <v>31680</v>
          </cell>
          <cell r="D54">
            <v>37986</v>
          </cell>
          <cell r="F54">
            <v>31680</v>
          </cell>
        </row>
        <row r="55">
          <cell r="B55" t="str">
            <v>I065253</v>
          </cell>
          <cell r="C55">
            <v>105440</v>
          </cell>
          <cell r="D55">
            <v>37986</v>
          </cell>
          <cell r="F55">
            <v>105440</v>
          </cell>
        </row>
        <row r="56">
          <cell r="B56" t="str">
            <v>I065373</v>
          </cell>
          <cell r="C56">
            <v>53731.02</v>
          </cell>
          <cell r="D56">
            <v>37986</v>
          </cell>
          <cell r="F56">
            <v>53731.02</v>
          </cell>
        </row>
        <row r="57">
          <cell r="B57" t="str">
            <v>I065372</v>
          </cell>
          <cell r="C57">
            <v>54402</v>
          </cell>
          <cell r="D57">
            <v>37986</v>
          </cell>
          <cell r="F57">
            <v>54402</v>
          </cell>
        </row>
        <row r="58">
          <cell r="B58" t="str">
            <v>I065529</v>
          </cell>
          <cell r="C58">
            <v>52895</v>
          </cell>
          <cell r="D58">
            <v>37986</v>
          </cell>
          <cell r="F58">
            <v>52895</v>
          </cell>
        </row>
        <row r="59">
          <cell r="B59" t="str">
            <v>I065693</v>
          </cell>
          <cell r="C59">
            <v>12720</v>
          </cell>
          <cell r="D59">
            <v>37986</v>
          </cell>
          <cell r="F59">
            <v>12720</v>
          </cell>
        </row>
        <row r="60">
          <cell r="B60" t="str">
            <v>I065913</v>
          </cell>
          <cell r="C60">
            <v>85314.9</v>
          </cell>
          <cell r="D60">
            <v>37986</v>
          </cell>
          <cell r="F60">
            <v>85314.9</v>
          </cell>
        </row>
        <row r="61">
          <cell r="B61" t="str">
            <v>I065920</v>
          </cell>
          <cell r="C61">
            <v>79441.399999999994</v>
          </cell>
          <cell r="D61">
            <v>37986</v>
          </cell>
          <cell r="F61">
            <v>79441.399999999994</v>
          </cell>
        </row>
        <row r="62">
          <cell r="B62" t="str">
            <v>I065928</v>
          </cell>
          <cell r="C62">
            <v>80173</v>
          </cell>
          <cell r="D62">
            <v>37986</v>
          </cell>
          <cell r="F62">
            <v>80173</v>
          </cell>
        </row>
        <row r="63">
          <cell r="B63" t="str">
            <v>I065929</v>
          </cell>
          <cell r="C63">
            <v>8735.25</v>
          </cell>
          <cell r="D63">
            <v>37986</v>
          </cell>
          <cell r="F63">
            <v>8735.25</v>
          </cell>
        </row>
        <row r="64">
          <cell r="B64" t="str">
            <v>I065910</v>
          </cell>
          <cell r="C64">
            <v>57759.1</v>
          </cell>
          <cell r="D64">
            <v>37986</v>
          </cell>
          <cell r="F64">
            <v>57759.1</v>
          </cell>
        </row>
        <row r="65">
          <cell r="B65" t="str">
            <v>I065915</v>
          </cell>
          <cell r="C65">
            <v>41863.699999999997</v>
          </cell>
          <cell r="D65">
            <v>37986</v>
          </cell>
          <cell r="F65">
            <v>41863.699999999997</v>
          </cell>
        </row>
        <row r="66">
          <cell r="B66" t="str">
            <v>I065984</v>
          </cell>
          <cell r="C66">
            <v>38490</v>
          </cell>
          <cell r="D66">
            <v>37986</v>
          </cell>
          <cell r="F66">
            <v>38490</v>
          </cell>
        </row>
        <row r="67">
          <cell r="B67" t="str">
            <v>I066171</v>
          </cell>
          <cell r="C67">
            <v>48519</v>
          </cell>
          <cell r="D67">
            <v>37986</v>
          </cell>
          <cell r="F67">
            <v>48519</v>
          </cell>
        </row>
        <row r="68">
          <cell r="B68" t="str">
            <v>I066269</v>
          </cell>
          <cell r="C68">
            <v>69052.95</v>
          </cell>
          <cell r="D68">
            <v>37986</v>
          </cell>
          <cell r="F68">
            <v>69053</v>
          </cell>
        </row>
        <row r="69">
          <cell r="B69" t="str">
            <v>I066270</v>
          </cell>
          <cell r="C69">
            <v>115366.9</v>
          </cell>
          <cell r="D69">
            <v>37986</v>
          </cell>
          <cell r="F69">
            <v>115367</v>
          </cell>
        </row>
        <row r="70">
          <cell r="B70" t="str">
            <v>I066271</v>
          </cell>
          <cell r="C70">
            <v>8150</v>
          </cell>
          <cell r="D70">
            <v>37986</v>
          </cell>
          <cell r="F70">
            <v>8150</v>
          </cell>
        </row>
        <row r="71">
          <cell r="B71" t="str">
            <v>I066272</v>
          </cell>
          <cell r="C71">
            <v>94784</v>
          </cell>
          <cell r="D71">
            <v>37986</v>
          </cell>
          <cell r="F71">
            <v>94784</v>
          </cell>
        </row>
        <row r="72">
          <cell r="B72" t="str">
            <v>I066273</v>
          </cell>
          <cell r="C72">
            <v>5250</v>
          </cell>
          <cell r="D72">
            <v>37986</v>
          </cell>
          <cell r="F72">
            <v>5250</v>
          </cell>
        </row>
        <row r="73">
          <cell r="B73" t="str">
            <v>I066275</v>
          </cell>
          <cell r="C73">
            <v>131314</v>
          </cell>
          <cell r="D73">
            <v>37986</v>
          </cell>
          <cell r="F73">
            <v>131314</v>
          </cell>
        </row>
        <row r="74">
          <cell r="B74" t="str">
            <v>I066276</v>
          </cell>
          <cell r="C74">
            <v>9700</v>
          </cell>
          <cell r="D74">
            <v>37986</v>
          </cell>
          <cell r="F74">
            <v>9700</v>
          </cell>
        </row>
        <row r="75">
          <cell r="B75" t="str">
            <v>I066277</v>
          </cell>
          <cell r="C75">
            <v>63715</v>
          </cell>
          <cell r="D75">
            <v>37986</v>
          </cell>
          <cell r="F75">
            <v>63715</v>
          </cell>
        </row>
        <row r="76">
          <cell r="B76" t="str">
            <v>I066280</v>
          </cell>
          <cell r="C76">
            <v>14324</v>
          </cell>
          <cell r="D76">
            <v>37986</v>
          </cell>
          <cell r="F76">
            <v>14324</v>
          </cell>
        </row>
        <row r="77">
          <cell r="B77" t="str">
            <v>I066281</v>
          </cell>
          <cell r="C77">
            <v>16146.1</v>
          </cell>
          <cell r="D77">
            <v>37986</v>
          </cell>
          <cell r="F77">
            <v>16146</v>
          </cell>
        </row>
        <row r="78">
          <cell r="B78" t="str">
            <v>I066628</v>
          </cell>
          <cell r="C78">
            <v>373612</v>
          </cell>
          <cell r="D78">
            <v>37995</v>
          </cell>
          <cell r="F78">
            <v>373612</v>
          </cell>
        </row>
        <row r="79">
          <cell r="B79" t="str">
            <v>Balance: I051662</v>
          </cell>
          <cell r="C79">
            <v>1879.72</v>
          </cell>
          <cell r="D79">
            <v>37718</v>
          </cell>
          <cell r="F79" t="str">
            <v>Full paid 21/4/03 Rs.190680/=</v>
          </cell>
        </row>
        <row r="80">
          <cell r="B80" t="str">
            <v>Balance: I053353</v>
          </cell>
          <cell r="C80">
            <v>2014.5</v>
          </cell>
          <cell r="D80">
            <v>37772</v>
          </cell>
          <cell r="F80" t="str">
            <v>Full paid 23/6/03 Rs.1559650/=</v>
          </cell>
        </row>
        <row r="81">
          <cell r="B81" t="str">
            <v>Balance: I055195</v>
          </cell>
          <cell r="C81">
            <v>555.30999999999995</v>
          </cell>
          <cell r="D81">
            <v>37823</v>
          </cell>
          <cell r="F81" t="str">
            <v>Full pd 14/8/03 Rs.736402/=</v>
          </cell>
        </row>
        <row r="82">
          <cell r="B82" t="str">
            <v>Balance: I059267</v>
          </cell>
          <cell r="C82">
            <v>9195</v>
          </cell>
          <cell r="D82">
            <v>37859</v>
          </cell>
          <cell r="F82" t="str">
            <v>Full pd 23/9/2003 Rs.170445/= * Debit Note 22/09/2003    9195/=</v>
          </cell>
        </row>
        <row r="83">
          <cell r="C83">
            <v>410.6</v>
          </cell>
        </row>
        <row r="84">
          <cell r="B84" t="str">
            <v>I062058</v>
          </cell>
          <cell r="C84">
            <v>8735.25</v>
          </cell>
          <cell r="D84" t="str">
            <v>Accounts</v>
          </cell>
        </row>
        <row r="85">
          <cell r="B85" t="str">
            <v>I063268</v>
          </cell>
          <cell r="C85">
            <v>8735.25</v>
          </cell>
          <cell r="D85" t="str">
            <v>Accounts</v>
          </cell>
        </row>
        <row r="86">
          <cell r="B86" t="str">
            <v>I064142</v>
          </cell>
          <cell r="C86">
            <v>8735.25</v>
          </cell>
          <cell r="D86" t="str">
            <v>Accounts</v>
          </cell>
        </row>
        <row r="87">
          <cell r="B87" t="str">
            <v>I058018</v>
          </cell>
          <cell r="C87">
            <v>108616</v>
          </cell>
          <cell r="D87" t="str">
            <v>Accounts</v>
          </cell>
        </row>
        <row r="88">
          <cell r="B88" t="str">
            <v>I061256</v>
          </cell>
          <cell r="C88">
            <v>354769</v>
          </cell>
          <cell r="D88" t="str">
            <v>Accounts</v>
          </cell>
        </row>
        <row r="89">
          <cell r="B89" t="str">
            <v>I061328</v>
          </cell>
          <cell r="C89">
            <v>315000</v>
          </cell>
          <cell r="D89" t="str">
            <v>Accounts</v>
          </cell>
        </row>
        <row r="90">
          <cell r="B90" t="str">
            <v>I061330</v>
          </cell>
          <cell r="C90">
            <v>315000</v>
          </cell>
          <cell r="D90" t="str">
            <v>Accounts</v>
          </cell>
        </row>
        <row r="91">
          <cell r="B91" t="str">
            <v>I062051</v>
          </cell>
          <cell r="C91">
            <v>82870.5</v>
          </cell>
          <cell r="D91" t="str">
            <v>Accounts</v>
          </cell>
        </row>
        <row r="92">
          <cell r="B92" t="str">
            <v>I062181</v>
          </cell>
          <cell r="C92">
            <v>1396</v>
          </cell>
          <cell r="D92" t="str">
            <v>Accounts</v>
          </cell>
        </row>
        <row r="93">
          <cell r="B93" t="str">
            <v>I062768</v>
          </cell>
          <cell r="C93">
            <v>29440.400000000001</v>
          </cell>
          <cell r="D93" t="str">
            <v>Accounts</v>
          </cell>
        </row>
        <row r="94">
          <cell r="B94" t="str">
            <v>I063231</v>
          </cell>
          <cell r="C94">
            <v>225732.2</v>
          </cell>
          <cell r="D94" t="str">
            <v>Accounts</v>
          </cell>
        </row>
        <row r="95">
          <cell r="B95" t="str">
            <v>I063498</v>
          </cell>
          <cell r="C95">
            <v>20051.5</v>
          </cell>
          <cell r="D95" t="str">
            <v>Accounts</v>
          </cell>
        </row>
        <row r="96">
          <cell r="B96" t="str">
            <v>I063543</v>
          </cell>
          <cell r="C96">
            <v>29169.02</v>
          </cell>
          <cell r="D96" t="str">
            <v>Accounts</v>
          </cell>
        </row>
        <row r="97">
          <cell r="B97" t="str">
            <v>I063814</v>
          </cell>
          <cell r="C97">
            <v>20400</v>
          </cell>
          <cell r="D97" t="str">
            <v>Accounts</v>
          </cell>
        </row>
        <row r="98">
          <cell r="B98" t="str">
            <v>I064129</v>
          </cell>
          <cell r="C98">
            <v>83344.800000000003</v>
          </cell>
          <cell r="D98" t="str">
            <v>Accounts</v>
          </cell>
        </row>
        <row r="99">
          <cell r="B99" t="str">
            <v>I064145</v>
          </cell>
          <cell r="C99">
            <v>35326.980000000003</v>
          </cell>
          <cell r="D99" t="str">
            <v>Accounts</v>
          </cell>
        </row>
        <row r="100">
          <cell r="B100" t="str">
            <v>I064716</v>
          </cell>
          <cell r="C100">
            <v>90242.1</v>
          </cell>
          <cell r="D100" t="str">
            <v>Accounts</v>
          </cell>
        </row>
        <row r="101">
          <cell r="B101" t="str">
            <v>I065374</v>
          </cell>
          <cell r="C101">
            <v>62535</v>
          </cell>
          <cell r="D101" t="str">
            <v>Accounts</v>
          </cell>
        </row>
        <row r="102">
          <cell r="B102" t="str">
            <v>I066278</v>
          </cell>
          <cell r="C102">
            <v>66346.5</v>
          </cell>
          <cell r="D102" t="str">
            <v>Accounts</v>
          </cell>
        </row>
        <row r="103">
          <cell r="B103" t="str">
            <v>I064737</v>
          </cell>
          <cell r="C103">
            <v>157500</v>
          </cell>
          <cell r="D103" t="str">
            <v>Accounts</v>
          </cell>
        </row>
        <row r="104">
          <cell r="B104" t="str">
            <v>I066674</v>
          </cell>
          <cell r="C104">
            <v>245700</v>
          </cell>
          <cell r="D104" t="str">
            <v>Accounts</v>
          </cell>
        </row>
        <row r="105">
          <cell r="B105" t="str">
            <v>I066675</v>
          </cell>
          <cell r="C105">
            <v>184537.5</v>
          </cell>
          <cell r="D105" t="str">
            <v>Accounts</v>
          </cell>
        </row>
        <row r="106">
          <cell r="B106" t="str">
            <v>I036664</v>
          </cell>
          <cell r="C106">
            <v>55000</v>
          </cell>
          <cell r="D106" t="str">
            <v>Accounts</v>
          </cell>
        </row>
        <row r="107">
          <cell r="B107" t="str">
            <v>I037412</v>
          </cell>
          <cell r="C107">
            <v>275550</v>
          </cell>
          <cell r="D107" t="str">
            <v>Accounts</v>
          </cell>
        </row>
        <row r="108">
          <cell r="B108" t="str">
            <v>I046984</v>
          </cell>
          <cell r="C108">
            <v>351000</v>
          </cell>
          <cell r="D108" t="str">
            <v>Accounts</v>
          </cell>
        </row>
        <row r="109">
          <cell r="B109" t="str">
            <v>I064736</v>
          </cell>
          <cell r="C109">
            <v>157500</v>
          </cell>
        </row>
        <row r="110">
          <cell r="B110" t="str">
            <v>I064760</v>
          </cell>
          <cell r="C110">
            <v>157500</v>
          </cell>
        </row>
        <row r="111">
          <cell r="B111" t="str">
            <v>I066284</v>
          </cell>
          <cell r="C111">
            <v>50895</v>
          </cell>
        </row>
        <row r="112">
          <cell r="B112" t="str">
            <v>I066285</v>
          </cell>
          <cell r="C112">
            <v>50895</v>
          </cell>
        </row>
        <row r="113">
          <cell r="B113" t="str">
            <v>I037783</v>
          </cell>
          <cell r="C113">
            <v>98260</v>
          </cell>
        </row>
        <row r="114">
          <cell r="B114" t="str">
            <v>I045578</v>
          </cell>
          <cell r="C114">
            <v>22325</v>
          </cell>
        </row>
        <row r="129">
          <cell r="C129">
            <v>8784083.6399999987</v>
          </cell>
          <cell r="F129">
            <v>5084675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DEX"/>
      <sheetName val="Article"/>
    </sheetNames>
    <sheetDataSet>
      <sheetData sheetId="0" refreshError="1"/>
      <sheetData sheetId="1" refreshError="1">
        <row r="2">
          <cell r="A2" t="str">
            <v>AC Code</v>
          </cell>
          <cell r="B2" t="str">
            <v>Description</v>
          </cell>
          <cell r="C2" t="str">
            <v>AC Code</v>
          </cell>
        </row>
        <row r="3">
          <cell r="A3">
            <v>201001</v>
          </cell>
          <cell r="B3" t="str">
            <v>Purchases</v>
          </cell>
          <cell r="C3">
            <v>201001</v>
          </cell>
        </row>
        <row r="4">
          <cell r="A4">
            <v>202001</v>
          </cell>
          <cell r="B4" t="str">
            <v>Wages</v>
          </cell>
          <cell r="C4">
            <v>202001</v>
          </cell>
        </row>
        <row r="5">
          <cell r="A5">
            <v>203001</v>
          </cell>
          <cell r="B5" t="str">
            <v>Consumable Materials</v>
          </cell>
          <cell r="C5">
            <v>203001</v>
          </cell>
        </row>
        <row r="6">
          <cell r="A6">
            <v>203005</v>
          </cell>
          <cell r="B6" t="str">
            <v>Meal Allowance</v>
          </cell>
          <cell r="C6">
            <v>203005</v>
          </cell>
        </row>
        <row r="7">
          <cell r="A7">
            <v>203006</v>
          </cell>
          <cell r="B7" t="str">
            <v>Expatriate Personal Costs</v>
          </cell>
          <cell r="C7">
            <v>203006</v>
          </cell>
        </row>
        <row r="8">
          <cell r="A8">
            <v>203007</v>
          </cell>
          <cell r="B8" t="str">
            <v>Maintenance - Factory</v>
          </cell>
          <cell r="C8">
            <v>203007</v>
          </cell>
        </row>
        <row r="9">
          <cell r="A9">
            <v>203015</v>
          </cell>
          <cell r="B9" t="str">
            <v>Other Wages</v>
          </cell>
          <cell r="C9">
            <v>203015</v>
          </cell>
        </row>
        <row r="10">
          <cell r="A10">
            <v>203016</v>
          </cell>
          <cell r="B10" t="str">
            <v>Machinery - Maintenance</v>
          </cell>
          <cell r="C10">
            <v>203016</v>
          </cell>
        </row>
        <row r="11">
          <cell r="A11">
            <v>203017</v>
          </cell>
          <cell r="B11" t="str">
            <v>Direct Cutting Expenses</v>
          </cell>
          <cell r="C11">
            <v>203017</v>
          </cell>
        </row>
        <row r="12">
          <cell r="A12">
            <v>203020</v>
          </cell>
          <cell r="B12" t="str">
            <v>Machinery Attachments</v>
          </cell>
          <cell r="C12">
            <v>203020</v>
          </cell>
        </row>
        <row r="13">
          <cell r="A13">
            <v>204001</v>
          </cell>
          <cell r="B13" t="str">
            <v>Staff Overtime</v>
          </cell>
          <cell r="C13">
            <v>204001</v>
          </cell>
        </row>
        <row r="14">
          <cell r="A14">
            <v>204005</v>
          </cell>
          <cell r="B14" t="str">
            <v>Staff Wefare</v>
          </cell>
          <cell r="C14">
            <v>204005</v>
          </cell>
        </row>
        <row r="15">
          <cell r="A15">
            <v>204007</v>
          </cell>
          <cell r="B15" t="str">
            <v>Printing &amp; Stationery</v>
          </cell>
          <cell r="C15">
            <v>204007</v>
          </cell>
        </row>
        <row r="16">
          <cell r="A16">
            <v>204008</v>
          </cell>
          <cell r="B16" t="str">
            <v>Communication Expenses</v>
          </cell>
          <cell r="C16">
            <v>204008</v>
          </cell>
        </row>
        <row r="17">
          <cell r="A17">
            <v>204009</v>
          </cell>
          <cell r="B17" t="str">
            <v>Manitenance - Office Equipment</v>
          </cell>
          <cell r="C17">
            <v>204009</v>
          </cell>
        </row>
        <row r="18">
          <cell r="A18">
            <v>204014</v>
          </cell>
          <cell r="B18" t="str">
            <v>Travel &amp; Transport</v>
          </cell>
          <cell r="C18">
            <v>204014</v>
          </cell>
        </row>
        <row r="19">
          <cell r="A19">
            <v>204016</v>
          </cell>
          <cell r="B19" t="str">
            <v>Entertainment</v>
          </cell>
          <cell r="C19">
            <v>204016</v>
          </cell>
        </row>
        <row r="20">
          <cell r="A20">
            <v>204026</v>
          </cell>
          <cell r="B20" t="str">
            <v>Subscriptions &amp; Periodicals</v>
          </cell>
          <cell r="C20">
            <v>204026</v>
          </cell>
        </row>
        <row r="21">
          <cell r="A21">
            <v>204028</v>
          </cell>
          <cell r="B21" t="str">
            <v>Other Misc. Expenses</v>
          </cell>
          <cell r="C21">
            <v>204028</v>
          </cell>
        </row>
        <row r="22">
          <cell r="A22">
            <v>204036</v>
          </cell>
          <cell r="B22" t="str">
            <v>Courier Charges</v>
          </cell>
          <cell r="C22">
            <v>204036</v>
          </cell>
        </row>
      </sheetData>
      <sheetData sheetId="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Detailed PL"/>
      <sheetName val="RelParty"/>
      <sheetName val="PL(Co)"/>
      <sheetName val="BS (Co)"/>
      <sheetName val="SCE-Co"/>
      <sheetName val="CF"/>
      <sheetName val="CF working"/>
      <sheetName val="PL(Group)"/>
      <sheetName val="BS (Group)"/>
      <sheetName val="SCE-Group "/>
      <sheetName val="%Control"/>
      <sheetName val="COC&amp;GW"/>
      <sheetName val="ProfitRec"/>
      <sheetName val="MI"/>
      <sheetName val="ConsolRes"/>
      <sheetName val="InterCoBal&amp;Tr"/>
      <sheetName val="Add &amp; Disp"/>
      <sheetName val="Sheet2"/>
      <sheetName val="1-4"/>
      <sheetName val="5-6"/>
      <sheetName val="7"/>
      <sheetName val="7A"/>
      <sheetName val="7B"/>
      <sheetName val="8-12"/>
      <sheetName val="13-17"/>
      <sheetName val="18-22"/>
      <sheetName val="23-25"/>
      <sheetName val="26-31"/>
      <sheetName val="32"/>
      <sheetName val="32-33"/>
      <sheetName val="Sheet3 (2)"/>
      <sheetName val="Sheet3"/>
      <sheetName val="Detailed_PL"/>
      <sheetName val="BS_(Co)"/>
      <sheetName val="CF_working"/>
      <sheetName val="BS_(Group)"/>
      <sheetName val="SCE-Group_"/>
      <sheetName val="Add_&amp;_Disp"/>
      <sheetName val="Sheet3_(2)"/>
      <sheetName val="Detailed_PL1"/>
      <sheetName val="BS_(Co)1"/>
      <sheetName val="CF_working1"/>
      <sheetName val="BS_(Group)1"/>
      <sheetName val="SCE-Group_1"/>
      <sheetName val="Add_&amp;_Disp1"/>
      <sheetName val="Sheet3_(2)1"/>
      <sheetName val="Detailed_PL3"/>
      <sheetName val="BS_(Co)3"/>
      <sheetName val="CF_working3"/>
      <sheetName val="BS_(Group)3"/>
      <sheetName val="SCE-Group_3"/>
      <sheetName val="Add_&amp;_Disp3"/>
      <sheetName val="Sheet3_(2)3"/>
      <sheetName val="Detailed_PL2"/>
      <sheetName val="BS_(Co)2"/>
      <sheetName val="CF_working2"/>
      <sheetName val="BS_(Group)2"/>
      <sheetName val="SCE-Group_2"/>
      <sheetName val="Add_&amp;_Disp2"/>
      <sheetName val="Sheet3_(2)2"/>
      <sheetName val="Detailed_PL4"/>
      <sheetName val="BS_(Co)4"/>
      <sheetName val="CF_working4"/>
      <sheetName val="BS_(Group)4"/>
      <sheetName val="SCE-Group_4"/>
      <sheetName val="Add_&amp;_Disp4"/>
      <sheetName val="Sheet3_(2)4"/>
      <sheetName val="Institutions"/>
      <sheetName val="tb310310"/>
    </sheetNames>
    <sheetDataSet>
      <sheetData sheetId="0">
        <row r="2">
          <cell r="B2" t="str">
            <v>SALE OF INTERMEDIATES</v>
          </cell>
          <cell r="C2">
            <v>-47089.031719999999</v>
          </cell>
        </row>
        <row r="3">
          <cell r="B3" t="str">
            <v>SALES-LOCAL (MANUFACTURED GOODS)</v>
          </cell>
          <cell r="C3">
            <v>-2867398.4908099999</v>
          </cell>
        </row>
        <row r="4">
          <cell r="B4" t="str">
            <v>SALES MANUFACTURING CUSTOMERS</v>
          </cell>
          <cell r="C4">
            <v>-337855.23800999997</v>
          </cell>
        </row>
        <row r="5">
          <cell r="B5" t="str">
            <v>SALES BOI-(E) CUSTOMERS</v>
          </cell>
          <cell r="C5">
            <v>-60804.482750000003</v>
          </cell>
        </row>
        <row r="6">
          <cell r="B6" t="str">
            <v>SALES EXEMPT CUSTOMERS</v>
          </cell>
          <cell r="C6">
            <v>-770.51485000000002</v>
          </cell>
        </row>
        <row r="7">
          <cell r="B7" t="str">
            <v>SALES EXPORT INDIRECT</v>
          </cell>
          <cell r="C7">
            <v>-68749.285000000003</v>
          </cell>
        </row>
        <row r="8">
          <cell r="B8" t="str">
            <v>SALES-SCRAP</v>
          </cell>
          <cell r="C8">
            <v>-9461.9171600000009</v>
          </cell>
        </row>
        <row r="9">
          <cell r="B9" t="str">
            <v>INCOME-CALL CHARGES</v>
          </cell>
          <cell r="C9">
            <v>-3636.7629100000004</v>
          </cell>
        </row>
        <row r="10">
          <cell r="B10" t="str">
            <v>INCOME-OTHERS</v>
          </cell>
          <cell r="C10">
            <v>-9695.27477</v>
          </cell>
        </row>
        <row r="11">
          <cell r="B11" t="str">
            <v>COST OF PRODUCTION-STOCKS</v>
          </cell>
          <cell r="C11">
            <v>1869309.73563</v>
          </cell>
        </row>
        <row r="12">
          <cell r="B12" t="str">
            <v>MOVEMENT IN WORK IN PROGRESS</v>
          </cell>
          <cell r="C12">
            <v>4534.5118900000016</v>
          </cell>
        </row>
        <row r="13">
          <cell r="B13" t="str">
            <v>MOVEMENT IN FINISHED GOODS</v>
          </cell>
          <cell r="C13">
            <v>-16591.008884595896</v>
          </cell>
        </row>
        <row r="14">
          <cell r="B14" t="str">
            <v>CONSUMPTION OF CONTAINERS</v>
          </cell>
          <cell r="C14">
            <v>406323.46487000003</v>
          </cell>
        </row>
        <row r="15">
          <cell r="B15" t="str">
            <v>CONSUMPTION OF LABELS</v>
          </cell>
          <cell r="C15">
            <v>16286.303</v>
          </cell>
        </row>
        <row r="16">
          <cell r="B16" t="str">
            <v>SALARIES TO EXECUTIVES</v>
          </cell>
          <cell r="C16">
            <v>40644.949000000001</v>
          </cell>
        </row>
        <row r="17">
          <cell r="B17" t="str">
            <v>SALARIES TO STAFF</v>
          </cell>
          <cell r="C17">
            <v>80392.828080000007</v>
          </cell>
        </row>
        <row r="18">
          <cell r="B18" t="str">
            <v>WAGES</v>
          </cell>
          <cell r="C18">
            <v>2243.7438199999997</v>
          </cell>
        </row>
        <row r="19">
          <cell r="B19" t="str">
            <v>WAGES-CASUAL</v>
          </cell>
          <cell r="C19">
            <v>2180.3470000000002</v>
          </cell>
        </row>
        <row r="20">
          <cell r="B20" t="str">
            <v>WAGES-CONTRACT</v>
          </cell>
          <cell r="C20">
            <v>628.16382999999996</v>
          </cell>
        </row>
        <row r="21">
          <cell r="B21" t="str">
            <v>COMPANY CONTRIBUTION FOR EPF</v>
          </cell>
          <cell r="C21">
            <v>9446.1417600000004</v>
          </cell>
        </row>
        <row r="22">
          <cell r="B22" t="str">
            <v>COMPANY CONTRIBUTION FOR ETF</v>
          </cell>
          <cell r="C22">
            <v>2361.55618</v>
          </cell>
        </row>
        <row r="23">
          <cell r="B23" t="str">
            <v>TRANSPORT CHARGES</v>
          </cell>
          <cell r="C23">
            <v>71502.069659999994</v>
          </cell>
        </row>
        <row r="24">
          <cell r="B24" t="str">
            <v>POWER (ELECTRICITY)</v>
          </cell>
          <cell r="C24">
            <v>12924.68663</v>
          </cell>
        </row>
        <row r="25">
          <cell r="B25" t="str">
            <v>POWER (FUEL)</v>
          </cell>
          <cell r="C25">
            <v>1174.8150000000001</v>
          </cell>
        </row>
        <row r="26">
          <cell r="B26" t="str">
            <v>POWER (GASES)</v>
          </cell>
          <cell r="C26">
            <v>47.409179999999999</v>
          </cell>
        </row>
        <row r="27">
          <cell r="B27" t="str">
            <v>SPARES AND ACCESSORIES.</v>
          </cell>
          <cell r="C27">
            <v>0</v>
          </cell>
        </row>
        <row r="28">
          <cell r="B28" t="str">
            <v>FIRE FIGHTING MAINTENANCE.</v>
          </cell>
          <cell r="C28">
            <v>663.27650000000006</v>
          </cell>
        </row>
        <row r="29">
          <cell r="B29" t="str">
            <v>STATIONARY.</v>
          </cell>
          <cell r="C29">
            <v>580.07461999999998</v>
          </cell>
        </row>
        <row r="30">
          <cell r="B30" t="str">
            <v>COMPUTER CONSUMABLES.</v>
          </cell>
          <cell r="C30">
            <v>4.6500000000000004</v>
          </cell>
        </row>
        <row r="31">
          <cell r="B31" t="str">
            <v>SAFETY EQUIPMENT.</v>
          </cell>
          <cell r="C31">
            <v>1194.6677500000001</v>
          </cell>
        </row>
        <row r="32">
          <cell r="B32" t="str">
            <v>SAMPLE EXPENSES.</v>
          </cell>
          <cell r="C32">
            <v>932.85599999999999</v>
          </cell>
        </row>
        <row r="33">
          <cell r="B33" t="str">
            <v>MEDICAL EXPENSES.</v>
          </cell>
          <cell r="C33">
            <v>3546.35565</v>
          </cell>
        </row>
        <row r="34">
          <cell r="B34" t="str">
            <v>STAFF WELFARE.</v>
          </cell>
          <cell r="C34">
            <v>7068.5047999999997</v>
          </cell>
        </row>
        <row r="35">
          <cell r="B35" t="str">
            <v>STAFF TRAINING.</v>
          </cell>
          <cell r="C35">
            <v>534.58964000000003</v>
          </cell>
        </row>
        <row r="36">
          <cell r="B36" t="str">
            <v>SECURITY CHARGES.</v>
          </cell>
          <cell r="C36">
            <v>12542.45989</v>
          </cell>
        </row>
        <row r="37">
          <cell r="B37" t="str">
            <v>TRAVELLING.</v>
          </cell>
          <cell r="C37">
            <v>1457.365</v>
          </cell>
        </row>
        <row r="38">
          <cell r="B38" t="str">
            <v>DEPRECIATION.</v>
          </cell>
          <cell r="C38">
            <v>21471.319680000001</v>
          </cell>
        </row>
        <row r="39">
          <cell r="B39" t="str">
            <v>FACTORY BUILDING MAINTANENCE.</v>
          </cell>
          <cell r="C39">
            <v>4450.0226500000008</v>
          </cell>
        </row>
        <row r="40">
          <cell r="B40" t="str">
            <v>MACHINERY MAINTANENCE.</v>
          </cell>
          <cell r="C40">
            <v>9635.1686399999999</v>
          </cell>
        </row>
        <row r="41">
          <cell r="B41" t="str">
            <v>EQUIPMENT MAINTENANCE.</v>
          </cell>
          <cell r="C41">
            <v>122.125</v>
          </cell>
        </row>
        <row r="42">
          <cell r="B42" t="str">
            <v>BUILDING MAINTENANCE.</v>
          </cell>
          <cell r="C42">
            <v>905.38877000000002</v>
          </cell>
        </row>
        <row r="43">
          <cell r="B43" t="str">
            <v>VEHICAL MAINTANENCE.</v>
          </cell>
          <cell r="C43">
            <v>3930.6142</v>
          </cell>
        </row>
        <row r="44">
          <cell r="B44" t="str">
            <v>WATER CHARGES.</v>
          </cell>
          <cell r="C44">
            <v>922.16498000000001</v>
          </cell>
        </row>
        <row r="45">
          <cell r="B45" t="str">
            <v>RATES.</v>
          </cell>
          <cell r="C45">
            <v>-980.03075000000001</v>
          </cell>
        </row>
        <row r="46">
          <cell r="B46" t="str">
            <v>TELEPHONE EXPENSES.</v>
          </cell>
          <cell r="C46">
            <v>2321.4727400000002</v>
          </cell>
        </row>
        <row r="47">
          <cell r="B47" t="str">
            <v>POSTAGE.</v>
          </cell>
          <cell r="C47">
            <v>2.5960000000000001</v>
          </cell>
        </row>
        <row r="48">
          <cell r="B48" t="str">
            <v>INSURANCE.</v>
          </cell>
          <cell r="C48">
            <v>7776.8487999999998</v>
          </cell>
        </row>
        <row r="49">
          <cell r="B49" t="str">
            <v>RENT.</v>
          </cell>
          <cell r="C49">
            <v>66630.811579999994</v>
          </cell>
        </row>
        <row r="50">
          <cell r="B50" t="str">
            <v>TECHNICAL SERVICE FEES.</v>
          </cell>
          <cell r="C50">
            <v>28967.00765</v>
          </cell>
        </row>
        <row r="51">
          <cell r="B51" t="str">
            <v>COMMISSION ON CONSIGNMENT SALES</v>
          </cell>
          <cell r="C51">
            <v>130602.00764</v>
          </cell>
        </row>
        <row r="52">
          <cell r="B52" t="str">
            <v>SALES PROMOTION</v>
          </cell>
          <cell r="C52">
            <v>1157.8945000000001</v>
          </cell>
        </row>
        <row r="53">
          <cell r="B53" t="str">
            <v>ADVERTISEMENT</v>
          </cell>
          <cell r="C53">
            <v>56.369570000000003</v>
          </cell>
        </row>
        <row r="54">
          <cell r="B54" t="str">
            <v>NATION BUILDING TAX</v>
          </cell>
          <cell r="C54">
            <v>5430.4578099999999</v>
          </cell>
        </row>
        <row r="55">
          <cell r="B55" t="str">
            <v>FOREIGN CURRENCY GAIN OR LOSS</v>
          </cell>
          <cell r="C55">
            <v>0</v>
          </cell>
        </row>
        <row r="56">
          <cell r="B56" t="str">
            <v>STAMP DUTY</v>
          </cell>
          <cell r="C56">
            <v>804.67499999999995</v>
          </cell>
        </row>
        <row r="57">
          <cell r="B57" t="str">
            <v>DEBIT TAX</v>
          </cell>
          <cell r="C57">
            <v>6306.9898200000007</v>
          </cell>
        </row>
        <row r="58">
          <cell r="B58" t="str">
            <v>BANK CHARGES</v>
          </cell>
          <cell r="C58">
            <v>486.46753000000001</v>
          </cell>
        </row>
        <row r="59">
          <cell r="B59" t="str">
            <v>INTEREST ON BILLS</v>
          </cell>
          <cell r="C59">
            <v>18945.98155</v>
          </cell>
        </row>
        <row r="60">
          <cell r="B60" t="str">
            <v>INTEREST ON O/D</v>
          </cell>
          <cell r="C60">
            <v>98047.513849999988</v>
          </cell>
        </row>
        <row r="61">
          <cell r="B61" t="str">
            <v>INTEREST ON LOANS</v>
          </cell>
          <cell r="C61">
            <v>152674.88144</v>
          </cell>
        </row>
        <row r="62">
          <cell r="B62" t="str">
            <v>INTEREST ON LOAN RETURNABLE</v>
          </cell>
          <cell r="C62">
            <v>10163.95881</v>
          </cell>
        </row>
        <row r="63">
          <cell r="B63" t="str">
            <v>FOREIGN CURRENCY GAIN/LOSS ACCOUNT</v>
          </cell>
          <cell r="C63">
            <v>17348.474269999999</v>
          </cell>
        </row>
        <row r="64">
          <cell r="B64" t="str">
            <v>ENTERTAINMENT</v>
          </cell>
          <cell r="C64">
            <v>3643.5221299999998</v>
          </cell>
        </row>
        <row r="65">
          <cell r="B65" t="str">
            <v>GENERAL EXPENSES</v>
          </cell>
          <cell r="C65">
            <v>39.980230000000006</v>
          </cell>
        </row>
        <row r="66">
          <cell r="B66" t="str">
            <v>LICENCE &amp; REGISTRATION</v>
          </cell>
          <cell r="C66">
            <v>105.75</v>
          </cell>
        </row>
        <row r="67">
          <cell r="B67" t="str">
            <v>STATIONARY</v>
          </cell>
          <cell r="C67">
            <v>787.26604000000009</v>
          </cell>
        </row>
        <row r="68">
          <cell r="B68" t="str">
            <v>COMPUTER CONSUMABLES</v>
          </cell>
          <cell r="C68">
            <v>275.10253</v>
          </cell>
        </row>
        <row r="69">
          <cell r="B69" t="str">
            <v>SALARIES TO EXECUTIVES.</v>
          </cell>
          <cell r="C69">
            <v>51960.71</v>
          </cell>
        </row>
        <row r="70">
          <cell r="B70" t="str">
            <v>SALARIES TO STAFF.</v>
          </cell>
          <cell r="C70">
            <v>3601.7201599999999</v>
          </cell>
        </row>
        <row r="71">
          <cell r="B71" t="str">
            <v>COMPANY CONTRIBUTION FOR EPF.</v>
          </cell>
          <cell r="C71">
            <v>4882.6739400000006</v>
          </cell>
        </row>
        <row r="72">
          <cell r="B72" t="str">
            <v>COMPANY CONTRIBUTION FOR ETF.</v>
          </cell>
          <cell r="C72">
            <v>1220.70974</v>
          </cell>
        </row>
        <row r="73">
          <cell r="B73" t="str">
            <v>MEDICAL EXPENSES</v>
          </cell>
          <cell r="C73">
            <v>2137.25477</v>
          </cell>
        </row>
        <row r="74">
          <cell r="B74" t="str">
            <v>STAFF WELFARE</v>
          </cell>
          <cell r="C74">
            <v>1337.70649</v>
          </cell>
        </row>
        <row r="75">
          <cell r="B75" t="str">
            <v>STAFF RECRUITMENT COST</v>
          </cell>
          <cell r="C75">
            <v>12.2</v>
          </cell>
        </row>
        <row r="76">
          <cell r="B76" t="str">
            <v>SECURITY CHARGES</v>
          </cell>
          <cell r="C76">
            <v>2334.57305</v>
          </cell>
        </row>
        <row r="77">
          <cell r="B77" t="str">
            <v>TRAVELLING</v>
          </cell>
          <cell r="C77">
            <v>1199.04305</v>
          </cell>
        </row>
        <row r="78">
          <cell r="B78" t="str">
            <v>FOREIGN TRAVELLING</v>
          </cell>
          <cell r="C78">
            <v>8987.7560399999984</v>
          </cell>
        </row>
        <row r="79">
          <cell r="B79" t="str">
            <v>VEHICLE RUNNING EXPENSES</v>
          </cell>
          <cell r="C79">
            <v>2788.6576800000003</v>
          </cell>
        </row>
        <row r="80">
          <cell r="B80" t="str">
            <v>DEPRECIATION</v>
          </cell>
          <cell r="C80">
            <v>21604.036780000002</v>
          </cell>
        </row>
        <row r="81">
          <cell r="B81" t="str">
            <v>EQUIPMENT MAINTENANCE</v>
          </cell>
          <cell r="C81">
            <v>1116.61663</v>
          </cell>
        </row>
        <row r="82">
          <cell r="B82" t="str">
            <v>OFFICE MAINTENANCE</v>
          </cell>
          <cell r="C82">
            <v>4279.8368600000003</v>
          </cell>
        </row>
        <row r="83">
          <cell r="B83" t="str">
            <v>VEHICAL MAINTANENCE</v>
          </cell>
          <cell r="C83">
            <v>10990.599259999999</v>
          </cell>
        </row>
        <row r="84">
          <cell r="B84" t="str">
            <v>TELEPHONE EXPENSES</v>
          </cell>
          <cell r="C84">
            <v>6051.2035099999994</v>
          </cell>
        </row>
        <row r="85">
          <cell r="B85" t="str">
            <v>POSTAGE</v>
          </cell>
          <cell r="C85">
            <v>97.196690000000004</v>
          </cell>
        </row>
        <row r="86">
          <cell r="B86" t="str">
            <v>INCOME TAX</v>
          </cell>
          <cell r="C86">
            <v>68425.477960000004</v>
          </cell>
        </row>
        <row r="87">
          <cell r="B87" t="str">
            <v>INSURANCE</v>
          </cell>
          <cell r="C87">
            <v>4262.3542200000002</v>
          </cell>
        </row>
        <row r="88">
          <cell r="B88" t="str">
            <v>RENT</v>
          </cell>
          <cell r="C88">
            <v>19872.666000000001</v>
          </cell>
        </row>
        <row r="89">
          <cell r="B89" t="str">
            <v>15% PREFERENCE DIVIDEND</v>
          </cell>
          <cell r="C89">
            <v>451.5</v>
          </cell>
        </row>
        <row r="90">
          <cell r="B90" t="str">
            <v>AUDITORS FEES</v>
          </cell>
          <cell r="C90">
            <v>427.43200000000002</v>
          </cell>
        </row>
        <row r="91">
          <cell r="B91" t="str">
            <v>CONSULTANCY/PROFESSIONAL FEES</v>
          </cell>
          <cell r="C91">
            <v>1451.854</v>
          </cell>
        </row>
        <row r="92">
          <cell r="B92" t="str">
            <v>MANAGEMENT  FEES</v>
          </cell>
          <cell r="C92">
            <v>19846.87314</v>
          </cell>
        </row>
        <row r="93">
          <cell r="B93" t="str">
            <v>SECRETARIAL  FEES</v>
          </cell>
          <cell r="C93">
            <v>96.490200000000002</v>
          </cell>
        </row>
        <row r="94">
          <cell r="B94" t="str">
            <v>LEGAL FEES</v>
          </cell>
          <cell r="C94">
            <v>94.976649999999992</v>
          </cell>
        </row>
        <row r="95">
          <cell r="B95" t="str">
            <v>MAGAZINE SUBSCRIPTIONS</v>
          </cell>
          <cell r="C95">
            <v>91.114539999999991</v>
          </cell>
        </row>
        <row r="96">
          <cell r="B96" t="str">
            <v>SUBSCRIPTIONS IN ORGANIZATION</v>
          </cell>
          <cell r="C96">
            <v>351.91985</v>
          </cell>
        </row>
        <row r="97">
          <cell r="B97" t="str">
            <v>DONATIONS</v>
          </cell>
          <cell r="C97">
            <v>2487.4256500000001</v>
          </cell>
        </row>
        <row r="98">
          <cell r="B98" t="str">
            <v>GIFTS</v>
          </cell>
          <cell r="C98">
            <v>1.5</v>
          </cell>
        </row>
        <row r="99">
          <cell r="B99" t="str">
            <v>INCOME-DIVIDEND</v>
          </cell>
          <cell r="C99">
            <v>-85802.232550000001</v>
          </cell>
        </row>
        <row r="100">
          <cell r="B100" t="str">
            <v>INCOME SUNDRY</v>
          </cell>
          <cell r="C100">
            <v>-7519.63519</v>
          </cell>
        </row>
        <row r="101">
          <cell r="B101" t="str">
            <v>INVESTMENT TRADING - QUOTED SHARES</v>
          </cell>
          <cell r="C101">
            <v>542858.43878999993</v>
          </cell>
        </row>
        <row r="102">
          <cell r="B102" t="str">
            <v>SALE OF FIXED ASSETS</v>
          </cell>
          <cell r="C102">
            <v>-9611.1556700000001</v>
          </cell>
        </row>
        <row r="103">
          <cell r="B103" t="str">
            <v>SHARE CAPITAL -ORDINARY SHARES</v>
          </cell>
          <cell r="C103">
            <v>-120400</v>
          </cell>
        </row>
        <row r="104">
          <cell r="B104" t="str">
            <v>SHARE CAPITAL -PREFERENCE SHARES</v>
          </cell>
          <cell r="C104">
            <v>-3010</v>
          </cell>
        </row>
        <row r="105">
          <cell r="B105" t="str">
            <v>RESERVES - REVENUE</v>
          </cell>
          <cell r="C105">
            <v>-227000</v>
          </cell>
        </row>
        <row r="106">
          <cell r="B106" t="str">
            <v>PROFIT &amp; LOSS ACCOUNT</v>
          </cell>
          <cell r="C106">
            <v>-1987896.86894</v>
          </cell>
        </row>
        <row r="107">
          <cell r="B107" t="str">
            <v>RESERVES - CAPITAL</v>
          </cell>
          <cell r="C107">
            <v>-3482.2284399999999</v>
          </cell>
        </row>
        <row r="108">
          <cell r="B108" t="str">
            <v>RESERVES - REVALUATION</v>
          </cell>
          <cell r="C108">
            <v>-373499.64291000005</v>
          </cell>
        </row>
        <row r="109">
          <cell r="B109" t="str">
            <v>FIXED ASSETS - LAND</v>
          </cell>
          <cell r="C109">
            <v>380833.21899999998</v>
          </cell>
        </row>
        <row r="110">
          <cell r="B110" t="str">
            <v>FIXED ASSETS - BUILDINGS (NEW)</v>
          </cell>
          <cell r="C110">
            <v>36211.155549999996</v>
          </cell>
        </row>
        <row r="111">
          <cell r="B111" t="str">
            <v>FIXED ASSETS - PLANT &amp; MACHINERY</v>
          </cell>
          <cell r="C111">
            <v>49982.842149999997</v>
          </cell>
        </row>
        <row r="112">
          <cell r="B112" t="str">
            <v>FIXED ASSETS - CYCLES</v>
          </cell>
          <cell r="C112">
            <v>2E-3</v>
          </cell>
        </row>
        <row r="113">
          <cell r="B113" t="str">
            <v>FIXED ASSETS - MOTOR CYCLES</v>
          </cell>
          <cell r="C113">
            <v>99.757360000000006</v>
          </cell>
        </row>
        <row r="114">
          <cell r="B114" t="str">
            <v>FIXED ASSETS - CARS</v>
          </cell>
          <cell r="C114">
            <v>33184.706980000003</v>
          </cell>
        </row>
        <row r="115">
          <cell r="B115" t="str">
            <v>FIXED ASSETS - VANS</v>
          </cell>
          <cell r="C115">
            <v>48.344749999999998</v>
          </cell>
        </row>
        <row r="116">
          <cell r="B116" t="str">
            <v>FIXED ASSETS - LORRYS</v>
          </cell>
          <cell r="C116">
            <v>4.0000000000000001E-3</v>
          </cell>
        </row>
        <row r="117">
          <cell r="B117" t="str">
            <v>FIXED ASSETS - EQUIPMENT</v>
          </cell>
          <cell r="C117">
            <v>576.78101000000004</v>
          </cell>
        </row>
        <row r="118">
          <cell r="B118" t="str">
            <v>FIXED ASSETS-EQUIPMENT AT FACTORY OFFICE</v>
          </cell>
          <cell r="C118">
            <v>447.21942999999999</v>
          </cell>
        </row>
        <row r="119">
          <cell r="B119" t="str">
            <v>FIXED ASSETS-LAB EQUIPMENT</v>
          </cell>
          <cell r="C119">
            <v>32.543750000000003</v>
          </cell>
        </row>
        <row r="120">
          <cell r="B120" t="str">
            <v>FIXED ASSETS - TOOLS</v>
          </cell>
          <cell r="C120">
            <v>51.240459999999999</v>
          </cell>
        </row>
        <row r="121">
          <cell r="B121" t="str">
            <v>FIXED ASSETS - FURNITURE</v>
          </cell>
          <cell r="C121">
            <v>2177.3780099999999</v>
          </cell>
        </row>
        <row r="122">
          <cell r="B122" t="str">
            <v>FIXED ASSETS - FORK LIFTS</v>
          </cell>
          <cell r="C122">
            <v>1214.828</v>
          </cell>
        </row>
        <row r="123">
          <cell r="B123" t="str">
            <v>F.A. - HOUSEHOLD EFFECTS - SEC</v>
          </cell>
          <cell r="C123">
            <v>2.12426</v>
          </cell>
        </row>
        <row r="124">
          <cell r="B124" t="str">
            <v>F.A. - HOUSEHOLD EFFECTS - ADEF</v>
          </cell>
          <cell r="C124">
            <v>14.57109</v>
          </cell>
        </row>
        <row r="125">
          <cell r="B125" t="str">
            <v>TREASURY BILLS/TREASURY BONDS</v>
          </cell>
          <cell r="C125">
            <v>10000</v>
          </cell>
        </row>
        <row r="126">
          <cell r="B126" t="str">
            <v>INVESTMENTS (IN NON QUOTED COMPANIES).</v>
          </cell>
          <cell r="C126">
            <v>26030.799999999999</v>
          </cell>
        </row>
        <row r="127">
          <cell r="B127" t="str">
            <v>INVESTMENTS (IN QUOTED COMPANIES)</v>
          </cell>
          <cell r="C127">
            <v>1728101.25345</v>
          </cell>
        </row>
        <row r="128">
          <cell r="B128" t="str">
            <v>DEPOSITS - TRADE (long term)</v>
          </cell>
          <cell r="C128">
            <v>47676.62</v>
          </cell>
        </row>
        <row r="129">
          <cell r="B129" t="str">
            <v>DEPOSITS-REFUNDABLE</v>
          </cell>
          <cell r="C129">
            <v>352.505</v>
          </cell>
        </row>
        <row r="130">
          <cell r="B130" t="str">
            <v>ADVANCES - STAFF</v>
          </cell>
          <cell r="C130">
            <v>227.35</v>
          </cell>
        </row>
        <row r="131">
          <cell r="B131" t="str">
            <v>ADVANCES - EXPENDITURE</v>
          </cell>
          <cell r="C131">
            <v>312.10000000000002</v>
          </cell>
        </row>
        <row r="132">
          <cell r="B132" t="str">
            <v>RECIEVABLES - INSUARANCE CLAIM</v>
          </cell>
          <cell r="C132">
            <v>434.79854999999998</v>
          </cell>
        </row>
        <row r="133">
          <cell r="B133" t="str">
            <v>PREPAYMENTS</v>
          </cell>
          <cell r="C133">
            <v>2341.3594500000004</v>
          </cell>
        </row>
        <row r="134">
          <cell r="B134" t="str">
            <v>DEPOSITS - INVESTMENT SHORT TERM</v>
          </cell>
          <cell r="C134">
            <v>8.0000000000000004E-4</v>
          </cell>
        </row>
        <row r="135">
          <cell r="B135" t="str">
            <v>CONTROL ACCOUNT-PETTY CASH</v>
          </cell>
          <cell r="C135">
            <v>548.34285999999997</v>
          </cell>
        </row>
        <row r="136">
          <cell r="B136" t="str">
            <v>CONTROL ACCOUNT-WHARF FLOAT</v>
          </cell>
          <cell r="C136">
            <v>750.48547999999994</v>
          </cell>
        </row>
        <row r="137">
          <cell r="B137" t="str">
            <v>STOCKS - RAW MATERIALS</v>
          </cell>
          <cell r="C137">
            <v>358686.571</v>
          </cell>
        </row>
        <row r="138">
          <cell r="B138" t="str">
            <v>STOCKS - PACKING MATERIAL (CONTAINERS)</v>
          </cell>
          <cell r="C138">
            <v>69733.794999999998</v>
          </cell>
        </row>
        <row r="139">
          <cell r="B139" t="str">
            <v>STOCKS - PACKING MATERIAL (LABELS)</v>
          </cell>
          <cell r="C139">
            <v>5846.8654999999999</v>
          </cell>
        </row>
        <row r="140">
          <cell r="B140" t="str">
            <v>STOCKS-FINISHED  GOODS</v>
          </cell>
          <cell r="C140">
            <v>110444.66688459589</v>
          </cell>
        </row>
        <row r="141">
          <cell r="B141" t="str">
            <v>GOODS IN TRANSIT</v>
          </cell>
          <cell r="C141">
            <v>-51401.140509999997</v>
          </cell>
        </row>
        <row r="142">
          <cell r="B142" t="str">
            <v>WORK IN PROGRESS</v>
          </cell>
          <cell r="C142">
            <v>14255.233</v>
          </cell>
        </row>
        <row r="143">
          <cell r="B143" t="str">
            <v>DEBTORS-TRADE (LOCAL)</v>
          </cell>
          <cell r="C143">
            <v>286133.48480999999</v>
          </cell>
        </row>
        <row r="144">
          <cell r="B144" t="str">
            <v>DEBTORS-TRADE (CONSIGNMENT)</v>
          </cell>
          <cell r="C144">
            <v>67497.277950000003</v>
          </cell>
        </row>
        <row r="145">
          <cell r="B145" t="str">
            <v>DEBTORS-SUNDRY</v>
          </cell>
          <cell r="C145">
            <v>2043.3818899999999</v>
          </cell>
        </row>
        <row r="146">
          <cell r="B146" t="str">
            <v>LOANS TO STAFF</v>
          </cell>
          <cell r="C146">
            <v>2081.79585</v>
          </cell>
        </row>
        <row r="147">
          <cell r="B147" t="str">
            <v>LOANS TO EXECUTIVE STAFF</v>
          </cell>
          <cell r="C147">
            <v>12762.6191</v>
          </cell>
        </row>
        <row r="148">
          <cell r="B148" t="str">
            <v>LOANS-IRRECOVERABLE</v>
          </cell>
          <cell r="C148">
            <v>78.900000000000006</v>
          </cell>
        </row>
        <row r="149">
          <cell r="B149" t="str">
            <v>CURRENT ACCOUNT</v>
          </cell>
          <cell r="C149">
            <v>711870.01035999996</v>
          </cell>
        </row>
        <row r="150">
          <cell r="B150" t="str">
            <v>BANK-COMMERCIAL BANK (RS A/C)</v>
          </cell>
          <cell r="C150">
            <v>2959.8758700000003</v>
          </cell>
        </row>
        <row r="151">
          <cell r="B151" t="str">
            <v>COMMERCIAL BANK - IMPORTS 1030009529</v>
          </cell>
          <cell r="C151">
            <v>-1.7260000000000001E-2</v>
          </cell>
        </row>
        <row r="152">
          <cell r="B152" t="str">
            <v>BANK - BANK OF CEYLON RS A/C - 303129</v>
          </cell>
          <cell r="C152">
            <v>-1004.28612</v>
          </cell>
        </row>
        <row r="153">
          <cell r="B153" t="str">
            <v>BANK-BANK OF CEYLON (RS A/C) - 301258</v>
          </cell>
          <cell r="C153">
            <v>-647592.11841</v>
          </cell>
        </row>
        <row r="154">
          <cell r="B154" t="str">
            <v>NATION TRUST BANK - 011100000757</v>
          </cell>
          <cell r="C154">
            <v>472.32914</v>
          </cell>
        </row>
        <row r="155">
          <cell r="B155" t="str">
            <v>BANK OF CEYLON-CORPORATE BRANCH DTEA A/C</v>
          </cell>
          <cell r="C155">
            <v>-6859.2332500000002</v>
          </cell>
        </row>
        <row r="156">
          <cell r="B156" t="str">
            <v>BANK-BANK OF CEYLON (RS AC-LAKE VIEW)</v>
          </cell>
          <cell r="C156">
            <v>1144.3100400000001</v>
          </cell>
        </row>
        <row r="157">
          <cell r="B157" t="str">
            <v>PAN ASIA BANK</v>
          </cell>
          <cell r="C157">
            <v>0.15</v>
          </cell>
        </row>
        <row r="158">
          <cell r="B158" t="str">
            <v>BANK OF CEYLON-LAKEVIEW NO.2 A/C</v>
          </cell>
          <cell r="C158">
            <v>70.321610000000007</v>
          </cell>
        </row>
        <row r="159">
          <cell r="B159" t="str">
            <v>HONG KONG &amp; CHANGHAI BANK 001131036001</v>
          </cell>
          <cell r="C159">
            <v>318.96069</v>
          </cell>
        </row>
        <row r="160">
          <cell r="B160" t="str">
            <v>SEYLAN BANK - H/O - 03-0090366-001</v>
          </cell>
          <cell r="C160">
            <v>62.088320000000003</v>
          </cell>
        </row>
        <row r="161">
          <cell r="B161" t="str">
            <v>COMMERCIAL BANK - DTEA</v>
          </cell>
          <cell r="C161">
            <v>6.4095300000000002</v>
          </cell>
        </row>
        <row r="162">
          <cell r="B162" t="str">
            <v>UNCLASSIFIED TRANSACTIONS</v>
          </cell>
          <cell r="C162">
            <v>-0.36707999999999996</v>
          </cell>
        </row>
        <row r="163">
          <cell r="B163" t="str">
            <v>VALUE ADDED TAX (VAT) CONTROL A/C</v>
          </cell>
          <cell r="C163">
            <v>4654.9576799999995</v>
          </cell>
        </row>
        <row r="164">
          <cell r="B164" t="str">
            <v>NATION BUILDING TAX CONTROL ACCOUNT</v>
          </cell>
          <cell r="C164">
            <v>-1119.89507</v>
          </cell>
        </row>
        <row r="165">
          <cell r="B165" t="str">
            <v>EXCISE DUTY PAYABLE CONTROL A/C</v>
          </cell>
          <cell r="C165">
            <v>-28605.856670000001</v>
          </cell>
        </row>
        <row r="166">
          <cell r="B166" t="str">
            <v>LOANS-RETURNABLE</v>
          </cell>
          <cell r="C166">
            <v>-60598.909049999995</v>
          </cell>
        </row>
        <row r="167">
          <cell r="B167" t="str">
            <v>LOANS-SHORT TERM</v>
          </cell>
          <cell r="C167">
            <v>-446500</v>
          </cell>
        </row>
        <row r="168">
          <cell r="B168" t="str">
            <v>TRUST RECEIPT LOAN A/C</v>
          </cell>
          <cell r="C168">
            <v>0</v>
          </cell>
        </row>
        <row r="169">
          <cell r="B169" t="str">
            <v>PROVISION FOR DEFERRED TAXATION</v>
          </cell>
          <cell r="C169">
            <v>29844</v>
          </cell>
        </row>
        <row r="170">
          <cell r="B170" t="str">
            <v>CREDITORS-TRADE</v>
          </cell>
          <cell r="C170">
            <v>-297184.97704999999</v>
          </cell>
        </row>
        <row r="171">
          <cell r="B171" t="str">
            <v>PAYABLES-BILLS</v>
          </cell>
          <cell r="C171">
            <v>-8.0000000000000004E-4</v>
          </cell>
        </row>
        <row r="172">
          <cell r="B172" t="str">
            <v>CONTROL ACCOUNT-WAGES</v>
          </cell>
          <cell r="C172">
            <v>50.744330000000005</v>
          </cell>
        </row>
        <row r="173">
          <cell r="B173" t="str">
            <v>CONTROL ACCOUNT-SALARIES</v>
          </cell>
          <cell r="C173">
            <v>-25.245999999999999</v>
          </cell>
        </row>
        <row r="174">
          <cell r="B174" t="str">
            <v>PROVISION FOR TAX</v>
          </cell>
          <cell r="C174">
            <v>11921.13277</v>
          </cell>
        </row>
        <row r="175">
          <cell r="B175" t="str">
            <v>PROVISION FOR GRATUITY</v>
          </cell>
          <cell r="C175">
            <v>-131791.997</v>
          </cell>
        </row>
        <row r="176">
          <cell r="B176" t="str">
            <v>PAYABLES</v>
          </cell>
          <cell r="C176">
            <v>-4083.81376</v>
          </cell>
        </row>
        <row r="177">
          <cell r="B177" t="str">
            <v>ACCRUELS</v>
          </cell>
          <cell r="C177">
            <v>-49587.036390000001</v>
          </cell>
        </row>
        <row r="178">
          <cell r="B178" t="str">
            <v>WITHHOLDING TAX PAYABLE ON SERVICES</v>
          </cell>
          <cell r="C178">
            <v>-101.75647000000001</v>
          </cell>
        </row>
        <row r="179">
          <cell r="B179" t="str">
            <v>INTER COMPANIES</v>
          </cell>
          <cell r="C179">
            <v>-8215.0284900000006</v>
          </cell>
        </row>
        <row r="180">
          <cell r="B180" t="str">
            <v>BANK - STANDARD CHARTERED BANK</v>
          </cell>
          <cell r="C180">
            <v>-3343.7384300000003</v>
          </cell>
        </row>
        <row r="181">
          <cell r="B181" t="str">
            <v>BANK - SCB - DTE 01-3298817-02</v>
          </cell>
          <cell r="C181">
            <v>-1624.4593200000002</v>
          </cell>
        </row>
        <row r="182">
          <cell r="B182" t="str">
            <v>STOCK BROKER ACCOUNT</v>
          </cell>
          <cell r="C182">
            <v>9.4477700000000002</v>
          </cell>
        </row>
        <row r="183">
          <cell r="B183" t="str">
            <v>CAPITAL WORK IN PROGRESS</v>
          </cell>
          <cell r="C183">
            <v>38431.139520000004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amp; Date"/>
      <sheetName val="PickSheet"/>
      <sheetName val="Menu"/>
      <sheetName val="Info"/>
      <sheetName val="Date Setup"/>
      <sheetName val="BS"/>
      <sheetName val="BSUpdate"/>
      <sheetName val="IS Mon"/>
      <sheetName val="IS Mon - History"/>
      <sheetName val="ISMonUpdate"/>
      <sheetName val="IS STD"/>
      <sheetName val="ISSTD Macros"/>
      <sheetName val="Stats"/>
      <sheetName val="Stats - History"/>
      <sheetName val="StatsUpdate"/>
      <sheetName val="BLProf - History"/>
      <sheetName val="BLProf"/>
      <sheetName val="BacklogUpdate"/>
      <sheetName val="ProjCurr"/>
      <sheetName val="ProjCurrUpdate"/>
      <sheetName val="ProjNext"/>
      <sheetName val="ProjNextHistory"/>
      <sheetName val="ProjNextUpdate"/>
      <sheetName val="Sheet1"/>
      <sheetName val="Commentary"/>
      <sheetName val="All Sheet Macros"/>
      <sheetName val="PrintModule"/>
      <sheetName val="Message"/>
      <sheetName val="Menu_&amp;_Date"/>
      <sheetName val="Date_Setup"/>
      <sheetName val="IS_Mon"/>
      <sheetName val="IS_Mon_-_History"/>
      <sheetName val="IS_STD"/>
      <sheetName val="ISSTD_Macros"/>
      <sheetName val="Stats_-_History"/>
      <sheetName val="BLProf_-_History"/>
      <sheetName val="All_Sheet_Macros"/>
      <sheetName val="BUD-D.XLS"/>
      <sheetName val="Cap"/>
      <sheetName val="Sales Budget"/>
      <sheetName val="AC-CHART"/>
      <sheetName val="Article"/>
      <sheetName val="CUMAA"/>
      <sheetName val="Index"/>
      <sheetName val="STOCKS"/>
      <sheetName val="BL0100"/>
    </sheetNames>
    <sheetDataSet>
      <sheetData sheetId="0" refreshError="1"/>
      <sheetData sheetId="1" refreshError="1"/>
      <sheetData sheetId="2" refreshError="1"/>
      <sheetData sheetId="3" refreshError="1">
        <row r="6">
          <cell r="F6" t="str">
            <v>Bodyline (Pvt) Ltd</v>
          </cell>
        </row>
        <row r="9">
          <cell r="F9">
            <v>73.25</v>
          </cell>
        </row>
        <row r="12">
          <cell r="F12" t="str">
            <v>Rupees</v>
          </cell>
        </row>
      </sheetData>
      <sheetData sheetId="4" refreshError="1">
        <row r="7">
          <cell r="J7">
            <v>1</v>
          </cell>
          <cell r="O7" t="str">
            <v>Jan 2000</v>
          </cell>
        </row>
        <row r="8">
          <cell r="O8" t="str">
            <v>Jan 2000</v>
          </cell>
        </row>
        <row r="9">
          <cell r="J9">
            <v>7</v>
          </cell>
          <cell r="O9" t="str">
            <v>Jan 2000</v>
          </cell>
        </row>
        <row r="10">
          <cell r="O10" t="str">
            <v>Nov 1997</v>
          </cell>
        </row>
        <row r="11">
          <cell r="O11" t="str">
            <v>Jan 2000</v>
          </cell>
        </row>
        <row r="12">
          <cell r="O12" t="str">
            <v>Jan 2000</v>
          </cell>
        </row>
        <row r="13">
          <cell r="O13" t="str">
            <v>Jun 1995</v>
          </cell>
        </row>
      </sheetData>
      <sheetData sheetId="5" refreshError="1">
        <row r="13">
          <cell r="H13">
            <v>422381000</v>
          </cell>
          <cell r="J13">
            <v>0</v>
          </cell>
          <cell r="K13">
            <v>0</v>
          </cell>
          <cell r="N13">
            <v>461910000</v>
          </cell>
        </row>
        <row r="14">
          <cell r="H14">
            <v>2268000</v>
          </cell>
          <cell r="J14">
            <v>0</v>
          </cell>
          <cell r="K14">
            <v>0</v>
          </cell>
          <cell r="N14">
            <v>1756000</v>
          </cell>
        </row>
        <row r="15">
          <cell r="H15">
            <v>583952000</v>
          </cell>
          <cell r="J15">
            <v>0</v>
          </cell>
          <cell r="K15">
            <v>0</v>
          </cell>
          <cell r="N15">
            <v>608791000</v>
          </cell>
        </row>
        <row r="16">
          <cell r="H16">
            <v>72080000</v>
          </cell>
          <cell r="J16">
            <v>0</v>
          </cell>
          <cell r="K16">
            <v>0</v>
          </cell>
          <cell r="N16">
            <v>61406000</v>
          </cell>
        </row>
        <row r="19">
          <cell r="H19">
            <v>551378000</v>
          </cell>
          <cell r="J19">
            <v>0</v>
          </cell>
          <cell r="K19">
            <v>0</v>
          </cell>
          <cell r="N19">
            <v>532894000</v>
          </cell>
        </row>
        <row r="21">
          <cell r="N21">
            <v>0</v>
          </cell>
        </row>
        <row r="23">
          <cell r="N23">
            <v>0</v>
          </cell>
        </row>
        <row r="30">
          <cell r="H30">
            <v>71375000</v>
          </cell>
          <cell r="J30">
            <v>0</v>
          </cell>
          <cell r="K30">
            <v>0</v>
          </cell>
          <cell r="N30">
            <v>158010000</v>
          </cell>
        </row>
        <row r="31">
          <cell r="H31">
            <v>39930000</v>
          </cell>
          <cell r="J31">
            <v>0</v>
          </cell>
          <cell r="K31">
            <v>0</v>
          </cell>
          <cell r="N31">
            <v>39407000</v>
          </cell>
        </row>
        <row r="32">
          <cell r="H32">
            <v>493000</v>
          </cell>
          <cell r="J32">
            <v>0</v>
          </cell>
          <cell r="K32">
            <v>0</v>
          </cell>
          <cell r="N32">
            <v>414000</v>
          </cell>
        </row>
        <row r="33">
          <cell r="H33">
            <v>90043000</v>
          </cell>
          <cell r="J33">
            <v>0</v>
          </cell>
          <cell r="K33">
            <v>0</v>
          </cell>
          <cell r="N33">
            <v>123774000</v>
          </cell>
        </row>
        <row r="36">
          <cell r="H36">
            <v>18150000</v>
          </cell>
          <cell r="J36">
            <v>0</v>
          </cell>
          <cell r="K36">
            <v>0</v>
          </cell>
          <cell r="N36">
            <v>22391000</v>
          </cell>
        </row>
        <row r="38">
          <cell r="H38">
            <v>29951000</v>
          </cell>
          <cell r="J38">
            <v>0</v>
          </cell>
          <cell r="K38">
            <v>0</v>
          </cell>
          <cell r="N38">
            <v>30013000</v>
          </cell>
        </row>
        <row r="41">
          <cell r="H41">
            <v>330000000</v>
          </cell>
          <cell r="J41">
            <v>0</v>
          </cell>
          <cell r="K41">
            <v>0</v>
          </cell>
          <cell r="N41">
            <v>330000000</v>
          </cell>
        </row>
        <row r="42">
          <cell r="H42">
            <v>250000</v>
          </cell>
          <cell r="J42">
            <v>0</v>
          </cell>
          <cell r="K42">
            <v>0</v>
          </cell>
          <cell r="N42">
            <v>250000</v>
          </cell>
        </row>
        <row r="43">
          <cell r="H43">
            <v>36294000</v>
          </cell>
          <cell r="J43">
            <v>0</v>
          </cell>
          <cell r="K43">
            <v>0</v>
          </cell>
          <cell r="N43">
            <v>36294000</v>
          </cell>
        </row>
        <row r="44">
          <cell r="H44">
            <v>1015523000</v>
          </cell>
          <cell r="J44">
            <v>0</v>
          </cell>
          <cell r="K44">
            <v>0</v>
          </cell>
          <cell r="N44">
            <v>926154000</v>
          </cell>
        </row>
        <row r="45">
          <cell r="H45">
            <v>50000</v>
          </cell>
          <cell r="J45">
            <v>0</v>
          </cell>
          <cell r="K45">
            <v>0</v>
          </cell>
          <cell r="N45">
            <v>50000</v>
          </cell>
        </row>
      </sheetData>
      <sheetData sheetId="6" refreshError="1"/>
      <sheetData sheetId="7" refreshError="1">
        <row r="10">
          <cell r="G10">
            <v>346320000</v>
          </cell>
          <cell r="I10">
            <v>340940000</v>
          </cell>
          <cell r="K10">
            <v>0</v>
          </cell>
          <cell r="L10">
            <v>0</v>
          </cell>
          <cell r="M10">
            <v>340940000</v>
          </cell>
          <cell r="O10">
            <v>195796000</v>
          </cell>
        </row>
        <row r="14">
          <cell r="G14">
            <v>243097000</v>
          </cell>
          <cell r="I14">
            <v>223975000</v>
          </cell>
          <cell r="K14">
            <v>17047000</v>
          </cell>
          <cell r="L14">
            <v>1</v>
          </cell>
          <cell r="M14">
            <v>241880000</v>
          </cell>
          <cell r="O14">
            <v>139267000</v>
          </cell>
        </row>
        <row r="15">
          <cell r="K15">
            <v>858000</v>
          </cell>
          <cell r="L15">
            <v>2</v>
          </cell>
        </row>
        <row r="23">
          <cell r="G23">
            <v>121000</v>
          </cell>
          <cell r="I23">
            <v>858000</v>
          </cell>
          <cell r="K23">
            <v>-858000</v>
          </cell>
          <cell r="L23">
            <v>2</v>
          </cell>
          <cell r="M23">
            <v>0</v>
          </cell>
          <cell r="O23">
            <v>0</v>
          </cell>
        </row>
        <row r="25">
          <cell r="G25">
            <v>41213000</v>
          </cell>
          <cell r="I25">
            <v>32655000</v>
          </cell>
          <cell r="K25">
            <v>-17047000</v>
          </cell>
          <cell r="L25">
            <v>1</v>
          </cell>
          <cell r="M25">
            <v>15608000</v>
          </cell>
          <cell r="O25">
            <v>18426000</v>
          </cell>
        </row>
        <row r="34">
          <cell r="G34">
            <v>350000</v>
          </cell>
          <cell r="H34">
            <v>365000</v>
          </cell>
          <cell r="I34">
            <v>365000</v>
          </cell>
          <cell r="K34">
            <v>0</v>
          </cell>
          <cell r="L34">
            <v>0</v>
          </cell>
          <cell r="M34">
            <v>365000</v>
          </cell>
          <cell r="O34">
            <v>661000</v>
          </cell>
        </row>
        <row r="35">
          <cell r="G35">
            <v>-244000</v>
          </cell>
          <cell r="H35">
            <v>-5008000</v>
          </cell>
          <cell r="I35">
            <v>-5008000</v>
          </cell>
          <cell r="K35">
            <v>0</v>
          </cell>
          <cell r="L35">
            <v>0</v>
          </cell>
          <cell r="M35">
            <v>-5008000</v>
          </cell>
          <cell r="O35">
            <v>-1269000</v>
          </cell>
        </row>
        <row r="36">
          <cell r="G36">
            <v>976000</v>
          </cell>
          <cell r="H36">
            <v>-2062000</v>
          </cell>
          <cell r="I36">
            <v>-2062000</v>
          </cell>
          <cell r="K36">
            <v>0</v>
          </cell>
          <cell r="L36">
            <v>0</v>
          </cell>
          <cell r="M36">
            <v>-2062000</v>
          </cell>
          <cell r="O36">
            <v>-1544000</v>
          </cell>
        </row>
        <row r="43">
          <cell r="M43">
            <v>0</v>
          </cell>
          <cell r="O43">
            <v>88000</v>
          </cell>
        </row>
        <row r="49">
          <cell r="I49">
            <v>-788000</v>
          </cell>
        </row>
        <row r="54">
          <cell r="I54">
            <v>926154000</v>
          </cell>
        </row>
        <row r="59">
          <cell r="I59">
            <v>8219000</v>
          </cell>
        </row>
        <row r="61">
          <cell r="G61" t="str">
            <v>To add Royalty fees to cost of sales</v>
          </cell>
        </row>
        <row r="62">
          <cell r="G62" t="str">
            <v>To add export handling charges to cost of sales</v>
          </cell>
        </row>
      </sheetData>
      <sheetData sheetId="8" refreshError="1"/>
      <sheetData sheetId="9" refreshError="1"/>
      <sheetData sheetId="10" refreshError="1">
        <row r="10">
          <cell r="G10">
            <v>346320000</v>
          </cell>
          <cell r="I10">
            <v>340940000</v>
          </cell>
          <cell r="K10">
            <v>0</v>
          </cell>
          <cell r="L10">
            <v>0</v>
          </cell>
          <cell r="M10">
            <v>340940000</v>
          </cell>
          <cell r="O10">
            <v>195796000</v>
          </cell>
        </row>
        <row r="11">
          <cell r="K11">
            <v>0</v>
          </cell>
          <cell r="L11">
            <v>0</v>
          </cell>
        </row>
        <row r="14">
          <cell r="G14">
            <v>243097000</v>
          </cell>
          <cell r="I14">
            <v>223975000</v>
          </cell>
          <cell r="K14">
            <v>17047000</v>
          </cell>
          <cell r="L14">
            <v>1</v>
          </cell>
          <cell r="M14">
            <v>241880000</v>
          </cell>
          <cell r="O14">
            <v>139267000</v>
          </cell>
        </row>
        <row r="15">
          <cell r="K15">
            <v>858000</v>
          </cell>
          <cell r="L15">
            <v>2</v>
          </cell>
        </row>
        <row r="16">
          <cell r="K16">
            <v>0</v>
          </cell>
          <cell r="L16">
            <v>0</v>
          </cell>
        </row>
        <row r="17">
          <cell r="K17">
            <v>0</v>
          </cell>
          <cell r="L17">
            <v>0</v>
          </cell>
        </row>
        <row r="23">
          <cell r="G23">
            <v>121000</v>
          </cell>
          <cell r="I23">
            <v>858000</v>
          </cell>
          <cell r="K23">
            <v>-858000</v>
          </cell>
          <cell r="L23">
            <v>2</v>
          </cell>
          <cell r="M23">
            <v>0</v>
          </cell>
          <cell r="O23">
            <v>0</v>
          </cell>
        </row>
        <row r="24">
          <cell r="K24">
            <v>0</v>
          </cell>
          <cell r="L24">
            <v>0</v>
          </cell>
        </row>
        <row r="25">
          <cell r="G25">
            <v>41213000</v>
          </cell>
          <cell r="I25">
            <v>32655000</v>
          </cell>
          <cell r="K25">
            <v>-17047000</v>
          </cell>
          <cell r="L25">
            <v>1</v>
          </cell>
          <cell r="M25">
            <v>15608000</v>
          </cell>
          <cell r="O25">
            <v>18426000</v>
          </cell>
        </row>
        <row r="26">
          <cell r="K26">
            <v>0</v>
          </cell>
          <cell r="L26">
            <v>0</v>
          </cell>
        </row>
        <row r="27">
          <cell r="K27">
            <v>0</v>
          </cell>
          <cell r="L27">
            <v>0</v>
          </cell>
        </row>
        <row r="28">
          <cell r="K28">
            <v>0</v>
          </cell>
          <cell r="L28">
            <v>0</v>
          </cell>
        </row>
        <row r="34">
          <cell r="G34">
            <v>350000</v>
          </cell>
          <cell r="I34">
            <v>365000</v>
          </cell>
          <cell r="K34">
            <v>0</v>
          </cell>
          <cell r="L34">
            <v>0</v>
          </cell>
          <cell r="M34">
            <v>365000</v>
          </cell>
          <cell r="O34">
            <v>661000</v>
          </cell>
        </row>
        <row r="35">
          <cell r="G35">
            <v>-244000</v>
          </cell>
          <cell r="I35">
            <v>-5008000</v>
          </cell>
          <cell r="K35">
            <v>0</v>
          </cell>
          <cell r="L35">
            <v>0</v>
          </cell>
          <cell r="M35">
            <v>-5008000</v>
          </cell>
          <cell r="O35">
            <v>-1269000</v>
          </cell>
        </row>
        <row r="36">
          <cell r="G36">
            <v>976000</v>
          </cell>
          <cell r="I36">
            <v>-2062000</v>
          </cell>
          <cell r="K36">
            <v>0</v>
          </cell>
          <cell r="L36">
            <v>0</v>
          </cell>
          <cell r="M36">
            <v>-2062000</v>
          </cell>
          <cell r="O36">
            <v>-1544000</v>
          </cell>
        </row>
        <row r="37">
          <cell r="K37">
            <v>0</v>
          </cell>
          <cell r="L37">
            <v>0</v>
          </cell>
        </row>
        <row r="43">
          <cell r="G43">
            <v>0</v>
          </cell>
          <cell r="I43">
            <v>0</v>
          </cell>
          <cell r="K43">
            <v>0</v>
          </cell>
          <cell r="L43">
            <v>0</v>
          </cell>
          <cell r="M43">
            <v>0</v>
          </cell>
          <cell r="O43">
            <v>88000</v>
          </cell>
        </row>
        <row r="45">
          <cell r="K45">
            <v>0</v>
          </cell>
        </row>
        <row r="48">
          <cell r="I48">
            <v>0</v>
          </cell>
          <cell r="K48">
            <v>0</v>
          </cell>
          <cell r="L48">
            <v>0</v>
          </cell>
        </row>
        <row r="49">
          <cell r="I49">
            <v>-788000</v>
          </cell>
          <cell r="K49">
            <v>0</v>
          </cell>
          <cell r="L49">
            <v>0</v>
          </cell>
        </row>
        <row r="51">
          <cell r="I51">
            <v>0</v>
          </cell>
          <cell r="K51">
            <v>0</v>
          </cell>
          <cell r="L51">
            <v>0</v>
          </cell>
        </row>
        <row r="54">
          <cell r="I54">
            <v>926154000</v>
          </cell>
          <cell r="K54">
            <v>0</v>
          </cell>
          <cell r="L54">
            <v>0</v>
          </cell>
        </row>
        <row r="59">
          <cell r="I59">
            <v>133833000</v>
          </cell>
          <cell r="K59">
            <v>0</v>
          </cell>
        </row>
        <row r="61">
          <cell r="G61" t="str">
            <v>To add Royalty fees to cost of sales</v>
          </cell>
        </row>
        <row r="62">
          <cell r="G62" t="str">
            <v>To add export handling charges to cost of sales</v>
          </cell>
        </row>
        <row r="63">
          <cell r="G63">
            <v>0</v>
          </cell>
        </row>
        <row r="64">
          <cell r="G64">
            <v>0</v>
          </cell>
        </row>
        <row r="65">
          <cell r="G65">
            <v>0</v>
          </cell>
        </row>
        <row r="66">
          <cell r="G66">
            <v>0</v>
          </cell>
        </row>
      </sheetData>
      <sheetData sheetId="11" refreshError="1"/>
      <sheetData sheetId="12" refreshError="1"/>
      <sheetData sheetId="13" refreshError="1"/>
      <sheetData sheetId="14" refreshError="1"/>
      <sheetData sheetId="15" refreshError="1"/>
      <sheetData sheetId="16" refreshError="1">
        <row r="11">
          <cell r="E11">
            <v>5282</v>
          </cell>
          <cell r="G11">
            <v>8278</v>
          </cell>
          <cell r="I11">
            <v>3998</v>
          </cell>
          <cell r="J11">
            <v>1964</v>
          </cell>
          <cell r="L11">
            <v>4331</v>
          </cell>
          <cell r="M11">
            <v>4614</v>
          </cell>
          <cell r="O11">
            <v>3998</v>
          </cell>
          <cell r="P11">
            <v>1964</v>
          </cell>
          <cell r="R11">
            <v>4031</v>
          </cell>
          <cell r="S11">
            <v>5766</v>
          </cell>
          <cell r="U11">
            <v>4767</v>
          </cell>
          <cell r="V11">
            <v>5471</v>
          </cell>
          <cell r="X11">
            <v>3139</v>
          </cell>
          <cell r="Y11">
            <v>3139</v>
          </cell>
          <cell r="AA11">
            <v>4231</v>
          </cell>
          <cell r="AB11">
            <v>4231</v>
          </cell>
          <cell r="AD11">
            <v>4354</v>
          </cell>
          <cell r="AE11">
            <v>4354</v>
          </cell>
          <cell r="AJ11">
            <v>0</v>
          </cell>
          <cell r="AK11">
            <v>6188</v>
          </cell>
          <cell r="AP11">
            <v>0</v>
          </cell>
          <cell r="AQ11">
            <v>3133</v>
          </cell>
        </row>
        <row r="12">
          <cell r="B12" t="str">
            <v>Triumph</v>
          </cell>
          <cell r="C12">
            <v>571</v>
          </cell>
          <cell r="E12">
            <v>571</v>
          </cell>
          <cell r="G12">
            <v>8</v>
          </cell>
          <cell r="I12">
            <v>73</v>
          </cell>
          <cell r="J12">
            <v>103</v>
          </cell>
          <cell r="L12">
            <v>77</v>
          </cell>
          <cell r="M12">
            <v>31</v>
          </cell>
          <cell r="O12">
            <v>72</v>
          </cell>
          <cell r="P12">
            <v>41</v>
          </cell>
          <cell r="R12">
            <v>73</v>
          </cell>
          <cell r="S12">
            <v>103</v>
          </cell>
          <cell r="U12">
            <v>86</v>
          </cell>
          <cell r="V12">
            <v>62</v>
          </cell>
          <cell r="X12">
            <v>57</v>
          </cell>
          <cell r="Y12">
            <v>57</v>
          </cell>
          <cell r="AA12">
            <v>76</v>
          </cell>
          <cell r="AB12">
            <v>76</v>
          </cell>
          <cell r="AD12">
            <v>242</v>
          </cell>
          <cell r="AE12">
            <v>242</v>
          </cell>
          <cell r="AJ12">
            <v>0</v>
          </cell>
          <cell r="AK12">
            <v>5</v>
          </cell>
          <cell r="AP12">
            <v>0</v>
          </cell>
          <cell r="AQ12">
            <v>0</v>
          </cell>
        </row>
        <row r="13">
          <cell r="B13" t="str">
            <v>Local sales</v>
          </cell>
          <cell r="C13">
            <v>26</v>
          </cell>
          <cell r="E13">
            <v>26</v>
          </cell>
          <cell r="G13">
            <v>0</v>
          </cell>
          <cell r="I13">
            <v>0</v>
          </cell>
          <cell r="J13">
            <v>0</v>
          </cell>
          <cell r="L13">
            <v>0</v>
          </cell>
          <cell r="M13">
            <v>0</v>
          </cell>
          <cell r="O13">
            <v>0</v>
          </cell>
          <cell r="P13">
            <v>0</v>
          </cell>
          <cell r="R13">
            <v>0</v>
          </cell>
          <cell r="S13">
            <v>0</v>
          </cell>
          <cell r="U13">
            <v>0</v>
          </cell>
          <cell r="V13">
            <v>0</v>
          </cell>
          <cell r="X13">
            <v>0</v>
          </cell>
          <cell r="Y13">
            <v>0</v>
          </cell>
          <cell r="AA13">
            <v>0</v>
          </cell>
          <cell r="AB13">
            <v>0</v>
          </cell>
          <cell r="AD13">
            <v>0</v>
          </cell>
          <cell r="AE13">
            <v>0</v>
          </cell>
          <cell r="AJ13">
            <v>0</v>
          </cell>
          <cell r="AK13">
            <v>19</v>
          </cell>
          <cell r="AP13">
            <v>0</v>
          </cell>
          <cell r="AQ13">
            <v>0</v>
          </cell>
        </row>
        <row r="14">
          <cell r="B14" t="str">
            <v>Others</v>
          </cell>
          <cell r="C14">
            <v>0</v>
          </cell>
          <cell r="E14">
            <v>0</v>
          </cell>
          <cell r="G14">
            <v>25</v>
          </cell>
          <cell r="I14">
            <v>265</v>
          </cell>
          <cell r="J14">
            <v>174</v>
          </cell>
          <cell r="L14">
            <v>241</v>
          </cell>
          <cell r="M14">
            <v>9</v>
          </cell>
          <cell r="O14">
            <v>222</v>
          </cell>
          <cell r="P14">
            <v>0</v>
          </cell>
          <cell r="R14">
            <v>224</v>
          </cell>
          <cell r="S14">
            <v>0</v>
          </cell>
          <cell r="U14">
            <v>265</v>
          </cell>
          <cell r="V14">
            <v>0</v>
          </cell>
          <cell r="X14">
            <v>174</v>
          </cell>
          <cell r="Y14">
            <v>174</v>
          </cell>
          <cell r="AA14">
            <v>235</v>
          </cell>
          <cell r="AB14">
            <v>235</v>
          </cell>
          <cell r="AD14">
            <v>79</v>
          </cell>
          <cell r="AE14">
            <v>79</v>
          </cell>
          <cell r="AJ14">
            <v>0</v>
          </cell>
          <cell r="AK14">
            <v>0</v>
          </cell>
          <cell r="AP14">
            <v>0</v>
          </cell>
          <cell r="AQ14">
            <v>0</v>
          </cell>
        </row>
        <row r="37">
          <cell r="E37">
            <v>2329</v>
          </cell>
          <cell r="G37">
            <v>0</v>
          </cell>
          <cell r="I37">
            <v>0</v>
          </cell>
          <cell r="J37">
            <v>0</v>
          </cell>
          <cell r="L37">
            <v>0</v>
          </cell>
          <cell r="M37">
            <v>0</v>
          </cell>
          <cell r="O37">
            <v>0</v>
          </cell>
          <cell r="P37">
            <v>0</v>
          </cell>
          <cell r="R37">
            <v>0</v>
          </cell>
          <cell r="S37">
            <v>0</v>
          </cell>
          <cell r="U37">
            <v>0</v>
          </cell>
          <cell r="V37">
            <v>0</v>
          </cell>
          <cell r="X37">
            <v>0</v>
          </cell>
          <cell r="Y37">
            <v>0</v>
          </cell>
          <cell r="AA37">
            <v>0</v>
          </cell>
          <cell r="AB37">
            <v>0</v>
          </cell>
          <cell r="AD37">
            <v>0</v>
          </cell>
          <cell r="AE37">
            <v>0</v>
          </cell>
          <cell r="AJ37">
            <v>0</v>
          </cell>
          <cell r="AK37">
            <v>1547</v>
          </cell>
          <cell r="AP37">
            <v>0</v>
          </cell>
          <cell r="AQ37">
            <v>782</v>
          </cell>
        </row>
        <row r="38">
          <cell r="B38" t="str">
            <v>Triumph</v>
          </cell>
          <cell r="C38">
            <v>154</v>
          </cell>
          <cell r="E38">
            <v>154</v>
          </cell>
          <cell r="G38">
            <v>0</v>
          </cell>
          <cell r="I38">
            <v>0</v>
          </cell>
          <cell r="J38">
            <v>0</v>
          </cell>
          <cell r="L38">
            <v>0</v>
          </cell>
          <cell r="M38">
            <v>0</v>
          </cell>
          <cell r="O38">
            <v>0</v>
          </cell>
          <cell r="P38">
            <v>0</v>
          </cell>
          <cell r="R38">
            <v>0</v>
          </cell>
          <cell r="S38">
            <v>0</v>
          </cell>
          <cell r="U38">
            <v>0</v>
          </cell>
          <cell r="V38">
            <v>0</v>
          </cell>
          <cell r="X38">
            <v>0</v>
          </cell>
          <cell r="Y38">
            <v>0</v>
          </cell>
          <cell r="AA38">
            <v>0</v>
          </cell>
          <cell r="AB38">
            <v>0</v>
          </cell>
          <cell r="AD38">
            <v>0</v>
          </cell>
          <cell r="AE38">
            <v>0</v>
          </cell>
          <cell r="AJ38">
            <v>0</v>
          </cell>
          <cell r="AK38">
            <v>1</v>
          </cell>
          <cell r="AP38">
            <v>0</v>
          </cell>
          <cell r="AQ38">
            <v>0</v>
          </cell>
        </row>
        <row r="39">
          <cell r="B39" t="str">
            <v>Local sales</v>
          </cell>
          <cell r="C39">
            <v>6</v>
          </cell>
          <cell r="E39">
            <v>6</v>
          </cell>
          <cell r="G39">
            <v>0</v>
          </cell>
          <cell r="I39">
            <v>0</v>
          </cell>
          <cell r="J39">
            <v>0</v>
          </cell>
          <cell r="L39">
            <v>0</v>
          </cell>
          <cell r="M39">
            <v>0</v>
          </cell>
          <cell r="O39">
            <v>0</v>
          </cell>
          <cell r="P39">
            <v>0</v>
          </cell>
          <cell r="R39">
            <v>0</v>
          </cell>
          <cell r="S39">
            <v>0</v>
          </cell>
          <cell r="U39">
            <v>0</v>
          </cell>
          <cell r="V39">
            <v>0</v>
          </cell>
          <cell r="X39">
            <v>0</v>
          </cell>
          <cell r="Y39">
            <v>0</v>
          </cell>
          <cell r="AA39">
            <v>0</v>
          </cell>
          <cell r="AB39">
            <v>0</v>
          </cell>
          <cell r="AD39">
            <v>0</v>
          </cell>
          <cell r="AE39">
            <v>0</v>
          </cell>
          <cell r="AJ39">
            <v>0</v>
          </cell>
          <cell r="AK39">
            <v>5</v>
          </cell>
          <cell r="AP39">
            <v>0</v>
          </cell>
          <cell r="AQ39">
            <v>0</v>
          </cell>
        </row>
        <row r="40">
          <cell r="E40">
            <v>0</v>
          </cell>
          <cell r="G40">
            <v>0</v>
          </cell>
          <cell r="I40">
            <v>0</v>
          </cell>
          <cell r="J40">
            <v>0</v>
          </cell>
          <cell r="L40">
            <v>0</v>
          </cell>
          <cell r="M40">
            <v>0</v>
          </cell>
          <cell r="O40">
            <v>0</v>
          </cell>
          <cell r="P40">
            <v>0</v>
          </cell>
          <cell r="R40">
            <v>0</v>
          </cell>
          <cell r="S40">
            <v>0</v>
          </cell>
          <cell r="U40">
            <v>0</v>
          </cell>
          <cell r="V40">
            <v>0</v>
          </cell>
          <cell r="X40">
            <v>0</v>
          </cell>
          <cell r="Y40">
            <v>0</v>
          </cell>
          <cell r="AA40">
            <v>0</v>
          </cell>
          <cell r="AB40">
            <v>0</v>
          </cell>
          <cell r="AD40">
            <v>0</v>
          </cell>
          <cell r="AE40">
            <v>0</v>
          </cell>
          <cell r="AJ40">
            <v>0</v>
          </cell>
          <cell r="AK40">
            <v>0</v>
          </cell>
          <cell r="AP40">
            <v>0</v>
          </cell>
          <cell r="AQ40">
            <v>0</v>
          </cell>
        </row>
      </sheetData>
      <sheetData sheetId="17" refreshError="1"/>
      <sheetData sheetId="18" refreshError="1">
        <row r="11">
          <cell r="G11">
            <v>340940</v>
          </cell>
          <cell r="I11">
            <v>292474</v>
          </cell>
          <cell r="K11">
            <v>304271</v>
          </cell>
          <cell r="O11">
            <v>499531</v>
          </cell>
          <cell r="Q11">
            <v>289943</v>
          </cell>
          <cell r="S11">
            <v>261145</v>
          </cell>
          <cell r="Z11">
            <v>936398</v>
          </cell>
          <cell r="AB11">
            <v>636458</v>
          </cell>
        </row>
        <row r="12">
          <cell r="G12">
            <v>223975</v>
          </cell>
          <cell r="I12">
            <v>179393</v>
          </cell>
          <cell r="K12">
            <v>196990</v>
          </cell>
          <cell r="O12">
            <v>307448</v>
          </cell>
          <cell r="Q12">
            <v>206453</v>
          </cell>
          <cell r="S12">
            <v>192355</v>
          </cell>
          <cell r="Z12">
            <v>697880</v>
          </cell>
          <cell r="AB12">
            <v>459355</v>
          </cell>
        </row>
        <row r="17">
          <cell r="G17">
            <v>858</v>
          </cell>
          <cell r="I17">
            <v>-80</v>
          </cell>
          <cell r="K17">
            <v>134</v>
          </cell>
          <cell r="O17">
            <v>199</v>
          </cell>
          <cell r="Q17">
            <v>210</v>
          </cell>
          <cell r="S17">
            <v>200</v>
          </cell>
          <cell r="Z17">
            <v>207</v>
          </cell>
          <cell r="AB17">
            <v>433</v>
          </cell>
        </row>
        <row r="18">
          <cell r="G18">
            <v>32655</v>
          </cell>
          <cell r="I18">
            <v>33790</v>
          </cell>
          <cell r="K18">
            <v>35275</v>
          </cell>
          <cell r="O18">
            <v>45820</v>
          </cell>
          <cell r="Q18">
            <v>30005</v>
          </cell>
          <cell r="S18">
            <v>26825</v>
          </cell>
          <cell r="Z18">
            <v>129078</v>
          </cell>
          <cell r="AB18">
            <v>103339</v>
          </cell>
        </row>
        <row r="24">
          <cell r="G24">
            <v>365</v>
          </cell>
          <cell r="I24">
            <v>461</v>
          </cell>
          <cell r="K24">
            <v>447</v>
          </cell>
          <cell r="O24">
            <v>399</v>
          </cell>
          <cell r="Q24">
            <v>1229</v>
          </cell>
          <cell r="S24">
            <v>1219</v>
          </cell>
          <cell r="Z24">
            <v>26065</v>
          </cell>
          <cell r="AB24">
            <v>22432</v>
          </cell>
        </row>
        <row r="25">
          <cell r="G25">
            <v>-5008</v>
          </cell>
          <cell r="I25">
            <v>-3902</v>
          </cell>
          <cell r="K25">
            <v>351</v>
          </cell>
          <cell r="O25">
            <v>2353</v>
          </cell>
          <cell r="Q25">
            <v>1212</v>
          </cell>
          <cell r="S25">
            <v>948</v>
          </cell>
          <cell r="Z25">
            <v>18889</v>
          </cell>
          <cell r="AB25">
            <v>26254</v>
          </cell>
        </row>
        <row r="26">
          <cell r="G26">
            <v>-2062</v>
          </cell>
          <cell r="I26">
            <v>-613</v>
          </cell>
          <cell r="K26">
            <v>-899</v>
          </cell>
          <cell r="O26">
            <v>-951</v>
          </cell>
          <cell r="Q26">
            <v>-1798</v>
          </cell>
          <cell r="S26">
            <v>-1442</v>
          </cell>
          <cell r="Z26">
            <v>-988</v>
          </cell>
          <cell r="AB26">
            <v>-3297</v>
          </cell>
        </row>
        <row r="32">
          <cell r="G32">
            <v>0</v>
          </cell>
          <cell r="I32">
            <v>0</v>
          </cell>
          <cell r="K32">
            <v>0</v>
          </cell>
          <cell r="O32">
            <v>0</v>
          </cell>
          <cell r="Q32">
            <v>0</v>
          </cell>
          <cell r="Z32">
            <v>0</v>
          </cell>
        </row>
        <row r="36">
          <cell r="G36">
            <v>0</v>
          </cell>
          <cell r="I36">
            <v>0</v>
          </cell>
          <cell r="K36">
            <v>0</v>
          </cell>
          <cell r="O36">
            <v>0</v>
          </cell>
          <cell r="Q36">
            <v>0</v>
          </cell>
          <cell r="Z36">
            <v>0</v>
          </cell>
        </row>
      </sheetData>
      <sheetData sheetId="19" refreshError="1"/>
      <sheetData sheetId="20" refreshError="1">
        <row r="11">
          <cell r="Z11">
            <v>1235535</v>
          </cell>
          <cell r="AA11">
            <v>945043</v>
          </cell>
          <cell r="AB11">
            <v>945043</v>
          </cell>
        </row>
        <row r="12">
          <cell r="Z12">
            <v>881814</v>
          </cell>
          <cell r="AA12">
            <v>615815</v>
          </cell>
          <cell r="AB12">
            <v>615815</v>
          </cell>
        </row>
        <row r="17">
          <cell r="Z17">
            <v>223</v>
          </cell>
          <cell r="AA17">
            <v>4821</v>
          </cell>
          <cell r="AB17">
            <v>4821</v>
          </cell>
        </row>
        <row r="18">
          <cell r="Z18">
            <v>143345</v>
          </cell>
          <cell r="AA18">
            <v>143587</v>
          </cell>
          <cell r="AB18">
            <v>143587</v>
          </cell>
        </row>
        <row r="24">
          <cell r="Z24">
            <v>26272</v>
          </cell>
          <cell r="AA24">
            <v>21311</v>
          </cell>
          <cell r="AB24">
            <v>21311</v>
          </cell>
        </row>
        <row r="25">
          <cell r="Z25">
            <v>12024</v>
          </cell>
          <cell r="AA25">
            <v>8470</v>
          </cell>
          <cell r="AB25">
            <v>8470</v>
          </cell>
        </row>
        <row r="26">
          <cell r="Z26">
            <v>-3216</v>
          </cell>
          <cell r="AA26">
            <v>-2195</v>
          </cell>
          <cell r="AB26">
            <v>-2195</v>
          </cell>
        </row>
        <row r="32">
          <cell r="AB32">
            <v>942</v>
          </cell>
        </row>
      </sheetData>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ow r="7">
          <cell r="J7">
            <v>1</v>
          </cell>
        </row>
      </sheetData>
      <sheetData sheetId="30">
        <row r="10">
          <cell r="G10">
            <v>346320000</v>
          </cell>
        </row>
      </sheetData>
      <sheetData sheetId="31"/>
      <sheetData sheetId="32">
        <row r="10">
          <cell r="G10">
            <v>346320000</v>
          </cell>
        </row>
      </sheetData>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 -MA"/>
      <sheetName val="Sep 2005-Detailed Accs"/>
      <sheetName val="Quarterly results"/>
      <sheetName val="4 Turnover"/>
      <sheetName val="5 P B T"/>
      <sheetName val="Format"/>
      <sheetName val="Recd"/>
      <sheetName val="Graph"/>
    </sheetNames>
    <sheetDataSet>
      <sheetData sheetId="0"/>
      <sheetData sheetId="1" refreshError="1">
        <row r="1">
          <cell r="A1" t="str">
            <v xml:space="preserve">Hemas Group-Consolidated      </v>
          </cell>
        </row>
      </sheetData>
      <sheetData sheetId="2"/>
      <sheetData sheetId="3"/>
      <sheetData sheetId="4"/>
      <sheetData sheetId="5"/>
      <sheetData sheetId="6"/>
      <sheetData sheetId="7"/>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heetName val="Dec2006 Prices"/>
      <sheetName val="YTD-Nov 2007"/>
      <sheetName val="QTY-All"/>
      <sheetName val="Distributors"/>
      <sheetName val="QTY-Jan"/>
    </sheetNames>
    <sheetDataSet>
      <sheetData sheetId="0" refreshError="1"/>
      <sheetData sheetId="1"/>
      <sheetData sheetId="2">
        <row r="1">
          <cell r="B1" t="str">
            <v>Price Revisions</v>
          </cell>
        </row>
        <row r="3">
          <cell r="A3">
            <v>600315</v>
          </cell>
          <cell r="B3">
            <v>-20318.36</v>
          </cell>
        </row>
        <row r="4">
          <cell r="A4">
            <v>600317</v>
          </cell>
          <cell r="B4">
            <v>1096688.0279999995</v>
          </cell>
        </row>
        <row r="5">
          <cell r="A5">
            <v>600311</v>
          </cell>
          <cell r="B5">
            <v>685200.196</v>
          </cell>
        </row>
        <row r="6">
          <cell r="A6">
            <v>600319</v>
          </cell>
          <cell r="B6">
            <v>130573.92</v>
          </cell>
        </row>
        <row r="7">
          <cell r="A7">
            <v>600307</v>
          </cell>
          <cell r="B7">
            <v>158409.02499999999</v>
          </cell>
        </row>
        <row r="8">
          <cell r="A8">
            <v>600318</v>
          </cell>
          <cell r="B8">
            <v>363995.04</v>
          </cell>
        </row>
        <row r="9">
          <cell r="A9">
            <v>600308</v>
          </cell>
          <cell r="B9">
            <v>397304.44799999968</v>
          </cell>
        </row>
        <row r="10">
          <cell r="A10">
            <v>602413</v>
          </cell>
          <cell r="B10">
            <v>62240.831999999922</v>
          </cell>
        </row>
        <row r="11">
          <cell r="A11">
            <v>600310</v>
          </cell>
        </row>
        <row r="12">
          <cell r="A12">
            <v>600309</v>
          </cell>
          <cell r="B12">
            <v>242913.51199999999</v>
          </cell>
        </row>
        <row r="13">
          <cell r="A13">
            <v>600316</v>
          </cell>
          <cell r="B13">
            <v>247505.86200000011</v>
          </cell>
        </row>
        <row r="14">
          <cell r="A14">
            <v>602930</v>
          </cell>
          <cell r="B14">
            <v>0</v>
          </cell>
        </row>
        <row r="15">
          <cell r="A15">
            <v>600312</v>
          </cell>
          <cell r="B15">
            <v>17.783999999999992</v>
          </cell>
        </row>
        <row r="16">
          <cell r="A16">
            <v>600314</v>
          </cell>
          <cell r="B16">
            <v>3871.49</v>
          </cell>
        </row>
        <row r="17">
          <cell r="A17">
            <v>600313</v>
          </cell>
          <cell r="B17">
            <v>-1.1760000000000019</v>
          </cell>
        </row>
        <row r="18">
          <cell r="A18">
            <v>600440</v>
          </cell>
          <cell r="B18">
            <v>1507619.52</v>
          </cell>
        </row>
        <row r="19">
          <cell r="A19">
            <v>600441</v>
          </cell>
          <cell r="B19">
            <v>1495299.12</v>
          </cell>
        </row>
        <row r="20">
          <cell r="A20">
            <v>600447</v>
          </cell>
          <cell r="B20">
            <v>1451439.5</v>
          </cell>
        </row>
        <row r="21">
          <cell r="A21">
            <v>600462</v>
          </cell>
          <cell r="B21">
            <v>433303.94</v>
          </cell>
        </row>
        <row r="22">
          <cell r="A22">
            <v>600480</v>
          </cell>
          <cell r="B22">
            <v>732545.22</v>
          </cell>
        </row>
        <row r="23">
          <cell r="A23">
            <v>600473</v>
          </cell>
          <cell r="B23">
            <v>506642.6</v>
          </cell>
        </row>
        <row r="24">
          <cell r="A24">
            <v>600464</v>
          </cell>
          <cell r="B24">
            <v>498689.92</v>
          </cell>
        </row>
        <row r="25">
          <cell r="A25">
            <v>600446</v>
          </cell>
          <cell r="B25">
            <v>496547.38</v>
          </cell>
        </row>
        <row r="26">
          <cell r="A26">
            <v>602172</v>
          </cell>
          <cell r="B26">
            <v>394704.48</v>
          </cell>
        </row>
        <row r="27">
          <cell r="A27">
            <v>600458</v>
          </cell>
          <cell r="B27">
            <v>437312.46</v>
          </cell>
        </row>
        <row r="28">
          <cell r="A28">
            <v>600460</v>
          </cell>
          <cell r="B28">
            <v>389748.8</v>
          </cell>
        </row>
        <row r="29">
          <cell r="A29">
            <v>600461</v>
          </cell>
          <cell r="B29">
            <v>346984.32</v>
          </cell>
        </row>
        <row r="30">
          <cell r="A30">
            <v>600479</v>
          </cell>
          <cell r="B30">
            <v>307245.32</v>
          </cell>
        </row>
        <row r="31">
          <cell r="A31">
            <v>600474</v>
          </cell>
          <cell r="B31">
            <v>285054.71999999997</v>
          </cell>
        </row>
        <row r="32">
          <cell r="A32">
            <v>600457</v>
          </cell>
          <cell r="B32">
            <v>270239.40000000002</v>
          </cell>
        </row>
        <row r="33">
          <cell r="A33">
            <v>600478</v>
          </cell>
          <cell r="B33">
            <v>257309.62</v>
          </cell>
        </row>
        <row r="34">
          <cell r="A34">
            <v>600469</v>
          </cell>
          <cell r="B34">
            <v>229963.14</v>
          </cell>
        </row>
        <row r="35">
          <cell r="A35">
            <v>600433</v>
          </cell>
          <cell r="B35">
            <v>236416.04600000029</v>
          </cell>
        </row>
        <row r="36">
          <cell r="A36">
            <v>600472</v>
          </cell>
          <cell r="B36">
            <v>228836.08</v>
          </cell>
        </row>
        <row r="37">
          <cell r="A37">
            <v>600477</v>
          </cell>
          <cell r="B37">
            <v>224836.8</v>
          </cell>
        </row>
        <row r="38">
          <cell r="A38">
            <v>600443</v>
          </cell>
          <cell r="B38">
            <v>218621.76</v>
          </cell>
        </row>
        <row r="39">
          <cell r="A39">
            <v>602967</v>
          </cell>
          <cell r="B39">
            <v>0</v>
          </cell>
        </row>
        <row r="40">
          <cell r="A40">
            <v>600450</v>
          </cell>
          <cell r="B40">
            <v>199808</v>
          </cell>
        </row>
        <row r="41">
          <cell r="A41">
            <v>600431</v>
          </cell>
          <cell r="B41">
            <v>186200.04</v>
          </cell>
        </row>
        <row r="42">
          <cell r="A42">
            <v>600453</v>
          </cell>
          <cell r="B42">
            <v>182137.8</v>
          </cell>
        </row>
        <row r="43">
          <cell r="A43">
            <v>600436</v>
          </cell>
          <cell r="B43">
            <v>181136.64000000001</v>
          </cell>
        </row>
        <row r="44">
          <cell r="A44">
            <v>600465</v>
          </cell>
          <cell r="B44">
            <v>178997.86</v>
          </cell>
        </row>
        <row r="45">
          <cell r="A45">
            <v>600468</v>
          </cell>
          <cell r="B45">
            <v>158279.51999999999</v>
          </cell>
        </row>
        <row r="46">
          <cell r="A46">
            <v>600470</v>
          </cell>
          <cell r="B46">
            <v>150525</v>
          </cell>
        </row>
        <row r="47">
          <cell r="A47">
            <v>600444</v>
          </cell>
          <cell r="B47">
            <v>138167.4</v>
          </cell>
        </row>
        <row r="48">
          <cell r="A48">
            <v>600432</v>
          </cell>
          <cell r="B48">
            <v>136435.54</v>
          </cell>
        </row>
        <row r="49">
          <cell r="A49">
            <v>600481</v>
          </cell>
          <cell r="B49">
            <v>114613.8</v>
          </cell>
        </row>
        <row r="50">
          <cell r="A50">
            <v>600442</v>
          </cell>
          <cell r="B50">
            <v>105642.84</v>
          </cell>
        </row>
        <row r="51">
          <cell r="A51">
            <v>600430</v>
          </cell>
          <cell r="B51">
            <v>104159.52</v>
          </cell>
        </row>
        <row r="52">
          <cell r="A52">
            <v>600438</v>
          </cell>
          <cell r="B52">
            <v>98944.4</v>
          </cell>
        </row>
        <row r="53">
          <cell r="A53">
            <v>600459</v>
          </cell>
          <cell r="B53">
            <v>93403.8</v>
          </cell>
        </row>
        <row r="54">
          <cell r="A54">
            <v>602324</v>
          </cell>
          <cell r="B54">
            <v>48011.11799999998</v>
          </cell>
        </row>
        <row r="55">
          <cell r="A55">
            <v>600466</v>
          </cell>
          <cell r="B55">
            <v>37840</v>
          </cell>
        </row>
        <row r="56">
          <cell r="A56">
            <v>600451</v>
          </cell>
          <cell r="B56">
            <v>54081.3</v>
          </cell>
        </row>
        <row r="57">
          <cell r="A57">
            <v>600437</v>
          </cell>
          <cell r="B57">
            <v>53924.5</v>
          </cell>
        </row>
        <row r="58">
          <cell r="A58">
            <v>600476</v>
          </cell>
          <cell r="B58">
            <v>52428.28</v>
          </cell>
        </row>
        <row r="59">
          <cell r="A59">
            <v>600435</v>
          </cell>
          <cell r="B59">
            <v>51348.88</v>
          </cell>
        </row>
        <row r="60">
          <cell r="A60">
            <v>600445</v>
          </cell>
          <cell r="B60">
            <v>48657.919999999998</v>
          </cell>
        </row>
        <row r="61">
          <cell r="A61">
            <v>600452</v>
          </cell>
          <cell r="B61">
            <v>46638.48</v>
          </cell>
        </row>
        <row r="62">
          <cell r="A62">
            <v>600454</v>
          </cell>
          <cell r="B62">
            <v>40890</v>
          </cell>
        </row>
        <row r="63">
          <cell r="A63">
            <v>600467</v>
          </cell>
          <cell r="B63">
            <v>31453.967999999979</v>
          </cell>
        </row>
        <row r="64">
          <cell r="A64">
            <v>601896</v>
          </cell>
          <cell r="B64">
            <v>30657</v>
          </cell>
        </row>
        <row r="65">
          <cell r="A65">
            <v>600456</v>
          </cell>
          <cell r="B65">
            <v>22488.959999999999</v>
          </cell>
        </row>
        <row r="66">
          <cell r="A66">
            <v>600455</v>
          </cell>
          <cell r="B66">
            <v>19956.16</v>
          </cell>
        </row>
        <row r="67">
          <cell r="A67">
            <v>602421</v>
          </cell>
          <cell r="B67">
            <v>5374.74</v>
          </cell>
        </row>
        <row r="68">
          <cell r="A68">
            <v>600439</v>
          </cell>
          <cell r="B68">
            <v>9360</v>
          </cell>
        </row>
        <row r="69">
          <cell r="A69">
            <v>600475</v>
          </cell>
          <cell r="B69">
            <v>3576</v>
          </cell>
        </row>
        <row r="70">
          <cell r="A70">
            <v>600434</v>
          </cell>
          <cell r="B70">
            <v>0</v>
          </cell>
        </row>
        <row r="71">
          <cell r="A71">
            <v>600471</v>
          </cell>
          <cell r="B71">
            <v>0</v>
          </cell>
        </row>
        <row r="72">
          <cell r="A72">
            <v>600428</v>
          </cell>
          <cell r="B72">
            <v>0</v>
          </cell>
        </row>
        <row r="73">
          <cell r="A73">
            <v>600463</v>
          </cell>
          <cell r="B73">
            <v>0</v>
          </cell>
        </row>
        <row r="74">
          <cell r="A74">
            <v>600495</v>
          </cell>
          <cell r="B74">
            <v>-234367.35999999999</v>
          </cell>
        </row>
        <row r="75">
          <cell r="A75">
            <v>600494</v>
          </cell>
          <cell r="B75">
            <v>0</v>
          </cell>
        </row>
        <row r="76">
          <cell r="A76">
            <v>600503</v>
          </cell>
          <cell r="B76">
            <v>0</v>
          </cell>
        </row>
        <row r="77">
          <cell r="A77">
            <v>600501</v>
          </cell>
          <cell r="B77">
            <v>0</v>
          </cell>
        </row>
        <row r="78">
          <cell r="A78">
            <v>600486</v>
          </cell>
          <cell r="B78">
            <v>0</v>
          </cell>
        </row>
        <row r="79">
          <cell r="A79">
            <v>600487</v>
          </cell>
          <cell r="B79">
            <v>-10300.700000000001</v>
          </cell>
        </row>
        <row r="80">
          <cell r="A80">
            <v>600496</v>
          </cell>
          <cell r="B80">
            <v>-64741.04</v>
          </cell>
        </row>
        <row r="81">
          <cell r="A81">
            <v>600498</v>
          </cell>
          <cell r="B81">
            <v>0</v>
          </cell>
        </row>
        <row r="82">
          <cell r="A82">
            <v>600497</v>
          </cell>
          <cell r="B82">
            <v>0</v>
          </cell>
        </row>
        <row r="83">
          <cell r="A83">
            <v>600485</v>
          </cell>
          <cell r="B83">
            <v>-2187.4</v>
          </cell>
        </row>
        <row r="84">
          <cell r="A84">
            <v>600484</v>
          </cell>
          <cell r="B84">
            <v>-11159.86</v>
          </cell>
        </row>
        <row r="85">
          <cell r="A85">
            <v>600500</v>
          </cell>
          <cell r="B85">
            <v>0</v>
          </cell>
        </row>
        <row r="86">
          <cell r="A86">
            <v>600499</v>
          </cell>
          <cell r="B86">
            <v>0</v>
          </cell>
        </row>
        <row r="87">
          <cell r="A87">
            <v>600483</v>
          </cell>
          <cell r="B87">
            <v>-1394.8</v>
          </cell>
        </row>
        <row r="88">
          <cell r="A88">
            <v>600493</v>
          </cell>
          <cell r="B88">
            <v>0</v>
          </cell>
        </row>
        <row r="89">
          <cell r="A89">
            <v>600482</v>
          </cell>
          <cell r="B89">
            <v>0</v>
          </cell>
        </row>
        <row r="90">
          <cell r="A90">
            <v>600488</v>
          </cell>
          <cell r="B90">
            <v>0</v>
          </cell>
        </row>
        <row r="91">
          <cell r="A91">
            <v>600489</v>
          </cell>
          <cell r="B91">
            <v>0</v>
          </cell>
        </row>
        <row r="92">
          <cell r="A92">
            <v>600490</v>
          </cell>
          <cell r="B92">
            <v>0</v>
          </cell>
        </row>
        <row r="93">
          <cell r="A93">
            <v>600491</v>
          </cell>
          <cell r="B93">
            <v>0</v>
          </cell>
        </row>
        <row r="94">
          <cell r="A94">
            <v>600492</v>
          </cell>
          <cell r="B94">
            <v>0</v>
          </cell>
        </row>
        <row r="95">
          <cell r="A95">
            <v>600586</v>
          </cell>
          <cell r="B95">
            <v>443103</v>
          </cell>
        </row>
        <row r="96">
          <cell r="A96">
            <v>600595</v>
          </cell>
          <cell r="B96">
            <v>146700</v>
          </cell>
        </row>
        <row r="97">
          <cell r="A97">
            <v>600579</v>
          </cell>
        </row>
        <row r="98">
          <cell r="A98">
            <v>600596</v>
          </cell>
          <cell r="B98">
            <v>55550</v>
          </cell>
        </row>
        <row r="99">
          <cell r="A99">
            <v>600581</v>
          </cell>
        </row>
        <row r="100">
          <cell r="A100">
            <v>600585</v>
          </cell>
          <cell r="B100">
            <v>102944</v>
          </cell>
        </row>
        <row r="101">
          <cell r="A101">
            <v>600599</v>
          </cell>
          <cell r="B101">
            <v>57659.199999999997</v>
          </cell>
        </row>
        <row r="102">
          <cell r="A102">
            <v>600580</v>
          </cell>
          <cell r="B102">
            <v>141220.79999999999</v>
          </cell>
        </row>
        <row r="103">
          <cell r="A103">
            <v>602673</v>
          </cell>
          <cell r="B103">
            <v>0</v>
          </cell>
        </row>
        <row r="104">
          <cell r="A104">
            <v>601507</v>
          </cell>
        </row>
        <row r="105">
          <cell r="A105">
            <v>602685</v>
          </cell>
          <cell r="B105">
            <v>0</v>
          </cell>
        </row>
        <row r="106">
          <cell r="A106">
            <v>600589</v>
          </cell>
          <cell r="B106">
            <v>41931</v>
          </cell>
        </row>
        <row r="107">
          <cell r="A107">
            <v>600583</v>
          </cell>
          <cell r="B107">
            <v>56996</v>
          </cell>
        </row>
        <row r="108">
          <cell r="A108">
            <v>600588</v>
          </cell>
          <cell r="B108">
            <v>26218</v>
          </cell>
        </row>
        <row r="109">
          <cell r="A109">
            <v>600587</v>
          </cell>
          <cell r="B109">
            <v>15664</v>
          </cell>
        </row>
        <row r="110">
          <cell r="A110">
            <v>602751</v>
          </cell>
        </row>
        <row r="111">
          <cell r="A111">
            <v>600576</v>
          </cell>
          <cell r="B111">
            <v>0</v>
          </cell>
        </row>
        <row r="112">
          <cell r="A112">
            <v>600584</v>
          </cell>
          <cell r="B112">
            <v>25131</v>
          </cell>
        </row>
        <row r="113">
          <cell r="A113">
            <v>602674</v>
          </cell>
          <cell r="B113">
            <v>0</v>
          </cell>
        </row>
        <row r="114">
          <cell r="A114">
            <v>600575</v>
          </cell>
          <cell r="B114">
            <v>-61634.400000000001</v>
          </cell>
        </row>
        <row r="115">
          <cell r="A115">
            <v>600577</v>
          </cell>
          <cell r="B115">
            <v>14260</v>
          </cell>
        </row>
        <row r="116">
          <cell r="A116">
            <v>600594</v>
          </cell>
        </row>
        <row r="117">
          <cell r="A117">
            <v>602162</v>
          </cell>
        </row>
        <row r="118">
          <cell r="A118">
            <v>600590</v>
          </cell>
          <cell r="B118">
            <v>100</v>
          </cell>
        </row>
        <row r="119">
          <cell r="A119">
            <v>600598</v>
          </cell>
          <cell r="B119">
            <v>0</v>
          </cell>
        </row>
        <row r="120">
          <cell r="A120">
            <v>600578</v>
          </cell>
        </row>
        <row r="121">
          <cell r="A121">
            <v>600591</v>
          </cell>
          <cell r="B121">
            <v>0</v>
          </cell>
        </row>
        <row r="122">
          <cell r="A122">
            <v>600592</v>
          </cell>
          <cell r="B122">
            <v>0</v>
          </cell>
        </row>
        <row r="123">
          <cell r="A123">
            <v>600597</v>
          </cell>
          <cell r="B123">
            <v>0</v>
          </cell>
        </row>
        <row r="124">
          <cell r="A124">
            <v>600600</v>
          </cell>
          <cell r="B124">
            <v>178850.16</v>
          </cell>
        </row>
        <row r="125">
          <cell r="A125">
            <v>600604</v>
          </cell>
          <cell r="B125">
            <v>361675</v>
          </cell>
        </row>
        <row r="126">
          <cell r="A126">
            <v>600607</v>
          </cell>
          <cell r="B126">
            <v>64296.5</v>
          </cell>
        </row>
        <row r="127">
          <cell r="A127">
            <v>600601</v>
          </cell>
          <cell r="B127">
            <v>81470</v>
          </cell>
        </row>
        <row r="128">
          <cell r="A128">
            <v>600609</v>
          </cell>
          <cell r="B128">
            <v>88896.7</v>
          </cell>
        </row>
        <row r="129">
          <cell r="A129">
            <v>600606</v>
          </cell>
          <cell r="B129">
            <v>13653</v>
          </cell>
        </row>
        <row r="130">
          <cell r="A130">
            <v>600603</v>
          </cell>
          <cell r="B130">
            <v>86910.98</v>
          </cell>
        </row>
        <row r="131">
          <cell r="A131">
            <v>600602</v>
          </cell>
          <cell r="B131">
            <v>58928</v>
          </cell>
        </row>
        <row r="132">
          <cell r="A132">
            <v>601510</v>
          </cell>
          <cell r="B132">
            <v>78208.800000000003</v>
          </cell>
        </row>
        <row r="133">
          <cell r="A133">
            <v>600605</v>
          </cell>
          <cell r="B133">
            <v>18900</v>
          </cell>
        </row>
        <row r="134">
          <cell r="A134">
            <v>601511</v>
          </cell>
          <cell r="B134">
            <v>73390.600000000006</v>
          </cell>
        </row>
        <row r="135">
          <cell r="A135">
            <v>602610</v>
          </cell>
          <cell r="B135">
            <v>0</v>
          </cell>
        </row>
        <row r="136">
          <cell r="A136">
            <v>602469</v>
          </cell>
        </row>
        <row r="137">
          <cell r="A137">
            <v>602470</v>
          </cell>
        </row>
        <row r="138">
          <cell r="A138">
            <v>601395</v>
          </cell>
          <cell r="B138">
            <v>0</v>
          </cell>
        </row>
        <row r="139">
          <cell r="A139">
            <v>602449</v>
          </cell>
          <cell r="B139">
            <v>0</v>
          </cell>
        </row>
        <row r="140">
          <cell r="A140">
            <v>602450</v>
          </cell>
          <cell r="B140">
            <v>0</v>
          </cell>
        </row>
        <row r="141">
          <cell r="A141">
            <v>602451</v>
          </cell>
          <cell r="B141">
            <v>0</v>
          </cell>
        </row>
        <row r="142">
          <cell r="A142">
            <v>602452</v>
          </cell>
          <cell r="B142">
            <v>0</v>
          </cell>
        </row>
        <row r="143">
          <cell r="A143">
            <v>600619</v>
          </cell>
          <cell r="B143">
            <v>608410.5231999997</v>
          </cell>
        </row>
        <row r="144">
          <cell r="A144">
            <v>600626</v>
          </cell>
          <cell r="B144">
            <v>488683.73</v>
          </cell>
        </row>
        <row r="145">
          <cell r="A145">
            <v>600621</v>
          </cell>
          <cell r="B145">
            <v>467971.01880000019</v>
          </cell>
        </row>
        <row r="146">
          <cell r="A146">
            <v>600625</v>
          </cell>
          <cell r="B146">
            <v>339690.8959999996</v>
          </cell>
        </row>
        <row r="147">
          <cell r="A147">
            <v>600617</v>
          </cell>
          <cell r="B147">
            <v>328180.68279999995</v>
          </cell>
        </row>
        <row r="148">
          <cell r="A148">
            <v>600616</v>
          </cell>
          <cell r="B148">
            <v>293289.51399999973</v>
          </cell>
        </row>
        <row r="149">
          <cell r="A149">
            <v>600632</v>
          </cell>
          <cell r="B149">
            <v>256277.82799999995</v>
          </cell>
        </row>
        <row r="150">
          <cell r="A150">
            <v>600629</v>
          </cell>
          <cell r="B150">
            <v>321747.32</v>
          </cell>
        </row>
        <row r="151">
          <cell r="A151">
            <v>600620</v>
          </cell>
          <cell r="B151">
            <v>242846.6120000002</v>
          </cell>
        </row>
        <row r="152">
          <cell r="A152">
            <v>600622</v>
          </cell>
          <cell r="B152">
            <v>240364.636</v>
          </cell>
        </row>
        <row r="153">
          <cell r="A153">
            <v>602561</v>
          </cell>
          <cell r="B153">
            <v>40505.28899999999</v>
          </cell>
        </row>
        <row r="154">
          <cell r="A154">
            <v>602388</v>
          </cell>
          <cell r="B154">
            <v>128020.58199999997</v>
          </cell>
        </row>
        <row r="155">
          <cell r="A155">
            <v>602386</v>
          </cell>
          <cell r="B155">
            <v>118708.94199999992</v>
          </cell>
        </row>
        <row r="156">
          <cell r="A156">
            <v>600618</v>
          </cell>
          <cell r="B156">
            <v>170001.04219999997</v>
          </cell>
        </row>
        <row r="157">
          <cell r="A157">
            <v>602434</v>
          </cell>
          <cell r="B157">
            <v>89604.015799999979</v>
          </cell>
        </row>
        <row r="158">
          <cell r="A158">
            <v>600633</v>
          </cell>
          <cell r="B158">
            <v>164711.57119999977</v>
          </cell>
        </row>
        <row r="159">
          <cell r="A159">
            <v>600613</v>
          </cell>
          <cell r="B159">
            <v>141967.74890000004</v>
          </cell>
        </row>
        <row r="160">
          <cell r="A160">
            <v>602468</v>
          </cell>
          <cell r="B160">
            <v>56771.39979999997</v>
          </cell>
        </row>
        <row r="161">
          <cell r="A161">
            <v>602387</v>
          </cell>
          <cell r="B161">
            <v>82896.465999999942</v>
          </cell>
        </row>
        <row r="162">
          <cell r="A162">
            <v>600615</v>
          </cell>
          <cell r="B162">
            <v>108749.43960000009</v>
          </cell>
        </row>
        <row r="163">
          <cell r="A163">
            <v>602435</v>
          </cell>
          <cell r="B163">
            <v>60728.180800000038</v>
          </cell>
        </row>
        <row r="164">
          <cell r="A164">
            <v>601937</v>
          </cell>
          <cell r="B164">
            <v>85232.79859999998</v>
          </cell>
        </row>
        <row r="165">
          <cell r="A165">
            <v>602683</v>
          </cell>
          <cell r="B165">
            <v>0</v>
          </cell>
        </row>
        <row r="166">
          <cell r="A166">
            <v>600610</v>
          </cell>
          <cell r="B166">
            <v>62217.061799999959</v>
          </cell>
        </row>
        <row r="167">
          <cell r="A167">
            <v>600614</v>
          </cell>
          <cell r="B167">
            <v>60727.523000000067</v>
          </cell>
        </row>
        <row r="168">
          <cell r="A168">
            <v>600612</v>
          </cell>
          <cell r="B168">
            <v>52692.508800000047</v>
          </cell>
        </row>
        <row r="169">
          <cell r="A169">
            <v>602180</v>
          </cell>
          <cell r="B169">
            <v>52062.856800000016</v>
          </cell>
        </row>
        <row r="170">
          <cell r="A170">
            <v>600631</v>
          </cell>
          <cell r="B170">
            <v>51081.133200000055</v>
          </cell>
        </row>
        <row r="171">
          <cell r="A171">
            <v>602682</v>
          </cell>
          <cell r="B171">
            <v>0</v>
          </cell>
        </row>
        <row r="172">
          <cell r="A172">
            <v>601513</v>
          </cell>
          <cell r="B172">
            <v>42560.803999999982</v>
          </cell>
        </row>
        <row r="173">
          <cell r="A173">
            <v>601938</v>
          </cell>
          <cell r="B173">
            <v>42147.543399999973</v>
          </cell>
        </row>
        <row r="174">
          <cell r="A174">
            <v>602520</v>
          </cell>
          <cell r="B174">
            <v>-90652.895000000004</v>
          </cell>
        </row>
        <row r="175">
          <cell r="A175">
            <v>602562</v>
          </cell>
          <cell r="B175">
            <v>0</v>
          </cell>
        </row>
        <row r="176">
          <cell r="A176">
            <v>602563</v>
          </cell>
          <cell r="B176">
            <v>0</v>
          </cell>
        </row>
        <row r="177">
          <cell r="A177">
            <v>602854</v>
          </cell>
          <cell r="B177">
            <v>0</v>
          </cell>
        </row>
        <row r="178">
          <cell r="A178">
            <v>602855</v>
          </cell>
          <cell r="B178">
            <v>0</v>
          </cell>
        </row>
        <row r="179">
          <cell r="A179">
            <v>602181</v>
          </cell>
          <cell r="B179">
            <v>13750.263000000006</v>
          </cell>
        </row>
        <row r="180">
          <cell r="A180">
            <v>602293</v>
          </cell>
          <cell r="B180">
            <v>12346.183200000014</v>
          </cell>
        </row>
        <row r="181">
          <cell r="A181">
            <v>601512</v>
          </cell>
          <cell r="B181">
            <v>12722.090999999993</v>
          </cell>
        </row>
        <row r="182">
          <cell r="A182">
            <v>602881</v>
          </cell>
          <cell r="B182">
            <v>0</v>
          </cell>
        </row>
        <row r="183">
          <cell r="A183">
            <v>602307</v>
          </cell>
          <cell r="B183">
            <v>11129.393199999991</v>
          </cell>
        </row>
        <row r="184">
          <cell r="A184">
            <v>602306</v>
          </cell>
          <cell r="B184">
            <v>10853.466999999995</v>
          </cell>
        </row>
        <row r="185">
          <cell r="A185">
            <v>602947</v>
          </cell>
          <cell r="B185">
            <v>0</v>
          </cell>
        </row>
        <row r="186">
          <cell r="A186">
            <v>601514</v>
          </cell>
          <cell r="B186">
            <v>8188.0950000000084</v>
          </cell>
        </row>
        <row r="187">
          <cell r="A187">
            <v>602934</v>
          </cell>
          <cell r="B187">
            <v>0</v>
          </cell>
        </row>
        <row r="188">
          <cell r="A188">
            <v>600630</v>
          </cell>
          <cell r="B188">
            <v>5922.34</v>
          </cell>
        </row>
        <row r="189">
          <cell r="A189">
            <v>602949</v>
          </cell>
          <cell r="B189">
            <v>0</v>
          </cell>
        </row>
        <row r="190">
          <cell r="A190">
            <v>602880</v>
          </cell>
          <cell r="B190">
            <v>0</v>
          </cell>
        </row>
        <row r="191">
          <cell r="A191">
            <v>602883</v>
          </cell>
          <cell r="B191">
            <v>0</v>
          </cell>
        </row>
        <row r="192">
          <cell r="A192">
            <v>602950</v>
          </cell>
          <cell r="B192">
            <v>0</v>
          </cell>
        </row>
        <row r="193">
          <cell r="A193">
            <v>602948</v>
          </cell>
          <cell r="B193">
            <v>0</v>
          </cell>
        </row>
        <row r="194">
          <cell r="A194">
            <v>600623</v>
          </cell>
          <cell r="B194">
            <v>2724.6</v>
          </cell>
        </row>
        <row r="195">
          <cell r="A195">
            <v>600611</v>
          </cell>
          <cell r="B195">
            <v>7381.21</v>
          </cell>
        </row>
        <row r="196">
          <cell r="A196">
            <v>600627</v>
          </cell>
          <cell r="B196">
            <v>0</v>
          </cell>
        </row>
        <row r="197">
          <cell r="A197">
            <v>600628</v>
          </cell>
          <cell r="B197">
            <v>0</v>
          </cell>
        </row>
        <row r="198">
          <cell r="A198">
            <v>602558</v>
          </cell>
          <cell r="B198">
            <v>0</v>
          </cell>
        </row>
        <row r="199">
          <cell r="A199">
            <v>602557</v>
          </cell>
          <cell r="B199">
            <v>0</v>
          </cell>
        </row>
        <row r="200">
          <cell r="A200">
            <v>602555</v>
          </cell>
          <cell r="B200">
            <v>0</v>
          </cell>
        </row>
        <row r="201">
          <cell r="A201">
            <v>602214</v>
          </cell>
        </row>
        <row r="202">
          <cell r="A202">
            <v>602931</v>
          </cell>
        </row>
        <row r="203">
          <cell r="A203">
            <v>600706</v>
          </cell>
          <cell r="B203">
            <v>1280868.6000000001</v>
          </cell>
        </row>
        <row r="204">
          <cell r="A204">
            <v>600716</v>
          </cell>
          <cell r="B204">
            <v>940306.62</v>
          </cell>
        </row>
        <row r="205">
          <cell r="A205">
            <v>600695</v>
          </cell>
          <cell r="B205">
            <v>469018.4</v>
          </cell>
        </row>
        <row r="206">
          <cell r="A206">
            <v>600705</v>
          </cell>
          <cell r="B206">
            <v>0</v>
          </cell>
        </row>
        <row r="207">
          <cell r="A207">
            <v>600726</v>
          </cell>
          <cell r="B207">
            <v>1163010.1499999999</v>
          </cell>
        </row>
        <row r="208">
          <cell r="A208">
            <v>600701</v>
          </cell>
          <cell r="B208">
            <v>286309.32</v>
          </cell>
        </row>
        <row r="209">
          <cell r="A209">
            <v>600718</v>
          </cell>
          <cell r="B209">
            <v>257118.68</v>
          </cell>
        </row>
        <row r="210">
          <cell r="A210">
            <v>600700</v>
          </cell>
          <cell r="B210">
            <v>241588.5</v>
          </cell>
        </row>
        <row r="211">
          <cell r="A211">
            <v>600699</v>
          </cell>
          <cell r="B211">
            <v>287657.28000000003</v>
          </cell>
        </row>
        <row r="212">
          <cell r="A212">
            <v>600703</v>
          </cell>
          <cell r="B212">
            <v>272276.84000000003</v>
          </cell>
        </row>
        <row r="213">
          <cell r="A213">
            <v>600724</v>
          </cell>
          <cell r="B213">
            <v>443690.64</v>
          </cell>
        </row>
        <row r="214">
          <cell r="A214">
            <v>600708</v>
          </cell>
          <cell r="B214">
            <v>190631.94</v>
          </cell>
        </row>
        <row r="215">
          <cell r="A215">
            <v>600694</v>
          </cell>
          <cell r="B215">
            <v>223544.25499999998</v>
          </cell>
        </row>
        <row r="216">
          <cell r="A216">
            <v>600721</v>
          </cell>
          <cell r="B216">
            <v>317261.59999999998</v>
          </cell>
        </row>
        <row r="217">
          <cell r="A217">
            <v>600697</v>
          </cell>
          <cell r="B217">
            <v>238417.92000000001</v>
          </cell>
        </row>
        <row r="218">
          <cell r="A218">
            <v>600712</v>
          </cell>
          <cell r="B218">
            <v>138158.82</v>
          </cell>
        </row>
        <row r="219">
          <cell r="A219">
            <v>602381</v>
          </cell>
          <cell r="B219">
            <v>122070.24</v>
          </cell>
        </row>
        <row r="220">
          <cell r="A220">
            <v>600704</v>
          </cell>
          <cell r="B220">
            <v>0</v>
          </cell>
        </row>
        <row r="221">
          <cell r="A221">
            <v>600696</v>
          </cell>
          <cell r="B221">
            <v>71377.899999999994</v>
          </cell>
        </row>
        <row r="222">
          <cell r="A222">
            <v>600720</v>
          </cell>
          <cell r="B222">
            <v>44349.440000000002</v>
          </cell>
        </row>
        <row r="223">
          <cell r="A223">
            <v>600715</v>
          </cell>
          <cell r="B223">
            <v>77173.8</v>
          </cell>
        </row>
        <row r="224">
          <cell r="A224">
            <v>600702</v>
          </cell>
          <cell r="B224">
            <v>59300.92</v>
          </cell>
        </row>
        <row r="225">
          <cell r="A225">
            <v>600711</v>
          </cell>
          <cell r="B225">
            <v>135056.4</v>
          </cell>
        </row>
        <row r="226">
          <cell r="A226">
            <v>600713</v>
          </cell>
          <cell r="B226">
            <v>68899.8</v>
          </cell>
        </row>
        <row r="227">
          <cell r="A227">
            <v>602473</v>
          </cell>
          <cell r="B227">
            <v>86068.1</v>
          </cell>
        </row>
        <row r="228">
          <cell r="A228">
            <v>602436</v>
          </cell>
          <cell r="B228">
            <v>73944.539999999994</v>
          </cell>
        </row>
        <row r="229">
          <cell r="A229">
            <v>600698</v>
          </cell>
          <cell r="B229">
            <v>59337</v>
          </cell>
        </row>
        <row r="230">
          <cell r="A230">
            <v>602447</v>
          </cell>
          <cell r="B230">
            <v>0</v>
          </cell>
        </row>
        <row r="231">
          <cell r="A231">
            <v>602512</v>
          </cell>
          <cell r="B231">
            <v>0</v>
          </cell>
        </row>
        <row r="232">
          <cell r="A232">
            <v>602747</v>
          </cell>
          <cell r="B232">
            <v>0</v>
          </cell>
        </row>
        <row r="233">
          <cell r="A233">
            <v>600707</v>
          </cell>
          <cell r="B233">
            <v>0</v>
          </cell>
        </row>
        <row r="234">
          <cell r="A234">
            <v>600719</v>
          </cell>
          <cell r="B234">
            <v>25199.84</v>
          </cell>
        </row>
        <row r="235">
          <cell r="A235">
            <v>600717</v>
          </cell>
          <cell r="B235">
            <v>94032</v>
          </cell>
        </row>
        <row r="236">
          <cell r="A236">
            <v>600722</v>
          </cell>
          <cell r="B236">
            <v>-4750.88</v>
          </cell>
        </row>
        <row r="237">
          <cell r="A237">
            <v>601518</v>
          </cell>
          <cell r="B237">
            <v>101791.04459999999</v>
          </cell>
        </row>
        <row r="238">
          <cell r="A238">
            <v>602868</v>
          </cell>
          <cell r="B238">
            <v>0</v>
          </cell>
        </row>
        <row r="239">
          <cell r="A239">
            <v>600725</v>
          </cell>
          <cell r="B239">
            <v>36189.4</v>
          </cell>
        </row>
        <row r="240">
          <cell r="A240">
            <v>602488</v>
          </cell>
          <cell r="B240">
            <v>0</v>
          </cell>
        </row>
        <row r="241">
          <cell r="A241">
            <v>600714</v>
          </cell>
          <cell r="B241">
            <v>6911.64</v>
          </cell>
        </row>
        <row r="242">
          <cell r="A242">
            <v>601515</v>
          </cell>
          <cell r="B242">
            <v>3433.6875</v>
          </cell>
        </row>
        <row r="243">
          <cell r="A243">
            <v>602551</v>
          </cell>
          <cell r="B243">
            <v>0</v>
          </cell>
        </row>
        <row r="244">
          <cell r="A244">
            <v>602864</v>
          </cell>
          <cell r="B244">
            <v>0</v>
          </cell>
        </row>
        <row r="245">
          <cell r="A245">
            <v>600709</v>
          </cell>
          <cell r="B245">
            <v>0</v>
          </cell>
        </row>
        <row r="246">
          <cell r="A246">
            <v>600710</v>
          </cell>
          <cell r="B246">
            <v>0</v>
          </cell>
        </row>
        <row r="247">
          <cell r="A247">
            <v>600723</v>
          </cell>
          <cell r="B247">
            <v>0</v>
          </cell>
        </row>
        <row r="248">
          <cell r="A248">
            <v>600792</v>
          </cell>
          <cell r="B248">
            <v>528615.94799999986</v>
          </cell>
        </row>
        <row r="249">
          <cell r="A249">
            <v>600793</v>
          </cell>
          <cell r="B249">
            <v>407412.2</v>
          </cell>
        </row>
        <row r="250">
          <cell r="A250">
            <v>600779</v>
          </cell>
          <cell r="B250">
            <v>438880.5</v>
          </cell>
        </row>
        <row r="251">
          <cell r="A251">
            <v>600782</v>
          </cell>
          <cell r="B251">
            <v>281228.40000000002</v>
          </cell>
        </row>
        <row r="252">
          <cell r="A252">
            <v>600796</v>
          </cell>
          <cell r="B252">
            <v>288846.34000000003</v>
          </cell>
        </row>
        <row r="253">
          <cell r="A253">
            <v>600795</v>
          </cell>
          <cell r="B253">
            <v>266587.32</v>
          </cell>
        </row>
        <row r="254">
          <cell r="A254">
            <v>600787</v>
          </cell>
          <cell r="B254">
            <v>232281</v>
          </cell>
        </row>
        <row r="255">
          <cell r="A255">
            <v>600772</v>
          </cell>
          <cell r="B255">
            <v>13838</v>
          </cell>
        </row>
        <row r="256">
          <cell r="A256">
            <v>600786</v>
          </cell>
          <cell r="B256">
            <v>112788.84</v>
          </cell>
        </row>
        <row r="257">
          <cell r="A257">
            <v>600780</v>
          </cell>
          <cell r="B257">
            <v>100898</v>
          </cell>
        </row>
        <row r="258">
          <cell r="A258">
            <v>600789</v>
          </cell>
          <cell r="B258">
            <v>91458.96</v>
          </cell>
        </row>
        <row r="259">
          <cell r="A259">
            <v>600783</v>
          </cell>
          <cell r="B259">
            <v>83561.740000000005</v>
          </cell>
        </row>
        <row r="260">
          <cell r="A260">
            <v>600776</v>
          </cell>
          <cell r="B260">
            <v>90771.839999999997</v>
          </cell>
        </row>
        <row r="261">
          <cell r="A261">
            <v>600798</v>
          </cell>
          <cell r="B261">
            <v>88782.84</v>
          </cell>
        </row>
        <row r="262">
          <cell r="A262">
            <v>600784</v>
          </cell>
          <cell r="B262">
            <v>64278.400000000001</v>
          </cell>
        </row>
        <row r="263">
          <cell r="A263">
            <v>600775</v>
          </cell>
          <cell r="B263">
            <v>69345.919999999998</v>
          </cell>
        </row>
        <row r="264">
          <cell r="A264">
            <v>600773</v>
          </cell>
          <cell r="B264">
            <v>58400</v>
          </cell>
        </row>
        <row r="265">
          <cell r="A265">
            <v>600771</v>
          </cell>
          <cell r="B265">
            <v>59814.84</v>
          </cell>
        </row>
        <row r="266">
          <cell r="A266">
            <v>600788</v>
          </cell>
          <cell r="B266">
            <v>32230.1</v>
          </cell>
        </row>
        <row r="267">
          <cell r="A267">
            <v>600781</v>
          </cell>
          <cell r="B267">
            <v>32153.02</v>
          </cell>
        </row>
        <row r="268">
          <cell r="A268">
            <v>600791</v>
          </cell>
          <cell r="B268">
            <v>28248.36</v>
          </cell>
        </row>
        <row r="269">
          <cell r="A269">
            <v>600794</v>
          </cell>
          <cell r="B269">
            <v>29189.599999999999</v>
          </cell>
        </row>
        <row r="270">
          <cell r="A270">
            <v>600785</v>
          </cell>
          <cell r="B270">
            <v>27544.74</v>
          </cell>
        </row>
        <row r="271">
          <cell r="A271">
            <v>600778</v>
          </cell>
          <cell r="B271">
            <v>11970.72</v>
          </cell>
        </row>
        <row r="272">
          <cell r="A272">
            <v>600797</v>
          </cell>
          <cell r="B272">
            <v>12143.68</v>
          </cell>
        </row>
        <row r="273">
          <cell r="A273">
            <v>600790</v>
          </cell>
        </row>
        <row r="274">
          <cell r="A274">
            <v>600777</v>
          </cell>
          <cell r="B274">
            <v>6852.3</v>
          </cell>
        </row>
        <row r="275">
          <cell r="A275">
            <v>600774</v>
          </cell>
          <cell r="B275">
            <v>-580</v>
          </cell>
        </row>
        <row r="276">
          <cell r="A276">
            <v>600809</v>
          </cell>
          <cell r="B276">
            <v>704002.44</v>
          </cell>
        </row>
        <row r="277">
          <cell r="A277">
            <v>600813</v>
          </cell>
          <cell r="B277">
            <v>343267.96</v>
          </cell>
        </row>
        <row r="278">
          <cell r="A278">
            <v>600811</v>
          </cell>
          <cell r="B278">
            <v>217359.54</v>
          </cell>
        </row>
        <row r="279">
          <cell r="A279">
            <v>600810</v>
          </cell>
          <cell r="B279">
            <v>290850.17</v>
          </cell>
        </row>
        <row r="280">
          <cell r="A280">
            <v>600812</v>
          </cell>
          <cell r="B280">
            <v>116762.78</v>
          </cell>
        </row>
        <row r="281">
          <cell r="A281">
            <v>600814</v>
          </cell>
          <cell r="B281">
            <v>91499.62</v>
          </cell>
        </row>
        <row r="282">
          <cell r="A282">
            <v>601399</v>
          </cell>
          <cell r="B282">
            <v>1900675.12</v>
          </cell>
        </row>
        <row r="283">
          <cell r="A283">
            <v>600828</v>
          </cell>
          <cell r="B283">
            <v>1465936.64</v>
          </cell>
        </row>
        <row r="284">
          <cell r="A284">
            <v>600834</v>
          </cell>
          <cell r="B284">
            <v>727461.68</v>
          </cell>
        </row>
        <row r="285">
          <cell r="A285">
            <v>600830</v>
          </cell>
          <cell r="B285">
            <v>695321.2</v>
          </cell>
        </row>
        <row r="286">
          <cell r="A286">
            <v>600822</v>
          </cell>
          <cell r="B286">
            <v>872752.92</v>
          </cell>
        </row>
        <row r="287">
          <cell r="A287">
            <v>600837</v>
          </cell>
          <cell r="B287">
            <v>739208.5120000001</v>
          </cell>
        </row>
        <row r="288">
          <cell r="A288">
            <v>603016</v>
          </cell>
        </row>
        <row r="289">
          <cell r="A289">
            <v>600831</v>
          </cell>
          <cell r="B289">
            <v>115435.88</v>
          </cell>
        </row>
        <row r="290">
          <cell r="A290">
            <v>600823</v>
          </cell>
          <cell r="B290">
            <v>328336.86</v>
          </cell>
        </row>
        <row r="291">
          <cell r="A291">
            <v>600824</v>
          </cell>
          <cell r="B291">
            <v>0</v>
          </cell>
        </row>
        <row r="292">
          <cell r="A292">
            <v>600827</v>
          </cell>
        </row>
        <row r="293">
          <cell r="A293">
            <v>600825</v>
          </cell>
          <cell r="B293">
            <v>0</v>
          </cell>
        </row>
        <row r="294">
          <cell r="A294">
            <v>600839</v>
          </cell>
        </row>
        <row r="295">
          <cell r="A295">
            <v>600826</v>
          </cell>
          <cell r="B295">
            <v>16357.88</v>
          </cell>
        </row>
        <row r="296">
          <cell r="A296">
            <v>602565</v>
          </cell>
          <cell r="B296">
            <v>0</v>
          </cell>
        </row>
        <row r="297">
          <cell r="A297">
            <v>600832</v>
          </cell>
          <cell r="B297">
            <v>0</v>
          </cell>
        </row>
        <row r="298">
          <cell r="A298">
            <v>600838</v>
          </cell>
        </row>
        <row r="299">
          <cell r="A299">
            <v>602923</v>
          </cell>
        </row>
        <row r="300">
          <cell r="A300">
            <v>600833</v>
          </cell>
          <cell r="B300">
            <v>0</v>
          </cell>
        </row>
        <row r="301">
          <cell r="A301">
            <v>600840</v>
          </cell>
          <cell r="B301">
            <v>0</v>
          </cell>
        </row>
        <row r="302">
          <cell r="A302">
            <v>600829</v>
          </cell>
        </row>
        <row r="303">
          <cell r="A303">
            <v>600835</v>
          </cell>
        </row>
        <row r="304">
          <cell r="A304">
            <v>600836</v>
          </cell>
        </row>
        <row r="305">
          <cell r="A305">
            <v>602549</v>
          </cell>
          <cell r="B305">
            <v>371595.42</v>
          </cell>
        </row>
        <row r="306">
          <cell r="A306">
            <v>600862</v>
          </cell>
          <cell r="B306">
            <v>2085969.44</v>
          </cell>
        </row>
        <row r="307">
          <cell r="A307">
            <v>600861</v>
          </cell>
          <cell r="B307">
            <v>1884301.4475</v>
          </cell>
        </row>
        <row r="308">
          <cell r="A308">
            <v>600852</v>
          </cell>
          <cell r="B308">
            <v>1074048.52</v>
          </cell>
        </row>
        <row r="309">
          <cell r="A309">
            <v>600860</v>
          </cell>
          <cell r="B309">
            <v>1646504.7143999999</v>
          </cell>
        </row>
        <row r="310">
          <cell r="A310">
            <v>602489</v>
          </cell>
          <cell r="B310">
            <v>677929.24</v>
          </cell>
        </row>
        <row r="311">
          <cell r="A311">
            <v>600865</v>
          </cell>
          <cell r="B311">
            <v>702980.02</v>
          </cell>
        </row>
        <row r="312">
          <cell r="A312">
            <v>600863</v>
          </cell>
          <cell r="B312">
            <v>1416649.14</v>
          </cell>
        </row>
        <row r="313">
          <cell r="A313">
            <v>600859</v>
          </cell>
          <cell r="B313">
            <v>1108850.1139999998</v>
          </cell>
        </row>
        <row r="314">
          <cell r="A314">
            <v>600881</v>
          </cell>
          <cell r="B314">
            <v>2610568.5409999997</v>
          </cell>
        </row>
        <row r="315">
          <cell r="A315">
            <v>600858</v>
          </cell>
          <cell r="B315">
            <v>715091.4</v>
          </cell>
        </row>
        <row r="316">
          <cell r="A316">
            <v>600857</v>
          </cell>
          <cell r="B316">
            <v>1129921.0249999999</v>
          </cell>
        </row>
        <row r="317">
          <cell r="A317">
            <v>602426</v>
          </cell>
          <cell r="B317">
            <v>0</v>
          </cell>
        </row>
        <row r="318">
          <cell r="A318">
            <v>602793</v>
          </cell>
          <cell r="B318">
            <v>0</v>
          </cell>
        </row>
        <row r="319">
          <cell r="A319">
            <v>600887</v>
          </cell>
          <cell r="B319">
            <v>185775.62</v>
          </cell>
        </row>
        <row r="320">
          <cell r="A320">
            <v>600848</v>
          </cell>
          <cell r="B320">
            <v>505971.5</v>
          </cell>
        </row>
        <row r="321">
          <cell r="A321">
            <v>600877</v>
          </cell>
          <cell r="B321">
            <v>129771.84</v>
          </cell>
        </row>
        <row r="322">
          <cell r="A322">
            <v>600846</v>
          </cell>
          <cell r="B322">
            <v>253532.46</v>
          </cell>
        </row>
        <row r="323">
          <cell r="A323">
            <v>600854</v>
          </cell>
          <cell r="B323">
            <v>289905.03999999998</v>
          </cell>
        </row>
        <row r="324">
          <cell r="A324">
            <v>602794</v>
          </cell>
          <cell r="B324">
            <v>0</v>
          </cell>
        </row>
        <row r="325">
          <cell r="A325">
            <v>600849</v>
          </cell>
          <cell r="B325">
            <v>177956.77</v>
          </cell>
        </row>
        <row r="326">
          <cell r="A326">
            <v>600875</v>
          </cell>
          <cell r="B326">
            <v>211122.3</v>
          </cell>
        </row>
        <row r="327">
          <cell r="A327">
            <v>600878</v>
          </cell>
          <cell r="B327">
            <v>56556.04</v>
          </cell>
        </row>
        <row r="328">
          <cell r="A328">
            <v>602441</v>
          </cell>
          <cell r="B328">
            <v>23195.16</v>
          </cell>
        </row>
        <row r="329">
          <cell r="A329">
            <v>602209</v>
          </cell>
          <cell r="B329">
            <v>47331.24</v>
          </cell>
        </row>
        <row r="330">
          <cell r="A330">
            <v>600847</v>
          </cell>
          <cell r="B330">
            <v>141010.70000000001</v>
          </cell>
        </row>
        <row r="331">
          <cell r="A331">
            <v>602823</v>
          </cell>
          <cell r="B331">
            <v>0</v>
          </cell>
        </row>
        <row r="332">
          <cell r="A332">
            <v>602795</v>
          </cell>
          <cell r="B332">
            <v>0</v>
          </cell>
        </row>
        <row r="333">
          <cell r="A333">
            <v>600886</v>
          </cell>
          <cell r="B333">
            <v>56879.24</v>
          </cell>
        </row>
        <row r="334">
          <cell r="A334">
            <v>600876</v>
          </cell>
          <cell r="B334">
            <v>-60751.968000000008</v>
          </cell>
        </row>
        <row r="335">
          <cell r="A335">
            <v>602822</v>
          </cell>
          <cell r="B335">
            <v>0</v>
          </cell>
        </row>
        <row r="336">
          <cell r="A336">
            <v>600850</v>
          </cell>
          <cell r="B336">
            <v>0</v>
          </cell>
        </row>
        <row r="337">
          <cell r="A337">
            <v>600843</v>
          </cell>
          <cell r="B337">
            <v>1109.43</v>
          </cell>
        </row>
        <row r="338">
          <cell r="A338">
            <v>600851</v>
          </cell>
          <cell r="B338">
            <v>0</v>
          </cell>
        </row>
        <row r="339">
          <cell r="A339">
            <v>600853</v>
          </cell>
          <cell r="B339">
            <v>0</v>
          </cell>
        </row>
        <row r="340">
          <cell r="A340">
            <v>600841</v>
          </cell>
          <cell r="B340">
            <v>0</v>
          </cell>
        </row>
        <row r="341">
          <cell r="A341">
            <v>600842</v>
          </cell>
          <cell r="B341">
            <v>0</v>
          </cell>
        </row>
        <row r="342">
          <cell r="A342">
            <v>600855</v>
          </cell>
          <cell r="B342">
            <v>0</v>
          </cell>
        </row>
        <row r="343">
          <cell r="A343">
            <v>600856</v>
          </cell>
          <cell r="B343">
            <v>0</v>
          </cell>
        </row>
        <row r="344">
          <cell r="A344">
            <v>600866</v>
          </cell>
          <cell r="B344">
            <v>0</v>
          </cell>
        </row>
        <row r="345">
          <cell r="A345">
            <v>600867</v>
          </cell>
          <cell r="B345">
            <v>0</v>
          </cell>
        </row>
        <row r="346">
          <cell r="A346">
            <v>600868</v>
          </cell>
          <cell r="B346">
            <v>0</v>
          </cell>
        </row>
        <row r="347">
          <cell r="A347">
            <v>600869</v>
          </cell>
          <cell r="B347">
            <v>0</v>
          </cell>
        </row>
        <row r="348">
          <cell r="A348">
            <v>600870</v>
          </cell>
          <cell r="B348">
            <v>0</v>
          </cell>
        </row>
        <row r="349">
          <cell r="A349">
            <v>600871</v>
          </cell>
          <cell r="B349">
            <v>0</v>
          </cell>
        </row>
        <row r="350">
          <cell r="A350">
            <v>600872</v>
          </cell>
          <cell r="B350">
            <v>0</v>
          </cell>
        </row>
        <row r="351">
          <cell r="A351">
            <v>600873</v>
          </cell>
          <cell r="B351">
            <v>0</v>
          </cell>
        </row>
        <row r="352">
          <cell r="A352">
            <v>600874</v>
          </cell>
          <cell r="B352">
            <v>0</v>
          </cell>
        </row>
        <row r="353">
          <cell r="A353">
            <v>600879</v>
          </cell>
          <cell r="B353">
            <v>0</v>
          </cell>
        </row>
        <row r="354">
          <cell r="A354">
            <v>600880</v>
          </cell>
          <cell r="B354">
            <v>0</v>
          </cell>
        </row>
        <row r="355">
          <cell r="A355">
            <v>600882</v>
          </cell>
          <cell r="B355">
            <v>0</v>
          </cell>
        </row>
        <row r="356">
          <cell r="A356">
            <v>600883</v>
          </cell>
          <cell r="B356">
            <v>0</v>
          </cell>
        </row>
        <row r="357">
          <cell r="A357">
            <v>600922</v>
          </cell>
          <cell r="B357">
            <v>687233.4</v>
          </cell>
        </row>
        <row r="358">
          <cell r="A358">
            <v>600920</v>
          </cell>
          <cell r="B358">
            <v>1076369.3799999999</v>
          </cell>
        </row>
        <row r="359">
          <cell r="A359">
            <v>600923</v>
          </cell>
          <cell r="B359">
            <v>1150086.1599999999</v>
          </cell>
        </row>
        <row r="360">
          <cell r="A360">
            <v>600921</v>
          </cell>
          <cell r="B360">
            <v>772490.48</v>
          </cell>
        </row>
        <row r="361">
          <cell r="A361">
            <v>600914</v>
          </cell>
        </row>
        <row r="362">
          <cell r="A362">
            <v>600910</v>
          </cell>
          <cell r="B362">
            <v>521380.86</v>
          </cell>
        </row>
        <row r="363">
          <cell r="A363">
            <v>600924</v>
          </cell>
          <cell r="B363">
            <v>455922.64</v>
          </cell>
        </row>
        <row r="364">
          <cell r="A364">
            <v>600925</v>
          </cell>
          <cell r="B364">
            <v>536082.4</v>
          </cell>
        </row>
        <row r="365">
          <cell r="A365">
            <v>600911</v>
          </cell>
          <cell r="B365">
            <v>320182.15999999997</v>
          </cell>
        </row>
        <row r="366">
          <cell r="A366">
            <v>602637</v>
          </cell>
        </row>
        <row r="367">
          <cell r="A367">
            <v>600919</v>
          </cell>
          <cell r="B367">
            <v>110869</v>
          </cell>
        </row>
        <row r="368">
          <cell r="A368">
            <v>600918</v>
          </cell>
          <cell r="B368">
            <v>0</v>
          </cell>
        </row>
        <row r="369">
          <cell r="A369">
            <v>600915</v>
          </cell>
        </row>
        <row r="370">
          <cell r="A370">
            <v>600916</v>
          </cell>
          <cell r="B370">
            <v>158740.92000000001</v>
          </cell>
        </row>
        <row r="371">
          <cell r="A371">
            <v>600912</v>
          </cell>
          <cell r="B371">
            <v>62350</v>
          </cell>
        </row>
        <row r="372">
          <cell r="A372">
            <v>600913</v>
          </cell>
          <cell r="B372">
            <v>0</v>
          </cell>
        </row>
        <row r="373">
          <cell r="A373">
            <v>602986</v>
          </cell>
          <cell r="B373">
            <v>0</v>
          </cell>
        </row>
        <row r="374">
          <cell r="A374">
            <v>602992</v>
          </cell>
        </row>
        <row r="375">
          <cell r="A375">
            <v>602990</v>
          </cell>
        </row>
        <row r="376">
          <cell r="A376">
            <v>600909</v>
          </cell>
        </row>
        <row r="377">
          <cell r="A377">
            <v>600931</v>
          </cell>
          <cell r="B377">
            <v>2077587.346000002</v>
          </cell>
        </row>
        <row r="378">
          <cell r="A378">
            <v>600932</v>
          </cell>
          <cell r="B378">
            <v>18971.568000000218</v>
          </cell>
        </row>
        <row r="379">
          <cell r="A379">
            <v>600929</v>
          </cell>
          <cell r="B379">
            <v>8505.2816000002058</v>
          </cell>
        </row>
        <row r="380">
          <cell r="A380">
            <v>602620</v>
          </cell>
          <cell r="B380">
            <v>0</v>
          </cell>
        </row>
        <row r="381">
          <cell r="A381">
            <v>600926</v>
          </cell>
          <cell r="B381">
            <v>83824.143599999894</v>
          </cell>
        </row>
        <row r="382">
          <cell r="A382">
            <v>600930</v>
          </cell>
          <cell r="B382">
            <v>65238.606400000004</v>
          </cell>
        </row>
        <row r="383">
          <cell r="A383">
            <v>600927</v>
          </cell>
          <cell r="B383">
            <v>75408.413599999942</v>
          </cell>
        </row>
        <row r="384">
          <cell r="A384">
            <v>602552</v>
          </cell>
          <cell r="B384">
            <v>3094.984799999997</v>
          </cell>
        </row>
        <row r="385">
          <cell r="A385">
            <v>600928</v>
          </cell>
          <cell r="B385">
            <v>12.250799999999998</v>
          </cell>
        </row>
        <row r="386">
          <cell r="A386">
            <v>601116</v>
          </cell>
          <cell r="B386">
            <v>637827.6</v>
          </cell>
        </row>
        <row r="387">
          <cell r="A387">
            <v>601115</v>
          </cell>
          <cell r="B387">
            <v>3971076.82</v>
          </cell>
        </row>
        <row r="388">
          <cell r="A388">
            <v>601112</v>
          </cell>
          <cell r="B388">
            <v>3205181.9552000002</v>
          </cell>
        </row>
        <row r="389">
          <cell r="A389">
            <v>601111</v>
          </cell>
          <cell r="B389">
            <v>1598452.42</v>
          </cell>
        </row>
        <row r="390">
          <cell r="A390">
            <v>601108</v>
          </cell>
          <cell r="B390">
            <v>1215636.0297999999</v>
          </cell>
        </row>
        <row r="391">
          <cell r="A391">
            <v>601107</v>
          </cell>
          <cell r="B391">
            <v>171927.2</v>
          </cell>
        </row>
        <row r="392">
          <cell r="A392">
            <v>601113</v>
          </cell>
          <cell r="B392">
            <v>438436.96</v>
          </cell>
        </row>
        <row r="393">
          <cell r="A393">
            <v>602763</v>
          </cell>
          <cell r="B393">
            <v>0</v>
          </cell>
        </row>
        <row r="394">
          <cell r="A394">
            <v>602764</v>
          </cell>
          <cell r="B394">
            <v>0</v>
          </cell>
        </row>
        <row r="395">
          <cell r="A395">
            <v>601109</v>
          </cell>
          <cell r="B395">
            <v>69685.472999999998</v>
          </cell>
        </row>
        <row r="396">
          <cell r="A396">
            <v>601138</v>
          </cell>
          <cell r="B396">
            <v>0</v>
          </cell>
        </row>
        <row r="397">
          <cell r="A397">
            <v>601140</v>
          </cell>
          <cell r="B397">
            <v>-255933.45200000083</v>
          </cell>
        </row>
        <row r="398">
          <cell r="A398">
            <v>601141</v>
          </cell>
          <cell r="B398">
            <v>0</v>
          </cell>
        </row>
        <row r="399">
          <cell r="A399">
            <v>601142</v>
          </cell>
          <cell r="B399">
            <v>0</v>
          </cell>
        </row>
        <row r="400">
          <cell r="A400">
            <v>601137</v>
          </cell>
          <cell r="B400">
            <v>0</v>
          </cell>
        </row>
        <row r="401">
          <cell r="A401">
            <v>601143</v>
          </cell>
          <cell r="B401">
            <v>0</v>
          </cell>
        </row>
        <row r="402">
          <cell r="A402">
            <v>601136</v>
          </cell>
          <cell r="B402">
            <v>0</v>
          </cell>
        </row>
        <row r="403">
          <cell r="A403">
            <v>601713</v>
          </cell>
          <cell r="B403">
            <v>0</v>
          </cell>
        </row>
        <row r="404">
          <cell r="A404">
            <v>601139</v>
          </cell>
          <cell r="B404">
            <v>0</v>
          </cell>
        </row>
        <row r="405">
          <cell r="A405">
            <v>601135</v>
          </cell>
        </row>
        <row r="406">
          <cell r="A406">
            <v>601144</v>
          </cell>
          <cell r="B406">
            <v>0</v>
          </cell>
        </row>
        <row r="407">
          <cell r="A407">
            <v>601266</v>
          </cell>
          <cell r="B407">
            <v>823371.64</v>
          </cell>
        </row>
        <row r="408">
          <cell r="A408">
            <v>601270</v>
          </cell>
          <cell r="B408">
            <v>171920.7</v>
          </cell>
        </row>
        <row r="409">
          <cell r="A409">
            <v>602660</v>
          </cell>
          <cell r="B409">
            <v>0</v>
          </cell>
        </row>
        <row r="410">
          <cell r="A410">
            <v>601275</v>
          </cell>
          <cell r="B410">
            <v>26720.639999999999</v>
          </cell>
        </row>
        <row r="411">
          <cell r="A411">
            <v>601269</v>
          </cell>
          <cell r="B411">
            <v>121635.7</v>
          </cell>
        </row>
        <row r="412">
          <cell r="A412">
            <v>602663</v>
          </cell>
          <cell r="B412">
            <v>0</v>
          </cell>
        </row>
        <row r="413">
          <cell r="A413">
            <v>601268</v>
          </cell>
          <cell r="B413">
            <v>102667.6</v>
          </cell>
        </row>
        <row r="414">
          <cell r="A414">
            <v>601265</v>
          </cell>
          <cell r="B414">
            <v>143182.87</v>
          </cell>
        </row>
        <row r="415">
          <cell r="A415">
            <v>602661</v>
          </cell>
          <cell r="B415">
            <v>0</v>
          </cell>
        </row>
        <row r="416">
          <cell r="A416">
            <v>601271</v>
          </cell>
          <cell r="B416">
            <v>75282.600000000006</v>
          </cell>
        </row>
        <row r="417">
          <cell r="A417">
            <v>601267</v>
          </cell>
          <cell r="B417">
            <v>186297.54</v>
          </cell>
        </row>
        <row r="418">
          <cell r="A418">
            <v>601274</v>
          </cell>
          <cell r="B418">
            <v>13394.5</v>
          </cell>
        </row>
        <row r="419">
          <cell r="A419">
            <v>602667</v>
          </cell>
          <cell r="B419">
            <v>0</v>
          </cell>
        </row>
        <row r="420">
          <cell r="A420">
            <v>602662</v>
          </cell>
          <cell r="B420">
            <v>0</v>
          </cell>
        </row>
        <row r="421">
          <cell r="A421">
            <v>601273</v>
          </cell>
          <cell r="B421">
            <v>31037.78</v>
          </cell>
        </row>
        <row r="422">
          <cell r="A422">
            <v>601272</v>
          </cell>
          <cell r="B422">
            <v>35488.28</v>
          </cell>
        </row>
        <row r="423">
          <cell r="A423">
            <v>602546</v>
          </cell>
          <cell r="B423">
            <v>0</v>
          </cell>
        </row>
        <row r="424">
          <cell r="A424">
            <v>602666</v>
          </cell>
          <cell r="B424">
            <v>0</v>
          </cell>
        </row>
        <row r="425">
          <cell r="A425">
            <v>602545</v>
          </cell>
          <cell r="B425">
            <v>0</v>
          </cell>
        </row>
        <row r="426">
          <cell r="A426">
            <v>602482</v>
          </cell>
          <cell r="B426">
            <v>2440.31</v>
          </cell>
        </row>
        <row r="427">
          <cell r="A427">
            <v>602665</v>
          </cell>
          <cell r="B427">
            <v>0</v>
          </cell>
        </row>
        <row r="428">
          <cell r="A428">
            <v>602483</v>
          </cell>
          <cell r="B428">
            <v>1466.4</v>
          </cell>
        </row>
        <row r="429">
          <cell r="A429">
            <v>602668</v>
          </cell>
          <cell r="B429">
            <v>0</v>
          </cell>
        </row>
        <row r="430">
          <cell r="A430">
            <v>602479</v>
          </cell>
          <cell r="B430">
            <v>70.5</v>
          </cell>
        </row>
        <row r="431">
          <cell r="A431">
            <v>602480</v>
          </cell>
          <cell r="B431">
            <v>0</v>
          </cell>
        </row>
        <row r="432">
          <cell r="A432">
            <v>602481</v>
          </cell>
          <cell r="B432">
            <v>0</v>
          </cell>
        </row>
        <row r="433">
          <cell r="A433">
            <v>601330</v>
          </cell>
          <cell r="B433">
            <v>2558954.3199999998</v>
          </cell>
        </row>
        <row r="434">
          <cell r="A434">
            <v>601350</v>
          </cell>
          <cell r="B434">
            <v>1550787.84</v>
          </cell>
        </row>
        <row r="435">
          <cell r="A435">
            <v>601339</v>
          </cell>
          <cell r="B435">
            <v>1749339.6</v>
          </cell>
        </row>
        <row r="436">
          <cell r="A436">
            <v>601348</v>
          </cell>
          <cell r="B436">
            <v>887615.72</v>
          </cell>
        </row>
        <row r="437">
          <cell r="A437">
            <v>601344</v>
          </cell>
          <cell r="B437">
            <v>685517.92</v>
          </cell>
        </row>
        <row r="438">
          <cell r="A438">
            <v>601337</v>
          </cell>
          <cell r="B438">
            <v>329459.8</v>
          </cell>
        </row>
        <row r="439">
          <cell r="A439">
            <v>601343</v>
          </cell>
          <cell r="B439">
            <v>504267.39</v>
          </cell>
        </row>
        <row r="440">
          <cell r="A440">
            <v>601356</v>
          </cell>
          <cell r="B440">
            <v>159624.07999999999</v>
          </cell>
        </row>
        <row r="441">
          <cell r="A441">
            <v>601352</v>
          </cell>
          <cell r="B441">
            <v>457019.47</v>
          </cell>
        </row>
        <row r="442">
          <cell r="A442">
            <v>601351</v>
          </cell>
          <cell r="B442">
            <v>409954.38</v>
          </cell>
        </row>
        <row r="443">
          <cell r="A443">
            <v>601345</v>
          </cell>
          <cell r="B443">
            <v>273515.18</v>
          </cell>
        </row>
        <row r="444">
          <cell r="A444">
            <v>601338</v>
          </cell>
          <cell r="B444">
            <v>295468.92</v>
          </cell>
        </row>
        <row r="445">
          <cell r="A445">
            <v>601358</v>
          </cell>
          <cell r="B445">
            <v>80818.039999999994</v>
          </cell>
        </row>
        <row r="446">
          <cell r="A446">
            <v>601359</v>
          </cell>
          <cell r="B446">
            <v>360132.9</v>
          </cell>
        </row>
        <row r="447">
          <cell r="A447">
            <v>602753</v>
          </cell>
          <cell r="B447">
            <v>0</v>
          </cell>
        </row>
        <row r="448">
          <cell r="A448">
            <v>601336</v>
          </cell>
          <cell r="B448">
            <v>288493.48</v>
          </cell>
        </row>
        <row r="449">
          <cell r="A449">
            <v>601355</v>
          </cell>
          <cell r="B449">
            <v>206121.7</v>
          </cell>
        </row>
        <row r="450">
          <cell r="A450">
            <v>602416</v>
          </cell>
          <cell r="B450">
            <v>0</v>
          </cell>
        </row>
        <row r="451">
          <cell r="A451">
            <v>601349</v>
          </cell>
          <cell r="B451">
            <v>138799.72</v>
          </cell>
        </row>
        <row r="452">
          <cell r="A452">
            <v>601341</v>
          </cell>
          <cell r="B452">
            <v>104354.54</v>
          </cell>
        </row>
        <row r="453">
          <cell r="A453">
            <v>601346</v>
          </cell>
          <cell r="B453">
            <v>94881.96</v>
          </cell>
        </row>
        <row r="454">
          <cell r="A454">
            <v>602417</v>
          </cell>
          <cell r="B454">
            <v>0</v>
          </cell>
        </row>
        <row r="455">
          <cell r="A455">
            <v>601353</v>
          </cell>
          <cell r="B455">
            <v>74666.86</v>
          </cell>
        </row>
        <row r="456">
          <cell r="A456">
            <v>601340</v>
          </cell>
          <cell r="B456">
            <v>4344.6000000000004</v>
          </cell>
        </row>
        <row r="457">
          <cell r="A457">
            <v>601342</v>
          </cell>
          <cell r="B457">
            <v>43214.68</v>
          </cell>
        </row>
        <row r="458">
          <cell r="A458">
            <v>601335</v>
          </cell>
          <cell r="B458">
            <v>46767.99</v>
          </cell>
        </row>
        <row r="459">
          <cell r="A459">
            <v>601354</v>
          </cell>
          <cell r="B459">
            <v>42453.41</v>
          </cell>
        </row>
        <row r="460">
          <cell r="A460">
            <v>601357</v>
          </cell>
          <cell r="B460">
            <v>12964.92</v>
          </cell>
        </row>
        <row r="461">
          <cell r="A461">
            <v>601333</v>
          </cell>
          <cell r="B461">
            <v>-9</v>
          </cell>
        </row>
        <row r="462">
          <cell r="A462">
            <v>601331</v>
          </cell>
          <cell r="B462">
            <v>-255.32759999999988</v>
          </cell>
        </row>
        <row r="463">
          <cell r="A463">
            <v>601332</v>
          </cell>
          <cell r="B463">
            <v>0</v>
          </cell>
        </row>
        <row r="464">
          <cell r="A464">
            <v>601362</v>
          </cell>
          <cell r="B464">
            <v>0</v>
          </cell>
        </row>
        <row r="465">
          <cell r="A465">
            <v>601369</v>
          </cell>
          <cell r="B465">
            <v>0</v>
          </cell>
        </row>
        <row r="466">
          <cell r="A466">
            <v>601370</v>
          </cell>
          <cell r="B466">
            <v>57926.96</v>
          </cell>
        </row>
        <row r="467">
          <cell r="A467">
            <v>601366</v>
          </cell>
          <cell r="B467">
            <v>117590.22</v>
          </cell>
        </row>
        <row r="468">
          <cell r="A468">
            <v>601379</v>
          </cell>
          <cell r="B468">
            <v>37375.800000000003</v>
          </cell>
        </row>
        <row r="469">
          <cell r="A469">
            <v>601363</v>
          </cell>
          <cell r="B469">
            <v>20483.96</v>
          </cell>
        </row>
        <row r="470">
          <cell r="A470">
            <v>601367</v>
          </cell>
          <cell r="B470">
            <v>102086</v>
          </cell>
        </row>
        <row r="471">
          <cell r="A471">
            <v>601750</v>
          </cell>
          <cell r="B471">
            <v>0</v>
          </cell>
        </row>
        <row r="472">
          <cell r="A472">
            <v>601361</v>
          </cell>
          <cell r="B472">
            <v>0</v>
          </cell>
        </row>
        <row r="473">
          <cell r="A473">
            <v>601360</v>
          </cell>
          <cell r="B473">
            <v>12584.8</v>
          </cell>
        </row>
        <row r="474">
          <cell r="A474">
            <v>601368</v>
          </cell>
          <cell r="B474">
            <v>0</v>
          </cell>
        </row>
        <row r="475">
          <cell r="A475">
            <v>601372</v>
          </cell>
          <cell r="B475">
            <v>3531.08</v>
          </cell>
        </row>
        <row r="476">
          <cell r="A476">
            <v>601364</v>
          </cell>
          <cell r="B476">
            <v>0</v>
          </cell>
        </row>
        <row r="477">
          <cell r="A477">
            <v>601373</v>
          </cell>
          <cell r="B477">
            <v>6850.68</v>
          </cell>
        </row>
        <row r="478">
          <cell r="A478">
            <v>601365</v>
          </cell>
        </row>
        <row r="479">
          <cell r="A479">
            <v>601376</v>
          </cell>
          <cell r="B479">
            <v>0</v>
          </cell>
        </row>
        <row r="480">
          <cell r="A480">
            <v>601378</v>
          </cell>
          <cell r="B480">
            <v>0</v>
          </cell>
        </row>
        <row r="481">
          <cell r="A481">
            <v>601377</v>
          </cell>
          <cell r="B481">
            <v>0</v>
          </cell>
        </row>
        <row r="482">
          <cell r="A482">
            <v>601371</v>
          </cell>
          <cell r="B482">
            <v>0</v>
          </cell>
        </row>
        <row r="483">
          <cell r="A483">
            <v>601374</v>
          </cell>
          <cell r="B483">
            <v>0</v>
          </cell>
        </row>
        <row r="484">
          <cell r="A484">
            <v>600552</v>
          </cell>
          <cell r="B484">
            <v>0</v>
          </cell>
        </row>
        <row r="485">
          <cell r="A485">
            <v>600667</v>
          </cell>
          <cell r="B485">
            <v>6202186.6699999999</v>
          </cell>
        </row>
        <row r="486">
          <cell r="A486">
            <v>600658</v>
          </cell>
          <cell r="B486">
            <v>441396</v>
          </cell>
        </row>
        <row r="487">
          <cell r="A487">
            <v>600646</v>
          </cell>
          <cell r="B487">
            <v>1690190.16</v>
          </cell>
        </row>
        <row r="488">
          <cell r="A488">
            <v>600664</v>
          </cell>
          <cell r="B488">
            <v>0</v>
          </cell>
        </row>
        <row r="489">
          <cell r="A489">
            <v>600660</v>
          </cell>
          <cell r="B489">
            <v>547895.52</v>
          </cell>
        </row>
        <row r="490">
          <cell r="A490">
            <v>600650</v>
          </cell>
          <cell r="B490">
            <v>1092049.23</v>
          </cell>
        </row>
        <row r="491">
          <cell r="A491">
            <v>600657</v>
          </cell>
          <cell r="B491">
            <v>318499.40000000002</v>
          </cell>
        </row>
        <row r="492">
          <cell r="A492">
            <v>601973</v>
          </cell>
          <cell r="B492">
            <v>480415.32</v>
          </cell>
        </row>
        <row r="493">
          <cell r="A493">
            <v>600665</v>
          </cell>
          <cell r="B493">
            <v>70586.058000000136</v>
          </cell>
        </row>
        <row r="494">
          <cell r="A494">
            <v>600651</v>
          </cell>
          <cell r="B494">
            <v>644183.24</v>
          </cell>
        </row>
        <row r="495">
          <cell r="A495">
            <v>600663</v>
          </cell>
          <cell r="B495">
            <v>187559.61</v>
          </cell>
        </row>
        <row r="496">
          <cell r="A496">
            <v>600666</v>
          </cell>
          <cell r="B496">
            <v>550163.28</v>
          </cell>
        </row>
        <row r="497">
          <cell r="A497">
            <v>600661</v>
          </cell>
          <cell r="B497">
            <v>144337.14000000001</v>
          </cell>
        </row>
        <row r="498">
          <cell r="A498">
            <v>600652</v>
          </cell>
          <cell r="B498">
            <v>375520.92900000006</v>
          </cell>
        </row>
        <row r="499">
          <cell r="A499">
            <v>601974</v>
          </cell>
          <cell r="B499">
            <v>100532.96</v>
          </cell>
        </row>
        <row r="500">
          <cell r="A500">
            <v>600542</v>
          </cell>
          <cell r="B500">
            <v>149758.82999999999</v>
          </cell>
        </row>
        <row r="501">
          <cell r="A501">
            <v>601940</v>
          </cell>
          <cell r="B501">
            <v>90905.600000000006</v>
          </cell>
        </row>
        <row r="502">
          <cell r="A502">
            <v>600547</v>
          </cell>
          <cell r="B502">
            <v>12088.34</v>
          </cell>
        </row>
        <row r="503">
          <cell r="A503">
            <v>601506</v>
          </cell>
          <cell r="B503">
            <v>386855.21</v>
          </cell>
        </row>
        <row r="504">
          <cell r="A504">
            <v>600654</v>
          </cell>
          <cell r="B504">
            <v>63734.16</v>
          </cell>
        </row>
        <row r="505">
          <cell r="A505">
            <v>600662</v>
          </cell>
          <cell r="B505">
            <v>37309.18</v>
          </cell>
        </row>
        <row r="506">
          <cell r="A506">
            <v>600647</v>
          </cell>
          <cell r="B506">
            <v>67505.2</v>
          </cell>
        </row>
        <row r="507">
          <cell r="A507">
            <v>600554</v>
          </cell>
          <cell r="B507">
            <v>6513.0911999999653</v>
          </cell>
        </row>
        <row r="508">
          <cell r="A508">
            <v>600551</v>
          </cell>
          <cell r="B508">
            <v>9766.4280000000126</v>
          </cell>
        </row>
        <row r="509">
          <cell r="A509">
            <v>600550</v>
          </cell>
          <cell r="B509">
            <v>3053.3975999999843</v>
          </cell>
        </row>
        <row r="510">
          <cell r="A510">
            <v>602910</v>
          </cell>
          <cell r="B510">
            <v>0</v>
          </cell>
        </row>
        <row r="511">
          <cell r="A511">
            <v>600655</v>
          </cell>
          <cell r="B511">
            <v>29757.07</v>
          </cell>
        </row>
        <row r="512">
          <cell r="A512">
            <v>601939</v>
          </cell>
          <cell r="B512">
            <v>-1416.8</v>
          </cell>
        </row>
        <row r="513">
          <cell r="A513">
            <v>602490</v>
          </cell>
          <cell r="B513">
            <v>-219.04</v>
          </cell>
        </row>
        <row r="514">
          <cell r="A514">
            <v>600659</v>
          </cell>
          <cell r="B514">
            <v>0</v>
          </cell>
        </row>
        <row r="515">
          <cell r="A515">
            <v>600546</v>
          </cell>
          <cell r="B515">
            <v>-160</v>
          </cell>
        </row>
        <row r="516">
          <cell r="A516">
            <v>600553</v>
          </cell>
          <cell r="B516">
            <v>0</v>
          </cell>
        </row>
        <row r="517">
          <cell r="A517">
            <v>600548</v>
          </cell>
          <cell r="B517">
            <v>0</v>
          </cell>
        </row>
        <row r="518">
          <cell r="A518">
            <v>600549</v>
          </cell>
          <cell r="B518">
            <v>0</v>
          </cell>
        </row>
        <row r="519">
          <cell r="A519">
            <v>600648</v>
          </cell>
          <cell r="B519">
            <v>0</v>
          </cell>
        </row>
        <row r="520">
          <cell r="A520">
            <v>600649</v>
          </cell>
          <cell r="B520">
            <v>0</v>
          </cell>
        </row>
        <row r="521">
          <cell r="A521">
            <v>600656</v>
          </cell>
          <cell r="B521">
            <v>0</v>
          </cell>
        </row>
      </sheetData>
      <sheetData sheetId="3">
        <row r="2">
          <cell r="A2" t="str">
            <v>Material</v>
          </cell>
          <cell r="B2" t="str">
            <v>QTY DEC 2007</v>
          </cell>
          <cell r="C2" t="str">
            <v>QTY DEC 2006</v>
          </cell>
        </row>
        <row r="3">
          <cell r="A3">
            <v>600097</v>
          </cell>
          <cell r="C3">
            <v>10</v>
          </cell>
        </row>
        <row r="4">
          <cell r="A4">
            <v>600098</v>
          </cell>
          <cell r="C4">
            <v>3</v>
          </cell>
        </row>
        <row r="5">
          <cell r="A5">
            <v>600099</v>
          </cell>
        </row>
        <row r="6">
          <cell r="A6">
            <v>600100</v>
          </cell>
        </row>
        <row r="7">
          <cell r="A7">
            <v>600102</v>
          </cell>
          <cell r="C7">
            <v>3</v>
          </cell>
        </row>
        <row r="8">
          <cell r="A8">
            <v>600103</v>
          </cell>
          <cell r="B8">
            <v>2</v>
          </cell>
          <cell r="C8">
            <v>4</v>
          </cell>
        </row>
        <row r="9">
          <cell r="A9">
            <v>600104</v>
          </cell>
        </row>
        <row r="10">
          <cell r="A10">
            <v>600105</v>
          </cell>
        </row>
        <row r="11">
          <cell r="A11">
            <v>600106</v>
          </cell>
          <cell r="C11">
            <v>2</v>
          </cell>
        </row>
        <row r="12">
          <cell r="A12">
            <v>600108</v>
          </cell>
          <cell r="C12">
            <v>2</v>
          </cell>
        </row>
        <row r="13">
          <cell r="A13">
            <v>600109</v>
          </cell>
        </row>
        <row r="14">
          <cell r="A14">
            <v>600110</v>
          </cell>
          <cell r="C14">
            <v>1</v>
          </cell>
        </row>
        <row r="15">
          <cell r="A15">
            <v>600111</v>
          </cell>
          <cell r="B15">
            <v>-1</v>
          </cell>
          <cell r="C15">
            <v>4</v>
          </cell>
        </row>
        <row r="16">
          <cell r="A16">
            <v>600112</v>
          </cell>
          <cell r="B16">
            <v>1</v>
          </cell>
          <cell r="C16">
            <v>4</v>
          </cell>
        </row>
        <row r="17">
          <cell r="A17">
            <v>600113</v>
          </cell>
        </row>
        <row r="18">
          <cell r="A18">
            <v>600114</v>
          </cell>
        </row>
        <row r="19">
          <cell r="A19">
            <v>600116</v>
          </cell>
          <cell r="B19">
            <v>2</v>
          </cell>
          <cell r="C19">
            <v>3</v>
          </cell>
        </row>
        <row r="20">
          <cell r="A20">
            <v>600118</v>
          </cell>
        </row>
        <row r="21">
          <cell r="A21">
            <v>600119</v>
          </cell>
          <cell r="B21">
            <v>1</v>
          </cell>
        </row>
        <row r="22">
          <cell r="A22">
            <v>600120</v>
          </cell>
        </row>
        <row r="23">
          <cell r="A23">
            <v>600121</v>
          </cell>
        </row>
        <row r="24">
          <cell r="A24">
            <v>600122</v>
          </cell>
          <cell r="C24">
            <v>1</v>
          </cell>
        </row>
        <row r="25">
          <cell r="A25">
            <v>600123</v>
          </cell>
        </row>
        <row r="26">
          <cell r="A26">
            <v>600124</v>
          </cell>
        </row>
        <row r="27">
          <cell r="A27">
            <v>600127</v>
          </cell>
        </row>
        <row r="28">
          <cell r="A28">
            <v>600128</v>
          </cell>
          <cell r="C28">
            <v>7</v>
          </cell>
        </row>
        <row r="29">
          <cell r="A29">
            <v>600129</v>
          </cell>
          <cell r="C29">
            <v>1</v>
          </cell>
        </row>
        <row r="30">
          <cell r="A30">
            <v>600130</v>
          </cell>
        </row>
        <row r="31">
          <cell r="A31">
            <v>600131</v>
          </cell>
        </row>
        <row r="32">
          <cell r="A32">
            <v>600132</v>
          </cell>
        </row>
        <row r="33">
          <cell r="A33">
            <v>600134</v>
          </cell>
        </row>
        <row r="34">
          <cell r="A34">
            <v>600138</v>
          </cell>
        </row>
        <row r="35">
          <cell r="A35">
            <v>600140</v>
          </cell>
          <cell r="C35">
            <v>1</v>
          </cell>
        </row>
        <row r="36">
          <cell r="A36">
            <v>600141</v>
          </cell>
        </row>
        <row r="37">
          <cell r="A37">
            <v>600142</v>
          </cell>
        </row>
        <row r="38">
          <cell r="A38">
            <v>600143</v>
          </cell>
          <cell r="C38">
            <v>2</v>
          </cell>
        </row>
        <row r="39">
          <cell r="A39">
            <v>600146</v>
          </cell>
        </row>
        <row r="40">
          <cell r="A40">
            <v>600147</v>
          </cell>
        </row>
        <row r="41">
          <cell r="A41">
            <v>600149</v>
          </cell>
          <cell r="B41">
            <v>2</v>
          </cell>
        </row>
        <row r="42">
          <cell r="A42">
            <v>600151</v>
          </cell>
          <cell r="C42">
            <v>7</v>
          </cell>
        </row>
        <row r="43">
          <cell r="A43">
            <v>600152</v>
          </cell>
          <cell r="C43">
            <v>5</v>
          </cell>
        </row>
        <row r="44">
          <cell r="A44">
            <v>600153</v>
          </cell>
          <cell r="C44">
            <v>3</v>
          </cell>
        </row>
        <row r="45">
          <cell r="A45">
            <v>600154</v>
          </cell>
        </row>
        <row r="46">
          <cell r="A46">
            <v>600156</v>
          </cell>
          <cell r="C46">
            <v>73</v>
          </cell>
        </row>
        <row r="47">
          <cell r="A47">
            <v>600157</v>
          </cell>
        </row>
        <row r="48">
          <cell r="A48">
            <v>600158</v>
          </cell>
        </row>
        <row r="49">
          <cell r="A49">
            <v>600160</v>
          </cell>
          <cell r="C49">
            <v>1</v>
          </cell>
        </row>
        <row r="50">
          <cell r="A50">
            <v>600165</v>
          </cell>
        </row>
        <row r="51">
          <cell r="A51">
            <v>600168</v>
          </cell>
          <cell r="C51">
            <v>13</v>
          </cell>
        </row>
        <row r="52">
          <cell r="A52">
            <v>600169</v>
          </cell>
          <cell r="C52">
            <v>6</v>
          </cell>
        </row>
        <row r="53">
          <cell r="A53">
            <v>600170</v>
          </cell>
          <cell r="C53">
            <v>16</v>
          </cell>
        </row>
        <row r="54">
          <cell r="A54">
            <v>600171</v>
          </cell>
          <cell r="C54">
            <v>2</v>
          </cell>
        </row>
        <row r="55">
          <cell r="A55">
            <v>600172</v>
          </cell>
        </row>
        <row r="56">
          <cell r="A56">
            <v>600173</v>
          </cell>
          <cell r="C56">
            <v>11</v>
          </cell>
        </row>
        <row r="57">
          <cell r="A57">
            <v>600174</v>
          </cell>
          <cell r="C57">
            <v>2</v>
          </cell>
        </row>
        <row r="58">
          <cell r="A58">
            <v>600176</v>
          </cell>
          <cell r="C58">
            <v>2</v>
          </cell>
        </row>
        <row r="59">
          <cell r="A59">
            <v>600179</v>
          </cell>
        </row>
        <row r="60">
          <cell r="A60">
            <v>600180</v>
          </cell>
        </row>
        <row r="61">
          <cell r="A61">
            <v>600181</v>
          </cell>
        </row>
        <row r="62">
          <cell r="A62">
            <v>600183</v>
          </cell>
          <cell r="C62">
            <v>1</v>
          </cell>
        </row>
        <row r="63">
          <cell r="A63">
            <v>600184</v>
          </cell>
          <cell r="C63">
            <v>1</v>
          </cell>
        </row>
        <row r="64">
          <cell r="A64">
            <v>600185</v>
          </cell>
        </row>
        <row r="65">
          <cell r="A65">
            <v>600186</v>
          </cell>
        </row>
        <row r="66">
          <cell r="A66">
            <v>600187</v>
          </cell>
        </row>
        <row r="67">
          <cell r="A67">
            <v>600188</v>
          </cell>
        </row>
        <row r="68">
          <cell r="A68">
            <v>600193</v>
          </cell>
        </row>
        <row r="69">
          <cell r="A69">
            <v>600194</v>
          </cell>
          <cell r="C69">
            <v>13</v>
          </cell>
        </row>
        <row r="70">
          <cell r="A70">
            <v>600196</v>
          </cell>
        </row>
        <row r="71">
          <cell r="A71">
            <v>600198</v>
          </cell>
        </row>
        <row r="72">
          <cell r="A72">
            <v>600199</v>
          </cell>
        </row>
        <row r="73">
          <cell r="A73">
            <v>600200</v>
          </cell>
        </row>
        <row r="74">
          <cell r="A74">
            <v>600201</v>
          </cell>
        </row>
        <row r="75">
          <cell r="A75">
            <v>600202</v>
          </cell>
          <cell r="B75">
            <v>-1</v>
          </cell>
          <cell r="C75">
            <v>3</v>
          </cell>
        </row>
        <row r="76">
          <cell r="A76">
            <v>600203</v>
          </cell>
          <cell r="C76">
            <v>3</v>
          </cell>
        </row>
        <row r="77">
          <cell r="A77">
            <v>600204</v>
          </cell>
        </row>
        <row r="78">
          <cell r="A78">
            <v>600205</v>
          </cell>
        </row>
        <row r="79">
          <cell r="A79">
            <v>600206</v>
          </cell>
          <cell r="B79">
            <v>-2</v>
          </cell>
          <cell r="C79">
            <v>4</v>
          </cell>
        </row>
        <row r="80">
          <cell r="A80">
            <v>600207</v>
          </cell>
          <cell r="B80">
            <v>-1</v>
          </cell>
        </row>
        <row r="81">
          <cell r="A81">
            <v>600208</v>
          </cell>
        </row>
        <row r="82">
          <cell r="A82">
            <v>600209</v>
          </cell>
          <cell r="C82">
            <v>2</v>
          </cell>
        </row>
        <row r="83">
          <cell r="A83">
            <v>600210</v>
          </cell>
        </row>
        <row r="84">
          <cell r="A84">
            <v>600212</v>
          </cell>
          <cell r="C84">
            <v>1</v>
          </cell>
        </row>
        <row r="85">
          <cell r="A85">
            <v>600213</v>
          </cell>
          <cell r="B85">
            <v>-2</v>
          </cell>
          <cell r="C85">
            <v>10</v>
          </cell>
        </row>
        <row r="86">
          <cell r="A86">
            <v>600214</v>
          </cell>
        </row>
        <row r="87">
          <cell r="A87">
            <v>600215</v>
          </cell>
        </row>
        <row r="88">
          <cell r="A88">
            <v>600216</v>
          </cell>
          <cell r="C88">
            <v>2</v>
          </cell>
        </row>
        <row r="89">
          <cell r="A89">
            <v>600217</v>
          </cell>
        </row>
        <row r="90">
          <cell r="A90">
            <v>600218</v>
          </cell>
          <cell r="C90">
            <v>1</v>
          </cell>
        </row>
        <row r="91">
          <cell r="A91">
            <v>600219</v>
          </cell>
        </row>
        <row r="92">
          <cell r="A92">
            <v>600220</v>
          </cell>
        </row>
        <row r="93">
          <cell r="A93">
            <v>600221</v>
          </cell>
        </row>
        <row r="94">
          <cell r="A94">
            <v>600222</v>
          </cell>
        </row>
        <row r="95">
          <cell r="A95">
            <v>600223</v>
          </cell>
        </row>
        <row r="96">
          <cell r="A96">
            <v>600224</v>
          </cell>
        </row>
        <row r="97">
          <cell r="A97">
            <v>600229</v>
          </cell>
        </row>
        <row r="98">
          <cell r="A98">
            <v>600230</v>
          </cell>
        </row>
        <row r="99">
          <cell r="A99">
            <v>600232</v>
          </cell>
          <cell r="C99">
            <v>18.5</v>
          </cell>
        </row>
        <row r="100">
          <cell r="A100">
            <v>600233</v>
          </cell>
          <cell r="C100">
            <v>1</v>
          </cell>
        </row>
        <row r="101">
          <cell r="A101">
            <v>600234</v>
          </cell>
          <cell r="C101">
            <v>1</v>
          </cell>
        </row>
        <row r="102">
          <cell r="A102">
            <v>600235</v>
          </cell>
          <cell r="C102">
            <v>11</v>
          </cell>
        </row>
        <row r="103">
          <cell r="A103">
            <v>600238</v>
          </cell>
          <cell r="C103">
            <v>1</v>
          </cell>
        </row>
        <row r="104">
          <cell r="A104">
            <v>600241</v>
          </cell>
        </row>
        <row r="105">
          <cell r="A105">
            <v>600244</v>
          </cell>
        </row>
        <row r="106">
          <cell r="A106">
            <v>600251</v>
          </cell>
        </row>
        <row r="107">
          <cell r="A107">
            <v>600252</v>
          </cell>
        </row>
        <row r="108">
          <cell r="A108">
            <v>600262</v>
          </cell>
          <cell r="C108">
            <v>10</v>
          </cell>
        </row>
        <row r="109">
          <cell r="A109">
            <v>600264</v>
          </cell>
        </row>
        <row r="110">
          <cell r="A110">
            <v>600265</v>
          </cell>
        </row>
        <row r="111">
          <cell r="A111">
            <v>600269</v>
          </cell>
        </row>
        <row r="112">
          <cell r="A112">
            <v>600270</v>
          </cell>
        </row>
        <row r="113">
          <cell r="A113">
            <v>600273</v>
          </cell>
        </row>
        <row r="114">
          <cell r="A114">
            <v>600278</v>
          </cell>
        </row>
        <row r="115">
          <cell r="A115">
            <v>600279</v>
          </cell>
          <cell r="C115">
            <v>5</v>
          </cell>
        </row>
        <row r="116">
          <cell r="A116">
            <v>600283</v>
          </cell>
        </row>
        <row r="117">
          <cell r="A117">
            <v>600289</v>
          </cell>
          <cell r="C117">
            <v>1</v>
          </cell>
        </row>
        <row r="118">
          <cell r="A118">
            <v>600301</v>
          </cell>
        </row>
        <row r="119">
          <cell r="A119">
            <v>600302</v>
          </cell>
        </row>
        <row r="120">
          <cell r="A120">
            <v>600303</v>
          </cell>
        </row>
        <row r="121">
          <cell r="A121">
            <v>600304</v>
          </cell>
        </row>
        <row r="122">
          <cell r="A122">
            <v>601400</v>
          </cell>
        </row>
        <row r="123">
          <cell r="A123">
            <v>601401</v>
          </cell>
        </row>
        <row r="124">
          <cell r="A124">
            <v>601408</v>
          </cell>
        </row>
        <row r="125">
          <cell r="A125">
            <v>601801</v>
          </cell>
        </row>
        <row r="126">
          <cell r="A126">
            <v>601853</v>
          </cell>
        </row>
        <row r="127">
          <cell r="A127">
            <v>601934</v>
          </cell>
        </row>
        <row r="128">
          <cell r="A128">
            <v>601988</v>
          </cell>
          <cell r="C128">
            <v>5</v>
          </cell>
        </row>
        <row r="129">
          <cell r="A129">
            <v>602108</v>
          </cell>
        </row>
        <row r="130">
          <cell r="A130">
            <v>602110</v>
          </cell>
        </row>
        <row r="131">
          <cell r="A131">
            <v>602174</v>
          </cell>
        </row>
        <row r="132">
          <cell r="A132">
            <v>602175</v>
          </cell>
        </row>
        <row r="133">
          <cell r="A133">
            <v>602176</v>
          </cell>
          <cell r="C133">
            <v>1</v>
          </cell>
        </row>
        <row r="134">
          <cell r="A134">
            <v>602177</v>
          </cell>
        </row>
        <row r="135">
          <cell r="A135">
            <v>602178</v>
          </cell>
        </row>
        <row r="136">
          <cell r="A136">
            <v>602231</v>
          </cell>
        </row>
        <row r="137">
          <cell r="A137">
            <v>602232</v>
          </cell>
        </row>
        <row r="138">
          <cell r="A138">
            <v>602233</v>
          </cell>
        </row>
        <row r="139">
          <cell r="A139">
            <v>602284</v>
          </cell>
        </row>
        <row r="140">
          <cell r="A140">
            <v>602285</v>
          </cell>
        </row>
        <row r="141">
          <cell r="A141">
            <v>602286</v>
          </cell>
        </row>
        <row r="142">
          <cell r="A142">
            <v>602287</v>
          </cell>
        </row>
        <row r="143">
          <cell r="A143">
            <v>602288</v>
          </cell>
        </row>
        <row r="144">
          <cell r="A144">
            <v>602289</v>
          </cell>
        </row>
        <row r="145">
          <cell r="A145">
            <v>602290</v>
          </cell>
        </row>
        <row r="146">
          <cell r="A146">
            <v>602291</v>
          </cell>
        </row>
        <row r="147">
          <cell r="A147">
            <v>602292</v>
          </cell>
        </row>
        <row r="148">
          <cell r="A148">
            <v>602322</v>
          </cell>
        </row>
        <row r="149">
          <cell r="A149">
            <v>602343</v>
          </cell>
        </row>
        <row r="150">
          <cell r="A150">
            <v>602344</v>
          </cell>
        </row>
        <row r="151">
          <cell r="A151">
            <v>602345</v>
          </cell>
        </row>
        <row r="152">
          <cell r="A152">
            <v>602389</v>
          </cell>
          <cell r="C152">
            <v>1</v>
          </cell>
        </row>
        <row r="153">
          <cell r="A153">
            <v>602391</v>
          </cell>
        </row>
        <row r="154">
          <cell r="A154">
            <v>602392</v>
          </cell>
          <cell r="C154">
            <v>1</v>
          </cell>
        </row>
        <row r="155">
          <cell r="A155">
            <v>602393</v>
          </cell>
        </row>
        <row r="156">
          <cell r="A156">
            <v>602394</v>
          </cell>
        </row>
        <row r="157">
          <cell r="A157">
            <v>602423</v>
          </cell>
        </row>
        <row r="158">
          <cell r="A158">
            <v>602440</v>
          </cell>
        </row>
        <row r="159">
          <cell r="A159">
            <v>602503</v>
          </cell>
        </row>
        <row r="160">
          <cell r="A160">
            <v>602504</v>
          </cell>
          <cell r="C160">
            <v>3</v>
          </cell>
        </row>
        <row r="161">
          <cell r="A161">
            <v>602508</v>
          </cell>
        </row>
        <row r="162">
          <cell r="A162">
            <v>602589</v>
          </cell>
        </row>
        <row r="163">
          <cell r="A163">
            <v>602594</v>
          </cell>
        </row>
        <row r="164">
          <cell r="A164">
            <v>602623</v>
          </cell>
        </row>
        <row r="165">
          <cell r="A165">
            <v>602624</v>
          </cell>
        </row>
        <row r="166">
          <cell r="A166">
            <v>602625</v>
          </cell>
        </row>
        <row r="167">
          <cell r="A167">
            <v>602650</v>
          </cell>
          <cell r="C167">
            <v>1</v>
          </cell>
        </row>
        <row r="168">
          <cell r="A168">
            <v>602651</v>
          </cell>
        </row>
        <row r="169">
          <cell r="A169">
            <v>602677</v>
          </cell>
        </row>
        <row r="170">
          <cell r="A170">
            <v>602684</v>
          </cell>
        </row>
        <row r="171">
          <cell r="A171">
            <v>602698</v>
          </cell>
        </row>
        <row r="172">
          <cell r="A172">
            <v>602699</v>
          </cell>
        </row>
        <row r="173">
          <cell r="A173">
            <v>602756</v>
          </cell>
        </row>
        <row r="174">
          <cell r="A174">
            <v>602765</v>
          </cell>
        </row>
        <row r="175">
          <cell r="A175">
            <v>602806</v>
          </cell>
        </row>
        <row r="176">
          <cell r="A176">
            <v>602835</v>
          </cell>
        </row>
        <row r="177">
          <cell r="A177">
            <v>602836</v>
          </cell>
        </row>
        <row r="178">
          <cell r="A178">
            <v>602843</v>
          </cell>
        </row>
        <row r="179">
          <cell r="A179">
            <v>602847</v>
          </cell>
          <cell r="B179">
            <v>1</v>
          </cell>
        </row>
        <row r="180">
          <cell r="A180">
            <v>602848</v>
          </cell>
        </row>
        <row r="181">
          <cell r="A181">
            <v>602849</v>
          </cell>
        </row>
        <row r="182">
          <cell r="A182">
            <v>602850</v>
          </cell>
        </row>
        <row r="183">
          <cell r="A183">
            <v>602851</v>
          </cell>
        </row>
        <row r="184">
          <cell r="A184">
            <v>602852</v>
          </cell>
        </row>
        <row r="185">
          <cell r="A185">
            <v>602853</v>
          </cell>
        </row>
        <row r="186">
          <cell r="A186">
            <v>602865</v>
          </cell>
        </row>
        <row r="187">
          <cell r="A187">
            <v>602902</v>
          </cell>
        </row>
        <row r="188">
          <cell r="A188">
            <v>602924</v>
          </cell>
        </row>
        <row r="189">
          <cell r="A189">
            <v>602925</v>
          </cell>
        </row>
        <row r="190">
          <cell r="A190">
            <v>602932</v>
          </cell>
        </row>
        <row r="191">
          <cell r="A191">
            <v>602974</v>
          </cell>
        </row>
        <row r="192">
          <cell r="A192">
            <v>602976</v>
          </cell>
        </row>
        <row r="193">
          <cell r="A193">
            <v>602978</v>
          </cell>
        </row>
        <row r="194">
          <cell r="A194">
            <v>602980</v>
          </cell>
        </row>
        <row r="195">
          <cell r="A195">
            <v>602981</v>
          </cell>
        </row>
        <row r="196">
          <cell r="A196">
            <v>602983</v>
          </cell>
          <cell r="B196">
            <v>1</v>
          </cell>
        </row>
        <row r="197">
          <cell r="A197">
            <v>602984</v>
          </cell>
          <cell r="B197">
            <v>-1</v>
          </cell>
        </row>
        <row r="198">
          <cell r="A198">
            <v>600800</v>
          </cell>
        </row>
        <row r="199">
          <cell r="A199">
            <v>600803</v>
          </cell>
        </row>
        <row r="200">
          <cell r="A200">
            <v>600804</v>
          </cell>
          <cell r="C200">
            <v>12</v>
          </cell>
        </row>
        <row r="201">
          <cell r="A201">
            <v>600805</v>
          </cell>
          <cell r="C201">
            <v>116.5</v>
          </cell>
        </row>
        <row r="202">
          <cell r="A202">
            <v>600806</v>
          </cell>
          <cell r="B202">
            <v>0</v>
          </cell>
          <cell r="C202">
            <v>454</v>
          </cell>
        </row>
        <row r="203">
          <cell r="A203">
            <v>600807</v>
          </cell>
        </row>
        <row r="204">
          <cell r="A204">
            <v>602414</v>
          </cell>
          <cell r="C204">
            <v>101</v>
          </cell>
        </row>
        <row r="205">
          <cell r="A205">
            <v>602415</v>
          </cell>
          <cell r="C205">
            <v>80</v>
          </cell>
        </row>
        <row r="206">
          <cell r="A206">
            <v>600307</v>
          </cell>
          <cell r="B206">
            <v>3699</v>
          </cell>
          <cell r="C206">
            <v>2337</v>
          </cell>
        </row>
        <row r="207">
          <cell r="A207">
            <v>600308</v>
          </cell>
          <cell r="B207">
            <v>1453</v>
          </cell>
          <cell r="C207">
            <v>967</v>
          </cell>
        </row>
        <row r="208">
          <cell r="A208">
            <v>600309</v>
          </cell>
          <cell r="B208">
            <v>1125</v>
          </cell>
          <cell r="C208">
            <v>1092</v>
          </cell>
        </row>
        <row r="209">
          <cell r="A209">
            <v>600310</v>
          </cell>
          <cell r="B209">
            <v>-3</v>
          </cell>
          <cell r="C209">
            <v>2</v>
          </cell>
        </row>
        <row r="210">
          <cell r="A210">
            <v>600311</v>
          </cell>
          <cell r="B210">
            <v>4962</v>
          </cell>
          <cell r="C210">
            <v>4692</v>
          </cell>
        </row>
        <row r="211">
          <cell r="A211">
            <v>600312</v>
          </cell>
          <cell r="B211">
            <v>3</v>
          </cell>
          <cell r="C211">
            <v>995</v>
          </cell>
        </row>
        <row r="212">
          <cell r="A212">
            <v>600313</v>
          </cell>
          <cell r="C212">
            <v>100</v>
          </cell>
        </row>
        <row r="213">
          <cell r="A213">
            <v>600314</v>
          </cell>
          <cell r="B213">
            <v>-21</v>
          </cell>
          <cell r="C213">
            <v>298</v>
          </cell>
        </row>
        <row r="214">
          <cell r="A214">
            <v>600315</v>
          </cell>
          <cell r="B214">
            <v>2323</v>
          </cell>
          <cell r="C214">
            <v>1553</v>
          </cell>
        </row>
        <row r="215">
          <cell r="A215">
            <v>600316</v>
          </cell>
          <cell r="B215">
            <v>955</v>
          </cell>
          <cell r="C215">
            <v>1249</v>
          </cell>
        </row>
        <row r="216">
          <cell r="A216">
            <v>600317</v>
          </cell>
          <cell r="B216">
            <v>8278</v>
          </cell>
          <cell r="C216">
            <v>20333</v>
          </cell>
        </row>
        <row r="217">
          <cell r="A217">
            <v>600318</v>
          </cell>
          <cell r="B217">
            <v>5093</v>
          </cell>
          <cell r="C217">
            <v>4987</v>
          </cell>
        </row>
        <row r="218">
          <cell r="A218">
            <v>600319</v>
          </cell>
          <cell r="B218">
            <v>4171</v>
          </cell>
          <cell r="C218">
            <v>3184</v>
          </cell>
        </row>
        <row r="219">
          <cell r="A219">
            <v>602413</v>
          </cell>
          <cell r="B219">
            <v>1412</v>
          </cell>
          <cell r="C219">
            <v>885</v>
          </cell>
        </row>
        <row r="220">
          <cell r="A220">
            <v>602930</v>
          </cell>
          <cell r="B220">
            <v>2618</v>
          </cell>
        </row>
        <row r="221">
          <cell r="A221">
            <v>602817</v>
          </cell>
        </row>
        <row r="222">
          <cell r="A222">
            <v>602819</v>
          </cell>
        </row>
        <row r="223">
          <cell r="A223">
            <v>602820</v>
          </cell>
        </row>
        <row r="224">
          <cell r="A224">
            <v>600414</v>
          </cell>
        </row>
        <row r="225">
          <cell r="A225">
            <v>600416</v>
          </cell>
        </row>
        <row r="226">
          <cell r="A226">
            <v>600425</v>
          </cell>
        </row>
        <row r="227">
          <cell r="A227">
            <v>600427</v>
          </cell>
        </row>
        <row r="228">
          <cell r="A228">
            <v>602464</v>
          </cell>
        </row>
        <row r="229">
          <cell r="A229">
            <v>602636</v>
          </cell>
          <cell r="B229">
            <v>1</v>
          </cell>
        </row>
        <row r="230">
          <cell r="A230">
            <v>600320</v>
          </cell>
        </row>
        <row r="231">
          <cell r="A231">
            <v>600321</v>
          </cell>
        </row>
        <row r="232">
          <cell r="A232">
            <v>600322</v>
          </cell>
        </row>
        <row r="233">
          <cell r="A233">
            <v>600323</v>
          </cell>
        </row>
        <row r="234">
          <cell r="A234">
            <v>600324</v>
          </cell>
        </row>
        <row r="235">
          <cell r="A235">
            <v>600325</v>
          </cell>
        </row>
        <row r="236">
          <cell r="A236">
            <v>600326</v>
          </cell>
        </row>
        <row r="237">
          <cell r="A237">
            <v>600327</v>
          </cell>
        </row>
        <row r="238">
          <cell r="A238">
            <v>600328</v>
          </cell>
        </row>
        <row r="239">
          <cell r="A239">
            <v>600329</v>
          </cell>
        </row>
        <row r="240">
          <cell r="A240">
            <v>600330</v>
          </cell>
        </row>
        <row r="241">
          <cell r="A241">
            <v>600331</v>
          </cell>
        </row>
        <row r="242">
          <cell r="A242">
            <v>600332</v>
          </cell>
        </row>
        <row r="243">
          <cell r="A243">
            <v>600333</v>
          </cell>
          <cell r="B243">
            <v>1</v>
          </cell>
        </row>
        <row r="244">
          <cell r="A244">
            <v>600334</v>
          </cell>
          <cell r="B244">
            <v>2</v>
          </cell>
        </row>
        <row r="245">
          <cell r="A245">
            <v>600336</v>
          </cell>
          <cell r="B245">
            <v>43</v>
          </cell>
          <cell r="C245">
            <v>63</v>
          </cell>
        </row>
        <row r="246">
          <cell r="A246">
            <v>600337</v>
          </cell>
          <cell r="B246">
            <v>30</v>
          </cell>
          <cell r="C246">
            <v>35</v>
          </cell>
        </row>
        <row r="247">
          <cell r="A247">
            <v>600338</v>
          </cell>
          <cell r="C247">
            <v>8</v>
          </cell>
        </row>
        <row r="248">
          <cell r="A248">
            <v>600339</v>
          </cell>
        </row>
        <row r="249">
          <cell r="A249">
            <v>600340</v>
          </cell>
          <cell r="B249">
            <v>1</v>
          </cell>
        </row>
        <row r="250">
          <cell r="A250">
            <v>600341</v>
          </cell>
          <cell r="B250">
            <v>4</v>
          </cell>
          <cell r="C250">
            <v>18</v>
          </cell>
        </row>
        <row r="251">
          <cell r="A251">
            <v>600342</v>
          </cell>
          <cell r="C251">
            <v>1</v>
          </cell>
        </row>
        <row r="252">
          <cell r="A252">
            <v>600343</v>
          </cell>
          <cell r="C252">
            <v>3</v>
          </cell>
        </row>
        <row r="253">
          <cell r="A253">
            <v>600344</v>
          </cell>
        </row>
        <row r="254">
          <cell r="A254">
            <v>600345</v>
          </cell>
        </row>
        <row r="255">
          <cell r="A255">
            <v>600346</v>
          </cell>
        </row>
        <row r="256">
          <cell r="A256">
            <v>600347</v>
          </cell>
          <cell r="B256">
            <v>2</v>
          </cell>
          <cell r="C256">
            <v>1</v>
          </cell>
        </row>
        <row r="257">
          <cell r="A257">
            <v>600348</v>
          </cell>
          <cell r="B257">
            <v>5</v>
          </cell>
        </row>
        <row r="258">
          <cell r="A258">
            <v>600349</v>
          </cell>
          <cell r="B258">
            <v>10</v>
          </cell>
          <cell r="C258">
            <v>3</v>
          </cell>
        </row>
        <row r="259">
          <cell r="A259">
            <v>600350</v>
          </cell>
          <cell r="C259">
            <v>16</v>
          </cell>
        </row>
        <row r="260">
          <cell r="A260">
            <v>600351</v>
          </cell>
          <cell r="B260">
            <v>3</v>
          </cell>
          <cell r="C260">
            <v>7</v>
          </cell>
        </row>
        <row r="261">
          <cell r="A261">
            <v>600352</v>
          </cell>
          <cell r="C261">
            <v>2</v>
          </cell>
        </row>
        <row r="262">
          <cell r="A262">
            <v>600353</v>
          </cell>
          <cell r="B262">
            <v>2</v>
          </cell>
          <cell r="C262">
            <v>2</v>
          </cell>
        </row>
        <row r="263">
          <cell r="A263">
            <v>600354</v>
          </cell>
        </row>
        <row r="264">
          <cell r="A264">
            <v>600355</v>
          </cell>
        </row>
        <row r="265">
          <cell r="A265">
            <v>600356</v>
          </cell>
        </row>
        <row r="266">
          <cell r="A266">
            <v>600357</v>
          </cell>
        </row>
        <row r="267">
          <cell r="A267">
            <v>600358</v>
          </cell>
        </row>
        <row r="268">
          <cell r="A268">
            <v>600359</v>
          </cell>
        </row>
        <row r="269">
          <cell r="A269">
            <v>600360</v>
          </cell>
        </row>
        <row r="270">
          <cell r="A270">
            <v>600361</v>
          </cell>
        </row>
        <row r="271">
          <cell r="A271">
            <v>600367</v>
          </cell>
        </row>
        <row r="272">
          <cell r="A272">
            <v>600368</v>
          </cell>
        </row>
        <row r="273">
          <cell r="A273">
            <v>600370</v>
          </cell>
        </row>
        <row r="274">
          <cell r="A274">
            <v>600379</v>
          </cell>
        </row>
        <row r="275">
          <cell r="A275">
            <v>600380</v>
          </cell>
        </row>
        <row r="276">
          <cell r="A276">
            <v>600381</v>
          </cell>
        </row>
        <row r="277">
          <cell r="A277">
            <v>600382</v>
          </cell>
          <cell r="C277">
            <v>2</v>
          </cell>
        </row>
        <row r="278">
          <cell r="A278">
            <v>600383</v>
          </cell>
          <cell r="B278">
            <v>1</v>
          </cell>
          <cell r="C278">
            <v>2</v>
          </cell>
        </row>
        <row r="279">
          <cell r="A279">
            <v>600384</v>
          </cell>
          <cell r="C279">
            <v>1</v>
          </cell>
        </row>
        <row r="280">
          <cell r="A280">
            <v>600389</v>
          </cell>
        </row>
        <row r="281">
          <cell r="A281">
            <v>600392</v>
          </cell>
        </row>
        <row r="282">
          <cell r="A282">
            <v>600393</v>
          </cell>
        </row>
        <row r="283">
          <cell r="A283">
            <v>600394</v>
          </cell>
        </row>
        <row r="284">
          <cell r="A284">
            <v>600395</v>
          </cell>
        </row>
        <row r="285">
          <cell r="A285">
            <v>600401</v>
          </cell>
        </row>
        <row r="286">
          <cell r="A286">
            <v>600404</v>
          </cell>
        </row>
        <row r="287">
          <cell r="A287">
            <v>600405</v>
          </cell>
        </row>
        <row r="288">
          <cell r="A288">
            <v>600406</v>
          </cell>
        </row>
        <row r="289">
          <cell r="A289">
            <v>600407</v>
          </cell>
          <cell r="B289">
            <v>1</v>
          </cell>
        </row>
        <row r="290">
          <cell r="A290">
            <v>600408</v>
          </cell>
          <cell r="B290">
            <v>1</v>
          </cell>
        </row>
        <row r="291">
          <cell r="A291">
            <v>600409</v>
          </cell>
          <cell r="B291">
            <v>3</v>
          </cell>
          <cell r="C291">
            <v>2</v>
          </cell>
        </row>
        <row r="292">
          <cell r="A292">
            <v>600410</v>
          </cell>
          <cell r="C292">
            <v>3</v>
          </cell>
        </row>
        <row r="293">
          <cell r="A293">
            <v>600411</v>
          </cell>
          <cell r="B293">
            <v>1</v>
          </cell>
          <cell r="C293">
            <v>2</v>
          </cell>
        </row>
        <row r="294">
          <cell r="A294">
            <v>600412</v>
          </cell>
          <cell r="C294">
            <v>1</v>
          </cell>
        </row>
        <row r="295">
          <cell r="A295">
            <v>600413</v>
          </cell>
          <cell r="C295">
            <v>1</v>
          </cell>
        </row>
        <row r="296">
          <cell r="A296">
            <v>601410</v>
          </cell>
        </row>
        <row r="297">
          <cell r="A297">
            <v>601411</v>
          </cell>
        </row>
        <row r="298">
          <cell r="A298">
            <v>601412</v>
          </cell>
          <cell r="C298">
            <v>1</v>
          </cell>
        </row>
        <row r="299">
          <cell r="A299">
            <v>601413</v>
          </cell>
        </row>
        <row r="300">
          <cell r="A300">
            <v>601414</v>
          </cell>
        </row>
        <row r="301">
          <cell r="A301">
            <v>601415</v>
          </cell>
        </row>
        <row r="302">
          <cell r="A302">
            <v>601416</v>
          </cell>
        </row>
        <row r="303">
          <cell r="A303">
            <v>601417</v>
          </cell>
          <cell r="B303">
            <v>5</v>
          </cell>
        </row>
        <row r="304">
          <cell r="A304">
            <v>601418</v>
          </cell>
          <cell r="B304">
            <v>17</v>
          </cell>
          <cell r="C304">
            <v>4</v>
          </cell>
        </row>
        <row r="305">
          <cell r="A305">
            <v>601419</v>
          </cell>
          <cell r="B305">
            <v>3</v>
          </cell>
        </row>
        <row r="306">
          <cell r="A306">
            <v>601420</v>
          </cell>
          <cell r="B306">
            <v>31</v>
          </cell>
          <cell r="C306">
            <v>15</v>
          </cell>
        </row>
        <row r="307">
          <cell r="A307">
            <v>601421</v>
          </cell>
          <cell r="B307">
            <v>11</v>
          </cell>
          <cell r="C307">
            <v>15</v>
          </cell>
        </row>
        <row r="308">
          <cell r="A308">
            <v>601422</v>
          </cell>
          <cell r="B308">
            <v>27</v>
          </cell>
          <cell r="C308">
            <v>19</v>
          </cell>
        </row>
        <row r="309">
          <cell r="A309">
            <v>601423</v>
          </cell>
          <cell r="B309">
            <v>7</v>
          </cell>
          <cell r="C309">
            <v>2</v>
          </cell>
        </row>
        <row r="310">
          <cell r="A310">
            <v>601424</v>
          </cell>
          <cell r="B310">
            <v>16</v>
          </cell>
          <cell r="C310">
            <v>16</v>
          </cell>
        </row>
        <row r="311">
          <cell r="A311">
            <v>601425</v>
          </cell>
          <cell r="B311">
            <v>6</v>
          </cell>
          <cell r="C311">
            <v>7</v>
          </cell>
        </row>
        <row r="312">
          <cell r="A312">
            <v>601426</v>
          </cell>
          <cell r="B312">
            <v>10</v>
          </cell>
          <cell r="C312">
            <v>3</v>
          </cell>
        </row>
        <row r="313">
          <cell r="A313">
            <v>601427</v>
          </cell>
          <cell r="B313">
            <v>2</v>
          </cell>
          <cell r="C313">
            <v>5</v>
          </cell>
        </row>
        <row r="314">
          <cell r="A314">
            <v>601428</v>
          </cell>
        </row>
        <row r="315">
          <cell r="A315">
            <v>601429</v>
          </cell>
        </row>
        <row r="316">
          <cell r="A316">
            <v>601430</v>
          </cell>
          <cell r="B316">
            <v>4</v>
          </cell>
          <cell r="C316">
            <v>1</v>
          </cell>
        </row>
        <row r="317">
          <cell r="A317">
            <v>601431</v>
          </cell>
          <cell r="B317">
            <v>5</v>
          </cell>
          <cell r="C317">
            <v>4</v>
          </cell>
        </row>
        <row r="318">
          <cell r="A318">
            <v>601432</v>
          </cell>
          <cell r="B318">
            <v>1</v>
          </cell>
          <cell r="C318">
            <v>3</v>
          </cell>
        </row>
        <row r="319">
          <cell r="A319">
            <v>601433</v>
          </cell>
        </row>
        <row r="320">
          <cell r="A320">
            <v>601434</v>
          </cell>
        </row>
        <row r="321">
          <cell r="A321">
            <v>601435</v>
          </cell>
          <cell r="B321">
            <v>3</v>
          </cell>
          <cell r="C321">
            <v>1</v>
          </cell>
        </row>
        <row r="322">
          <cell r="A322">
            <v>601436</v>
          </cell>
          <cell r="B322">
            <v>12</v>
          </cell>
          <cell r="C322">
            <v>19</v>
          </cell>
        </row>
        <row r="323">
          <cell r="A323">
            <v>601437</v>
          </cell>
          <cell r="B323">
            <v>28</v>
          </cell>
          <cell r="C323">
            <v>54</v>
          </cell>
        </row>
        <row r="324">
          <cell r="A324">
            <v>601438</v>
          </cell>
          <cell r="B324">
            <v>47</v>
          </cell>
          <cell r="C324">
            <v>72</v>
          </cell>
        </row>
        <row r="325">
          <cell r="A325">
            <v>601439</v>
          </cell>
          <cell r="B325">
            <v>56</v>
          </cell>
          <cell r="C325">
            <v>74</v>
          </cell>
        </row>
        <row r="326">
          <cell r="A326">
            <v>601440</v>
          </cell>
          <cell r="B326">
            <v>1</v>
          </cell>
          <cell r="C326">
            <v>3</v>
          </cell>
        </row>
        <row r="327">
          <cell r="A327">
            <v>601441</v>
          </cell>
        </row>
        <row r="328">
          <cell r="A328">
            <v>601442</v>
          </cell>
          <cell r="B328">
            <v>15</v>
          </cell>
          <cell r="C328">
            <v>36</v>
          </cell>
        </row>
        <row r="329">
          <cell r="A329">
            <v>601443</v>
          </cell>
        </row>
        <row r="330">
          <cell r="A330">
            <v>601444</v>
          </cell>
        </row>
        <row r="331">
          <cell r="A331">
            <v>601445</v>
          </cell>
          <cell r="C331">
            <v>2</v>
          </cell>
        </row>
        <row r="332">
          <cell r="A332">
            <v>601446</v>
          </cell>
          <cell r="B332">
            <v>5</v>
          </cell>
          <cell r="C332">
            <v>2</v>
          </cell>
        </row>
        <row r="333">
          <cell r="A333">
            <v>601447</v>
          </cell>
          <cell r="B333">
            <v>10</v>
          </cell>
          <cell r="C333">
            <v>13</v>
          </cell>
        </row>
        <row r="334">
          <cell r="A334">
            <v>601448</v>
          </cell>
          <cell r="B334">
            <v>27</v>
          </cell>
          <cell r="C334">
            <v>6</v>
          </cell>
        </row>
        <row r="335">
          <cell r="A335">
            <v>601449</v>
          </cell>
        </row>
        <row r="336">
          <cell r="A336">
            <v>601451</v>
          </cell>
          <cell r="B336">
            <v>5</v>
          </cell>
          <cell r="C336">
            <v>3</v>
          </cell>
        </row>
        <row r="337">
          <cell r="A337">
            <v>601452</v>
          </cell>
          <cell r="B337">
            <v>3</v>
          </cell>
          <cell r="C337">
            <v>3</v>
          </cell>
        </row>
        <row r="338">
          <cell r="A338">
            <v>601453</v>
          </cell>
          <cell r="B338">
            <v>7</v>
          </cell>
          <cell r="C338">
            <v>1</v>
          </cell>
        </row>
        <row r="339">
          <cell r="A339">
            <v>601454</v>
          </cell>
          <cell r="B339">
            <v>5</v>
          </cell>
          <cell r="C339">
            <v>10</v>
          </cell>
        </row>
        <row r="340">
          <cell r="A340">
            <v>601455</v>
          </cell>
          <cell r="B340">
            <v>12</v>
          </cell>
          <cell r="C340">
            <v>6</v>
          </cell>
        </row>
        <row r="341">
          <cell r="A341">
            <v>601456</v>
          </cell>
          <cell r="B341">
            <v>15</v>
          </cell>
          <cell r="C341">
            <v>18</v>
          </cell>
        </row>
        <row r="342">
          <cell r="A342">
            <v>601457</v>
          </cell>
          <cell r="B342">
            <v>18</v>
          </cell>
          <cell r="C342">
            <v>17</v>
          </cell>
        </row>
        <row r="343">
          <cell r="A343">
            <v>601458</v>
          </cell>
          <cell r="B343">
            <v>38</v>
          </cell>
          <cell r="C343">
            <v>30</v>
          </cell>
        </row>
        <row r="344">
          <cell r="A344">
            <v>601459</v>
          </cell>
          <cell r="B344">
            <v>35</v>
          </cell>
          <cell r="C344">
            <v>33</v>
          </cell>
        </row>
        <row r="345">
          <cell r="A345">
            <v>601460</v>
          </cell>
          <cell r="B345">
            <v>60</v>
          </cell>
          <cell r="C345">
            <v>55</v>
          </cell>
        </row>
        <row r="346">
          <cell r="A346">
            <v>601461</v>
          </cell>
          <cell r="B346">
            <v>45</v>
          </cell>
          <cell r="C346">
            <v>33</v>
          </cell>
        </row>
        <row r="347">
          <cell r="A347">
            <v>601462</v>
          </cell>
          <cell r="B347">
            <v>47</v>
          </cell>
          <cell r="C347">
            <v>61</v>
          </cell>
        </row>
        <row r="348">
          <cell r="A348">
            <v>601463</v>
          </cell>
          <cell r="B348">
            <v>18</v>
          </cell>
          <cell r="C348">
            <v>33</v>
          </cell>
        </row>
        <row r="349">
          <cell r="A349">
            <v>601464</v>
          </cell>
          <cell r="B349">
            <v>23</v>
          </cell>
          <cell r="C349">
            <v>23</v>
          </cell>
        </row>
        <row r="350">
          <cell r="A350">
            <v>601465</v>
          </cell>
          <cell r="B350">
            <v>12</v>
          </cell>
          <cell r="C350">
            <v>5</v>
          </cell>
        </row>
        <row r="351">
          <cell r="A351">
            <v>601466</v>
          </cell>
          <cell r="B351">
            <v>15</v>
          </cell>
          <cell r="C351">
            <v>12</v>
          </cell>
        </row>
        <row r="352">
          <cell r="A352">
            <v>601467</v>
          </cell>
          <cell r="B352">
            <v>2</v>
          </cell>
          <cell r="C352">
            <v>8</v>
          </cell>
        </row>
        <row r="353">
          <cell r="A353">
            <v>601468</v>
          </cell>
          <cell r="B353">
            <v>4</v>
          </cell>
          <cell r="C353">
            <v>1</v>
          </cell>
        </row>
        <row r="354">
          <cell r="A354">
            <v>601470</v>
          </cell>
        </row>
        <row r="355">
          <cell r="A355">
            <v>601472</v>
          </cell>
        </row>
        <row r="356">
          <cell r="A356">
            <v>601473</v>
          </cell>
          <cell r="C356">
            <v>-1</v>
          </cell>
        </row>
        <row r="357">
          <cell r="A357">
            <v>601474</v>
          </cell>
          <cell r="C357">
            <v>-2</v>
          </cell>
        </row>
        <row r="358">
          <cell r="A358">
            <v>601475</v>
          </cell>
          <cell r="C358">
            <v>-1</v>
          </cell>
        </row>
        <row r="359">
          <cell r="A359">
            <v>601476</v>
          </cell>
          <cell r="B359">
            <v>1</v>
          </cell>
          <cell r="C359">
            <v>3</v>
          </cell>
        </row>
        <row r="360">
          <cell r="A360">
            <v>601477</v>
          </cell>
          <cell r="B360">
            <v>2</v>
          </cell>
          <cell r="C360">
            <v>14</v>
          </cell>
        </row>
        <row r="361">
          <cell r="A361">
            <v>601478</v>
          </cell>
          <cell r="B361">
            <v>2</v>
          </cell>
          <cell r="C361">
            <v>-1</v>
          </cell>
        </row>
        <row r="362">
          <cell r="A362">
            <v>601479</v>
          </cell>
          <cell r="C362">
            <v>0</v>
          </cell>
        </row>
        <row r="363">
          <cell r="A363">
            <v>601480</v>
          </cell>
          <cell r="B363">
            <v>1</v>
          </cell>
          <cell r="C363">
            <v>5</v>
          </cell>
        </row>
        <row r="364">
          <cell r="A364">
            <v>601481</v>
          </cell>
          <cell r="C364">
            <v>1</v>
          </cell>
        </row>
        <row r="365">
          <cell r="A365">
            <v>601482</v>
          </cell>
        </row>
        <row r="366">
          <cell r="A366">
            <v>601483</v>
          </cell>
        </row>
        <row r="367">
          <cell r="A367">
            <v>601485</v>
          </cell>
          <cell r="B367">
            <v>2</v>
          </cell>
          <cell r="C367">
            <v>11</v>
          </cell>
        </row>
        <row r="368">
          <cell r="A368">
            <v>601486</v>
          </cell>
          <cell r="C368">
            <v>5</v>
          </cell>
        </row>
        <row r="369">
          <cell r="A369">
            <v>601487</v>
          </cell>
          <cell r="B369">
            <v>1</v>
          </cell>
          <cell r="C369">
            <v>2</v>
          </cell>
        </row>
        <row r="370">
          <cell r="A370">
            <v>601488</v>
          </cell>
          <cell r="C370">
            <v>18</v>
          </cell>
        </row>
        <row r="371">
          <cell r="A371">
            <v>601489</v>
          </cell>
          <cell r="C371">
            <v>13</v>
          </cell>
        </row>
        <row r="372">
          <cell r="A372">
            <v>601490</v>
          </cell>
          <cell r="B372">
            <v>1</v>
          </cell>
          <cell r="C372">
            <v>2</v>
          </cell>
        </row>
        <row r="373">
          <cell r="A373">
            <v>601491</v>
          </cell>
          <cell r="C373">
            <v>4</v>
          </cell>
        </row>
        <row r="374">
          <cell r="A374">
            <v>601492</v>
          </cell>
          <cell r="B374">
            <v>2</v>
          </cell>
          <cell r="C374">
            <v>7</v>
          </cell>
        </row>
        <row r="375">
          <cell r="A375">
            <v>601493</v>
          </cell>
          <cell r="B375">
            <v>8</v>
          </cell>
          <cell r="C375">
            <v>45</v>
          </cell>
        </row>
        <row r="376">
          <cell r="A376">
            <v>601495</v>
          </cell>
          <cell r="B376">
            <v>2</v>
          </cell>
          <cell r="C376">
            <v>4</v>
          </cell>
        </row>
        <row r="377">
          <cell r="A377">
            <v>601562</v>
          </cell>
        </row>
        <row r="378">
          <cell r="A378">
            <v>601753</v>
          </cell>
        </row>
        <row r="379">
          <cell r="A379">
            <v>601754</v>
          </cell>
          <cell r="B379">
            <v>1</v>
          </cell>
          <cell r="C379">
            <v>3</v>
          </cell>
        </row>
        <row r="380">
          <cell r="A380">
            <v>601755</v>
          </cell>
        </row>
        <row r="381">
          <cell r="A381">
            <v>601756</v>
          </cell>
        </row>
        <row r="382">
          <cell r="A382">
            <v>601758</v>
          </cell>
        </row>
        <row r="383">
          <cell r="A383">
            <v>601759</v>
          </cell>
        </row>
        <row r="384">
          <cell r="A384">
            <v>601760</v>
          </cell>
        </row>
        <row r="385">
          <cell r="A385">
            <v>601762</v>
          </cell>
        </row>
        <row r="386">
          <cell r="A386">
            <v>601763</v>
          </cell>
        </row>
        <row r="387">
          <cell r="A387">
            <v>602092</v>
          </cell>
          <cell r="B387">
            <v>1</v>
          </cell>
          <cell r="C387">
            <v>1</v>
          </cell>
        </row>
        <row r="388">
          <cell r="A388">
            <v>602093</v>
          </cell>
          <cell r="B388">
            <v>1</v>
          </cell>
        </row>
        <row r="389">
          <cell r="A389">
            <v>602094</v>
          </cell>
          <cell r="B389">
            <v>1</v>
          </cell>
        </row>
        <row r="390">
          <cell r="A390">
            <v>602202</v>
          </cell>
        </row>
        <row r="391">
          <cell r="A391">
            <v>602254</v>
          </cell>
        </row>
        <row r="392">
          <cell r="A392">
            <v>602255</v>
          </cell>
        </row>
        <row r="393">
          <cell r="A393">
            <v>602256</v>
          </cell>
        </row>
        <row r="394">
          <cell r="A394">
            <v>602257</v>
          </cell>
        </row>
        <row r="395">
          <cell r="A395">
            <v>602258</v>
          </cell>
        </row>
        <row r="396">
          <cell r="A396">
            <v>602259</v>
          </cell>
        </row>
        <row r="397">
          <cell r="A397">
            <v>602260</v>
          </cell>
        </row>
        <row r="398">
          <cell r="A398">
            <v>602261</v>
          </cell>
        </row>
        <row r="399">
          <cell r="A399">
            <v>602262</v>
          </cell>
        </row>
        <row r="400">
          <cell r="A400">
            <v>602263</v>
          </cell>
        </row>
        <row r="401">
          <cell r="A401">
            <v>602264</v>
          </cell>
        </row>
        <row r="402">
          <cell r="A402">
            <v>602265</v>
          </cell>
        </row>
        <row r="403">
          <cell r="A403">
            <v>602266</v>
          </cell>
        </row>
        <row r="404">
          <cell r="A404">
            <v>602267</v>
          </cell>
        </row>
        <row r="405">
          <cell r="A405">
            <v>602268</v>
          </cell>
        </row>
        <row r="406">
          <cell r="A406">
            <v>602269</v>
          </cell>
        </row>
        <row r="407">
          <cell r="A407">
            <v>602270</v>
          </cell>
        </row>
        <row r="408">
          <cell r="A408">
            <v>602271</v>
          </cell>
        </row>
        <row r="409">
          <cell r="A409">
            <v>602272</v>
          </cell>
        </row>
        <row r="410">
          <cell r="A410">
            <v>602317</v>
          </cell>
        </row>
        <row r="411">
          <cell r="A411">
            <v>602318</v>
          </cell>
        </row>
        <row r="412">
          <cell r="A412">
            <v>602319</v>
          </cell>
        </row>
        <row r="413">
          <cell r="A413">
            <v>602320</v>
          </cell>
        </row>
        <row r="414">
          <cell r="A414">
            <v>602346</v>
          </cell>
        </row>
        <row r="415">
          <cell r="A415">
            <v>602347</v>
          </cell>
          <cell r="B415">
            <v>1</v>
          </cell>
          <cell r="C415">
            <v>1</v>
          </cell>
        </row>
        <row r="416">
          <cell r="A416">
            <v>602348</v>
          </cell>
        </row>
        <row r="417">
          <cell r="A417">
            <v>602349</v>
          </cell>
          <cell r="B417">
            <v>2</v>
          </cell>
        </row>
        <row r="418">
          <cell r="A418">
            <v>602350</v>
          </cell>
          <cell r="B418">
            <v>1</v>
          </cell>
        </row>
        <row r="419">
          <cell r="A419">
            <v>602351</v>
          </cell>
          <cell r="B419">
            <v>2</v>
          </cell>
        </row>
        <row r="420">
          <cell r="A420">
            <v>602352</v>
          </cell>
          <cell r="B420">
            <v>2</v>
          </cell>
        </row>
        <row r="421">
          <cell r="A421">
            <v>602353</v>
          </cell>
          <cell r="B421">
            <v>2</v>
          </cell>
        </row>
        <row r="422">
          <cell r="A422">
            <v>602354</v>
          </cell>
          <cell r="B422">
            <v>5</v>
          </cell>
          <cell r="C422">
            <v>1</v>
          </cell>
        </row>
        <row r="423">
          <cell r="A423">
            <v>602355</v>
          </cell>
        </row>
        <row r="424">
          <cell r="A424">
            <v>602356</v>
          </cell>
          <cell r="B424">
            <v>6</v>
          </cell>
        </row>
        <row r="425">
          <cell r="A425">
            <v>602357</v>
          </cell>
          <cell r="B425">
            <v>2</v>
          </cell>
        </row>
        <row r="426">
          <cell r="A426">
            <v>602358</v>
          </cell>
          <cell r="B426">
            <v>11</v>
          </cell>
          <cell r="C426">
            <v>4</v>
          </cell>
        </row>
        <row r="427">
          <cell r="A427">
            <v>602359</v>
          </cell>
          <cell r="B427">
            <v>11</v>
          </cell>
          <cell r="C427">
            <v>5</v>
          </cell>
        </row>
        <row r="428">
          <cell r="A428">
            <v>602360</v>
          </cell>
          <cell r="B428">
            <v>31</v>
          </cell>
          <cell r="C428">
            <v>7</v>
          </cell>
        </row>
        <row r="429">
          <cell r="A429">
            <v>602361</v>
          </cell>
          <cell r="B429">
            <v>27</v>
          </cell>
          <cell r="C429">
            <v>3</v>
          </cell>
        </row>
        <row r="430">
          <cell r="A430">
            <v>602362</v>
          </cell>
          <cell r="B430">
            <v>60</v>
          </cell>
          <cell r="C430">
            <v>13</v>
          </cell>
        </row>
        <row r="431">
          <cell r="A431">
            <v>602364</v>
          </cell>
          <cell r="B431">
            <v>55</v>
          </cell>
          <cell r="C431">
            <v>8</v>
          </cell>
        </row>
        <row r="432">
          <cell r="A432">
            <v>602365</v>
          </cell>
          <cell r="B432">
            <v>50</v>
          </cell>
          <cell r="C432">
            <v>13</v>
          </cell>
        </row>
        <row r="433">
          <cell r="A433">
            <v>602366</v>
          </cell>
          <cell r="B433">
            <v>33</v>
          </cell>
          <cell r="C433">
            <v>6</v>
          </cell>
        </row>
        <row r="434">
          <cell r="A434">
            <v>602368</v>
          </cell>
          <cell r="B434">
            <v>23</v>
          </cell>
          <cell r="C434">
            <v>5</v>
          </cell>
        </row>
        <row r="435">
          <cell r="A435">
            <v>602369</v>
          </cell>
          <cell r="B435">
            <v>13</v>
          </cell>
          <cell r="C435">
            <v>5</v>
          </cell>
        </row>
        <row r="436">
          <cell r="A436">
            <v>602370</v>
          </cell>
          <cell r="B436">
            <v>5</v>
          </cell>
          <cell r="C436">
            <v>3</v>
          </cell>
        </row>
        <row r="437">
          <cell r="A437">
            <v>602372</v>
          </cell>
          <cell r="B437">
            <v>4</v>
          </cell>
          <cell r="C437">
            <v>1</v>
          </cell>
        </row>
        <row r="438">
          <cell r="A438">
            <v>602373</v>
          </cell>
        </row>
        <row r="439">
          <cell r="A439">
            <v>602374</v>
          </cell>
        </row>
        <row r="440">
          <cell r="A440">
            <v>602375</v>
          </cell>
        </row>
        <row r="441">
          <cell r="A441">
            <v>602376</v>
          </cell>
        </row>
        <row r="442">
          <cell r="A442">
            <v>602454</v>
          </cell>
          <cell r="C442">
            <v>1</v>
          </cell>
        </row>
        <row r="443">
          <cell r="A443">
            <v>602458</v>
          </cell>
        </row>
        <row r="444">
          <cell r="A444">
            <v>602595</v>
          </cell>
          <cell r="B444">
            <v>4</v>
          </cell>
        </row>
        <row r="445">
          <cell r="A445">
            <v>602596</v>
          </cell>
          <cell r="B445">
            <v>2</v>
          </cell>
        </row>
        <row r="446">
          <cell r="A446">
            <v>602642</v>
          </cell>
          <cell r="B446">
            <v>2</v>
          </cell>
        </row>
        <row r="447">
          <cell r="A447">
            <v>602643</v>
          </cell>
          <cell r="B447">
            <v>1</v>
          </cell>
        </row>
        <row r="448">
          <cell r="A448">
            <v>602515</v>
          </cell>
        </row>
        <row r="449">
          <cell r="A449">
            <v>602516</v>
          </cell>
        </row>
        <row r="450">
          <cell r="A450">
            <v>602517</v>
          </cell>
        </row>
        <row r="451">
          <cell r="A451">
            <v>602875</v>
          </cell>
        </row>
        <row r="452">
          <cell r="A452">
            <v>602876</v>
          </cell>
        </row>
        <row r="453">
          <cell r="A453">
            <v>600095</v>
          </cell>
        </row>
        <row r="454">
          <cell r="A454">
            <v>600096</v>
          </cell>
        </row>
        <row r="455">
          <cell r="A455">
            <v>600428</v>
          </cell>
        </row>
        <row r="456">
          <cell r="A456">
            <v>600430</v>
          </cell>
          <cell r="B456">
            <v>184</v>
          </cell>
          <cell r="C456">
            <v>194</v>
          </cell>
        </row>
        <row r="457">
          <cell r="A457">
            <v>600431</v>
          </cell>
          <cell r="B457">
            <v>249.2</v>
          </cell>
          <cell r="C457">
            <v>247</v>
          </cell>
        </row>
        <row r="458">
          <cell r="A458">
            <v>600432</v>
          </cell>
          <cell r="B458">
            <v>217</v>
          </cell>
          <cell r="C458">
            <v>217</v>
          </cell>
        </row>
        <row r="459">
          <cell r="A459">
            <v>600433</v>
          </cell>
          <cell r="B459">
            <v>1920</v>
          </cell>
          <cell r="C459">
            <v>2191</v>
          </cell>
        </row>
        <row r="460">
          <cell r="A460">
            <v>600434</v>
          </cell>
        </row>
        <row r="461">
          <cell r="A461">
            <v>600435</v>
          </cell>
          <cell r="B461">
            <v>173</v>
          </cell>
          <cell r="C461">
            <v>60</v>
          </cell>
        </row>
        <row r="462">
          <cell r="A462">
            <v>600436</v>
          </cell>
          <cell r="B462">
            <v>1175</v>
          </cell>
          <cell r="C462">
            <v>1069</v>
          </cell>
        </row>
        <row r="463">
          <cell r="A463">
            <v>600437</v>
          </cell>
          <cell r="B463">
            <v>215</v>
          </cell>
          <cell r="C463">
            <v>252</v>
          </cell>
        </row>
        <row r="464">
          <cell r="A464">
            <v>600438</v>
          </cell>
          <cell r="B464">
            <v>159</v>
          </cell>
          <cell r="C464">
            <v>126</v>
          </cell>
        </row>
        <row r="465">
          <cell r="A465">
            <v>600439</v>
          </cell>
          <cell r="C465">
            <v>48</v>
          </cell>
        </row>
        <row r="466">
          <cell r="A466">
            <v>600440</v>
          </cell>
          <cell r="B466">
            <v>136.19999999999999</v>
          </cell>
          <cell r="C466">
            <v>144.5</v>
          </cell>
        </row>
        <row r="467">
          <cell r="A467">
            <v>600441</v>
          </cell>
          <cell r="B467">
            <v>90.9</v>
          </cell>
          <cell r="C467">
            <v>140</v>
          </cell>
        </row>
        <row r="468">
          <cell r="A468">
            <v>600442</v>
          </cell>
          <cell r="B468">
            <v>160</v>
          </cell>
          <cell r="C468">
            <v>171</v>
          </cell>
        </row>
        <row r="469">
          <cell r="A469">
            <v>600443</v>
          </cell>
          <cell r="B469">
            <v>254</v>
          </cell>
          <cell r="C469">
            <v>245</v>
          </cell>
        </row>
        <row r="470">
          <cell r="A470">
            <v>600444</v>
          </cell>
          <cell r="B470">
            <v>79</v>
          </cell>
          <cell r="C470">
            <v>85</v>
          </cell>
        </row>
        <row r="471">
          <cell r="A471">
            <v>600445</v>
          </cell>
          <cell r="B471">
            <v>78</v>
          </cell>
          <cell r="C471">
            <v>103</v>
          </cell>
        </row>
        <row r="472">
          <cell r="A472">
            <v>600446</v>
          </cell>
          <cell r="B472">
            <v>1530</v>
          </cell>
          <cell r="C472">
            <v>1268</v>
          </cell>
        </row>
        <row r="473">
          <cell r="A473">
            <v>600447</v>
          </cell>
          <cell r="C473">
            <v>6487</v>
          </cell>
        </row>
        <row r="474">
          <cell r="A474">
            <v>600450</v>
          </cell>
          <cell r="B474">
            <v>225</v>
          </cell>
          <cell r="C474">
            <v>202</v>
          </cell>
        </row>
        <row r="475">
          <cell r="A475">
            <v>600451</v>
          </cell>
          <cell r="B475">
            <v>140</v>
          </cell>
          <cell r="C475">
            <v>184</v>
          </cell>
        </row>
        <row r="476">
          <cell r="A476">
            <v>600452</v>
          </cell>
          <cell r="B476">
            <v>200</v>
          </cell>
          <cell r="C476">
            <v>256</v>
          </cell>
        </row>
        <row r="477">
          <cell r="A477">
            <v>600453</v>
          </cell>
          <cell r="B477">
            <v>768</v>
          </cell>
          <cell r="C477">
            <v>934</v>
          </cell>
        </row>
        <row r="478">
          <cell r="A478">
            <v>600454</v>
          </cell>
          <cell r="B478">
            <v>70</v>
          </cell>
          <cell r="C478">
            <v>107</v>
          </cell>
        </row>
        <row r="479">
          <cell r="A479">
            <v>600455</v>
          </cell>
          <cell r="B479">
            <v>55</v>
          </cell>
          <cell r="C479">
            <v>130</v>
          </cell>
        </row>
        <row r="480">
          <cell r="A480">
            <v>600456</v>
          </cell>
          <cell r="B480">
            <v>48</v>
          </cell>
          <cell r="C480">
            <v>65</v>
          </cell>
        </row>
        <row r="481">
          <cell r="A481">
            <v>600457</v>
          </cell>
          <cell r="B481">
            <v>4520</v>
          </cell>
          <cell r="C481">
            <v>3337</v>
          </cell>
        </row>
        <row r="482">
          <cell r="A482">
            <v>600458</v>
          </cell>
          <cell r="B482">
            <v>1885</v>
          </cell>
          <cell r="C482">
            <v>2054</v>
          </cell>
        </row>
        <row r="483">
          <cell r="A483">
            <v>600459</v>
          </cell>
          <cell r="B483">
            <v>263</v>
          </cell>
          <cell r="C483">
            <v>302</v>
          </cell>
        </row>
        <row r="484">
          <cell r="A484">
            <v>600460</v>
          </cell>
          <cell r="B484">
            <v>405</v>
          </cell>
          <cell r="C484">
            <v>351</v>
          </cell>
        </row>
        <row r="485">
          <cell r="A485">
            <v>600461</v>
          </cell>
          <cell r="B485">
            <v>327</v>
          </cell>
          <cell r="C485">
            <v>666</v>
          </cell>
        </row>
        <row r="486">
          <cell r="A486">
            <v>600462</v>
          </cell>
          <cell r="B486">
            <v>778</v>
          </cell>
          <cell r="C486">
            <v>938</v>
          </cell>
        </row>
        <row r="487">
          <cell r="A487">
            <v>600463</v>
          </cell>
          <cell r="C487">
            <v>0</v>
          </cell>
        </row>
        <row r="488">
          <cell r="A488">
            <v>600464</v>
          </cell>
          <cell r="B488">
            <v>105.5</v>
          </cell>
          <cell r="C488">
            <v>184</v>
          </cell>
        </row>
        <row r="489">
          <cell r="A489">
            <v>600465</v>
          </cell>
          <cell r="B489">
            <v>20.5</v>
          </cell>
          <cell r="C489">
            <v>12</v>
          </cell>
        </row>
        <row r="490">
          <cell r="A490">
            <v>600466</v>
          </cell>
          <cell r="B490">
            <v>6</v>
          </cell>
          <cell r="C490">
            <v>0.5</v>
          </cell>
        </row>
        <row r="491">
          <cell r="A491">
            <v>600467</v>
          </cell>
          <cell r="B491">
            <v>19</v>
          </cell>
          <cell r="C491">
            <v>22</v>
          </cell>
        </row>
        <row r="492">
          <cell r="A492">
            <v>600468</v>
          </cell>
          <cell r="B492">
            <v>158</v>
          </cell>
          <cell r="C492">
            <v>159</v>
          </cell>
        </row>
        <row r="493">
          <cell r="A493">
            <v>600469</v>
          </cell>
          <cell r="B493">
            <v>27</v>
          </cell>
          <cell r="C493">
            <v>35</v>
          </cell>
        </row>
        <row r="494">
          <cell r="A494">
            <v>600470</v>
          </cell>
          <cell r="B494">
            <v>15</v>
          </cell>
          <cell r="C494">
            <v>9</v>
          </cell>
        </row>
        <row r="495">
          <cell r="A495">
            <v>600471</v>
          </cell>
        </row>
        <row r="496">
          <cell r="A496">
            <v>600472</v>
          </cell>
          <cell r="B496">
            <v>764</v>
          </cell>
          <cell r="C496">
            <v>762</v>
          </cell>
        </row>
        <row r="497">
          <cell r="A497">
            <v>600473</v>
          </cell>
          <cell r="B497">
            <v>6642</v>
          </cell>
          <cell r="C497">
            <v>6443</v>
          </cell>
        </row>
        <row r="498">
          <cell r="A498">
            <v>600474</v>
          </cell>
          <cell r="B498">
            <v>2663</v>
          </cell>
          <cell r="C498">
            <v>2391</v>
          </cell>
        </row>
        <row r="499">
          <cell r="A499">
            <v>600475</v>
          </cell>
          <cell r="C499">
            <v>13</v>
          </cell>
        </row>
        <row r="500">
          <cell r="A500">
            <v>600476</v>
          </cell>
          <cell r="B500">
            <v>127</v>
          </cell>
          <cell r="C500">
            <v>170</v>
          </cell>
        </row>
        <row r="501">
          <cell r="A501">
            <v>600477</v>
          </cell>
          <cell r="B501">
            <v>418</v>
          </cell>
          <cell r="C501">
            <v>516</v>
          </cell>
        </row>
        <row r="502">
          <cell r="A502">
            <v>600478</v>
          </cell>
          <cell r="B502">
            <v>191</v>
          </cell>
          <cell r="C502">
            <v>223</v>
          </cell>
        </row>
        <row r="503">
          <cell r="A503">
            <v>600479</v>
          </cell>
          <cell r="B503">
            <v>1197</v>
          </cell>
          <cell r="C503">
            <v>1030</v>
          </cell>
        </row>
        <row r="504">
          <cell r="A504">
            <v>600480</v>
          </cell>
          <cell r="B504">
            <v>1266</v>
          </cell>
          <cell r="C504">
            <v>1189</v>
          </cell>
        </row>
        <row r="505">
          <cell r="A505">
            <v>600481</v>
          </cell>
          <cell r="B505">
            <v>255</v>
          </cell>
          <cell r="C505">
            <v>182</v>
          </cell>
        </row>
        <row r="506">
          <cell r="A506">
            <v>601896</v>
          </cell>
          <cell r="C506">
            <v>2.9990000000000001</v>
          </cell>
        </row>
        <row r="507">
          <cell r="A507">
            <v>602172</v>
          </cell>
          <cell r="B507">
            <v>1111</v>
          </cell>
          <cell r="C507">
            <v>1432</v>
          </cell>
        </row>
        <row r="508">
          <cell r="A508">
            <v>602324</v>
          </cell>
          <cell r="B508">
            <v>62</v>
          </cell>
          <cell r="C508">
            <v>50</v>
          </cell>
        </row>
        <row r="509">
          <cell r="A509">
            <v>602421</v>
          </cell>
          <cell r="B509">
            <v>17</v>
          </cell>
          <cell r="C509">
            <v>8</v>
          </cell>
        </row>
        <row r="510">
          <cell r="A510">
            <v>602967</v>
          </cell>
          <cell r="B510">
            <v>5471</v>
          </cell>
        </row>
        <row r="511">
          <cell r="A511">
            <v>600510</v>
          </cell>
        </row>
        <row r="512">
          <cell r="A512">
            <v>600520</v>
          </cell>
        </row>
        <row r="513">
          <cell r="A513">
            <v>600530</v>
          </cell>
        </row>
        <row r="514">
          <cell r="A514">
            <v>600536</v>
          </cell>
        </row>
        <row r="515">
          <cell r="A515">
            <v>600538</v>
          </cell>
        </row>
        <row r="516">
          <cell r="A516">
            <v>600540</v>
          </cell>
          <cell r="C516">
            <v>3</v>
          </cell>
        </row>
        <row r="517">
          <cell r="A517">
            <v>601501</v>
          </cell>
        </row>
        <row r="518">
          <cell r="A518">
            <v>601502</v>
          </cell>
        </row>
        <row r="519">
          <cell r="A519">
            <v>601503</v>
          </cell>
        </row>
        <row r="520">
          <cell r="A520">
            <v>601857</v>
          </cell>
        </row>
        <row r="521">
          <cell r="A521">
            <v>601858</v>
          </cell>
        </row>
        <row r="522">
          <cell r="A522">
            <v>601859</v>
          </cell>
        </row>
        <row r="523">
          <cell r="A523">
            <v>602313</v>
          </cell>
        </row>
        <row r="524">
          <cell r="A524">
            <v>602726</v>
          </cell>
          <cell r="B524">
            <v>0</v>
          </cell>
        </row>
        <row r="525">
          <cell r="A525">
            <v>602727</v>
          </cell>
        </row>
        <row r="526">
          <cell r="A526">
            <v>602797</v>
          </cell>
        </row>
        <row r="527">
          <cell r="A527">
            <v>600482</v>
          </cell>
        </row>
        <row r="528">
          <cell r="A528">
            <v>600483</v>
          </cell>
          <cell r="B528">
            <v>0</v>
          </cell>
          <cell r="C528">
            <v>207</v>
          </cell>
        </row>
        <row r="529">
          <cell r="A529">
            <v>600484</v>
          </cell>
          <cell r="B529">
            <v>143</v>
          </cell>
          <cell r="C529">
            <v>247</v>
          </cell>
        </row>
        <row r="530">
          <cell r="A530">
            <v>600485</v>
          </cell>
          <cell r="B530">
            <v>218</v>
          </cell>
          <cell r="C530">
            <v>163</v>
          </cell>
        </row>
        <row r="531">
          <cell r="A531">
            <v>600486</v>
          </cell>
          <cell r="C531">
            <v>1487</v>
          </cell>
        </row>
        <row r="532">
          <cell r="A532">
            <v>600487</v>
          </cell>
          <cell r="B532">
            <v>1252</v>
          </cell>
          <cell r="C532">
            <v>1364</v>
          </cell>
        </row>
        <row r="533">
          <cell r="A533">
            <v>600488</v>
          </cell>
        </row>
        <row r="534">
          <cell r="A534">
            <v>600489</v>
          </cell>
        </row>
        <row r="535">
          <cell r="A535">
            <v>600490</v>
          </cell>
          <cell r="C535">
            <v>40</v>
          </cell>
        </row>
        <row r="536">
          <cell r="A536">
            <v>600491</v>
          </cell>
        </row>
        <row r="537">
          <cell r="A537">
            <v>600492</v>
          </cell>
        </row>
        <row r="538">
          <cell r="A538">
            <v>600493</v>
          </cell>
          <cell r="C538">
            <v>816</v>
          </cell>
        </row>
        <row r="539">
          <cell r="A539">
            <v>600494</v>
          </cell>
          <cell r="B539">
            <v>710</v>
          </cell>
          <cell r="C539">
            <v>155</v>
          </cell>
        </row>
        <row r="540">
          <cell r="A540">
            <v>600495</v>
          </cell>
          <cell r="B540">
            <v>2204</v>
          </cell>
          <cell r="C540">
            <v>5447</v>
          </cell>
        </row>
        <row r="541">
          <cell r="A541">
            <v>600496</v>
          </cell>
          <cell r="B541">
            <v>478</v>
          </cell>
          <cell r="C541">
            <v>663</v>
          </cell>
        </row>
        <row r="542">
          <cell r="A542">
            <v>600497</v>
          </cell>
          <cell r="B542">
            <v>299</v>
          </cell>
          <cell r="C542">
            <v>427</v>
          </cell>
        </row>
        <row r="543">
          <cell r="A543">
            <v>600498</v>
          </cell>
          <cell r="B543">
            <v>166</v>
          </cell>
          <cell r="C543">
            <v>314</v>
          </cell>
        </row>
        <row r="544">
          <cell r="A544">
            <v>600499</v>
          </cell>
          <cell r="C544">
            <v>126</v>
          </cell>
        </row>
        <row r="545">
          <cell r="A545">
            <v>600500</v>
          </cell>
          <cell r="C545">
            <v>40</v>
          </cell>
        </row>
        <row r="546">
          <cell r="A546">
            <v>600501</v>
          </cell>
          <cell r="B546">
            <v>881</v>
          </cell>
          <cell r="C546">
            <v>788</v>
          </cell>
        </row>
        <row r="547">
          <cell r="A547">
            <v>600503</v>
          </cell>
          <cell r="B547">
            <v>528</v>
          </cell>
          <cell r="C547">
            <v>302</v>
          </cell>
        </row>
        <row r="548">
          <cell r="A548">
            <v>600939</v>
          </cell>
        </row>
        <row r="549">
          <cell r="A549">
            <v>600951</v>
          </cell>
        </row>
        <row r="550">
          <cell r="A550">
            <v>600952</v>
          </cell>
        </row>
        <row r="551">
          <cell r="A551">
            <v>600955</v>
          </cell>
        </row>
        <row r="552">
          <cell r="A552">
            <v>600958</v>
          </cell>
        </row>
        <row r="553">
          <cell r="A553">
            <v>600991</v>
          </cell>
        </row>
        <row r="554">
          <cell r="A554">
            <v>600992</v>
          </cell>
        </row>
        <row r="555">
          <cell r="A555">
            <v>600995</v>
          </cell>
        </row>
        <row r="556">
          <cell r="A556">
            <v>600997</v>
          </cell>
        </row>
        <row r="557">
          <cell r="A557">
            <v>602730</v>
          </cell>
          <cell r="B557">
            <v>0</v>
          </cell>
        </row>
        <row r="558">
          <cell r="A558">
            <v>602731</v>
          </cell>
        </row>
        <row r="559">
          <cell r="A559">
            <v>602895</v>
          </cell>
        </row>
        <row r="560">
          <cell r="A560">
            <v>602952</v>
          </cell>
        </row>
        <row r="561">
          <cell r="A561">
            <v>602998</v>
          </cell>
        </row>
        <row r="562">
          <cell r="A562">
            <v>600556</v>
          </cell>
        </row>
        <row r="563">
          <cell r="A563">
            <v>600563</v>
          </cell>
        </row>
        <row r="564">
          <cell r="A564">
            <v>600567</v>
          </cell>
        </row>
        <row r="565">
          <cell r="A565">
            <v>600575</v>
          </cell>
          <cell r="C565">
            <v>255</v>
          </cell>
        </row>
        <row r="566">
          <cell r="A566">
            <v>600576</v>
          </cell>
        </row>
        <row r="567">
          <cell r="A567">
            <v>600577</v>
          </cell>
          <cell r="B567">
            <v>16</v>
          </cell>
          <cell r="C567">
            <v>12</v>
          </cell>
        </row>
        <row r="568">
          <cell r="A568">
            <v>600578</v>
          </cell>
        </row>
        <row r="569">
          <cell r="A569">
            <v>600579</v>
          </cell>
          <cell r="B569">
            <v>0</v>
          </cell>
          <cell r="C569">
            <v>18</v>
          </cell>
        </row>
        <row r="570">
          <cell r="A570">
            <v>600580</v>
          </cell>
          <cell r="B570">
            <v>126</v>
          </cell>
          <cell r="C570">
            <v>216</v>
          </cell>
        </row>
        <row r="571">
          <cell r="A571">
            <v>600581</v>
          </cell>
          <cell r="B571">
            <v>12</v>
          </cell>
          <cell r="C571">
            <v>7</v>
          </cell>
        </row>
        <row r="572">
          <cell r="A572">
            <v>600583</v>
          </cell>
          <cell r="B572">
            <v>95</v>
          </cell>
          <cell r="C572">
            <v>315</v>
          </cell>
        </row>
        <row r="573">
          <cell r="A573">
            <v>600584</v>
          </cell>
          <cell r="B573">
            <v>78</v>
          </cell>
          <cell r="C573">
            <v>37</v>
          </cell>
        </row>
        <row r="574">
          <cell r="A574">
            <v>600585</v>
          </cell>
          <cell r="B574">
            <v>700</v>
          </cell>
          <cell r="C574">
            <v>646</v>
          </cell>
        </row>
        <row r="575">
          <cell r="A575">
            <v>600586</v>
          </cell>
          <cell r="B575">
            <v>1354</v>
          </cell>
          <cell r="C575">
            <v>790</v>
          </cell>
        </row>
        <row r="576">
          <cell r="A576">
            <v>600587</v>
          </cell>
          <cell r="B576">
            <v>50</v>
          </cell>
          <cell r="C576">
            <v>36</v>
          </cell>
        </row>
        <row r="577">
          <cell r="A577">
            <v>600588</v>
          </cell>
          <cell r="B577">
            <v>223</v>
          </cell>
          <cell r="C577">
            <v>50</v>
          </cell>
        </row>
        <row r="578">
          <cell r="A578">
            <v>600589</v>
          </cell>
          <cell r="B578">
            <v>31</v>
          </cell>
          <cell r="C578">
            <v>49</v>
          </cell>
        </row>
        <row r="579">
          <cell r="A579">
            <v>600590</v>
          </cell>
        </row>
        <row r="580">
          <cell r="A580">
            <v>600591</v>
          </cell>
          <cell r="C580">
            <v>1</v>
          </cell>
        </row>
        <row r="581">
          <cell r="A581">
            <v>600592</v>
          </cell>
          <cell r="C581">
            <v>17</v>
          </cell>
        </row>
        <row r="582">
          <cell r="A582">
            <v>600594</v>
          </cell>
          <cell r="B582">
            <v>12</v>
          </cell>
          <cell r="C582">
            <v>6</v>
          </cell>
        </row>
        <row r="583">
          <cell r="A583">
            <v>600595</v>
          </cell>
          <cell r="B583">
            <v>47</v>
          </cell>
          <cell r="C583">
            <v>58</v>
          </cell>
        </row>
        <row r="584">
          <cell r="A584">
            <v>600596</v>
          </cell>
          <cell r="B584">
            <v>111</v>
          </cell>
          <cell r="C584">
            <v>111</v>
          </cell>
        </row>
        <row r="585">
          <cell r="A585">
            <v>600597</v>
          </cell>
          <cell r="C585">
            <v>-520</v>
          </cell>
        </row>
        <row r="586">
          <cell r="A586">
            <v>600598</v>
          </cell>
          <cell r="C586">
            <v>293</v>
          </cell>
        </row>
        <row r="587">
          <cell r="A587">
            <v>600599</v>
          </cell>
          <cell r="B587">
            <v>35</v>
          </cell>
          <cell r="C587">
            <v>35</v>
          </cell>
        </row>
        <row r="588">
          <cell r="A588">
            <v>601507</v>
          </cell>
          <cell r="B588">
            <v>9</v>
          </cell>
          <cell r="C588">
            <v>5</v>
          </cell>
        </row>
        <row r="589">
          <cell r="A589">
            <v>602162</v>
          </cell>
        </row>
        <row r="590">
          <cell r="A590">
            <v>602673</v>
          </cell>
          <cell r="B590">
            <v>101</v>
          </cell>
        </row>
        <row r="591">
          <cell r="A591">
            <v>602674</v>
          </cell>
          <cell r="B591">
            <v>23</v>
          </cell>
        </row>
        <row r="592">
          <cell r="A592">
            <v>602685</v>
          </cell>
          <cell r="B592">
            <v>76</v>
          </cell>
        </row>
        <row r="593">
          <cell r="A593">
            <v>602751</v>
          </cell>
        </row>
        <row r="594">
          <cell r="A594">
            <v>600600</v>
          </cell>
          <cell r="B594">
            <v>389</v>
          </cell>
          <cell r="C594">
            <v>224</v>
          </cell>
        </row>
        <row r="595">
          <cell r="A595">
            <v>600601</v>
          </cell>
          <cell r="B595">
            <v>380</v>
          </cell>
          <cell r="C595">
            <v>370</v>
          </cell>
        </row>
        <row r="596">
          <cell r="A596">
            <v>600602</v>
          </cell>
          <cell r="B596">
            <v>1325</v>
          </cell>
          <cell r="C596">
            <v>7419</v>
          </cell>
        </row>
        <row r="597">
          <cell r="A597">
            <v>600603</v>
          </cell>
          <cell r="B597">
            <v>1171</v>
          </cell>
          <cell r="C597">
            <v>3192</v>
          </cell>
        </row>
        <row r="598">
          <cell r="A598">
            <v>600604</v>
          </cell>
          <cell r="B598">
            <v>8002</v>
          </cell>
          <cell r="C598">
            <v>12198</v>
          </cell>
        </row>
        <row r="599">
          <cell r="A599">
            <v>600605</v>
          </cell>
          <cell r="B599">
            <v>87</v>
          </cell>
          <cell r="C599">
            <v>280</v>
          </cell>
        </row>
        <row r="600">
          <cell r="A600">
            <v>600606</v>
          </cell>
          <cell r="B600">
            <v>110</v>
          </cell>
          <cell r="C600">
            <v>98</v>
          </cell>
        </row>
        <row r="601">
          <cell r="A601">
            <v>600607</v>
          </cell>
          <cell r="B601">
            <v>472</v>
          </cell>
          <cell r="C601">
            <v>394</v>
          </cell>
        </row>
        <row r="602">
          <cell r="A602">
            <v>600609</v>
          </cell>
          <cell r="B602">
            <v>162</v>
          </cell>
          <cell r="C602">
            <v>159</v>
          </cell>
        </row>
        <row r="603">
          <cell r="A603">
            <v>601510</v>
          </cell>
          <cell r="B603">
            <v>6396</v>
          </cell>
          <cell r="C603">
            <v>1130</v>
          </cell>
        </row>
        <row r="604">
          <cell r="A604">
            <v>601511</v>
          </cell>
          <cell r="B604">
            <v>2270</v>
          </cell>
          <cell r="C604">
            <v>757</v>
          </cell>
        </row>
        <row r="605">
          <cell r="A605">
            <v>602469</v>
          </cell>
        </row>
        <row r="606">
          <cell r="A606">
            <v>602470</v>
          </cell>
          <cell r="B606">
            <v>6</v>
          </cell>
        </row>
        <row r="607">
          <cell r="A607">
            <v>602610</v>
          </cell>
          <cell r="B607">
            <v>46</v>
          </cell>
        </row>
        <row r="608">
          <cell r="A608">
            <v>601395</v>
          </cell>
        </row>
        <row r="609">
          <cell r="A609">
            <v>602449</v>
          </cell>
        </row>
        <row r="610">
          <cell r="A610">
            <v>602450</v>
          </cell>
        </row>
        <row r="611">
          <cell r="A611">
            <v>602451</v>
          </cell>
        </row>
        <row r="612">
          <cell r="A612">
            <v>602452</v>
          </cell>
        </row>
        <row r="613">
          <cell r="A613">
            <v>600610</v>
          </cell>
          <cell r="B613">
            <v>465</v>
          </cell>
          <cell r="C613">
            <v>919</v>
          </cell>
        </row>
        <row r="614">
          <cell r="A614">
            <v>600611</v>
          </cell>
          <cell r="B614">
            <v>0</v>
          </cell>
          <cell r="C614">
            <v>44</v>
          </cell>
        </row>
        <row r="615">
          <cell r="A615">
            <v>600612</v>
          </cell>
          <cell r="B615">
            <v>823</v>
          </cell>
          <cell r="C615">
            <v>566</v>
          </cell>
        </row>
        <row r="616">
          <cell r="A616">
            <v>600613</v>
          </cell>
          <cell r="B616">
            <v>1363</v>
          </cell>
          <cell r="C616">
            <v>734</v>
          </cell>
        </row>
        <row r="617">
          <cell r="A617">
            <v>600614</v>
          </cell>
          <cell r="B617">
            <v>518</v>
          </cell>
          <cell r="C617">
            <v>196</v>
          </cell>
        </row>
        <row r="618">
          <cell r="A618">
            <v>600615</v>
          </cell>
          <cell r="B618">
            <v>761</v>
          </cell>
          <cell r="C618">
            <v>223</v>
          </cell>
        </row>
        <row r="619">
          <cell r="A619">
            <v>600616</v>
          </cell>
          <cell r="B619">
            <v>2525</v>
          </cell>
          <cell r="C619">
            <v>2485</v>
          </cell>
        </row>
        <row r="620">
          <cell r="A620">
            <v>600617</v>
          </cell>
          <cell r="B620">
            <v>2410</v>
          </cell>
          <cell r="C620">
            <v>2361</v>
          </cell>
        </row>
        <row r="621">
          <cell r="A621">
            <v>600618</v>
          </cell>
          <cell r="B621">
            <v>490</v>
          </cell>
          <cell r="C621">
            <v>444</v>
          </cell>
        </row>
        <row r="622">
          <cell r="A622">
            <v>600619</v>
          </cell>
          <cell r="B622">
            <v>3031</v>
          </cell>
          <cell r="C622">
            <v>2658</v>
          </cell>
        </row>
        <row r="623">
          <cell r="A623">
            <v>600620</v>
          </cell>
          <cell r="B623">
            <v>2013</v>
          </cell>
          <cell r="C623">
            <v>1667</v>
          </cell>
        </row>
        <row r="624">
          <cell r="A624">
            <v>600621</v>
          </cell>
          <cell r="B624">
            <v>2000</v>
          </cell>
          <cell r="C624">
            <v>1701</v>
          </cell>
        </row>
        <row r="625">
          <cell r="A625">
            <v>600622</v>
          </cell>
          <cell r="B625">
            <v>1112</v>
          </cell>
          <cell r="C625">
            <v>1266</v>
          </cell>
        </row>
        <row r="626">
          <cell r="A626">
            <v>600623</v>
          </cell>
          <cell r="C626">
            <v>4</v>
          </cell>
        </row>
        <row r="627">
          <cell r="A627">
            <v>600625</v>
          </cell>
          <cell r="B627">
            <v>-2</v>
          </cell>
          <cell r="C627">
            <v>5262</v>
          </cell>
        </row>
        <row r="628">
          <cell r="A628">
            <v>600626</v>
          </cell>
          <cell r="B628">
            <v>171</v>
          </cell>
          <cell r="C628">
            <v>5187</v>
          </cell>
        </row>
        <row r="629">
          <cell r="A629">
            <v>600627</v>
          </cell>
        </row>
        <row r="630">
          <cell r="A630">
            <v>600628</v>
          </cell>
          <cell r="C630">
            <v>939</v>
          </cell>
        </row>
        <row r="631">
          <cell r="A631">
            <v>600629</v>
          </cell>
          <cell r="B631">
            <v>362</v>
          </cell>
          <cell r="C631">
            <v>410</v>
          </cell>
        </row>
        <row r="632">
          <cell r="A632">
            <v>600630</v>
          </cell>
          <cell r="B632">
            <v>31</v>
          </cell>
          <cell r="C632">
            <v>62</v>
          </cell>
        </row>
        <row r="633">
          <cell r="A633">
            <v>600631</v>
          </cell>
          <cell r="B633">
            <v>1660</v>
          </cell>
          <cell r="C633">
            <v>1970</v>
          </cell>
        </row>
        <row r="634">
          <cell r="A634">
            <v>600632</v>
          </cell>
          <cell r="B634">
            <v>4187</v>
          </cell>
          <cell r="C634">
            <v>4777</v>
          </cell>
        </row>
        <row r="635">
          <cell r="A635">
            <v>600633</v>
          </cell>
          <cell r="B635">
            <v>1820</v>
          </cell>
          <cell r="C635">
            <v>1550</v>
          </cell>
        </row>
        <row r="636">
          <cell r="A636">
            <v>601512</v>
          </cell>
          <cell r="B636">
            <v>211</v>
          </cell>
          <cell r="C636">
            <v>170</v>
          </cell>
        </row>
        <row r="637">
          <cell r="A637">
            <v>601513</v>
          </cell>
          <cell r="B637">
            <v>461</v>
          </cell>
          <cell r="C637">
            <v>487</v>
          </cell>
        </row>
        <row r="638">
          <cell r="A638">
            <v>601514</v>
          </cell>
          <cell r="B638">
            <v>-5</v>
          </cell>
          <cell r="C638">
            <v>90</v>
          </cell>
        </row>
        <row r="639">
          <cell r="A639">
            <v>601937</v>
          </cell>
          <cell r="B639">
            <v>1208</v>
          </cell>
          <cell r="C639">
            <v>241</v>
          </cell>
        </row>
        <row r="640">
          <cell r="A640">
            <v>601938</v>
          </cell>
          <cell r="B640">
            <v>272</v>
          </cell>
          <cell r="C640">
            <v>203</v>
          </cell>
        </row>
        <row r="641">
          <cell r="A641">
            <v>602180</v>
          </cell>
          <cell r="B641">
            <v>500</v>
          </cell>
          <cell r="C641">
            <v>360</v>
          </cell>
        </row>
        <row r="642">
          <cell r="A642">
            <v>602181</v>
          </cell>
          <cell r="B642">
            <v>159</v>
          </cell>
          <cell r="C642">
            <v>121</v>
          </cell>
        </row>
        <row r="643">
          <cell r="A643">
            <v>602293</v>
          </cell>
          <cell r="B643">
            <v>78</v>
          </cell>
          <cell r="C643">
            <v>60</v>
          </cell>
        </row>
        <row r="644">
          <cell r="A644">
            <v>602306</v>
          </cell>
          <cell r="B644">
            <v>361</v>
          </cell>
          <cell r="C644">
            <v>233</v>
          </cell>
        </row>
        <row r="645">
          <cell r="A645">
            <v>602307</v>
          </cell>
          <cell r="B645">
            <v>122</v>
          </cell>
          <cell r="C645">
            <v>172</v>
          </cell>
        </row>
        <row r="646">
          <cell r="A646">
            <v>602386</v>
          </cell>
          <cell r="B646">
            <v>1075</v>
          </cell>
          <cell r="C646">
            <v>820</v>
          </cell>
        </row>
        <row r="647">
          <cell r="A647">
            <v>602387</v>
          </cell>
          <cell r="B647">
            <v>1828</v>
          </cell>
          <cell r="C647">
            <v>926</v>
          </cell>
        </row>
        <row r="648">
          <cell r="A648">
            <v>602388</v>
          </cell>
          <cell r="B648">
            <v>2341</v>
          </cell>
          <cell r="C648">
            <v>1194</v>
          </cell>
        </row>
        <row r="649">
          <cell r="A649">
            <v>602434</v>
          </cell>
          <cell r="B649">
            <v>458</v>
          </cell>
          <cell r="C649">
            <v>338</v>
          </cell>
        </row>
        <row r="650">
          <cell r="A650">
            <v>602435</v>
          </cell>
          <cell r="B650">
            <v>828</v>
          </cell>
          <cell r="C650">
            <v>449</v>
          </cell>
        </row>
        <row r="651">
          <cell r="A651">
            <v>602468</v>
          </cell>
          <cell r="B651">
            <v>2276</v>
          </cell>
          <cell r="C651">
            <v>1914</v>
          </cell>
        </row>
        <row r="652">
          <cell r="A652">
            <v>602520</v>
          </cell>
          <cell r="B652">
            <v>300</v>
          </cell>
          <cell r="C652">
            <v>352</v>
          </cell>
        </row>
        <row r="653">
          <cell r="A653">
            <v>602561</v>
          </cell>
          <cell r="B653">
            <v>4524</v>
          </cell>
          <cell r="C653">
            <v>552</v>
          </cell>
        </row>
        <row r="654">
          <cell r="A654">
            <v>602562</v>
          </cell>
          <cell r="B654">
            <v>558</v>
          </cell>
        </row>
        <row r="655">
          <cell r="A655">
            <v>602563</v>
          </cell>
          <cell r="B655">
            <v>43</v>
          </cell>
        </row>
        <row r="656">
          <cell r="A656">
            <v>602682</v>
          </cell>
          <cell r="B656">
            <v>288</v>
          </cell>
        </row>
        <row r="657">
          <cell r="A657">
            <v>602683</v>
          </cell>
        </row>
        <row r="658">
          <cell r="A658">
            <v>602854</v>
          </cell>
          <cell r="B658">
            <v>989</v>
          </cell>
        </row>
        <row r="659">
          <cell r="A659">
            <v>602855</v>
          </cell>
          <cell r="B659">
            <v>610</v>
          </cell>
        </row>
        <row r="660">
          <cell r="A660">
            <v>602880</v>
          </cell>
        </row>
        <row r="661">
          <cell r="A661">
            <v>602881</v>
          </cell>
          <cell r="B661">
            <v>1559</v>
          </cell>
        </row>
        <row r="662">
          <cell r="A662">
            <v>602882</v>
          </cell>
          <cell r="B662">
            <v>1816</v>
          </cell>
        </row>
        <row r="663">
          <cell r="A663">
            <v>602883</v>
          </cell>
          <cell r="B663">
            <v>150</v>
          </cell>
        </row>
        <row r="664">
          <cell r="A664">
            <v>602934</v>
          </cell>
          <cell r="B664">
            <v>44</v>
          </cell>
        </row>
        <row r="665">
          <cell r="A665">
            <v>602947</v>
          </cell>
          <cell r="B665">
            <v>24</v>
          </cell>
        </row>
        <row r="666">
          <cell r="A666">
            <v>602948</v>
          </cell>
          <cell r="B666">
            <v>363</v>
          </cell>
        </row>
        <row r="667">
          <cell r="A667">
            <v>602949</v>
          </cell>
          <cell r="B667">
            <v>352</v>
          </cell>
        </row>
        <row r="668">
          <cell r="A668">
            <v>602950</v>
          </cell>
          <cell r="B668">
            <v>166</v>
          </cell>
        </row>
        <row r="669">
          <cell r="A669">
            <v>602131</v>
          </cell>
        </row>
        <row r="670">
          <cell r="A670">
            <v>602132</v>
          </cell>
        </row>
        <row r="671">
          <cell r="A671">
            <v>602133</v>
          </cell>
        </row>
        <row r="672">
          <cell r="A672">
            <v>602134</v>
          </cell>
        </row>
        <row r="673">
          <cell r="A673">
            <v>602135</v>
          </cell>
        </row>
        <row r="674">
          <cell r="A674">
            <v>602136</v>
          </cell>
        </row>
        <row r="675">
          <cell r="A675">
            <v>602137</v>
          </cell>
        </row>
        <row r="676">
          <cell r="A676">
            <v>602138</v>
          </cell>
        </row>
        <row r="677">
          <cell r="A677">
            <v>602139</v>
          </cell>
        </row>
        <row r="678">
          <cell r="A678">
            <v>602140</v>
          </cell>
        </row>
        <row r="679">
          <cell r="A679">
            <v>602141</v>
          </cell>
        </row>
        <row r="680">
          <cell r="A680">
            <v>602142</v>
          </cell>
        </row>
        <row r="681">
          <cell r="A681">
            <v>602143</v>
          </cell>
        </row>
        <row r="682">
          <cell r="A682">
            <v>602144</v>
          </cell>
        </row>
        <row r="683">
          <cell r="A683">
            <v>602145</v>
          </cell>
        </row>
        <row r="684">
          <cell r="A684">
            <v>602146</v>
          </cell>
        </row>
        <row r="685">
          <cell r="A685">
            <v>602147</v>
          </cell>
        </row>
        <row r="686">
          <cell r="A686">
            <v>602148</v>
          </cell>
        </row>
        <row r="687">
          <cell r="A687">
            <v>602149</v>
          </cell>
        </row>
        <row r="688">
          <cell r="A688">
            <v>602150</v>
          </cell>
        </row>
        <row r="689">
          <cell r="A689">
            <v>602151</v>
          </cell>
        </row>
        <row r="690">
          <cell r="A690">
            <v>602152</v>
          </cell>
        </row>
        <row r="691">
          <cell r="A691">
            <v>602153</v>
          </cell>
        </row>
        <row r="692">
          <cell r="A692">
            <v>602154</v>
          </cell>
        </row>
        <row r="693">
          <cell r="A693">
            <v>602155</v>
          </cell>
        </row>
        <row r="694">
          <cell r="A694">
            <v>602156</v>
          </cell>
        </row>
        <row r="695">
          <cell r="A695">
            <v>602157</v>
          </cell>
        </row>
        <row r="696">
          <cell r="A696">
            <v>602158</v>
          </cell>
        </row>
        <row r="697">
          <cell r="A697">
            <v>602193</v>
          </cell>
        </row>
        <row r="698">
          <cell r="A698">
            <v>602194</v>
          </cell>
        </row>
        <row r="699">
          <cell r="A699">
            <v>602195</v>
          </cell>
        </row>
        <row r="700">
          <cell r="A700">
            <v>602437</v>
          </cell>
        </row>
        <row r="701">
          <cell r="A701">
            <v>602438</v>
          </cell>
        </row>
        <row r="702">
          <cell r="A702">
            <v>602439</v>
          </cell>
        </row>
        <row r="703">
          <cell r="A703">
            <v>602701</v>
          </cell>
        </row>
        <row r="704">
          <cell r="A704">
            <v>602702</v>
          </cell>
        </row>
        <row r="705">
          <cell r="A705">
            <v>602703</v>
          </cell>
        </row>
        <row r="706">
          <cell r="A706">
            <v>602704</v>
          </cell>
        </row>
        <row r="707">
          <cell r="A707">
            <v>602705</v>
          </cell>
        </row>
        <row r="708">
          <cell r="A708">
            <v>602706</v>
          </cell>
        </row>
        <row r="709">
          <cell r="A709">
            <v>602707</v>
          </cell>
        </row>
        <row r="710">
          <cell r="A710">
            <v>602708</v>
          </cell>
        </row>
        <row r="711">
          <cell r="A711">
            <v>602709</v>
          </cell>
        </row>
        <row r="712">
          <cell r="A712">
            <v>602710</v>
          </cell>
        </row>
        <row r="713">
          <cell r="A713">
            <v>602711</v>
          </cell>
        </row>
        <row r="714">
          <cell r="A714">
            <v>602712</v>
          </cell>
        </row>
        <row r="715">
          <cell r="A715">
            <v>602713</v>
          </cell>
        </row>
        <row r="716">
          <cell r="A716">
            <v>602714</v>
          </cell>
        </row>
        <row r="717">
          <cell r="A717">
            <v>602715</v>
          </cell>
        </row>
        <row r="718">
          <cell r="A718">
            <v>602716</v>
          </cell>
        </row>
        <row r="719">
          <cell r="A719">
            <v>602717</v>
          </cell>
        </row>
        <row r="720">
          <cell r="A720">
            <v>602718</v>
          </cell>
        </row>
        <row r="721">
          <cell r="A721">
            <v>602719</v>
          </cell>
        </row>
        <row r="722">
          <cell r="A722">
            <v>602555</v>
          </cell>
          <cell r="B722">
            <v>629</v>
          </cell>
        </row>
        <row r="723">
          <cell r="A723">
            <v>602557</v>
          </cell>
          <cell r="B723">
            <v>1351</v>
          </cell>
        </row>
        <row r="724">
          <cell r="A724">
            <v>602558</v>
          </cell>
          <cell r="B724">
            <v>1548</v>
          </cell>
        </row>
        <row r="725">
          <cell r="A725">
            <v>602214</v>
          </cell>
        </row>
        <row r="726">
          <cell r="A726">
            <v>602931</v>
          </cell>
        </row>
        <row r="727">
          <cell r="A727">
            <v>602755</v>
          </cell>
          <cell r="B727">
            <v>77</v>
          </cell>
        </row>
        <row r="728">
          <cell r="A728">
            <v>602773</v>
          </cell>
          <cell r="B728">
            <v>180</v>
          </cell>
        </row>
        <row r="729">
          <cell r="A729">
            <v>602775</v>
          </cell>
          <cell r="B729">
            <v>52</v>
          </cell>
        </row>
        <row r="730">
          <cell r="A730">
            <v>602779</v>
          </cell>
          <cell r="B730">
            <v>-2056</v>
          </cell>
        </row>
        <row r="731">
          <cell r="A731">
            <v>602809</v>
          </cell>
        </row>
        <row r="732">
          <cell r="A732">
            <v>602869</v>
          </cell>
        </row>
        <row r="733">
          <cell r="A733">
            <v>602874</v>
          </cell>
        </row>
        <row r="734">
          <cell r="A734">
            <v>600694</v>
          </cell>
          <cell r="B734">
            <v>14009</v>
          </cell>
          <cell r="C734">
            <v>8917</v>
          </cell>
        </row>
        <row r="735">
          <cell r="A735">
            <v>600695</v>
          </cell>
          <cell r="B735">
            <v>17676</v>
          </cell>
          <cell r="C735">
            <v>22963</v>
          </cell>
        </row>
        <row r="736">
          <cell r="A736">
            <v>600696</v>
          </cell>
          <cell r="B736">
            <v>2881</v>
          </cell>
          <cell r="C736">
            <v>2172</v>
          </cell>
        </row>
        <row r="737">
          <cell r="A737">
            <v>600697</v>
          </cell>
          <cell r="B737">
            <v>403</v>
          </cell>
          <cell r="C737">
            <v>470</v>
          </cell>
        </row>
        <row r="738">
          <cell r="A738">
            <v>600698</v>
          </cell>
          <cell r="B738">
            <v>125</v>
          </cell>
          <cell r="C738">
            <v>122</v>
          </cell>
        </row>
        <row r="739">
          <cell r="A739">
            <v>600699</v>
          </cell>
          <cell r="B739">
            <v>2785</v>
          </cell>
          <cell r="C739">
            <v>2479</v>
          </cell>
        </row>
        <row r="740">
          <cell r="A740">
            <v>600700</v>
          </cell>
          <cell r="B740">
            <v>6799</v>
          </cell>
          <cell r="C740">
            <v>7639</v>
          </cell>
        </row>
        <row r="741">
          <cell r="A741">
            <v>600701</v>
          </cell>
          <cell r="B741">
            <v>3410</v>
          </cell>
          <cell r="C741">
            <v>3218</v>
          </cell>
        </row>
        <row r="742">
          <cell r="A742">
            <v>600702</v>
          </cell>
          <cell r="B742">
            <v>835</v>
          </cell>
          <cell r="C742">
            <v>1434</v>
          </cell>
        </row>
        <row r="743">
          <cell r="A743">
            <v>600703</v>
          </cell>
          <cell r="B743">
            <v>1356</v>
          </cell>
          <cell r="C743">
            <v>1666</v>
          </cell>
        </row>
        <row r="744">
          <cell r="A744">
            <v>600704</v>
          </cell>
          <cell r="B744">
            <v>2525</v>
          </cell>
          <cell r="C744">
            <v>2840</v>
          </cell>
        </row>
        <row r="745">
          <cell r="A745">
            <v>600705</v>
          </cell>
          <cell r="B745">
            <v>4812</v>
          </cell>
          <cell r="C745">
            <v>9262</v>
          </cell>
        </row>
        <row r="746">
          <cell r="A746">
            <v>600706</v>
          </cell>
          <cell r="B746">
            <v>1475</v>
          </cell>
          <cell r="C746">
            <v>1790</v>
          </cell>
        </row>
        <row r="747">
          <cell r="A747">
            <v>600707</v>
          </cell>
          <cell r="B747">
            <v>742</v>
          </cell>
          <cell r="C747">
            <v>697</v>
          </cell>
        </row>
        <row r="748">
          <cell r="A748">
            <v>600708</v>
          </cell>
          <cell r="B748">
            <v>677</v>
          </cell>
          <cell r="C748">
            <v>871</v>
          </cell>
        </row>
        <row r="749">
          <cell r="A749">
            <v>600709</v>
          </cell>
        </row>
        <row r="750">
          <cell r="A750">
            <v>600710</v>
          </cell>
          <cell r="C750">
            <v>-10</v>
          </cell>
        </row>
        <row r="751">
          <cell r="A751">
            <v>600711</v>
          </cell>
          <cell r="B751">
            <v>731</v>
          </cell>
          <cell r="C751">
            <v>833</v>
          </cell>
        </row>
        <row r="752">
          <cell r="A752">
            <v>600712</v>
          </cell>
          <cell r="B752">
            <v>3366</v>
          </cell>
          <cell r="C752">
            <v>2227</v>
          </cell>
        </row>
        <row r="753">
          <cell r="A753">
            <v>600713</v>
          </cell>
          <cell r="B753">
            <v>373</v>
          </cell>
          <cell r="C753">
            <v>456</v>
          </cell>
        </row>
        <row r="754">
          <cell r="A754">
            <v>600714</v>
          </cell>
          <cell r="B754">
            <v>78</v>
          </cell>
          <cell r="C754">
            <v>134</v>
          </cell>
        </row>
        <row r="755">
          <cell r="A755">
            <v>600715</v>
          </cell>
          <cell r="B755">
            <v>430</v>
          </cell>
          <cell r="C755">
            <v>186</v>
          </cell>
        </row>
        <row r="756">
          <cell r="A756">
            <v>600716</v>
          </cell>
          <cell r="B756">
            <v>5153</v>
          </cell>
          <cell r="C756">
            <v>7820</v>
          </cell>
        </row>
        <row r="757">
          <cell r="A757">
            <v>600717</v>
          </cell>
          <cell r="B757">
            <v>200</v>
          </cell>
          <cell r="C757">
            <v>249</v>
          </cell>
        </row>
        <row r="758">
          <cell r="A758">
            <v>600718</v>
          </cell>
          <cell r="B758">
            <v>3094</v>
          </cell>
          <cell r="C758">
            <v>1432</v>
          </cell>
        </row>
        <row r="759">
          <cell r="A759">
            <v>600719</v>
          </cell>
          <cell r="B759">
            <v>301</v>
          </cell>
          <cell r="C759">
            <v>624</v>
          </cell>
        </row>
        <row r="760">
          <cell r="A760">
            <v>600720</v>
          </cell>
          <cell r="B760">
            <v>1558</v>
          </cell>
          <cell r="C760">
            <v>2260</v>
          </cell>
        </row>
        <row r="761">
          <cell r="A761">
            <v>600721</v>
          </cell>
          <cell r="B761">
            <v>1607</v>
          </cell>
          <cell r="C761">
            <v>1787</v>
          </cell>
        </row>
        <row r="762">
          <cell r="A762">
            <v>600722</v>
          </cell>
          <cell r="B762">
            <v>259</v>
          </cell>
          <cell r="C762">
            <v>331</v>
          </cell>
        </row>
        <row r="763">
          <cell r="A763">
            <v>600723</v>
          </cell>
        </row>
        <row r="764">
          <cell r="A764">
            <v>600724</v>
          </cell>
          <cell r="B764">
            <v>10124</v>
          </cell>
          <cell r="C764">
            <v>7329</v>
          </cell>
        </row>
        <row r="765">
          <cell r="A765">
            <v>600725</v>
          </cell>
          <cell r="B765">
            <v>315</v>
          </cell>
          <cell r="C765">
            <v>829</v>
          </cell>
        </row>
        <row r="766">
          <cell r="A766">
            <v>600726</v>
          </cell>
          <cell r="B766">
            <v>1126</v>
          </cell>
          <cell r="C766">
            <v>2298</v>
          </cell>
        </row>
        <row r="767">
          <cell r="A767">
            <v>601515</v>
          </cell>
          <cell r="C767">
            <v>386</v>
          </cell>
        </row>
        <row r="768">
          <cell r="A768">
            <v>601518</v>
          </cell>
          <cell r="C768">
            <v>273</v>
          </cell>
        </row>
        <row r="769">
          <cell r="A769">
            <v>602381</v>
          </cell>
          <cell r="B769">
            <v>420</v>
          </cell>
          <cell r="C769">
            <v>183</v>
          </cell>
        </row>
        <row r="770">
          <cell r="A770">
            <v>602436</v>
          </cell>
          <cell r="B770">
            <v>66</v>
          </cell>
          <cell r="C770">
            <v>51</v>
          </cell>
        </row>
        <row r="771">
          <cell r="A771">
            <v>602447</v>
          </cell>
          <cell r="B771">
            <v>476</v>
          </cell>
          <cell r="C771">
            <v>526</v>
          </cell>
        </row>
        <row r="772">
          <cell r="A772">
            <v>602473</v>
          </cell>
          <cell r="B772">
            <v>309</v>
          </cell>
          <cell r="C772">
            <v>236</v>
          </cell>
        </row>
        <row r="773">
          <cell r="A773">
            <v>602488</v>
          </cell>
          <cell r="B773">
            <v>8</v>
          </cell>
          <cell r="C773">
            <v>10</v>
          </cell>
        </row>
        <row r="774">
          <cell r="A774">
            <v>602512</v>
          </cell>
          <cell r="B774">
            <v>1007</v>
          </cell>
        </row>
        <row r="775">
          <cell r="A775">
            <v>602551</v>
          </cell>
          <cell r="B775">
            <v>7</v>
          </cell>
          <cell r="C775">
            <v>5</v>
          </cell>
        </row>
        <row r="776">
          <cell r="A776">
            <v>602747</v>
          </cell>
          <cell r="B776">
            <v>917</v>
          </cell>
        </row>
        <row r="777">
          <cell r="A777">
            <v>602864</v>
          </cell>
          <cell r="B777">
            <v>280</v>
          </cell>
        </row>
        <row r="778">
          <cell r="A778">
            <v>602868</v>
          </cell>
          <cell r="B778">
            <v>49</v>
          </cell>
        </row>
        <row r="779">
          <cell r="A779">
            <v>602985</v>
          </cell>
          <cell r="B779">
            <v>205</v>
          </cell>
        </row>
        <row r="780">
          <cell r="A780">
            <v>600771</v>
          </cell>
          <cell r="B780">
            <v>139</v>
          </cell>
          <cell r="C780">
            <v>1964</v>
          </cell>
        </row>
        <row r="781">
          <cell r="A781">
            <v>600772</v>
          </cell>
          <cell r="B781">
            <v>2.4</v>
          </cell>
        </row>
        <row r="782">
          <cell r="A782">
            <v>600773</v>
          </cell>
          <cell r="B782">
            <v>26.5</v>
          </cell>
          <cell r="C782">
            <v>19</v>
          </cell>
        </row>
        <row r="783">
          <cell r="A783">
            <v>600774</v>
          </cell>
          <cell r="B783">
            <v>-1.4</v>
          </cell>
          <cell r="C783">
            <v>-2.2000000000000002</v>
          </cell>
        </row>
        <row r="784">
          <cell r="A784">
            <v>600775</v>
          </cell>
          <cell r="B784">
            <v>608</v>
          </cell>
          <cell r="C784">
            <v>598</v>
          </cell>
        </row>
        <row r="785">
          <cell r="A785">
            <v>600776</v>
          </cell>
          <cell r="B785">
            <v>135</v>
          </cell>
          <cell r="C785">
            <v>232</v>
          </cell>
        </row>
        <row r="786">
          <cell r="A786">
            <v>600777</v>
          </cell>
          <cell r="B786">
            <v>17</v>
          </cell>
          <cell r="C786">
            <v>35</v>
          </cell>
        </row>
        <row r="787">
          <cell r="A787">
            <v>600778</v>
          </cell>
          <cell r="B787">
            <v>-3</v>
          </cell>
          <cell r="C787">
            <v>19</v>
          </cell>
        </row>
        <row r="788">
          <cell r="A788">
            <v>600779</v>
          </cell>
          <cell r="B788">
            <v>306</v>
          </cell>
          <cell r="C788">
            <v>298</v>
          </cell>
        </row>
        <row r="789">
          <cell r="A789">
            <v>600780</v>
          </cell>
          <cell r="B789">
            <v>850</v>
          </cell>
          <cell r="C789">
            <v>945</v>
          </cell>
        </row>
        <row r="790">
          <cell r="A790">
            <v>600781</v>
          </cell>
          <cell r="B790">
            <v>902</v>
          </cell>
          <cell r="C790">
            <v>215</v>
          </cell>
        </row>
        <row r="791">
          <cell r="A791">
            <v>600782</v>
          </cell>
          <cell r="B791">
            <v>3564</v>
          </cell>
          <cell r="C791">
            <v>3829</v>
          </cell>
        </row>
        <row r="792">
          <cell r="A792">
            <v>600783</v>
          </cell>
          <cell r="B792">
            <v>867</v>
          </cell>
          <cell r="C792">
            <v>746</v>
          </cell>
        </row>
        <row r="793">
          <cell r="A793">
            <v>600784</v>
          </cell>
          <cell r="B793">
            <v>737</v>
          </cell>
          <cell r="C793">
            <v>866</v>
          </cell>
        </row>
        <row r="794">
          <cell r="A794">
            <v>600785</v>
          </cell>
          <cell r="B794">
            <v>232</v>
          </cell>
          <cell r="C794">
            <v>229</v>
          </cell>
        </row>
        <row r="795">
          <cell r="A795">
            <v>600786</v>
          </cell>
          <cell r="B795">
            <v>69</v>
          </cell>
          <cell r="C795">
            <v>195</v>
          </cell>
        </row>
        <row r="796">
          <cell r="A796">
            <v>600787</v>
          </cell>
          <cell r="B796">
            <v>759</v>
          </cell>
          <cell r="C796">
            <v>763</v>
          </cell>
        </row>
        <row r="797">
          <cell r="A797">
            <v>600788</v>
          </cell>
          <cell r="B797">
            <v>259</v>
          </cell>
          <cell r="C797">
            <v>296</v>
          </cell>
        </row>
        <row r="798">
          <cell r="A798">
            <v>600789</v>
          </cell>
          <cell r="B798">
            <v>161</v>
          </cell>
          <cell r="C798">
            <v>275</v>
          </cell>
        </row>
        <row r="799">
          <cell r="A799">
            <v>600790</v>
          </cell>
          <cell r="B799">
            <v>10</v>
          </cell>
        </row>
        <row r="800">
          <cell r="A800">
            <v>600791</v>
          </cell>
          <cell r="B800">
            <v>18</v>
          </cell>
          <cell r="C800">
            <v>111</v>
          </cell>
        </row>
        <row r="801">
          <cell r="A801">
            <v>600792</v>
          </cell>
          <cell r="B801">
            <v>263</v>
          </cell>
          <cell r="C801">
            <v>397</v>
          </cell>
        </row>
        <row r="802">
          <cell r="A802">
            <v>600793</v>
          </cell>
          <cell r="B802">
            <v>4995</v>
          </cell>
          <cell r="C802">
            <v>4282</v>
          </cell>
        </row>
        <row r="803">
          <cell r="A803">
            <v>600794</v>
          </cell>
          <cell r="B803">
            <v>46</v>
          </cell>
          <cell r="C803">
            <v>186</v>
          </cell>
        </row>
        <row r="804">
          <cell r="A804">
            <v>600795</v>
          </cell>
          <cell r="B804">
            <v>278</v>
          </cell>
          <cell r="C804">
            <v>461</v>
          </cell>
        </row>
        <row r="805">
          <cell r="A805">
            <v>600796</v>
          </cell>
          <cell r="B805">
            <v>314</v>
          </cell>
          <cell r="C805">
            <v>355</v>
          </cell>
        </row>
        <row r="806">
          <cell r="A806">
            <v>600797</v>
          </cell>
          <cell r="B806">
            <v>2.5</v>
          </cell>
        </row>
        <row r="807">
          <cell r="A807">
            <v>600798</v>
          </cell>
          <cell r="B807">
            <v>72.5</v>
          </cell>
          <cell r="C807">
            <v>2.2999999999999998</v>
          </cell>
        </row>
        <row r="808">
          <cell r="A808">
            <v>601521</v>
          </cell>
        </row>
        <row r="809">
          <cell r="A809">
            <v>601523</v>
          </cell>
        </row>
        <row r="810">
          <cell r="A810">
            <v>601941</v>
          </cell>
        </row>
        <row r="811">
          <cell r="A811">
            <v>602963</v>
          </cell>
        </row>
        <row r="812">
          <cell r="A812">
            <v>600809</v>
          </cell>
          <cell r="B812">
            <v>1107</v>
          </cell>
          <cell r="C812">
            <v>1266</v>
          </cell>
        </row>
        <row r="813">
          <cell r="A813">
            <v>600810</v>
          </cell>
          <cell r="B813">
            <v>353</v>
          </cell>
          <cell r="C813">
            <v>536</v>
          </cell>
        </row>
        <row r="814">
          <cell r="A814">
            <v>600811</v>
          </cell>
          <cell r="B814">
            <v>539</v>
          </cell>
          <cell r="C814">
            <v>514</v>
          </cell>
        </row>
        <row r="815">
          <cell r="A815">
            <v>600812</v>
          </cell>
          <cell r="B815">
            <v>70</v>
          </cell>
        </row>
        <row r="816">
          <cell r="A816">
            <v>600813</v>
          </cell>
          <cell r="B816">
            <v>7498</v>
          </cell>
          <cell r="C816">
            <v>2537</v>
          </cell>
        </row>
        <row r="817">
          <cell r="A817">
            <v>600814</v>
          </cell>
          <cell r="B817">
            <v>108</v>
          </cell>
          <cell r="C817">
            <v>427</v>
          </cell>
        </row>
        <row r="818">
          <cell r="A818">
            <v>600822</v>
          </cell>
          <cell r="B818">
            <v>500</v>
          </cell>
          <cell r="C818">
            <v>556</v>
          </cell>
        </row>
        <row r="819">
          <cell r="A819">
            <v>600823</v>
          </cell>
          <cell r="B819">
            <v>500</v>
          </cell>
          <cell r="C819">
            <v>652</v>
          </cell>
        </row>
        <row r="820">
          <cell r="A820">
            <v>600824</v>
          </cell>
          <cell r="B820">
            <v>90</v>
          </cell>
          <cell r="C820">
            <v>10</v>
          </cell>
        </row>
        <row r="821">
          <cell r="A821">
            <v>600825</v>
          </cell>
          <cell r="B821">
            <v>94</v>
          </cell>
          <cell r="C821">
            <v>113</v>
          </cell>
        </row>
        <row r="822">
          <cell r="A822">
            <v>600826</v>
          </cell>
          <cell r="B822">
            <v>206</v>
          </cell>
          <cell r="C822">
            <v>446</v>
          </cell>
        </row>
        <row r="823">
          <cell r="A823">
            <v>600827</v>
          </cell>
          <cell r="C823">
            <v>7</v>
          </cell>
        </row>
        <row r="824">
          <cell r="A824">
            <v>600828</v>
          </cell>
          <cell r="B824">
            <v>31</v>
          </cell>
          <cell r="C824">
            <v>10</v>
          </cell>
        </row>
        <row r="825">
          <cell r="A825">
            <v>600829</v>
          </cell>
        </row>
        <row r="826">
          <cell r="A826">
            <v>600830</v>
          </cell>
          <cell r="B826">
            <v>2039</v>
          </cell>
          <cell r="C826">
            <v>1767</v>
          </cell>
        </row>
        <row r="827">
          <cell r="A827">
            <v>600831</v>
          </cell>
          <cell r="B827">
            <v>416</v>
          </cell>
          <cell r="C827">
            <v>318</v>
          </cell>
        </row>
        <row r="828">
          <cell r="A828">
            <v>600832</v>
          </cell>
          <cell r="B828">
            <v>17</v>
          </cell>
          <cell r="C828">
            <v>8</v>
          </cell>
        </row>
        <row r="829">
          <cell r="A829">
            <v>600833</v>
          </cell>
        </row>
        <row r="830">
          <cell r="A830">
            <v>600834</v>
          </cell>
          <cell r="B830">
            <v>212</v>
          </cell>
          <cell r="C830">
            <v>199</v>
          </cell>
        </row>
        <row r="831">
          <cell r="A831">
            <v>600835</v>
          </cell>
          <cell r="C831">
            <v>-2</v>
          </cell>
        </row>
        <row r="832">
          <cell r="A832">
            <v>600836</v>
          </cell>
        </row>
        <row r="833">
          <cell r="A833">
            <v>600837</v>
          </cell>
          <cell r="B833">
            <v>553</v>
          </cell>
          <cell r="C833">
            <v>464</v>
          </cell>
        </row>
        <row r="834">
          <cell r="A834">
            <v>600838</v>
          </cell>
          <cell r="B834">
            <v>2</v>
          </cell>
          <cell r="C834">
            <v>7</v>
          </cell>
        </row>
        <row r="835">
          <cell r="A835">
            <v>600839</v>
          </cell>
          <cell r="B835">
            <v>9</v>
          </cell>
          <cell r="C835">
            <v>13</v>
          </cell>
        </row>
        <row r="836">
          <cell r="A836">
            <v>600840</v>
          </cell>
        </row>
        <row r="837">
          <cell r="A837">
            <v>601399</v>
          </cell>
          <cell r="B837">
            <v>2570</v>
          </cell>
          <cell r="C837">
            <v>2608</v>
          </cell>
        </row>
        <row r="838">
          <cell r="A838">
            <v>602565</v>
          </cell>
          <cell r="B838">
            <v>22</v>
          </cell>
        </row>
        <row r="839">
          <cell r="A839">
            <v>602923</v>
          </cell>
          <cell r="B839">
            <v>30</v>
          </cell>
        </row>
        <row r="840">
          <cell r="A840">
            <v>603016</v>
          </cell>
        </row>
        <row r="841">
          <cell r="A841">
            <v>602130</v>
          </cell>
        </row>
        <row r="842">
          <cell r="A842">
            <v>600841</v>
          </cell>
        </row>
        <row r="843">
          <cell r="A843">
            <v>600842</v>
          </cell>
        </row>
        <row r="844">
          <cell r="A844">
            <v>600843</v>
          </cell>
          <cell r="B844">
            <v>239</v>
          </cell>
          <cell r="C844">
            <v>226</v>
          </cell>
        </row>
        <row r="845">
          <cell r="A845">
            <v>600846</v>
          </cell>
          <cell r="B845">
            <v>355</v>
          </cell>
          <cell r="C845">
            <v>390</v>
          </cell>
        </row>
        <row r="846">
          <cell r="A846">
            <v>600847</v>
          </cell>
          <cell r="B846">
            <v>409</v>
          </cell>
          <cell r="C846">
            <v>485</v>
          </cell>
        </row>
        <row r="847">
          <cell r="A847">
            <v>600848</v>
          </cell>
          <cell r="B847">
            <v>1285</v>
          </cell>
          <cell r="C847">
            <v>1654</v>
          </cell>
        </row>
        <row r="848">
          <cell r="A848">
            <v>600849</v>
          </cell>
          <cell r="B848">
            <v>651</v>
          </cell>
          <cell r="C848">
            <v>467</v>
          </cell>
        </row>
        <row r="849">
          <cell r="A849">
            <v>600850</v>
          </cell>
        </row>
        <row r="850">
          <cell r="A850">
            <v>600851</v>
          </cell>
          <cell r="B850">
            <v>-76</v>
          </cell>
        </row>
        <row r="851">
          <cell r="A851">
            <v>600852</v>
          </cell>
          <cell r="B851">
            <v>4948</v>
          </cell>
          <cell r="C851">
            <v>9417</v>
          </cell>
        </row>
        <row r="852">
          <cell r="A852">
            <v>600853</v>
          </cell>
          <cell r="B852">
            <v>-13</v>
          </cell>
          <cell r="C852">
            <v>10</v>
          </cell>
        </row>
        <row r="853">
          <cell r="A853">
            <v>600854</v>
          </cell>
          <cell r="B853">
            <v>842</v>
          </cell>
          <cell r="C853">
            <v>694</v>
          </cell>
        </row>
        <row r="854">
          <cell r="A854">
            <v>600855</v>
          </cell>
        </row>
        <row r="855">
          <cell r="A855">
            <v>600856</v>
          </cell>
        </row>
        <row r="856">
          <cell r="A856">
            <v>600857</v>
          </cell>
          <cell r="B856">
            <v>494.959</v>
          </cell>
          <cell r="C856">
            <v>443</v>
          </cell>
        </row>
        <row r="857">
          <cell r="A857">
            <v>600858</v>
          </cell>
          <cell r="B857">
            <v>8754</v>
          </cell>
          <cell r="C857">
            <v>4788</v>
          </cell>
        </row>
        <row r="858">
          <cell r="A858">
            <v>600859</v>
          </cell>
          <cell r="B858">
            <v>155.298</v>
          </cell>
          <cell r="C858">
            <v>242</v>
          </cell>
        </row>
        <row r="859">
          <cell r="A859">
            <v>600860</v>
          </cell>
          <cell r="B859">
            <v>457</v>
          </cell>
          <cell r="C859">
            <v>784</v>
          </cell>
        </row>
        <row r="860">
          <cell r="A860">
            <v>600861</v>
          </cell>
          <cell r="B860">
            <v>428.04199999999997</v>
          </cell>
          <cell r="C860">
            <v>659</v>
          </cell>
        </row>
        <row r="861">
          <cell r="A861">
            <v>600862</v>
          </cell>
          <cell r="B861">
            <v>11417</v>
          </cell>
          <cell r="C861">
            <v>8800</v>
          </cell>
        </row>
        <row r="862">
          <cell r="A862">
            <v>600863</v>
          </cell>
          <cell r="B862">
            <v>777</v>
          </cell>
          <cell r="C862">
            <v>1155</v>
          </cell>
        </row>
        <row r="863">
          <cell r="A863">
            <v>600865</v>
          </cell>
          <cell r="B863">
            <v>12529</v>
          </cell>
          <cell r="C863">
            <v>9202</v>
          </cell>
        </row>
        <row r="864">
          <cell r="A864">
            <v>600866</v>
          </cell>
        </row>
        <row r="865">
          <cell r="A865">
            <v>600867</v>
          </cell>
        </row>
        <row r="866">
          <cell r="A866">
            <v>600868</v>
          </cell>
        </row>
        <row r="867">
          <cell r="A867">
            <v>600869</v>
          </cell>
        </row>
        <row r="868">
          <cell r="A868">
            <v>600870</v>
          </cell>
        </row>
        <row r="869">
          <cell r="A869">
            <v>600871</v>
          </cell>
        </row>
        <row r="870">
          <cell r="A870">
            <v>600872</v>
          </cell>
        </row>
        <row r="871">
          <cell r="A871">
            <v>600873</v>
          </cell>
        </row>
        <row r="872">
          <cell r="A872">
            <v>600874</v>
          </cell>
        </row>
        <row r="873">
          <cell r="A873">
            <v>600875</v>
          </cell>
          <cell r="B873">
            <v>1877</v>
          </cell>
          <cell r="C873">
            <v>5495</v>
          </cell>
        </row>
        <row r="874">
          <cell r="A874">
            <v>600876</v>
          </cell>
          <cell r="B874">
            <v>26</v>
          </cell>
          <cell r="C874">
            <v>650</v>
          </cell>
        </row>
        <row r="875">
          <cell r="A875">
            <v>600877</v>
          </cell>
          <cell r="B875">
            <v>954</v>
          </cell>
          <cell r="C875">
            <v>809</v>
          </cell>
        </row>
        <row r="876">
          <cell r="A876">
            <v>600878</v>
          </cell>
          <cell r="B876">
            <v>365</v>
          </cell>
          <cell r="C876">
            <v>533</v>
          </cell>
        </row>
        <row r="877">
          <cell r="A877">
            <v>600879</v>
          </cell>
        </row>
        <row r="878">
          <cell r="A878">
            <v>600880</v>
          </cell>
        </row>
        <row r="879">
          <cell r="A879">
            <v>600881</v>
          </cell>
          <cell r="B879">
            <v>1172</v>
          </cell>
          <cell r="C879">
            <v>1395</v>
          </cell>
        </row>
        <row r="880">
          <cell r="A880">
            <v>600882</v>
          </cell>
        </row>
        <row r="881">
          <cell r="A881">
            <v>600883</v>
          </cell>
        </row>
        <row r="882">
          <cell r="A882">
            <v>600886</v>
          </cell>
          <cell r="B882">
            <v>317</v>
          </cell>
          <cell r="C882">
            <v>1216</v>
          </cell>
        </row>
        <row r="883">
          <cell r="A883">
            <v>600887</v>
          </cell>
          <cell r="B883">
            <v>5089</v>
          </cell>
          <cell r="C883">
            <v>2801</v>
          </cell>
        </row>
        <row r="884">
          <cell r="A884">
            <v>602209</v>
          </cell>
          <cell r="B884">
            <v>68</v>
          </cell>
          <cell r="C884">
            <v>163</v>
          </cell>
        </row>
        <row r="885">
          <cell r="A885">
            <v>602426</v>
          </cell>
          <cell r="B885">
            <v>10</v>
          </cell>
          <cell r="C885">
            <v>5</v>
          </cell>
        </row>
        <row r="886">
          <cell r="A886">
            <v>602441</v>
          </cell>
          <cell r="B886">
            <v>80</v>
          </cell>
          <cell r="C886">
            <v>98</v>
          </cell>
        </row>
        <row r="887">
          <cell r="A887">
            <v>602489</v>
          </cell>
          <cell r="B887">
            <v>2675</v>
          </cell>
          <cell r="C887">
            <v>2866</v>
          </cell>
        </row>
        <row r="888">
          <cell r="A888">
            <v>602549</v>
          </cell>
          <cell r="B888">
            <v>1653</v>
          </cell>
          <cell r="C888">
            <v>3218</v>
          </cell>
        </row>
        <row r="889">
          <cell r="A889">
            <v>602793</v>
          </cell>
          <cell r="B889">
            <v>623</v>
          </cell>
        </row>
        <row r="890">
          <cell r="A890">
            <v>602794</v>
          </cell>
          <cell r="B890">
            <v>571</v>
          </cell>
        </row>
        <row r="891">
          <cell r="A891">
            <v>602795</v>
          </cell>
          <cell r="B891">
            <v>197</v>
          </cell>
        </row>
        <row r="892">
          <cell r="A892">
            <v>602822</v>
          </cell>
          <cell r="B892">
            <v>340</v>
          </cell>
        </row>
        <row r="893">
          <cell r="A893">
            <v>602823</v>
          </cell>
          <cell r="B893">
            <v>201</v>
          </cell>
        </row>
        <row r="894">
          <cell r="A894">
            <v>600888</v>
          </cell>
          <cell r="C894">
            <v>443</v>
          </cell>
        </row>
        <row r="895">
          <cell r="A895">
            <v>600889</v>
          </cell>
          <cell r="C895">
            <v>10</v>
          </cell>
        </row>
        <row r="896">
          <cell r="A896">
            <v>600890</v>
          </cell>
          <cell r="C896">
            <v>278</v>
          </cell>
        </row>
        <row r="897">
          <cell r="A897">
            <v>600892</v>
          </cell>
        </row>
        <row r="898">
          <cell r="A898">
            <v>600893</v>
          </cell>
        </row>
        <row r="899">
          <cell r="A899">
            <v>600894</v>
          </cell>
          <cell r="C899">
            <v>17</v>
          </cell>
        </row>
        <row r="900">
          <cell r="A900">
            <v>600895</v>
          </cell>
          <cell r="C900">
            <v>2</v>
          </cell>
        </row>
        <row r="901">
          <cell r="A901">
            <v>600898</v>
          </cell>
        </row>
        <row r="902">
          <cell r="A902">
            <v>602179</v>
          </cell>
          <cell r="C902">
            <v>287</v>
          </cell>
        </row>
        <row r="903">
          <cell r="A903">
            <v>602633</v>
          </cell>
        </row>
        <row r="904">
          <cell r="A904">
            <v>602634</v>
          </cell>
        </row>
        <row r="905">
          <cell r="A905">
            <v>602638</v>
          </cell>
        </row>
        <row r="906">
          <cell r="A906">
            <v>602639</v>
          </cell>
        </row>
        <row r="907">
          <cell r="A907">
            <v>602640</v>
          </cell>
        </row>
        <row r="908">
          <cell r="A908">
            <v>600909</v>
          </cell>
        </row>
        <row r="909">
          <cell r="A909">
            <v>600910</v>
          </cell>
          <cell r="B909">
            <v>2953</v>
          </cell>
          <cell r="C909">
            <v>2953</v>
          </cell>
        </row>
        <row r="910">
          <cell r="A910">
            <v>600911</v>
          </cell>
          <cell r="B910">
            <v>1837</v>
          </cell>
          <cell r="C910">
            <v>1612</v>
          </cell>
        </row>
        <row r="911">
          <cell r="A911">
            <v>600912</v>
          </cell>
          <cell r="B911">
            <v>488</v>
          </cell>
          <cell r="C911">
            <v>490</v>
          </cell>
        </row>
        <row r="912">
          <cell r="A912">
            <v>600913</v>
          </cell>
        </row>
        <row r="913">
          <cell r="A913">
            <v>600914</v>
          </cell>
          <cell r="B913">
            <v>59</v>
          </cell>
          <cell r="C913">
            <v>-12</v>
          </cell>
        </row>
        <row r="914">
          <cell r="A914">
            <v>600915</v>
          </cell>
          <cell r="B914">
            <v>51</v>
          </cell>
          <cell r="C914">
            <v>37</v>
          </cell>
        </row>
        <row r="915">
          <cell r="A915">
            <v>600916</v>
          </cell>
          <cell r="B915">
            <v>69</v>
          </cell>
          <cell r="C915">
            <v>31</v>
          </cell>
        </row>
        <row r="916">
          <cell r="A916">
            <v>600918</v>
          </cell>
          <cell r="B916">
            <v>1</v>
          </cell>
          <cell r="C916">
            <v>294</v>
          </cell>
        </row>
        <row r="917">
          <cell r="A917">
            <v>600919</v>
          </cell>
          <cell r="B917">
            <v>100</v>
          </cell>
          <cell r="C917">
            <v>11</v>
          </cell>
        </row>
        <row r="918">
          <cell r="A918">
            <v>600920</v>
          </cell>
          <cell r="B918">
            <v>1451</v>
          </cell>
          <cell r="C918">
            <v>938</v>
          </cell>
        </row>
        <row r="919">
          <cell r="A919">
            <v>600921</v>
          </cell>
          <cell r="B919">
            <v>3953</v>
          </cell>
          <cell r="C919">
            <v>1228</v>
          </cell>
        </row>
        <row r="920">
          <cell r="A920">
            <v>600922</v>
          </cell>
          <cell r="B920">
            <v>1845</v>
          </cell>
          <cell r="C920">
            <v>2201</v>
          </cell>
        </row>
        <row r="921">
          <cell r="A921">
            <v>600923</v>
          </cell>
          <cell r="B921">
            <v>3171</v>
          </cell>
          <cell r="C921">
            <v>3315</v>
          </cell>
        </row>
        <row r="922">
          <cell r="A922">
            <v>600924</v>
          </cell>
          <cell r="B922">
            <v>1126</v>
          </cell>
          <cell r="C922">
            <v>2050</v>
          </cell>
        </row>
        <row r="923">
          <cell r="A923">
            <v>600925</v>
          </cell>
          <cell r="B923">
            <v>1728</v>
          </cell>
          <cell r="C923">
            <v>1775</v>
          </cell>
        </row>
        <row r="924">
          <cell r="A924">
            <v>602637</v>
          </cell>
          <cell r="B924">
            <v>13.2</v>
          </cell>
          <cell r="C924">
            <v>40</v>
          </cell>
        </row>
        <row r="925">
          <cell r="A925">
            <v>602986</v>
          </cell>
          <cell r="B925">
            <v>465</v>
          </cell>
        </row>
        <row r="926">
          <cell r="A926">
            <v>602987</v>
          </cell>
          <cell r="B926">
            <v>49</v>
          </cell>
        </row>
        <row r="927">
          <cell r="A927">
            <v>602990</v>
          </cell>
          <cell r="B927">
            <v>10</v>
          </cell>
        </row>
        <row r="928">
          <cell r="A928">
            <v>602991</v>
          </cell>
          <cell r="B928">
            <v>3</v>
          </cell>
        </row>
        <row r="929">
          <cell r="A929">
            <v>602992</v>
          </cell>
          <cell r="B929">
            <v>18</v>
          </cell>
        </row>
        <row r="930">
          <cell r="A930">
            <v>602965</v>
          </cell>
        </row>
        <row r="931">
          <cell r="A931">
            <v>602966</v>
          </cell>
        </row>
        <row r="932">
          <cell r="A932">
            <v>603014</v>
          </cell>
        </row>
        <row r="933">
          <cell r="A933">
            <v>600926</v>
          </cell>
          <cell r="B933">
            <v>375</v>
          </cell>
          <cell r="C933">
            <v>215</v>
          </cell>
        </row>
        <row r="934">
          <cell r="A934">
            <v>600927</v>
          </cell>
          <cell r="B934">
            <v>388</v>
          </cell>
          <cell r="C934">
            <v>389</v>
          </cell>
        </row>
        <row r="935">
          <cell r="A935">
            <v>600928</v>
          </cell>
          <cell r="C935">
            <v>2180</v>
          </cell>
        </row>
        <row r="936">
          <cell r="A936">
            <v>600929</v>
          </cell>
          <cell r="B936">
            <v>2517</v>
          </cell>
          <cell r="C936">
            <v>2550</v>
          </cell>
        </row>
        <row r="937">
          <cell r="A937">
            <v>600930</v>
          </cell>
          <cell r="B937">
            <v>330</v>
          </cell>
          <cell r="C937">
            <v>342</v>
          </cell>
        </row>
        <row r="938">
          <cell r="A938">
            <v>600931</v>
          </cell>
          <cell r="B938">
            <v>10431</v>
          </cell>
          <cell r="C938">
            <v>13439</v>
          </cell>
        </row>
        <row r="939">
          <cell r="A939">
            <v>600932</v>
          </cell>
          <cell r="B939">
            <v>4012</v>
          </cell>
          <cell r="C939">
            <v>4951</v>
          </cell>
        </row>
        <row r="940">
          <cell r="A940">
            <v>602552</v>
          </cell>
          <cell r="B940">
            <v>98</v>
          </cell>
          <cell r="C940">
            <v>21</v>
          </cell>
        </row>
        <row r="941">
          <cell r="A941">
            <v>602620</v>
          </cell>
          <cell r="B941">
            <v>860</v>
          </cell>
        </row>
        <row r="942">
          <cell r="A942">
            <v>600953</v>
          </cell>
        </row>
        <row r="943">
          <cell r="A943">
            <v>600934</v>
          </cell>
        </row>
        <row r="944">
          <cell r="A944">
            <v>600935</v>
          </cell>
          <cell r="C944">
            <v>13</v>
          </cell>
        </row>
        <row r="945">
          <cell r="A945">
            <v>600936</v>
          </cell>
        </row>
        <row r="946">
          <cell r="A946">
            <v>600937</v>
          </cell>
          <cell r="C946">
            <v>10</v>
          </cell>
        </row>
        <row r="947">
          <cell r="A947">
            <v>600938</v>
          </cell>
        </row>
        <row r="948">
          <cell r="A948">
            <v>600939</v>
          </cell>
        </row>
        <row r="949">
          <cell r="A949">
            <v>600941</v>
          </cell>
        </row>
        <row r="950">
          <cell r="A950">
            <v>600942</v>
          </cell>
          <cell r="C950">
            <v>11</v>
          </cell>
        </row>
        <row r="951">
          <cell r="A951">
            <v>600943</v>
          </cell>
          <cell r="C951">
            <v>10</v>
          </cell>
        </row>
        <row r="952">
          <cell r="A952">
            <v>600944</v>
          </cell>
          <cell r="C952">
            <v>28</v>
          </cell>
        </row>
        <row r="953">
          <cell r="A953">
            <v>600945</v>
          </cell>
          <cell r="C953">
            <v>2</v>
          </cell>
        </row>
        <row r="954">
          <cell r="A954">
            <v>600947</v>
          </cell>
        </row>
        <row r="955">
          <cell r="A955">
            <v>600948</v>
          </cell>
        </row>
        <row r="956">
          <cell r="A956">
            <v>600949</v>
          </cell>
        </row>
        <row r="957">
          <cell r="A957">
            <v>600950</v>
          </cell>
        </row>
        <row r="958">
          <cell r="A958">
            <v>600951</v>
          </cell>
          <cell r="C958">
            <v>51</v>
          </cell>
        </row>
        <row r="959">
          <cell r="A959">
            <v>600952</v>
          </cell>
          <cell r="C959">
            <v>12</v>
          </cell>
        </row>
        <row r="960">
          <cell r="A960">
            <v>600955</v>
          </cell>
          <cell r="C960">
            <v>5</v>
          </cell>
        </row>
        <row r="961">
          <cell r="A961">
            <v>600958</v>
          </cell>
          <cell r="C961">
            <v>10</v>
          </cell>
        </row>
        <row r="962">
          <cell r="A962">
            <v>600959</v>
          </cell>
          <cell r="C962">
            <v>45</v>
          </cell>
        </row>
        <row r="963">
          <cell r="A963">
            <v>600961</v>
          </cell>
          <cell r="C963">
            <v>2</v>
          </cell>
        </row>
        <row r="964">
          <cell r="A964">
            <v>600962</v>
          </cell>
          <cell r="C964">
            <v>6</v>
          </cell>
        </row>
        <row r="965">
          <cell r="A965">
            <v>600964</v>
          </cell>
          <cell r="C965">
            <v>1</v>
          </cell>
        </row>
        <row r="966">
          <cell r="A966">
            <v>600965</v>
          </cell>
        </row>
        <row r="967">
          <cell r="A967">
            <v>600966</v>
          </cell>
        </row>
        <row r="968">
          <cell r="A968">
            <v>600967</v>
          </cell>
        </row>
        <row r="969">
          <cell r="A969">
            <v>600968</v>
          </cell>
        </row>
        <row r="970">
          <cell r="A970">
            <v>600969</v>
          </cell>
        </row>
        <row r="971">
          <cell r="A971">
            <v>600970</v>
          </cell>
          <cell r="C971">
            <v>1</v>
          </cell>
        </row>
        <row r="972">
          <cell r="A972">
            <v>600971</v>
          </cell>
          <cell r="C972">
            <v>5</v>
          </cell>
        </row>
        <row r="973">
          <cell r="A973">
            <v>600972</v>
          </cell>
        </row>
        <row r="974">
          <cell r="A974">
            <v>600975</v>
          </cell>
          <cell r="C974">
            <v>28</v>
          </cell>
        </row>
        <row r="975">
          <cell r="A975">
            <v>600976</v>
          </cell>
          <cell r="C975">
            <v>15</v>
          </cell>
        </row>
        <row r="976">
          <cell r="A976">
            <v>600977</v>
          </cell>
          <cell r="C976">
            <v>2</v>
          </cell>
        </row>
        <row r="977">
          <cell r="A977">
            <v>600978</v>
          </cell>
        </row>
        <row r="978">
          <cell r="A978">
            <v>600979</v>
          </cell>
          <cell r="C978">
            <v>10</v>
          </cell>
        </row>
        <row r="979">
          <cell r="A979">
            <v>600980</v>
          </cell>
          <cell r="C979">
            <v>-1</v>
          </cell>
        </row>
        <row r="980">
          <cell r="A980">
            <v>600981</v>
          </cell>
          <cell r="C980">
            <v>6</v>
          </cell>
        </row>
        <row r="981">
          <cell r="A981">
            <v>600982</v>
          </cell>
          <cell r="C981">
            <v>8</v>
          </cell>
        </row>
        <row r="982">
          <cell r="A982">
            <v>600983</v>
          </cell>
          <cell r="C982">
            <v>1</v>
          </cell>
        </row>
        <row r="983">
          <cell r="A983">
            <v>600984</v>
          </cell>
          <cell r="C983">
            <v>1</v>
          </cell>
        </row>
        <row r="984">
          <cell r="A984">
            <v>600985</v>
          </cell>
          <cell r="C984">
            <v>17</v>
          </cell>
        </row>
        <row r="985">
          <cell r="A985">
            <v>600986</v>
          </cell>
          <cell r="C985">
            <v>26</v>
          </cell>
        </row>
        <row r="986">
          <cell r="A986">
            <v>600987</v>
          </cell>
          <cell r="C986">
            <v>21</v>
          </cell>
        </row>
        <row r="987">
          <cell r="A987">
            <v>600991</v>
          </cell>
        </row>
        <row r="988">
          <cell r="A988">
            <v>600992</v>
          </cell>
        </row>
        <row r="989">
          <cell r="A989">
            <v>600994</v>
          </cell>
          <cell r="C989">
            <v>9</v>
          </cell>
        </row>
        <row r="990">
          <cell r="A990">
            <v>600995</v>
          </cell>
        </row>
        <row r="991">
          <cell r="A991">
            <v>600996</v>
          </cell>
          <cell r="C991">
            <v>-1030</v>
          </cell>
        </row>
        <row r="992">
          <cell r="A992">
            <v>600997</v>
          </cell>
          <cell r="C992">
            <v>1</v>
          </cell>
        </row>
        <row r="993">
          <cell r="A993">
            <v>600998</v>
          </cell>
          <cell r="C993">
            <v>18</v>
          </cell>
        </row>
        <row r="994">
          <cell r="A994">
            <v>600999</v>
          </cell>
        </row>
        <row r="995">
          <cell r="A995">
            <v>601003</v>
          </cell>
        </row>
        <row r="996">
          <cell r="A996">
            <v>601004</v>
          </cell>
        </row>
        <row r="997">
          <cell r="A997">
            <v>601005</v>
          </cell>
        </row>
        <row r="998">
          <cell r="A998">
            <v>601006</v>
          </cell>
          <cell r="C998">
            <v>3</v>
          </cell>
        </row>
        <row r="999">
          <cell r="A999">
            <v>601536</v>
          </cell>
        </row>
        <row r="1000">
          <cell r="A1000">
            <v>601537</v>
          </cell>
        </row>
        <row r="1001">
          <cell r="A1001">
            <v>601538</v>
          </cell>
        </row>
        <row r="1002">
          <cell r="A1002">
            <v>602339</v>
          </cell>
          <cell r="C1002">
            <v>1</v>
          </cell>
        </row>
        <row r="1003">
          <cell r="A1003">
            <v>602340</v>
          </cell>
        </row>
        <row r="1004">
          <cell r="A1004">
            <v>602497</v>
          </cell>
        </row>
        <row r="1005">
          <cell r="A1005">
            <v>602631</v>
          </cell>
        </row>
        <row r="1006">
          <cell r="A1006">
            <v>602632</v>
          </cell>
        </row>
        <row r="1007">
          <cell r="A1007">
            <v>602730</v>
          </cell>
        </row>
        <row r="1008">
          <cell r="A1008">
            <v>602731</v>
          </cell>
        </row>
        <row r="1009">
          <cell r="A1009">
            <v>601012</v>
          </cell>
        </row>
        <row r="1010">
          <cell r="A1010">
            <v>601013</v>
          </cell>
          <cell r="B1010">
            <v>20</v>
          </cell>
        </row>
        <row r="1011">
          <cell r="A1011">
            <v>601016</v>
          </cell>
        </row>
        <row r="1012">
          <cell r="A1012">
            <v>601017</v>
          </cell>
        </row>
        <row r="1013">
          <cell r="A1013">
            <v>601025</v>
          </cell>
        </row>
        <row r="1014">
          <cell r="A1014">
            <v>601033</v>
          </cell>
          <cell r="B1014">
            <v>33</v>
          </cell>
        </row>
        <row r="1015">
          <cell r="A1015">
            <v>601034</v>
          </cell>
          <cell r="B1015">
            <v>125</v>
          </cell>
        </row>
        <row r="1016">
          <cell r="A1016">
            <v>601035</v>
          </cell>
        </row>
        <row r="1017">
          <cell r="A1017">
            <v>601036</v>
          </cell>
          <cell r="B1017">
            <v>14</v>
          </cell>
        </row>
        <row r="1018">
          <cell r="A1018">
            <v>601037</v>
          </cell>
          <cell r="B1018">
            <v>1</v>
          </cell>
        </row>
        <row r="1019">
          <cell r="A1019">
            <v>601039</v>
          </cell>
        </row>
        <row r="1020">
          <cell r="A1020">
            <v>601094</v>
          </cell>
        </row>
        <row r="1021">
          <cell r="A1021">
            <v>601107</v>
          </cell>
          <cell r="B1021">
            <v>1289</v>
          </cell>
          <cell r="C1021">
            <v>1305</v>
          </cell>
        </row>
        <row r="1022">
          <cell r="A1022">
            <v>601108</v>
          </cell>
          <cell r="B1022">
            <v>1880</v>
          </cell>
          <cell r="C1022">
            <v>1564</v>
          </cell>
        </row>
        <row r="1023">
          <cell r="A1023">
            <v>601109</v>
          </cell>
          <cell r="B1023">
            <v>2</v>
          </cell>
          <cell r="C1023">
            <v>-8</v>
          </cell>
        </row>
        <row r="1024">
          <cell r="A1024">
            <v>601111</v>
          </cell>
          <cell r="B1024">
            <v>3442</v>
          </cell>
          <cell r="C1024">
            <v>4523</v>
          </cell>
        </row>
        <row r="1025">
          <cell r="A1025">
            <v>601112</v>
          </cell>
          <cell r="B1025">
            <v>2361</v>
          </cell>
          <cell r="C1025">
            <v>1097</v>
          </cell>
        </row>
        <row r="1026">
          <cell r="A1026">
            <v>601113</v>
          </cell>
          <cell r="B1026">
            <v>1243</v>
          </cell>
          <cell r="C1026">
            <v>1144</v>
          </cell>
        </row>
        <row r="1027">
          <cell r="A1027">
            <v>601115</v>
          </cell>
          <cell r="B1027">
            <v>4350</v>
          </cell>
          <cell r="C1027">
            <v>4877</v>
          </cell>
        </row>
        <row r="1028">
          <cell r="A1028">
            <v>601116</v>
          </cell>
          <cell r="B1028">
            <v>4747</v>
          </cell>
          <cell r="C1028">
            <v>4472</v>
          </cell>
        </row>
        <row r="1029">
          <cell r="A1029">
            <v>602763</v>
          </cell>
          <cell r="B1029">
            <v>1571</v>
          </cell>
        </row>
        <row r="1030">
          <cell r="A1030">
            <v>602764</v>
          </cell>
          <cell r="B1030">
            <v>1158</v>
          </cell>
        </row>
        <row r="1031">
          <cell r="A1031">
            <v>601118</v>
          </cell>
        </row>
        <row r="1032">
          <cell r="A1032">
            <v>601119</v>
          </cell>
          <cell r="B1032">
            <v>10</v>
          </cell>
          <cell r="C1032">
            <v>4</v>
          </cell>
        </row>
        <row r="1033">
          <cell r="A1033">
            <v>601120</v>
          </cell>
          <cell r="B1033">
            <v>8</v>
          </cell>
          <cell r="C1033">
            <v>44</v>
          </cell>
        </row>
        <row r="1034">
          <cell r="A1034">
            <v>601123</v>
          </cell>
          <cell r="C1034">
            <v>3</v>
          </cell>
        </row>
        <row r="1035">
          <cell r="A1035">
            <v>601124</v>
          </cell>
          <cell r="B1035">
            <v>-29</v>
          </cell>
          <cell r="C1035">
            <v>24</v>
          </cell>
        </row>
        <row r="1036">
          <cell r="A1036">
            <v>601125</v>
          </cell>
          <cell r="B1036">
            <v>-2</v>
          </cell>
          <cell r="C1036">
            <v>31</v>
          </cell>
        </row>
        <row r="1037">
          <cell r="A1037">
            <v>601126</v>
          </cell>
          <cell r="B1037">
            <v>0</v>
          </cell>
        </row>
        <row r="1038">
          <cell r="A1038">
            <v>601127</v>
          </cell>
          <cell r="B1038">
            <v>-12</v>
          </cell>
          <cell r="C1038">
            <v>13</v>
          </cell>
        </row>
        <row r="1039">
          <cell r="A1039">
            <v>601128</v>
          </cell>
          <cell r="B1039">
            <v>8</v>
          </cell>
          <cell r="C1039">
            <v>31</v>
          </cell>
        </row>
        <row r="1040">
          <cell r="A1040">
            <v>601131</v>
          </cell>
          <cell r="B1040">
            <v>46</v>
          </cell>
          <cell r="C1040">
            <v>48</v>
          </cell>
        </row>
        <row r="1041">
          <cell r="A1041">
            <v>601133</v>
          </cell>
          <cell r="C1041">
            <v>9</v>
          </cell>
        </row>
        <row r="1042">
          <cell r="A1042">
            <v>601134</v>
          </cell>
          <cell r="B1042">
            <v>588</v>
          </cell>
          <cell r="C1042">
            <v>283</v>
          </cell>
        </row>
        <row r="1043">
          <cell r="A1043">
            <v>601854</v>
          </cell>
          <cell r="B1043">
            <v>201</v>
          </cell>
          <cell r="C1043">
            <v>207</v>
          </cell>
        </row>
        <row r="1044">
          <cell r="A1044">
            <v>601865</v>
          </cell>
          <cell r="B1044">
            <v>245</v>
          </cell>
          <cell r="C1044">
            <v>490</v>
          </cell>
        </row>
        <row r="1045">
          <cell r="A1045">
            <v>601868</v>
          </cell>
          <cell r="B1045">
            <v>7</v>
          </cell>
        </row>
        <row r="1046">
          <cell r="A1046">
            <v>601869</v>
          </cell>
          <cell r="B1046">
            <v>3</v>
          </cell>
          <cell r="C1046">
            <v>28</v>
          </cell>
        </row>
        <row r="1047">
          <cell r="A1047">
            <v>601964</v>
          </cell>
        </row>
        <row r="1048">
          <cell r="A1048">
            <v>601135</v>
          </cell>
        </row>
        <row r="1049">
          <cell r="A1049">
            <v>601136</v>
          </cell>
          <cell r="B1049">
            <v>138</v>
          </cell>
        </row>
        <row r="1050">
          <cell r="A1050">
            <v>601137</v>
          </cell>
          <cell r="B1050">
            <v>307</v>
          </cell>
          <cell r="C1050">
            <v>211</v>
          </cell>
        </row>
        <row r="1051">
          <cell r="A1051">
            <v>601138</v>
          </cell>
          <cell r="C1051">
            <v>77</v>
          </cell>
        </row>
        <row r="1052">
          <cell r="A1052">
            <v>601139</v>
          </cell>
          <cell r="C1052">
            <v>25</v>
          </cell>
        </row>
        <row r="1053">
          <cell r="A1053">
            <v>601140</v>
          </cell>
          <cell r="B1053">
            <v>1607</v>
          </cell>
          <cell r="C1053">
            <v>1807</v>
          </cell>
        </row>
        <row r="1054">
          <cell r="A1054">
            <v>601141</v>
          </cell>
          <cell r="B1054">
            <v>572</v>
          </cell>
          <cell r="C1054">
            <v>712</v>
          </cell>
        </row>
        <row r="1055">
          <cell r="A1055">
            <v>601142</v>
          </cell>
          <cell r="B1055">
            <v>439</v>
          </cell>
          <cell r="C1055">
            <v>492</v>
          </cell>
        </row>
        <row r="1056">
          <cell r="A1056">
            <v>601143</v>
          </cell>
          <cell r="B1056">
            <v>137</v>
          </cell>
          <cell r="C1056">
            <v>205</v>
          </cell>
        </row>
        <row r="1057">
          <cell r="A1057">
            <v>601144</v>
          </cell>
          <cell r="C1057">
            <v>3776</v>
          </cell>
        </row>
        <row r="1058">
          <cell r="A1058">
            <v>601713</v>
          </cell>
          <cell r="B1058">
            <v>120</v>
          </cell>
        </row>
        <row r="1059">
          <cell r="A1059">
            <v>601145</v>
          </cell>
          <cell r="C1059">
            <v>1450</v>
          </cell>
        </row>
        <row r="1060">
          <cell r="A1060">
            <v>601146</v>
          </cell>
        </row>
        <row r="1061">
          <cell r="A1061">
            <v>601147</v>
          </cell>
          <cell r="C1061">
            <v>710</v>
          </cell>
        </row>
        <row r="1062">
          <cell r="A1062">
            <v>601148</v>
          </cell>
          <cell r="C1062">
            <v>560</v>
          </cell>
        </row>
        <row r="1063">
          <cell r="A1063">
            <v>601149</v>
          </cell>
        </row>
        <row r="1064">
          <cell r="A1064">
            <v>601150</v>
          </cell>
          <cell r="C1064">
            <v>90</v>
          </cell>
        </row>
        <row r="1065">
          <cell r="A1065">
            <v>601151</v>
          </cell>
          <cell r="C1065">
            <v>2</v>
          </cell>
        </row>
        <row r="1066">
          <cell r="A1066">
            <v>601152</v>
          </cell>
          <cell r="C1066">
            <v>344</v>
          </cell>
        </row>
        <row r="1067">
          <cell r="A1067">
            <v>601153</v>
          </cell>
          <cell r="C1067">
            <v>25</v>
          </cell>
        </row>
        <row r="1068">
          <cell r="A1068">
            <v>601154</v>
          </cell>
        </row>
        <row r="1069">
          <cell r="A1069">
            <v>601156</v>
          </cell>
          <cell r="C1069">
            <v>45</v>
          </cell>
        </row>
        <row r="1070">
          <cell r="A1070">
            <v>601157</v>
          </cell>
        </row>
        <row r="1071">
          <cell r="A1071">
            <v>601158</v>
          </cell>
          <cell r="C1071">
            <v>650</v>
          </cell>
        </row>
        <row r="1072">
          <cell r="A1072">
            <v>601160</v>
          </cell>
          <cell r="C1072">
            <v>20</v>
          </cell>
        </row>
        <row r="1073">
          <cell r="A1073">
            <v>601161</v>
          </cell>
        </row>
        <row r="1074">
          <cell r="A1074">
            <v>601162</v>
          </cell>
          <cell r="C1074">
            <v>550</v>
          </cell>
        </row>
        <row r="1075">
          <cell r="A1075">
            <v>601163</v>
          </cell>
        </row>
        <row r="1076">
          <cell r="A1076">
            <v>601164</v>
          </cell>
          <cell r="C1076">
            <v>1650</v>
          </cell>
        </row>
        <row r="1077">
          <cell r="A1077">
            <v>601165</v>
          </cell>
          <cell r="C1077">
            <v>400</v>
          </cell>
        </row>
        <row r="1078">
          <cell r="A1078">
            <v>601166</v>
          </cell>
        </row>
        <row r="1079">
          <cell r="A1079">
            <v>601167</v>
          </cell>
          <cell r="C1079">
            <v>330</v>
          </cell>
        </row>
        <row r="1080">
          <cell r="A1080">
            <v>601168</v>
          </cell>
          <cell r="B1080">
            <v>-2</v>
          </cell>
          <cell r="C1080">
            <v>70</v>
          </cell>
        </row>
        <row r="1081">
          <cell r="A1081">
            <v>601169</v>
          </cell>
          <cell r="B1081">
            <v>20</v>
          </cell>
          <cell r="C1081">
            <v>20</v>
          </cell>
        </row>
        <row r="1082">
          <cell r="A1082">
            <v>601170</v>
          </cell>
          <cell r="C1082">
            <v>40</v>
          </cell>
        </row>
        <row r="1083">
          <cell r="A1083">
            <v>601171</v>
          </cell>
          <cell r="C1083">
            <v>15</v>
          </cell>
        </row>
        <row r="1084">
          <cell r="A1084">
            <v>601172</v>
          </cell>
          <cell r="C1084">
            <v>900</v>
          </cell>
        </row>
        <row r="1085">
          <cell r="A1085">
            <v>601173</v>
          </cell>
          <cell r="B1085">
            <v>200</v>
          </cell>
          <cell r="C1085">
            <v>31200</v>
          </cell>
        </row>
        <row r="1086">
          <cell r="A1086">
            <v>601174</v>
          </cell>
          <cell r="C1086">
            <v>16300</v>
          </cell>
        </row>
        <row r="1087">
          <cell r="A1087">
            <v>601175</v>
          </cell>
          <cell r="C1087">
            <v>22900</v>
          </cell>
        </row>
        <row r="1088">
          <cell r="A1088">
            <v>601176</v>
          </cell>
          <cell r="C1088">
            <v>5100</v>
          </cell>
        </row>
        <row r="1089">
          <cell r="A1089">
            <v>601177</v>
          </cell>
          <cell r="C1089">
            <v>880</v>
          </cell>
        </row>
        <row r="1090">
          <cell r="A1090">
            <v>601178</v>
          </cell>
          <cell r="B1090">
            <v>-20</v>
          </cell>
          <cell r="C1090">
            <v>3300</v>
          </cell>
        </row>
        <row r="1091">
          <cell r="A1091">
            <v>601179</v>
          </cell>
          <cell r="C1091">
            <v>57600</v>
          </cell>
        </row>
        <row r="1092">
          <cell r="A1092">
            <v>601180</v>
          </cell>
          <cell r="B1092">
            <v>-50</v>
          </cell>
          <cell r="C1092">
            <v>1600</v>
          </cell>
        </row>
        <row r="1093">
          <cell r="A1093">
            <v>601181</v>
          </cell>
          <cell r="C1093">
            <v>23200</v>
          </cell>
        </row>
        <row r="1094">
          <cell r="A1094">
            <v>601182</v>
          </cell>
          <cell r="B1094">
            <v>600</v>
          </cell>
          <cell r="C1094">
            <v>52900</v>
          </cell>
        </row>
        <row r="1095">
          <cell r="A1095">
            <v>601183</v>
          </cell>
          <cell r="C1095">
            <v>355</v>
          </cell>
        </row>
        <row r="1096">
          <cell r="A1096">
            <v>601184</v>
          </cell>
        </row>
        <row r="1097">
          <cell r="A1097">
            <v>601185</v>
          </cell>
        </row>
        <row r="1098">
          <cell r="A1098">
            <v>601195</v>
          </cell>
          <cell r="C1098">
            <v>50</v>
          </cell>
        </row>
        <row r="1099">
          <cell r="A1099">
            <v>601196</v>
          </cell>
          <cell r="C1099">
            <v>20</v>
          </cell>
        </row>
        <row r="1100">
          <cell r="A1100">
            <v>601199</v>
          </cell>
          <cell r="C1100">
            <v>12800</v>
          </cell>
        </row>
        <row r="1101">
          <cell r="A1101">
            <v>601200</v>
          </cell>
          <cell r="C1101">
            <v>500</v>
          </cell>
        </row>
        <row r="1102">
          <cell r="A1102">
            <v>601201</v>
          </cell>
          <cell r="B1102">
            <v>300</v>
          </cell>
          <cell r="C1102">
            <v>2700</v>
          </cell>
        </row>
        <row r="1103">
          <cell r="A1103">
            <v>601202</v>
          </cell>
          <cell r="B1103">
            <v>100</v>
          </cell>
          <cell r="C1103">
            <v>4500</v>
          </cell>
        </row>
        <row r="1104">
          <cell r="A1104">
            <v>601203</v>
          </cell>
          <cell r="C1104">
            <v>3000</v>
          </cell>
        </row>
        <row r="1105">
          <cell r="A1105">
            <v>601204</v>
          </cell>
          <cell r="B1105">
            <v>300</v>
          </cell>
          <cell r="C1105">
            <v>15300</v>
          </cell>
        </row>
        <row r="1106">
          <cell r="A1106">
            <v>601205</v>
          </cell>
          <cell r="C1106">
            <v>13500</v>
          </cell>
        </row>
        <row r="1107">
          <cell r="A1107">
            <v>601206</v>
          </cell>
          <cell r="C1107">
            <v>1400</v>
          </cell>
        </row>
        <row r="1108">
          <cell r="A1108">
            <v>601207</v>
          </cell>
          <cell r="C1108">
            <v>4900</v>
          </cell>
        </row>
        <row r="1109">
          <cell r="A1109">
            <v>601208</v>
          </cell>
          <cell r="C1109">
            <v>12600</v>
          </cell>
        </row>
        <row r="1110">
          <cell r="A1110">
            <v>601209</v>
          </cell>
          <cell r="C1110">
            <v>35200</v>
          </cell>
        </row>
        <row r="1111">
          <cell r="A1111">
            <v>601210</v>
          </cell>
          <cell r="C1111">
            <v>80</v>
          </cell>
        </row>
        <row r="1112">
          <cell r="A1112">
            <v>601211</v>
          </cell>
          <cell r="C1112">
            <v>20</v>
          </cell>
        </row>
        <row r="1113">
          <cell r="A1113">
            <v>601212</v>
          </cell>
        </row>
        <row r="1114">
          <cell r="A1114">
            <v>601213</v>
          </cell>
          <cell r="C1114">
            <v>20</v>
          </cell>
        </row>
        <row r="1115">
          <cell r="A1115">
            <v>601214</v>
          </cell>
          <cell r="C1115">
            <v>40</v>
          </cell>
        </row>
        <row r="1116">
          <cell r="A1116">
            <v>601215</v>
          </cell>
          <cell r="C1116">
            <v>60</v>
          </cell>
        </row>
        <row r="1117">
          <cell r="A1117">
            <v>601216</v>
          </cell>
          <cell r="C1117">
            <v>-20</v>
          </cell>
        </row>
        <row r="1118">
          <cell r="A1118">
            <v>601217</v>
          </cell>
          <cell r="B1118">
            <v>0</v>
          </cell>
          <cell r="C1118">
            <v>25</v>
          </cell>
        </row>
        <row r="1119">
          <cell r="A1119">
            <v>601218</v>
          </cell>
          <cell r="B1119">
            <v>0</v>
          </cell>
          <cell r="C1119">
            <v>5</v>
          </cell>
        </row>
        <row r="1120">
          <cell r="A1120">
            <v>601224</v>
          </cell>
          <cell r="B1120">
            <v>3</v>
          </cell>
        </row>
        <row r="1121">
          <cell r="A1121">
            <v>601225</v>
          </cell>
        </row>
        <row r="1122">
          <cell r="A1122">
            <v>601229</v>
          </cell>
          <cell r="C1122">
            <v>45</v>
          </cell>
        </row>
        <row r="1123">
          <cell r="A1123">
            <v>601230</v>
          </cell>
          <cell r="B1123">
            <v>25</v>
          </cell>
          <cell r="C1123">
            <v>35</v>
          </cell>
        </row>
        <row r="1124">
          <cell r="A1124">
            <v>601231</v>
          </cell>
          <cell r="C1124">
            <v>5</v>
          </cell>
        </row>
        <row r="1125">
          <cell r="A1125">
            <v>601232</v>
          </cell>
          <cell r="C1125">
            <v>20</v>
          </cell>
        </row>
        <row r="1126">
          <cell r="A1126">
            <v>601233</v>
          </cell>
          <cell r="C1126">
            <v>5</v>
          </cell>
        </row>
        <row r="1127">
          <cell r="A1127">
            <v>601234</v>
          </cell>
          <cell r="C1127">
            <v>20</v>
          </cell>
        </row>
        <row r="1128">
          <cell r="A1128">
            <v>601235</v>
          </cell>
          <cell r="C1128">
            <v>27</v>
          </cell>
        </row>
        <row r="1129">
          <cell r="A1129">
            <v>601236</v>
          </cell>
          <cell r="C1129">
            <v>10</v>
          </cell>
        </row>
        <row r="1130">
          <cell r="A1130">
            <v>601237</v>
          </cell>
          <cell r="C1130">
            <v>75</v>
          </cell>
        </row>
        <row r="1131">
          <cell r="A1131">
            <v>601238</v>
          </cell>
          <cell r="C1131">
            <v>10</v>
          </cell>
        </row>
        <row r="1132">
          <cell r="A1132">
            <v>601240</v>
          </cell>
          <cell r="C1132">
            <v>5</v>
          </cell>
        </row>
        <row r="1133">
          <cell r="A1133">
            <v>601241</v>
          </cell>
        </row>
        <row r="1134">
          <cell r="A1134">
            <v>601244</v>
          </cell>
        </row>
        <row r="1135">
          <cell r="A1135">
            <v>601246</v>
          </cell>
          <cell r="C1135">
            <v>20</v>
          </cell>
        </row>
        <row r="1136">
          <cell r="A1136">
            <v>601249</v>
          </cell>
          <cell r="C1136">
            <v>90</v>
          </cell>
        </row>
        <row r="1137">
          <cell r="A1137">
            <v>601251</v>
          </cell>
        </row>
        <row r="1138">
          <cell r="A1138">
            <v>601253</v>
          </cell>
        </row>
        <row r="1139">
          <cell r="A1139">
            <v>601254</v>
          </cell>
        </row>
        <row r="1140">
          <cell r="A1140">
            <v>601258</v>
          </cell>
        </row>
        <row r="1141">
          <cell r="A1141">
            <v>601259</v>
          </cell>
        </row>
        <row r="1142">
          <cell r="A1142">
            <v>601261</v>
          </cell>
        </row>
        <row r="1143">
          <cell r="A1143">
            <v>601262</v>
          </cell>
          <cell r="C1143">
            <v>2</v>
          </cell>
        </row>
        <row r="1144">
          <cell r="A1144">
            <v>601263</v>
          </cell>
        </row>
        <row r="1145">
          <cell r="A1145">
            <v>601550</v>
          </cell>
        </row>
        <row r="1146">
          <cell r="A1146">
            <v>602207</v>
          </cell>
        </row>
        <row r="1147">
          <cell r="A1147">
            <v>602208</v>
          </cell>
        </row>
        <row r="1148">
          <cell r="A1148">
            <v>602296</v>
          </cell>
        </row>
        <row r="1149">
          <cell r="A1149">
            <v>602333</v>
          </cell>
          <cell r="B1149">
            <v>150</v>
          </cell>
        </row>
        <row r="1150">
          <cell r="A1150">
            <v>602334</v>
          </cell>
        </row>
        <row r="1151">
          <cell r="A1151">
            <v>602335</v>
          </cell>
        </row>
        <row r="1152">
          <cell r="A1152">
            <v>602336</v>
          </cell>
        </row>
        <row r="1153">
          <cell r="A1153">
            <v>602337</v>
          </cell>
        </row>
        <row r="1154">
          <cell r="A1154">
            <v>602341</v>
          </cell>
          <cell r="B1154">
            <v>150</v>
          </cell>
        </row>
        <row r="1155">
          <cell r="A1155">
            <v>602448</v>
          </cell>
          <cell r="B1155">
            <v>5</v>
          </cell>
          <cell r="C1155">
            <v>3</v>
          </cell>
        </row>
        <row r="1156">
          <cell r="A1156">
            <v>602491</v>
          </cell>
          <cell r="C1156">
            <v>28</v>
          </cell>
        </row>
        <row r="1157">
          <cell r="A1157">
            <v>602492</v>
          </cell>
        </row>
        <row r="1158">
          <cell r="A1158">
            <v>602573</v>
          </cell>
        </row>
        <row r="1159">
          <cell r="A1159">
            <v>602574</v>
          </cell>
        </row>
        <row r="1160">
          <cell r="A1160">
            <v>602575</v>
          </cell>
          <cell r="C1160">
            <v>1</v>
          </cell>
        </row>
        <row r="1161">
          <cell r="A1161">
            <v>602576</v>
          </cell>
          <cell r="C1161">
            <v>5</v>
          </cell>
        </row>
        <row r="1162">
          <cell r="A1162">
            <v>602577</v>
          </cell>
        </row>
        <row r="1163">
          <cell r="A1163">
            <v>602578</v>
          </cell>
        </row>
        <row r="1164">
          <cell r="A1164">
            <v>602579</v>
          </cell>
        </row>
        <row r="1165">
          <cell r="A1165">
            <v>602582</v>
          </cell>
        </row>
        <row r="1166">
          <cell r="A1166">
            <v>602613</v>
          </cell>
        </row>
        <row r="1167">
          <cell r="A1167">
            <v>602615</v>
          </cell>
        </row>
        <row r="1168">
          <cell r="A1168">
            <v>602616</v>
          </cell>
        </row>
        <row r="1169">
          <cell r="A1169">
            <v>602617</v>
          </cell>
        </row>
        <row r="1170">
          <cell r="A1170">
            <v>602618</v>
          </cell>
        </row>
        <row r="1171">
          <cell r="A1171">
            <v>602619</v>
          </cell>
        </row>
        <row r="1172">
          <cell r="A1172">
            <v>602723</v>
          </cell>
        </row>
        <row r="1173">
          <cell r="A1173">
            <v>602725</v>
          </cell>
        </row>
        <row r="1174">
          <cell r="A1174">
            <v>602746</v>
          </cell>
        </row>
        <row r="1175">
          <cell r="A1175">
            <v>602781</v>
          </cell>
        </row>
        <row r="1176">
          <cell r="A1176">
            <v>602783</v>
          </cell>
        </row>
        <row r="1177">
          <cell r="A1177">
            <v>602784</v>
          </cell>
        </row>
        <row r="1178">
          <cell r="A1178">
            <v>602911</v>
          </cell>
        </row>
        <row r="1179">
          <cell r="A1179">
            <v>602912</v>
          </cell>
        </row>
        <row r="1180">
          <cell r="A1180">
            <v>603008</v>
          </cell>
        </row>
        <row r="1181">
          <cell r="A1181">
            <v>603033</v>
          </cell>
          <cell r="B1181">
            <v>-48</v>
          </cell>
        </row>
        <row r="1182">
          <cell r="A1182">
            <v>601277</v>
          </cell>
        </row>
        <row r="1183">
          <cell r="A1183">
            <v>601278</v>
          </cell>
        </row>
        <row r="1184">
          <cell r="A1184">
            <v>601280</v>
          </cell>
        </row>
        <row r="1185">
          <cell r="A1185">
            <v>601285</v>
          </cell>
        </row>
        <row r="1186">
          <cell r="A1186">
            <v>601286</v>
          </cell>
        </row>
        <row r="1187">
          <cell r="A1187">
            <v>601289</v>
          </cell>
        </row>
        <row r="1188">
          <cell r="A1188">
            <v>601290</v>
          </cell>
        </row>
        <row r="1189">
          <cell r="A1189">
            <v>601297</v>
          </cell>
        </row>
        <row r="1190">
          <cell r="A1190">
            <v>601298</v>
          </cell>
        </row>
        <row r="1191">
          <cell r="A1191">
            <v>601299</v>
          </cell>
        </row>
        <row r="1192">
          <cell r="A1192">
            <v>601304</v>
          </cell>
        </row>
        <row r="1193">
          <cell r="A1193">
            <v>601306</v>
          </cell>
          <cell r="C1193">
            <v>1</v>
          </cell>
        </row>
        <row r="1194">
          <cell r="A1194">
            <v>601316</v>
          </cell>
        </row>
        <row r="1195">
          <cell r="A1195">
            <v>601318</v>
          </cell>
        </row>
        <row r="1196">
          <cell r="A1196">
            <v>601320</v>
          </cell>
        </row>
        <row r="1197">
          <cell r="A1197">
            <v>601952</v>
          </cell>
        </row>
        <row r="1198">
          <cell r="A1198">
            <v>602402</v>
          </cell>
        </row>
        <row r="1199">
          <cell r="A1199">
            <v>602404</v>
          </cell>
        </row>
        <row r="1200">
          <cell r="A1200">
            <v>602815</v>
          </cell>
        </row>
        <row r="1201">
          <cell r="A1201">
            <v>602816</v>
          </cell>
        </row>
        <row r="1202">
          <cell r="A1202">
            <v>603017</v>
          </cell>
          <cell r="B1202">
            <v>1</v>
          </cell>
        </row>
        <row r="1203">
          <cell r="A1203">
            <v>602304</v>
          </cell>
        </row>
        <row r="1204">
          <cell r="A1204">
            <v>601265</v>
          </cell>
          <cell r="B1204">
            <v>419</v>
          </cell>
          <cell r="C1204">
            <v>370</v>
          </cell>
        </row>
        <row r="1205">
          <cell r="A1205">
            <v>601266</v>
          </cell>
          <cell r="B1205">
            <v>1195</v>
          </cell>
          <cell r="C1205">
            <v>1424</v>
          </cell>
        </row>
        <row r="1206">
          <cell r="A1206">
            <v>601267</v>
          </cell>
          <cell r="B1206">
            <v>490</v>
          </cell>
          <cell r="C1206">
            <v>1104</v>
          </cell>
        </row>
        <row r="1207">
          <cell r="A1207">
            <v>601268</v>
          </cell>
          <cell r="B1207">
            <v>159</v>
          </cell>
          <cell r="C1207">
            <v>0</v>
          </cell>
        </row>
        <row r="1208">
          <cell r="A1208">
            <v>601269</v>
          </cell>
          <cell r="B1208">
            <v>338</v>
          </cell>
          <cell r="C1208">
            <v>161</v>
          </cell>
        </row>
        <row r="1209">
          <cell r="A1209">
            <v>601270</v>
          </cell>
          <cell r="B1209">
            <v>146</v>
          </cell>
          <cell r="C1209">
            <v>135</v>
          </cell>
        </row>
        <row r="1210">
          <cell r="A1210">
            <v>601271</v>
          </cell>
          <cell r="B1210">
            <v>174</v>
          </cell>
          <cell r="C1210">
            <v>116</v>
          </cell>
        </row>
        <row r="1211">
          <cell r="A1211">
            <v>601272</v>
          </cell>
          <cell r="B1211">
            <v>52</v>
          </cell>
          <cell r="C1211">
            <v>60</v>
          </cell>
        </row>
        <row r="1212">
          <cell r="A1212">
            <v>601273</v>
          </cell>
          <cell r="B1212">
            <v>38</v>
          </cell>
          <cell r="C1212">
            <v>49</v>
          </cell>
        </row>
        <row r="1213">
          <cell r="A1213">
            <v>601274</v>
          </cell>
          <cell r="B1213">
            <v>110</v>
          </cell>
          <cell r="C1213">
            <v>93</v>
          </cell>
        </row>
        <row r="1214">
          <cell r="A1214">
            <v>601275</v>
          </cell>
          <cell r="B1214">
            <v>110</v>
          </cell>
          <cell r="C1214">
            <v>119</v>
          </cell>
        </row>
        <row r="1215">
          <cell r="A1215">
            <v>602479</v>
          </cell>
          <cell r="B1215">
            <v>5</v>
          </cell>
          <cell r="C1215">
            <v>11</v>
          </cell>
        </row>
        <row r="1216">
          <cell r="A1216">
            <v>602480</v>
          </cell>
          <cell r="B1216">
            <v>16</v>
          </cell>
        </row>
        <row r="1217">
          <cell r="A1217">
            <v>602481</v>
          </cell>
          <cell r="B1217">
            <v>5</v>
          </cell>
        </row>
        <row r="1218">
          <cell r="A1218">
            <v>602482</v>
          </cell>
          <cell r="B1218">
            <v>55</v>
          </cell>
          <cell r="C1218">
            <v>153</v>
          </cell>
        </row>
        <row r="1219">
          <cell r="A1219">
            <v>602483</v>
          </cell>
          <cell r="B1219">
            <v>6</v>
          </cell>
          <cell r="C1219">
            <v>14</v>
          </cell>
        </row>
        <row r="1220">
          <cell r="A1220">
            <v>602545</v>
          </cell>
          <cell r="B1220">
            <v>77</v>
          </cell>
          <cell r="C1220">
            <v>183</v>
          </cell>
        </row>
        <row r="1221">
          <cell r="A1221">
            <v>602546</v>
          </cell>
          <cell r="B1221">
            <v>79</v>
          </cell>
          <cell r="C1221">
            <v>183</v>
          </cell>
        </row>
        <row r="1222">
          <cell r="A1222">
            <v>602660</v>
          </cell>
          <cell r="B1222">
            <v>119</v>
          </cell>
        </row>
        <row r="1223">
          <cell r="A1223">
            <v>602661</v>
          </cell>
          <cell r="B1223">
            <v>187</v>
          </cell>
        </row>
        <row r="1224">
          <cell r="A1224">
            <v>602662</v>
          </cell>
          <cell r="B1224">
            <v>89</v>
          </cell>
        </row>
        <row r="1225">
          <cell r="A1225">
            <v>602663</v>
          </cell>
          <cell r="B1225">
            <v>116</v>
          </cell>
        </row>
        <row r="1226">
          <cell r="A1226">
            <v>602665</v>
          </cell>
        </row>
        <row r="1227">
          <cell r="A1227">
            <v>602666</v>
          </cell>
          <cell r="B1227">
            <v>98</v>
          </cell>
        </row>
        <row r="1228">
          <cell r="A1228">
            <v>602667</v>
          </cell>
          <cell r="B1228">
            <v>97</v>
          </cell>
        </row>
        <row r="1229">
          <cell r="A1229">
            <v>602668</v>
          </cell>
          <cell r="B1229">
            <v>18</v>
          </cell>
        </row>
        <row r="1230">
          <cell r="A1230">
            <v>601994</v>
          </cell>
        </row>
        <row r="1231">
          <cell r="A1231">
            <v>601995</v>
          </cell>
        </row>
        <row r="1232">
          <cell r="A1232">
            <v>601996</v>
          </cell>
        </row>
        <row r="1233">
          <cell r="A1233">
            <v>601997</v>
          </cell>
        </row>
        <row r="1234">
          <cell r="A1234">
            <v>601998</v>
          </cell>
          <cell r="C1234">
            <v>12</v>
          </cell>
        </row>
        <row r="1235">
          <cell r="A1235">
            <v>601999</v>
          </cell>
        </row>
        <row r="1236">
          <cell r="A1236">
            <v>602000</v>
          </cell>
        </row>
        <row r="1237">
          <cell r="A1237">
            <v>602001</v>
          </cell>
          <cell r="C1237">
            <v>20</v>
          </cell>
        </row>
        <row r="1238">
          <cell r="A1238">
            <v>602003</v>
          </cell>
        </row>
        <row r="1239">
          <cell r="A1239">
            <v>602004</v>
          </cell>
        </row>
        <row r="1240">
          <cell r="A1240">
            <v>602005</v>
          </cell>
          <cell r="B1240">
            <v>0</v>
          </cell>
        </row>
        <row r="1241">
          <cell r="A1241">
            <v>602006</v>
          </cell>
        </row>
        <row r="1242">
          <cell r="A1242">
            <v>602009</v>
          </cell>
        </row>
        <row r="1243">
          <cell r="A1243">
            <v>602010</v>
          </cell>
        </row>
        <row r="1244">
          <cell r="A1244">
            <v>602012</v>
          </cell>
          <cell r="C1244">
            <v>10</v>
          </cell>
        </row>
        <row r="1245">
          <cell r="A1245">
            <v>602025</v>
          </cell>
          <cell r="C1245">
            <v>60</v>
          </cell>
        </row>
        <row r="1246">
          <cell r="A1246">
            <v>602042</v>
          </cell>
        </row>
        <row r="1247">
          <cell r="A1247">
            <v>602096</v>
          </cell>
        </row>
        <row r="1248">
          <cell r="A1248">
            <v>602294</v>
          </cell>
        </row>
        <row r="1249">
          <cell r="A1249">
            <v>602584</v>
          </cell>
        </row>
        <row r="1250">
          <cell r="A1250">
            <v>602604</v>
          </cell>
        </row>
        <row r="1251">
          <cell r="A1251">
            <v>602810</v>
          </cell>
        </row>
        <row r="1252">
          <cell r="A1252">
            <v>603022</v>
          </cell>
          <cell r="B1252">
            <v>2</v>
          </cell>
        </row>
        <row r="1253">
          <cell r="A1253">
            <v>602029</v>
          </cell>
        </row>
        <row r="1254">
          <cell r="A1254">
            <v>602030</v>
          </cell>
        </row>
        <row r="1255">
          <cell r="A1255">
            <v>602031</v>
          </cell>
        </row>
        <row r="1256">
          <cell r="A1256">
            <v>602032</v>
          </cell>
        </row>
        <row r="1257">
          <cell r="A1257">
            <v>602040</v>
          </cell>
        </row>
        <row r="1258">
          <cell r="A1258">
            <v>602058</v>
          </cell>
        </row>
        <row r="1259">
          <cell r="A1259">
            <v>602295</v>
          </cell>
        </row>
        <row r="1260">
          <cell r="A1260">
            <v>602382</v>
          </cell>
        </row>
        <row r="1261">
          <cell r="A1261">
            <v>602418</v>
          </cell>
        </row>
        <row r="1262">
          <cell r="A1262">
            <v>602419</v>
          </cell>
        </row>
        <row r="1263">
          <cell r="A1263">
            <v>602486</v>
          </cell>
        </row>
        <row r="1264">
          <cell r="A1264">
            <v>602487</v>
          </cell>
        </row>
        <row r="1265">
          <cell r="A1265">
            <v>602535</v>
          </cell>
        </row>
        <row r="1266">
          <cell r="A1266">
            <v>602657</v>
          </cell>
        </row>
        <row r="1267">
          <cell r="A1267">
            <v>602813</v>
          </cell>
        </row>
        <row r="1268">
          <cell r="A1268">
            <v>602814</v>
          </cell>
        </row>
        <row r="1269">
          <cell r="A1269">
            <v>600230</v>
          </cell>
          <cell r="B1269">
            <v>50</v>
          </cell>
        </row>
        <row r="1270">
          <cell r="A1270">
            <v>600232</v>
          </cell>
          <cell r="B1270">
            <v>50</v>
          </cell>
        </row>
        <row r="1271">
          <cell r="A1271">
            <v>603018</v>
          </cell>
        </row>
        <row r="1272">
          <cell r="A1272">
            <v>603019</v>
          </cell>
        </row>
        <row r="1273">
          <cell r="A1273">
            <v>603020</v>
          </cell>
        </row>
        <row r="1274">
          <cell r="A1274">
            <v>601330</v>
          </cell>
          <cell r="B1274">
            <v>18819</v>
          </cell>
          <cell r="C1274">
            <v>15347</v>
          </cell>
        </row>
        <row r="1275">
          <cell r="A1275">
            <v>601331</v>
          </cell>
          <cell r="C1275">
            <v>199</v>
          </cell>
        </row>
        <row r="1276">
          <cell r="A1276">
            <v>601332</v>
          </cell>
        </row>
        <row r="1277">
          <cell r="A1277">
            <v>601333</v>
          </cell>
          <cell r="C1277">
            <v>37</v>
          </cell>
        </row>
        <row r="1278">
          <cell r="A1278">
            <v>601335</v>
          </cell>
          <cell r="B1278">
            <v>60</v>
          </cell>
          <cell r="C1278">
            <v>86</v>
          </cell>
        </row>
        <row r="1279">
          <cell r="A1279">
            <v>601336</v>
          </cell>
          <cell r="B1279">
            <v>512</v>
          </cell>
          <cell r="C1279">
            <v>1028</v>
          </cell>
        </row>
        <row r="1280">
          <cell r="A1280">
            <v>601337</v>
          </cell>
          <cell r="B1280">
            <v>4835</v>
          </cell>
          <cell r="C1280">
            <v>3884</v>
          </cell>
        </row>
        <row r="1281">
          <cell r="A1281">
            <v>601338</v>
          </cell>
          <cell r="B1281">
            <v>1497</v>
          </cell>
          <cell r="C1281">
            <v>1027</v>
          </cell>
        </row>
        <row r="1282">
          <cell r="A1282">
            <v>601339</v>
          </cell>
          <cell r="B1282">
            <v>3894</v>
          </cell>
          <cell r="C1282">
            <v>3377</v>
          </cell>
        </row>
        <row r="1283">
          <cell r="A1283">
            <v>601340</v>
          </cell>
          <cell r="B1283">
            <v>106</v>
          </cell>
          <cell r="C1283">
            <v>184</v>
          </cell>
        </row>
        <row r="1284">
          <cell r="A1284">
            <v>601341</v>
          </cell>
          <cell r="B1284">
            <v>115</v>
          </cell>
          <cell r="C1284">
            <v>103</v>
          </cell>
        </row>
        <row r="1285">
          <cell r="A1285">
            <v>601342</v>
          </cell>
          <cell r="B1285">
            <v>19</v>
          </cell>
        </row>
        <row r="1286">
          <cell r="A1286">
            <v>601343</v>
          </cell>
          <cell r="B1286">
            <v>1338</v>
          </cell>
          <cell r="C1286">
            <v>1593</v>
          </cell>
        </row>
        <row r="1287">
          <cell r="A1287">
            <v>601344</v>
          </cell>
          <cell r="B1287">
            <v>1161</v>
          </cell>
          <cell r="C1287">
            <v>1859</v>
          </cell>
        </row>
        <row r="1288">
          <cell r="A1288">
            <v>601345</v>
          </cell>
          <cell r="B1288">
            <v>406</v>
          </cell>
          <cell r="C1288">
            <v>372</v>
          </cell>
        </row>
        <row r="1289">
          <cell r="A1289">
            <v>601346</v>
          </cell>
          <cell r="B1289">
            <v>1246</v>
          </cell>
          <cell r="C1289">
            <v>838</v>
          </cell>
        </row>
        <row r="1290">
          <cell r="A1290">
            <v>601348</v>
          </cell>
          <cell r="B1290">
            <v>1980</v>
          </cell>
          <cell r="C1290">
            <v>2671</v>
          </cell>
        </row>
        <row r="1291">
          <cell r="A1291">
            <v>601349</v>
          </cell>
          <cell r="B1291">
            <v>177</v>
          </cell>
          <cell r="C1291">
            <v>138</v>
          </cell>
        </row>
        <row r="1292">
          <cell r="A1292">
            <v>601350</v>
          </cell>
          <cell r="B1292">
            <v>5109</v>
          </cell>
          <cell r="C1292">
            <v>4349</v>
          </cell>
        </row>
        <row r="1293">
          <cell r="A1293">
            <v>601351</v>
          </cell>
          <cell r="B1293">
            <v>1917</v>
          </cell>
          <cell r="C1293">
            <v>1846</v>
          </cell>
        </row>
        <row r="1294">
          <cell r="A1294">
            <v>601352</v>
          </cell>
          <cell r="B1294">
            <v>1192</v>
          </cell>
          <cell r="C1294">
            <v>1222</v>
          </cell>
        </row>
        <row r="1295">
          <cell r="A1295">
            <v>601353</v>
          </cell>
          <cell r="B1295">
            <v>478</v>
          </cell>
          <cell r="C1295">
            <v>461</v>
          </cell>
        </row>
        <row r="1296">
          <cell r="A1296">
            <v>601354</v>
          </cell>
          <cell r="B1296">
            <v>130</v>
          </cell>
          <cell r="C1296">
            <v>147</v>
          </cell>
        </row>
        <row r="1297">
          <cell r="A1297">
            <v>601355</v>
          </cell>
          <cell r="B1297">
            <v>830</v>
          </cell>
          <cell r="C1297">
            <v>344</v>
          </cell>
        </row>
        <row r="1298">
          <cell r="A1298">
            <v>601356</v>
          </cell>
          <cell r="B1298">
            <v>4344</v>
          </cell>
          <cell r="C1298">
            <v>4961</v>
          </cell>
        </row>
        <row r="1299">
          <cell r="A1299">
            <v>601357</v>
          </cell>
          <cell r="B1299">
            <v>36</v>
          </cell>
          <cell r="C1299">
            <v>68</v>
          </cell>
        </row>
        <row r="1300">
          <cell r="A1300">
            <v>601358</v>
          </cell>
          <cell r="B1300">
            <v>5559</v>
          </cell>
          <cell r="C1300">
            <v>7560</v>
          </cell>
        </row>
        <row r="1301">
          <cell r="A1301">
            <v>601359</v>
          </cell>
          <cell r="B1301">
            <v>4499</v>
          </cell>
          <cell r="C1301">
            <v>1305</v>
          </cell>
        </row>
        <row r="1302">
          <cell r="A1302">
            <v>602416</v>
          </cell>
          <cell r="B1302">
            <v>317</v>
          </cell>
          <cell r="C1302">
            <v>115</v>
          </cell>
        </row>
        <row r="1303">
          <cell r="A1303">
            <v>602417</v>
          </cell>
          <cell r="B1303">
            <v>195</v>
          </cell>
          <cell r="C1303">
            <v>95</v>
          </cell>
        </row>
        <row r="1304">
          <cell r="A1304">
            <v>602753</v>
          </cell>
          <cell r="B1304">
            <v>1489</v>
          </cell>
        </row>
        <row r="1305">
          <cell r="A1305">
            <v>601360</v>
          </cell>
          <cell r="B1305">
            <v>125</v>
          </cell>
          <cell r="C1305">
            <v>356</v>
          </cell>
        </row>
        <row r="1306">
          <cell r="A1306">
            <v>601361</v>
          </cell>
          <cell r="B1306">
            <v>366</v>
          </cell>
          <cell r="C1306">
            <v>175</v>
          </cell>
        </row>
        <row r="1307">
          <cell r="A1307">
            <v>601362</v>
          </cell>
          <cell r="B1307">
            <v>364</v>
          </cell>
          <cell r="C1307">
            <v>670</v>
          </cell>
        </row>
        <row r="1308">
          <cell r="A1308">
            <v>601363</v>
          </cell>
          <cell r="C1308">
            <v>236</v>
          </cell>
        </row>
        <row r="1309">
          <cell r="A1309">
            <v>601364</v>
          </cell>
          <cell r="C1309">
            <v>-3</v>
          </cell>
        </row>
        <row r="1310">
          <cell r="A1310">
            <v>601365</v>
          </cell>
        </row>
        <row r="1311">
          <cell r="A1311">
            <v>601366</v>
          </cell>
          <cell r="B1311">
            <v>2690</v>
          </cell>
        </row>
        <row r="1312">
          <cell r="A1312">
            <v>601367</v>
          </cell>
          <cell r="B1312">
            <v>802</v>
          </cell>
          <cell r="C1312">
            <v>1391</v>
          </cell>
        </row>
        <row r="1313">
          <cell r="A1313">
            <v>601368</v>
          </cell>
          <cell r="B1313">
            <v>100</v>
          </cell>
        </row>
        <row r="1314">
          <cell r="A1314">
            <v>601369</v>
          </cell>
          <cell r="B1314">
            <v>169</v>
          </cell>
          <cell r="C1314">
            <v>48</v>
          </cell>
        </row>
        <row r="1315">
          <cell r="A1315">
            <v>601370</v>
          </cell>
          <cell r="B1315">
            <v>733</v>
          </cell>
          <cell r="C1315">
            <v>233</v>
          </cell>
        </row>
        <row r="1316">
          <cell r="A1316">
            <v>601371</v>
          </cell>
        </row>
        <row r="1317">
          <cell r="A1317">
            <v>601372</v>
          </cell>
          <cell r="B1317">
            <v>66</v>
          </cell>
          <cell r="C1317">
            <v>1</v>
          </cell>
        </row>
        <row r="1318">
          <cell r="A1318">
            <v>601373</v>
          </cell>
          <cell r="B1318">
            <v>110</v>
          </cell>
          <cell r="C1318">
            <v>182</v>
          </cell>
        </row>
        <row r="1319">
          <cell r="A1319">
            <v>601374</v>
          </cell>
        </row>
        <row r="1320">
          <cell r="A1320">
            <v>601376</v>
          </cell>
        </row>
        <row r="1321">
          <cell r="A1321">
            <v>601377</v>
          </cell>
          <cell r="C1321">
            <v>-10</v>
          </cell>
        </row>
        <row r="1322">
          <cell r="A1322">
            <v>601378</v>
          </cell>
          <cell r="C1322">
            <v>1055</v>
          </cell>
        </row>
        <row r="1323">
          <cell r="A1323">
            <v>601379</v>
          </cell>
          <cell r="B1323">
            <v>668</v>
          </cell>
          <cell r="C1323">
            <v>603</v>
          </cell>
        </row>
        <row r="1324">
          <cell r="A1324">
            <v>601750</v>
          </cell>
          <cell r="B1324">
            <v>2303</v>
          </cell>
        </row>
        <row r="1325">
          <cell r="A1325">
            <v>601381</v>
          </cell>
        </row>
        <row r="1326">
          <cell r="A1326">
            <v>601382</v>
          </cell>
        </row>
        <row r="1327">
          <cell r="A1327">
            <v>600542</v>
          </cell>
          <cell r="C1327">
            <v>140</v>
          </cell>
        </row>
        <row r="1328">
          <cell r="A1328">
            <v>600546</v>
          </cell>
        </row>
        <row r="1329">
          <cell r="A1329">
            <v>600547</v>
          </cell>
          <cell r="B1329">
            <v>384</v>
          </cell>
          <cell r="C1329">
            <v>238</v>
          </cell>
        </row>
        <row r="1330">
          <cell r="A1330">
            <v>600548</v>
          </cell>
        </row>
        <row r="1331">
          <cell r="A1331">
            <v>600549</v>
          </cell>
        </row>
        <row r="1332">
          <cell r="A1332">
            <v>600550</v>
          </cell>
          <cell r="B1332">
            <v>667</v>
          </cell>
          <cell r="C1332">
            <v>381</v>
          </cell>
        </row>
        <row r="1333">
          <cell r="A1333">
            <v>600551</v>
          </cell>
          <cell r="B1333">
            <v>289</v>
          </cell>
          <cell r="C1333">
            <v>202</v>
          </cell>
        </row>
        <row r="1334">
          <cell r="A1334">
            <v>600552</v>
          </cell>
          <cell r="C1334">
            <v>-20</v>
          </cell>
        </row>
        <row r="1335">
          <cell r="A1335">
            <v>600553</v>
          </cell>
          <cell r="C1335">
            <v>5</v>
          </cell>
        </row>
        <row r="1336">
          <cell r="A1336">
            <v>600554</v>
          </cell>
          <cell r="B1336">
            <v>889</v>
          </cell>
          <cell r="C1336">
            <v>624</v>
          </cell>
        </row>
        <row r="1337">
          <cell r="A1337">
            <v>600646</v>
          </cell>
          <cell r="B1337">
            <v>775</v>
          </cell>
          <cell r="C1337">
            <v>1091</v>
          </cell>
        </row>
        <row r="1338">
          <cell r="A1338">
            <v>600647</v>
          </cell>
          <cell r="B1338">
            <v>60.88</v>
          </cell>
          <cell r="C1338">
            <v>35</v>
          </cell>
        </row>
        <row r="1339">
          <cell r="A1339">
            <v>600648</v>
          </cell>
          <cell r="C1339">
            <v>13</v>
          </cell>
        </row>
        <row r="1340">
          <cell r="A1340">
            <v>600649</v>
          </cell>
          <cell r="C1340">
            <v>27</v>
          </cell>
        </row>
        <row r="1341">
          <cell r="A1341">
            <v>600650</v>
          </cell>
          <cell r="B1341">
            <v>2473</v>
          </cell>
          <cell r="C1341">
            <v>4627</v>
          </cell>
        </row>
        <row r="1342">
          <cell r="A1342">
            <v>600651</v>
          </cell>
          <cell r="B1342">
            <v>3128</v>
          </cell>
          <cell r="C1342">
            <v>6006</v>
          </cell>
        </row>
        <row r="1343">
          <cell r="A1343">
            <v>600652</v>
          </cell>
          <cell r="B1343">
            <v>1489</v>
          </cell>
          <cell r="C1343">
            <v>1629</v>
          </cell>
        </row>
        <row r="1344">
          <cell r="A1344">
            <v>600654</v>
          </cell>
          <cell r="B1344">
            <v>24</v>
          </cell>
          <cell r="C1344">
            <v>22</v>
          </cell>
        </row>
        <row r="1345">
          <cell r="A1345">
            <v>600655</v>
          </cell>
          <cell r="B1345">
            <v>57</v>
          </cell>
          <cell r="C1345">
            <v>27</v>
          </cell>
        </row>
        <row r="1346">
          <cell r="A1346">
            <v>600656</v>
          </cell>
        </row>
        <row r="1347">
          <cell r="A1347">
            <v>600657</v>
          </cell>
          <cell r="B1347">
            <v>1633</v>
          </cell>
          <cell r="C1347">
            <v>13372</v>
          </cell>
        </row>
        <row r="1348">
          <cell r="A1348">
            <v>600658</v>
          </cell>
          <cell r="B1348">
            <v>864</v>
          </cell>
          <cell r="C1348">
            <v>3351</v>
          </cell>
        </row>
        <row r="1349">
          <cell r="A1349">
            <v>600659</v>
          </cell>
          <cell r="B1349">
            <v>65</v>
          </cell>
          <cell r="C1349">
            <v>30</v>
          </cell>
        </row>
        <row r="1350">
          <cell r="A1350">
            <v>600660</v>
          </cell>
          <cell r="B1350">
            <v>65891</v>
          </cell>
          <cell r="C1350">
            <v>19328</v>
          </cell>
        </row>
        <row r="1351">
          <cell r="A1351">
            <v>600661</v>
          </cell>
          <cell r="B1351">
            <v>2147</v>
          </cell>
          <cell r="C1351">
            <v>3715</v>
          </cell>
        </row>
        <row r="1352">
          <cell r="A1352">
            <v>600662</v>
          </cell>
          <cell r="B1352">
            <v>756</v>
          </cell>
          <cell r="C1352">
            <v>780</v>
          </cell>
        </row>
        <row r="1353">
          <cell r="A1353">
            <v>600663</v>
          </cell>
          <cell r="B1353">
            <v>2989</v>
          </cell>
          <cell r="C1353">
            <v>3642</v>
          </cell>
        </row>
        <row r="1354">
          <cell r="A1354">
            <v>600664</v>
          </cell>
          <cell r="B1354">
            <v>3108</v>
          </cell>
          <cell r="C1354">
            <v>2909</v>
          </cell>
        </row>
        <row r="1355">
          <cell r="A1355">
            <v>600665</v>
          </cell>
          <cell r="B1355">
            <v>5083</v>
          </cell>
          <cell r="C1355">
            <v>4922</v>
          </cell>
        </row>
        <row r="1356">
          <cell r="A1356">
            <v>600666</v>
          </cell>
          <cell r="B1356">
            <v>868</v>
          </cell>
          <cell r="C1356">
            <v>1665</v>
          </cell>
        </row>
        <row r="1357">
          <cell r="A1357">
            <v>600667</v>
          </cell>
          <cell r="B1357">
            <v>10019</v>
          </cell>
          <cell r="C1357">
            <v>14447</v>
          </cell>
        </row>
        <row r="1358">
          <cell r="A1358">
            <v>601506</v>
          </cell>
          <cell r="B1358">
            <v>564</v>
          </cell>
          <cell r="C1358">
            <v>871</v>
          </cell>
        </row>
        <row r="1359">
          <cell r="A1359">
            <v>601939</v>
          </cell>
          <cell r="B1359">
            <v>106</v>
          </cell>
          <cell r="C1359">
            <v>28</v>
          </cell>
        </row>
        <row r="1360">
          <cell r="A1360">
            <v>601940</v>
          </cell>
          <cell r="B1360">
            <v>199</v>
          </cell>
          <cell r="C1360">
            <v>39</v>
          </cell>
        </row>
        <row r="1361">
          <cell r="A1361">
            <v>601973</v>
          </cell>
          <cell r="B1361">
            <v>1216</v>
          </cell>
          <cell r="C1361">
            <v>705</v>
          </cell>
        </row>
        <row r="1362">
          <cell r="A1362">
            <v>601974</v>
          </cell>
          <cell r="B1362">
            <v>1821</v>
          </cell>
          <cell r="C1362">
            <v>1757</v>
          </cell>
        </row>
        <row r="1363">
          <cell r="A1363">
            <v>602490</v>
          </cell>
          <cell r="B1363">
            <v>93</v>
          </cell>
          <cell r="C1363">
            <v>16</v>
          </cell>
        </row>
        <row r="1364">
          <cell r="A1364">
            <v>602910</v>
          </cell>
          <cell r="B1364">
            <v>390</v>
          </cell>
        </row>
      </sheetData>
      <sheetData sheetId="4">
        <row r="1">
          <cell r="A1" t="str">
            <v>Material</v>
          </cell>
          <cell r="B1" t="str">
            <v>QTY DEC 2007</v>
          </cell>
          <cell r="C1" t="str">
            <v>QTY DEC 2006</v>
          </cell>
        </row>
        <row r="2">
          <cell r="A2">
            <v>600156</v>
          </cell>
          <cell r="C2">
            <v>13</v>
          </cell>
        </row>
        <row r="3">
          <cell r="A3">
            <v>600157</v>
          </cell>
        </row>
        <row r="4">
          <cell r="A4">
            <v>600158</v>
          </cell>
        </row>
        <row r="5">
          <cell r="A5">
            <v>600194</v>
          </cell>
          <cell r="C5">
            <v>2</v>
          </cell>
        </row>
        <row r="6">
          <cell r="A6">
            <v>600203</v>
          </cell>
          <cell r="C6">
            <v>2</v>
          </cell>
        </row>
        <row r="7">
          <cell r="A7">
            <v>600206</v>
          </cell>
          <cell r="C7">
            <v>1</v>
          </cell>
        </row>
        <row r="8">
          <cell r="A8">
            <v>600213</v>
          </cell>
          <cell r="C8">
            <v>2</v>
          </cell>
        </row>
        <row r="9">
          <cell r="A9">
            <v>600216</v>
          </cell>
        </row>
        <row r="10">
          <cell r="A10">
            <v>600234</v>
          </cell>
        </row>
        <row r="11">
          <cell r="A11">
            <v>602110</v>
          </cell>
        </row>
        <row r="12">
          <cell r="A12">
            <v>602343</v>
          </cell>
        </row>
        <row r="13">
          <cell r="A13">
            <v>602344</v>
          </cell>
        </row>
        <row r="14">
          <cell r="A14">
            <v>602345</v>
          </cell>
        </row>
        <row r="15">
          <cell r="A15">
            <v>600803</v>
          </cell>
        </row>
        <row r="16">
          <cell r="A16">
            <v>600804</v>
          </cell>
          <cell r="C16">
            <v>-13</v>
          </cell>
        </row>
        <row r="17">
          <cell r="A17">
            <v>600805</v>
          </cell>
        </row>
        <row r="18">
          <cell r="A18">
            <v>600806</v>
          </cell>
          <cell r="C18">
            <v>66</v>
          </cell>
        </row>
        <row r="19">
          <cell r="A19">
            <v>600807</v>
          </cell>
        </row>
        <row r="20">
          <cell r="A20">
            <v>602414</v>
          </cell>
          <cell r="C20">
            <v>13</v>
          </cell>
        </row>
        <row r="21">
          <cell r="A21">
            <v>602415</v>
          </cell>
          <cell r="C21">
            <v>11</v>
          </cell>
        </row>
        <row r="22">
          <cell r="A22">
            <v>600307</v>
          </cell>
          <cell r="B22">
            <v>3095</v>
          </cell>
          <cell r="C22">
            <v>1908</v>
          </cell>
        </row>
        <row r="23">
          <cell r="A23">
            <v>600308</v>
          </cell>
          <cell r="B23">
            <v>1174</v>
          </cell>
          <cell r="C23">
            <v>789</v>
          </cell>
        </row>
        <row r="24">
          <cell r="A24">
            <v>600309</v>
          </cell>
          <cell r="B24">
            <v>872</v>
          </cell>
          <cell r="C24">
            <v>881</v>
          </cell>
        </row>
        <row r="25">
          <cell r="A25">
            <v>600310</v>
          </cell>
          <cell r="B25">
            <v>1</v>
          </cell>
        </row>
        <row r="26">
          <cell r="A26">
            <v>600311</v>
          </cell>
          <cell r="B26">
            <v>4253</v>
          </cell>
          <cell r="C26">
            <v>4148</v>
          </cell>
        </row>
        <row r="27">
          <cell r="A27">
            <v>600312</v>
          </cell>
          <cell r="C27">
            <v>580</v>
          </cell>
        </row>
        <row r="28">
          <cell r="A28">
            <v>600313</v>
          </cell>
          <cell r="C28">
            <v>100</v>
          </cell>
        </row>
        <row r="29">
          <cell r="A29">
            <v>600314</v>
          </cell>
          <cell r="B29">
            <v>-21</v>
          </cell>
          <cell r="C29">
            <v>265</v>
          </cell>
        </row>
        <row r="30">
          <cell r="A30">
            <v>600315</v>
          </cell>
          <cell r="B30">
            <v>1448</v>
          </cell>
          <cell r="C30">
            <v>963</v>
          </cell>
        </row>
        <row r="31">
          <cell r="A31">
            <v>600316</v>
          </cell>
          <cell r="B31">
            <v>918</v>
          </cell>
          <cell r="C31">
            <v>1056</v>
          </cell>
        </row>
        <row r="32">
          <cell r="A32">
            <v>600317</v>
          </cell>
          <cell r="B32">
            <v>7028</v>
          </cell>
          <cell r="C32">
            <v>11296</v>
          </cell>
        </row>
        <row r="33">
          <cell r="A33">
            <v>600318</v>
          </cell>
          <cell r="B33">
            <v>3823</v>
          </cell>
          <cell r="C33">
            <v>4199</v>
          </cell>
        </row>
        <row r="34">
          <cell r="A34">
            <v>600319</v>
          </cell>
          <cell r="B34">
            <v>3127</v>
          </cell>
          <cell r="C34">
            <v>2313</v>
          </cell>
        </row>
        <row r="35">
          <cell r="A35">
            <v>602413</v>
          </cell>
          <cell r="B35">
            <v>1083</v>
          </cell>
          <cell r="C35">
            <v>600</v>
          </cell>
        </row>
        <row r="36">
          <cell r="A36">
            <v>602930</v>
          </cell>
          <cell r="B36">
            <v>2203</v>
          </cell>
        </row>
        <row r="37">
          <cell r="A37">
            <v>602817</v>
          </cell>
        </row>
        <row r="38">
          <cell r="A38">
            <v>600428</v>
          </cell>
        </row>
        <row r="39">
          <cell r="A39">
            <v>600430</v>
          </cell>
          <cell r="B39">
            <v>143</v>
          </cell>
          <cell r="C39">
            <v>124</v>
          </cell>
        </row>
        <row r="40">
          <cell r="A40">
            <v>600431</v>
          </cell>
          <cell r="B40">
            <v>110</v>
          </cell>
          <cell r="C40">
            <v>91</v>
          </cell>
        </row>
        <row r="41">
          <cell r="A41">
            <v>600432</v>
          </cell>
          <cell r="B41">
            <v>42</v>
          </cell>
          <cell r="C41">
            <v>52</v>
          </cell>
        </row>
        <row r="42">
          <cell r="A42">
            <v>600433</v>
          </cell>
          <cell r="B42">
            <v>678</v>
          </cell>
          <cell r="C42">
            <v>952</v>
          </cell>
        </row>
        <row r="43">
          <cell r="A43">
            <v>600434</v>
          </cell>
        </row>
        <row r="44">
          <cell r="A44">
            <v>600435</v>
          </cell>
          <cell r="B44">
            <v>27</v>
          </cell>
          <cell r="C44">
            <v>19</v>
          </cell>
        </row>
        <row r="45">
          <cell r="A45">
            <v>600436</v>
          </cell>
          <cell r="B45">
            <v>965</v>
          </cell>
          <cell r="C45">
            <v>832</v>
          </cell>
        </row>
        <row r="46">
          <cell r="A46">
            <v>600437</v>
          </cell>
          <cell r="B46">
            <v>181</v>
          </cell>
          <cell r="C46">
            <v>204</v>
          </cell>
        </row>
        <row r="47">
          <cell r="A47">
            <v>600438</v>
          </cell>
          <cell r="B47">
            <v>35</v>
          </cell>
          <cell r="C47">
            <v>37</v>
          </cell>
        </row>
        <row r="48">
          <cell r="A48">
            <v>600439</v>
          </cell>
        </row>
        <row r="49">
          <cell r="A49">
            <v>600440</v>
          </cell>
          <cell r="B49">
            <v>16</v>
          </cell>
          <cell r="C49">
            <v>1</v>
          </cell>
        </row>
        <row r="50">
          <cell r="A50">
            <v>600441</v>
          </cell>
          <cell r="B50">
            <v>8</v>
          </cell>
          <cell r="C50">
            <v>4</v>
          </cell>
        </row>
        <row r="51">
          <cell r="A51">
            <v>600442</v>
          </cell>
          <cell r="B51">
            <v>115</v>
          </cell>
          <cell r="C51">
            <v>132</v>
          </cell>
        </row>
        <row r="52">
          <cell r="A52">
            <v>600443</v>
          </cell>
          <cell r="B52">
            <v>191</v>
          </cell>
          <cell r="C52">
            <v>130</v>
          </cell>
        </row>
        <row r="53">
          <cell r="A53">
            <v>600444</v>
          </cell>
          <cell r="B53">
            <v>42</v>
          </cell>
          <cell r="C53">
            <v>51</v>
          </cell>
        </row>
        <row r="54">
          <cell r="A54">
            <v>600445</v>
          </cell>
          <cell r="B54">
            <v>70</v>
          </cell>
          <cell r="C54">
            <v>74</v>
          </cell>
        </row>
        <row r="55">
          <cell r="A55">
            <v>600446</v>
          </cell>
          <cell r="B55">
            <v>1186</v>
          </cell>
          <cell r="C55">
            <v>960</v>
          </cell>
        </row>
        <row r="56">
          <cell r="A56">
            <v>600447</v>
          </cell>
          <cell r="C56">
            <v>5285</v>
          </cell>
        </row>
        <row r="57">
          <cell r="A57">
            <v>600450</v>
          </cell>
          <cell r="B57">
            <v>151</v>
          </cell>
          <cell r="C57">
            <v>135</v>
          </cell>
        </row>
        <row r="58">
          <cell r="A58">
            <v>600451</v>
          </cell>
          <cell r="B58">
            <v>90</v>
          </cell>
          <cell r="C58">
            <v>96</v>
          </cell>
        </row>
        <row r="59">
          <cell r="A59">
            <v>600452</v>
          </cell>
          <cell r="B59">
            <v>139</v>
          </cell>
          <cell r="C59">
            <v>136</v>
          </cell>
        </row>
        <row r="60">
          <cell r="A60">
            <v>600453</v>
          </cell>
          <cell r="B60">
            <v>566</v>
          </cell>
          <cell r="C60">
            <v>565</v>
          </cell>
        </row>
        <row r="61">
          <cell r="A61">
            <v>600454</v>
          </cell>
          <cell r="B61">
            <v>64</v>
          </cell>
          <cell r="C61">
            <v>45</v>
          </cell>
        </row>
        <row r="62">
          <cell r="A62">
            <v>600455</v>
          </cell>
          <cell r="B62">
            <v>40</v>
          </cell>
          <cell r="C62">
            <v>80</v>
          </cell>
        </row>
        <row r="63">
          <cell r="A63">
            <v>600456</v>
          </cell>
          <cell r="B63">
            <v>33</v>
          </cell>
          <cell r="C63">
            <v>27</v>
          </cell>
        </row>
        <row r="64">
          <cell r="A64">
            <v>600457</v>
          </cell>
          <cell r="B64">
            <v>3396</v>
          </cell>
          <cell r="C64">
            <v>2541</v>
          </cell>
        </row>
        <row r="65">
          <cell r="A65">
            <v>600458</v>
          </cell>
          <cell r="B65">
            <v>1540</v>
          </cell>
          <cell r="C65">
            <v>1529</v>
          </cell>
        </row>
        <row r="66">
          <cell r="A66">
            <v>600459</v>
          </cell>
          <cell r="B66">
            <v>200</v>
          </cell>
          <cell r="C66">
            <v>256</v>
          </cell>
        </row>
        <row r="67">
          <cell r="A67">
            <v>600460</v>
          </cell>
          <cell r="B67">
            <v>216</v>
          </cell>
          <cell r="C67">
            <v>241</v>
          </cell>
        </row>
        <row r="68">
          <cell r="A68">
            <v>600461</v>
          </cell>
          <cell r="B68">
            <v>172</v>
          </cell>
          <cell r="C68">
            <v>389</v>
          </cell>
        </row>
        <row r="69">
          <cell r="A69">
            <v>600462</v>
          </cell>
          <cell r="B69">
            <v>371</v>
          </cell>
          <cell r="C69">
            <v>457</v>
          </cell>
        </row>
        <row r="70">
          <cell r="A70">
            <v>600463</v>
          </cell>
          <cell r="C70">
            <v>-1</v>
          </cell>
        </row>
        <row r="71">
          <cell r="A71">
            <v>600464</v>
          </cell>
          <cell r="B71">
            <v>20</v>
          </cell>
          <cell r="C71">
            <v>23</v>
          </cell>
        </row>
        <row r="72">
          <cell r="A72">
            <v>600465</v>
          </cell>
          <cell r="B72">
            <v>3</v>
          </cell>
        </row>
        <row r="73">
          <cell r="A73">
            <v>600466</v>
          </cell>
          <cell r="B73">
            <v>1</v>
          </cell>
        </row>
        <row r="74">
          <cell r="A74">
            <v>600467</v>
          </cell>
          <cell r="B74">
            <v>17</v>
          </cell>
          <cell r="C74">
            <v>12</v>
          </cell>
        </row>
        <row r="75">
          <cell r="A75">
            <v>600468</v>
          </cell>
          <cell r="B75">
            <v>98</v>
          </cell>
          <cell r="C75">
            <v>87</v>
          </cell>
        </row>
        <row r="76">
          <cell r="A76">
            <v>600469</v>
          </cell>
          <cell r="B76">
            <v>10</v>
          </cell>
          <cell r="C76">
            <v>9</v>
          </cell>
        </row>
        <row r="77">
          <cell r="A77">
            <v>600470</v>
          </cell>
          <cell r="B77">
            <v>3</v>
          </cell>
        </row>
        <row r="78">
          <cell r="A78">
            <v>600471</v>
          </cell>
        </row>
        <row r="79">
          <cell r="A79">
            <v>600472</v>
          </cell>
          <cell r="B79">
            <v>651</v>
          </cell>
          <cell r="C79">
            <v>657</v>
          </cell>
        </row>
        <row r="80">
          <cell r="A80">
            <v>600473</v>
          </cell>
          <cell r="B80">
            <v>5507</v>
          </cell>
          <cell r="C80">
            <v>5414</v>
          </cell>
        </row>
        <row r="81">
          <cell r="A81">
            <v>600474</v>
          </cell>
          <cell r="B81">
            <v>2478</v>
          </cell>
          <cell r="C81">
            <v>2185</v>
          </cell>
        </row>
        <row r="82">
          <cell r="A82">
            <v>600475</v>
          </cell>
          <cell r="C82">
            <v>6</v>
          </cell>
        </row>
        <row r="83">
          <cell r="A83">
            <v>600476</v>
          </cell>
          <cell r="B83">
            <v>122</v>
          </cell>
          <cell r="C83">
            <v>124</v>
          </cell>
        </row>
        <row r="84">
          <cell r="A84">
            <v>600477</v>
          </cell>
          <cell r="B84">
            <v>370</v>
          </cell>
          <cell r="C84">
            <v>460</v>
          </cell>
        </row>
        <row r="85">
          <cell r="A85">
            <v>600478</v>
          </cell>
          <cell r="B85">
            <v>97</v>
          </cell>
          <cell r="C85">
            <v>66</v>
          </cell>
        </row>
        <row r="86">
          <cell r="A86">
            <v>600479</v>
          </cell>
          <cell r="B86">
            <v>839</v>
          </cell>
          <cell r="C86">
            <v>712</v>
          </cell>
        </row>
        <row r="87">
          <cell r="A87">
            <v>600480</v>
          </cell>
          <cell r="B87">
            <v>872</v>
          </cell>
          <cell r="C87">
            <v>817</v>
          </cell>
        </row>
        <row r="88">
          <cell r="A88">
            <v>600481</v>
          </cell>
          <cell r="B88">
            <v>194</v>
          </cell>
          <cell r="C88">
            <v>146</v>
          </cell>
        </row>
        <row r="89">
          <cell r="A89">
            <v>601896</v>
          </cell>
          <cell r="C89">
            <v>1.9990000000000001</v>
          </cell>
        </row>
        <row r="90">
          <cell r="A90">
            <v>602172</v>
          </cell>
          <cell r="B90">
            <v>25</v>
          </cell>
          <cell r="C90">
            <v>25</v>
          </cell>
        </row>
        <row r="91">
          <cell r="A91">
            <v>602324</v>
          </cell>
          <cell r="B91">
            <v>17</v>
          </cell>
          <cell r="C91">
            <v>41</v>
          </cell>
        </row>
        <row r="92">
          <cell r="A92">
            <v>602421</v>
          </cell>
          <cell r="B92">
            <v>8</v>
          </cell>
          <cell r="C92">
            <v>2</v>
          </cell>
        </row>
        <row r="93">
          <cell r="A93">
            <v>602967</v>
          </cell>
          <cell r="B93">
            <v>3895</v>
          </cell>
        </row>
        <row r="94">
          <cell r="A94">
            <v>600482</v>
          </cell>
        </row>
        <row r="95">
          <cell r="A95">
            <v>600483</v>
          </cell>
          <cell r="C95">
            <v>83</v>
          </cell>
        </row>
        <row r="96">
          <cell r="A96">
            <v>600484</v>
          </cell>
          <cell r="B96">
            <v>124</v>
          </cell>
          <cell r="C96">
            <v>140</v>
          </cell>
        </row>
        <row r="97">
          <cell r="A97">
            <v>600485</v>
          </cell>
          <cell r="B97">
            <v>127</v>
          </cell>
          <cell r="C97">
            <v>94</v>
          </cell>
        </row>
        <row r="98">
          <cell r="A98">
            <v>600486</v>
          </cell>
          <cell r="C98">
            <v>1369</v>
          </cell>
        </row>
        <row r="99">
          <cell r="A99">
            <v>600487</v>
          </cell>
          <cell r="B99">
            <v>1118</v>
          </cell>
          <cell r="C99">
            <v>1224</v>
          </cell>
        </row>
        <row r="100">
          <cell r="A100">
            <v>600488</v>
          </cell>
        </row>
        <row r="101">
          <cell r="A101">
            <v>600489</v>
          </cell>
        </row>
        <row r="102">
          <cell r="A102">
            <v>600490</v>
          </cell>
          <cell r="C102">
            <v>30</v>
          </cell>
        </row>
        <row r="103">
          <cell r="A103">
            <v>600492</v>
          </cell>
        </row>
        <row r="104">
          <cell r="A104">
            <v>600493</v>
          </cell>
        </row>
        <row r="105">
          <cell r="A105">
            <v>600494</v>
          </cell>
          <cell r="B105">
            <v>80</v>
          </cell>
        </row>
        <row r="106">
          <cell r="A106">
            <v>600495</v>
          </cell>
          <cell r="B106">
            <v>1718</v>
          </cell>
          <cell r="C106">
            <v>4607</v>
          </cell>
        </row>
        <row r="107">
          <cell r="A107">
            <v>600496</v>
          </cell>
          <cell r="B107">
            <v>417</v>
          </cell>
          <cell r="C107">
            <v>510</v>
          </cell>
        </row>
        <row r="108">
          <cell r="A108">
            <v>600497</v>
          </cell>
          <cell r="B108">
            <v>278</v>
          </cell>
          <cell r="C108">
            <v>303</v>
          </cell>
        </row>
        <row r="109">
          <cell r="A109">
            <v>600498</v>
          </cell>
          <cell r="B109">
            <v>155</v>
          </cell>
          <cell r="C109">
            <v>228</v>
          </cell>
        </row>
        <row r="110">
          <cell r="A110">
            <v>600499</v>
          </cell>
          <cell r="C110">
            <v>6</v>
          </cell>
        </row>
        <row r="111">
          <cell r="A111">
            <v>600500</v>
          </cell>
        </row>
        <row r="112">
          <cell r="A112">
            <v>600501</v>
          </cell>
          <cell r="B112">
            <v>750</v>
          </cell>
          <cell r="C112">
            <v>517</v>
          </cell>
        </row>
        <row r="113">
          <cell r="A113">
            <v>600503</v>
          </cell>
          <cell r="B113">
            <v>489</v>
          </cell>
          <cell r="C113">
            <v>268</v>
          </cell>
        </row>
        <row r="114">
          <cell r="A114">
            <v>600939</v>
          </cell>
        </row>
        <row r="115">
          <cell r="A115">
            <v>600951</v>
          </cell>
        </row>
        <row r="116">
          <cell r="A116">
            <v>600952</v>
          </cell>
        </row>
        <row r="117">
          <cell r="A117">
            <v>600955</v>
          </cell>
        </row>
        <row r="118">
          <cell r="A118">
            <v>600958</v>
          </cell>
        </row>
        <row r="119">
          <cell r="A119">
            <v>600995</v>
          </cell>
        </row>
        <row r="120">
          <cell r="A120">
            <v>600997</v>
          </cell>
        </row>
        <row r="121">
          <cell r="A121">
            <v>602730</v>
          </cell>
        </row>
        <row r="122">
          <cell r="A122">
            <v>602731</v>
          </cell>
        </row>
        <row r="123">
          <cell r="A123">
            <v>602895</v>
          </cell>
        </row>
        <row r="124">
          <cell r="A124">
            <v>602998</v>
          </cell>
        </row>
        <row r="125">
          <cell r="A125">
            <v>600563</v>
          </cell>
        </row>
        <row r="126">
          <cell r="A126">
            <v>600567</v>
          </cell>
        </row>
        <row r="127">
          <cell r="A127">
            <v>600575</v>
          </cell>
          <cell r="C127">
            <v>231</v>
          </cell>
        </row>
        <row r="128">
          <cell r="A128">
            <v>600576</v>
          </cell>
        </row>
        <row r="129">
          <cell r="A129">
            <v>600577</v>
          </cell>
          <cell r="B129">
            <v>2</v>
          </cell>
        </row>
        <row r="130">
          <cell r="A130">
            <v>600580</v>
          </cell>
          <cell r="B130">
            <v>32</v>
          </cell>
          <cell r="C130">
            <v>97</v>
          </cell>
        </row>
        <row r="131">
          <cell r="A131">
            <v>600583</v>
          </cell>
          <cell r="B131">
            <v>62</v>
          </cell>
          <cell r="C131">
            <v>80</v>
          </cell>
        </row>
        <row r="132">
          <cell r="A132">
            <v>600584</v>
          </cell>
          <cell r="B132">
            <v>33</v>
          </cell>
          <cell r="C132">
            <v>11</v>
          </cell>
        </row>
        <row r="133">
          <cell r="A133">
            <v>600585</v>
          </cell>
          <cell r="B133">
            <v>519</v>
          </cell>
          <cell r="C133">
            <v>401</v>
          </cell>
        </row>
        <row r="134">
          <cell r="A134">
            <v>600586</v>
          </cell>
          <cell r="B134">
            <v>1155</v>
          </cell>
          <cell r="C134">
            <v>631</v>
          </cell>
        </row>
        <row r="135">
          <cell r="A135">
            <v>600587</v>
          </cell>
          <cell r="B135">
            <v>36</v>
          </cell>
          <cell r="C135">
            <v>24</v>
          </cell>
        </row>
        <row r="136">
          <cell r="A136">
            <v>600588</v>
          </cell>
          <cell r="B136">
            <v>195</v>
          </cell>
          <cell r="C136">
            <v>35</v>
          </cell>
        </row>
        <row r="137">
          <cell r="A137">
            <v>600589</v>
          </cell>
          <cell r="B137">
            <v>20</v>
          </cell>
          <cell r="C137">
            <v>33</v>
          </cell>
        </row>
        <row r="138">
          <cell r="A138">
            <v>600590</v>
          </cell>
        </row>
        <row r="139">
          <cell r="A139">
            <v>600591</v>
          </cell>
        </row>
        <row r="140">
          <cell r="A140">
            <v>600592</v>
          </cell>
          <cell r="C140">
            <v>8</v>
          </cell>
        </row>
        <row r="141">
          <cell r="A141">
            <v>600595</v>
          </cell>
          <cell r="C141">
            <v>3</v>
          </cell>
        </row>
        <row r="142">
          <cell r="A142">
            <v>600596</v>
          </cell>
          <cell r="C142">
            <v>2</v>
          </cell>
        </row>
        <row r="143">
          <cell r="A143">
            <v>600597</v>
          </cell>
          <cell r="C143">
            <v>300</v>
          </cell>
        </row>
        <row r="144">
          <cell r="A144">
            <v>600598</v>
          </cell>
        </row>
        <row r="145">
          <cell r="A145">
            <v>600599</v>
          </cell>
          <cell r="B145">
            <v>14</v>
          </cell>
          <cell r="C145">
            <v>21</v>
          </cell>
        </row>
        <row r="146">
          <cell r="A146">
            <v>602673</v>
          </cell>
          <cell r="B146">
            <v>85</v>
          </cell>
        </row>
        <row r="147">
          <cell r="A147">
            <v>602674</v>
          </cell>
          <cell r="B147">
            <v>20</v>
          </cell>
        </row>
        <row r="148">
          <cell r="A148">
            <v>602685</v>
          </cell>
          <cell r="B148">
            <v>31</v>
          </cell>
        </row>
        <row r="149">
          <cell r="A149">
            <v>600600</v>
          </cell>
          <cell r="B149">
            <v>80</v>
          </cell>
          <cell r="C149">
            <v>40</v>
          </cell>
        </row>
        <row r="150">
          <cell r="A150">
            <v>600601</v>
          </cell>
        </row>
        <row r="151">
          <cell r="A151">
            <v>600602</v>
          </cell>
          <cell r="B151">
            <v>555</v>
          </cell>
          <cell r="C151">
            <v>504</v>
          </cell>
        </row>
        <row r="152">
          <cell r="A152">
            <v>600603</v>
          </cell>
          <cell r="B152">
            <v>901</v>
          </cell>
          <cell r="C152">
            <v>2952</v>
          </cell>
        </row>
        <row r="153">
          <cell r="A153">
            <v>600604</v>
          </cell>
          <cell r="B153">
            <v>2980</v>
          </cell>
          <cell r="C153">
            <v>5874</v>
          </cell>
        </row>
        <row r="154">
          <cell r="A154">
            <v>600605</v>
          </cell>
          <cell r="B154">
            <v>4</v>
          </cell>
        </row>
        <row r="155">
          <cell r="A155">
            <v>600606</v>
          </cell>
          <cell r="B155">
            <v>2</v>
          </cell>
        </row>
        <row r="156">
          <cell r="A156">
            <v>600607</v>
          </cell>
          <cell r="B156">
            <v>5</v>
          </cell>
          <cell r="C156">
            <v>20</v>
          </cell>
        </row>
        <row r="157">
          <cell r="A157">
            <v>600609</v>
          </cell>
          <cell r="B157">
            <v>2</v>
          </cell>
          <cell r="C157">
            <v>14</v>
          </cell>
        </row>
        <row r="158">
          <cell r="A158">
            <v>601510</v>
          </cell>
          <cell r="B158">
            <v>950</v>
          </cell>
          <cell r="C158">
            <v>730</v>
          </cell>
        </row>
        <row r="159">
          <cell r="A159">
            <v>601511</v>
          </cell>
          <cell r="B159">
            <v>1050</v>
          </cell>
          <cell r="C159">
            <v>350</v>
          </cell>
        </row>
        <row r="160">
          <cell r="A160">
            <v>602610</v>
          </cell>
        </row>
        <row r="161">
          <cell r="A161">
            <v>601395</v>
          </cell>
        </row>
        <row r="162">
          <cell r="A162">
            <v>602449</v>
          </cell>
        </row>
        <row r="163">
          <cell r="A163">
            <v>602450</v>
          </cell>
        </row>
        <row r="164">
          <cell r="A164">
            <v>602451</v>
          </cell>
        </row>
        <row r="165">
          <cell r="A165">
            <v>602452</v>
          </cell>
        </row>
        <row r="166">
          <cell r="A166">
            <v>600610</v>
          </cell>
          <cell r="B166">
            <v>455</v>
          </cell>
          <cell r="C166">
            <v>737</v>
          </cell>
        </row>
        <row r="167">
          <cell r="A167">
            <v>600611</v>
          </cell>
          <cell r="C167">
            <v>19</v>
          </cell>
        </row>
        <row r="168">
          <cell r="A168">
            <v>600612</v>
          </cell>
          <cell r="B168">
            <v>792</v>
          </cell>
          <cell r="C168">
            <v>560</v>
          </cell>
        </row>
        <row r="169">
          <cell r="A169">
            <v>600613</v>
          </cell>
          <cell r="B169">
            <v>1307</v>
          </cell>
          <cell r="C169">
            <v>725</v>
          </cell>
        </row>
        <row r="170">
          <cell r="A170">
            <v>600614</v>
          </cell>
          <cell r="B170">
            <v>477</v>
          </cell>
          <cell r="C170">
            <v>195</v>
          </cell>
        </row>
        <row r="171">
          <cell r="A171">
            <v>600615</v>
          </cell>
          <cell r="B171">
            <v>720</v>
          </cell>
          <cell r="C171">
            <v>223</v>
          </cell>
        </row>
        <row r="172">
          <cell r="A172">
            <v>600616</v>
          </cell>
          <cell r="B172">
            <v>2084</v>
          </cell>
          <cell r="C172">
            <v>2045</v>
          </cell>
        </row>
        <row r="173">
          <cell r="A173">
            <v>600617</v>
          </cell>
          <cell r="B173">
            <v>2057</v>
          </cell>
          <cell r="C173">
            <v>1936</v>
          </cell>
        </row>
        <row r="174">
          <cell r="A174">
            <v>600618</v>
          </cell>
          <cell r="B174">
            <v>391</v>
          </cell>
          <cell r="C174">
            <v>371</v>
          </cell>
        </row>
        <row r="175">
          <cell r="A175">
            <v>600619</v>
          </cell>
          <cell r="B175">
            <v>2629</v>
          </cell>
          <cell r="C175">
            <v>2384</v>
          </cell>
        </row>
        <row r="176">
          <cell r="A176">
            <v>600620</v>
          </cell>
          <cell r="B176">
            <v>1775</v>
          </cell>
          <cell r="C176">
            <v>1443</v>
          </cell>
        </row>
        <row r="177">
          <cell r="A177">
            <v>600621</v>
          </cell>
          <cell r="B177">
            <v>1601</v>
          </cell>
          <cell r="C177">
            <v>1261</v>
          </cell>
        </row>
        <row r="178">
          <cell r="A178">
            <v>600622</v>
          </cell>
          <cell r="B178">
            <v>385</v>
          </cell>
          <cell r="C178">
            <v>111</v>
          </cell>
        </row>
        <row r="179">
          <cell r="A179">
            <v>600623</v>
          </cell>
        </row>
        <row r="180">
          <cell r="A180">
            <v>600625</v>
          </cell>
          <cell r="C180">
            <v>4696</v>
          </cell>
        </row>
        <row r="181">
          <cell r="A181">
            <v>600626</v>
          </cell>
          <cell r="B181">
            <v>157</v>
          </cell>
          <cell r="C181">
            <v>4736</v>
          </cell>
        </row>
        <row r="182">
          <cell r="A182">
            <v>600627</v>
          </cell>
        </row>
        <row r="183">
          <cell r="A183">
            <v>600628</v>
          </cell>
          <cell r="C183">
            <v>672</v>
          </cell>
        </row>
        <row r="184">
          <cell r="A184">
            <v>600629</v>
          </cell>
          <cell r="B184">
            <v>306</v>
          </cell>
          <cell r="C184">
            <v>357</v>
          </cell>
        </row>
        <row r="185">
          <cell r="A185">
            <v>600630</v>
          </cell>
        </row>
        <row r="186">
          <cell r="A186">
            <v>600631</v>
          </cell>
          <cell r="B186">
            <v>1595</v>
          </cell>
          <cell r="C186">
            <v>1452</v>
          </cell>
        </row>
        <row r="187">
          <cell r="A187">
            <v>600632</v>
          </cell>
          <cell r="B187">
            <v>3768</v>
          </cell>
          <cell r="C187">
            <v>3706</v>
          </cell>
        </row>
        <row r="188">
          <cell r="A188">
            <v>600633</v>
          </cell>
          <cell r="B188">
            <v>1595</v>
          </cell>
          <cell r="C188">
            <v>1321</v>
          </cell>
        </row>
        <row r="189">
          <cell r="A189">
            <v>601512</v>
          </cell>
          <cell r="B189">
            <v>185</v>
          </cell>
          <cell r="C189">
            <v>127</v>
          </cell>
        </row>
        <row r="190">
          <cell r="A190">
            <v>601513</v>
          </cell>
          <cell r="B190">
            <v>430</v>
          </cell>
          <cell r="C190">
            <v>409</v>
          </cell>
        </row>
        <row r="191">
          <cell r="A191">
            <v>601514</v>
          </cell>
          <cell r="C191">
            <v>83</v>
          </cell>
        </row>
        <row r="192">
          <cell r="A192">
            <v>601937</v>
          </cell>
          <cell r="B192">
            <v>1185</v>
          </cell>
          <cell r="C192">
            <v>218</v>
          </cell>
        </row>
        <row r="193">
          <cell r="A193">
            <v>601938</v>
          </cell>
          <cell r="B193">
            <v>264</v>
          </cell>
          <cell r="C193">
            <v>190</v>
          </cell>
        </row>
        <row r="194">
          <cell r="A194">
            <v>602180</v>
          </cell>
          <cell r="B194">
            <v>463</v>
          </cell>
          <cell r="C194">
            <v>245</v>
          </cell>
        </row>
        <row r="195">
          <cell r="A195">
            <v>602181</v>
          </cell>
          <cell r="B195">
            <v>155</v>
          </cell>
          <cell r="C195">
            <v>93</v>
          </cell>
        </row>
        <row r="196">
          <cell r="A196">
            <v>602293</v>
          </cell>
          <cell r="B196">
            <v>69</v>
          </cell>
          <cell r="C196">
            <v>51</v>
          </cell>
        </row>
        <row r="197">
          <cell r="A197">
            <v>602306</v>
          </cell>
          <cell r="B197">
            <v>358</v>
          </cell>
          <cell r="C197">
            <v>233</v>
          </cell>
        </row>
        <row r="198">
          <cell r="A198">
            <v>602307</v>
          </cell>
          <cell r="B198">
            <v>122</v>
          </cell>
          <cell r="C198">
            <v>172</v>
          </cell>
        </row>
        <row r="199">
          <cell r="A199">
            <v>602386</v>
          </cell>
          <cell r="B199">
            <v>826</v>
          </cell>
          <cell r="C199">
            <v>668</v>
          </cell>
        </row>
        <row r="200">
          <cell r="A200">
            <v>602387</v>
          </cell>
          <cell r="B200">
            <v>1615</v>
          </cell>
          <cell r="C200">
            <v>818</v>
          </cell>
        </row>
        <row r="201">
          <cell r="A201">
            <v>602388</v>
          </cell>
          <cell r="B201">
            <v>2010</v>
          </cell>
          <cell r="C201">
            <v>985</v>
          </cell>
        </row>
        <row r="202">
          <cell r="A202">
            <v>602434</v>
          </cell>
          <cell r="B202">
            <v>406</v>
          </cell>
          <cell r="C202">
            <v>280</v>
          </cell>
        </row>
        <row r="203">
          <cell r="A203">
            <v>602435</v>
          </cell>
          <cell r="B203">
            <v>706</v>
          </cell>
          <cell r="C203">
            <v>418</v>
          </cell>
        </row>
        <row r="204">
          <cell r="A204">
            <v>602468</v>
          </cell>
          <cell r="B204">
            <v>2264</v>
          </cell>
          <cell r="C204">
            <v>1902</v>
          </cell>
        </row>
        <row r="205">
          <cell r="A205">
            <v>602520</v>
          </cell>
          <cell r="B205">
            <v>290</v>
          </cell>
          <cell r="C205">
            <v>340</v>
          </cell>
        </row>
        <row r="206">
          <cell r="A206">
            <v>602561</v>
          </cell>
          <cell r="B206">
            <v>2950</v>
          </cell>
          <cell r="C206">
            <v>465</v>
          </cell>
        </row>
        <row r="207">
          <cell r="A207">
            <v>602562</v>
          </cell>
          <cell r="B207">
            <v>455</v>
          </cell>
        </row>
        <row r="208">
          <cell r="A208">
            <v>602563</v>
          </cell>
          <cell r="B208">
            <v>45</v>
          </cell>
        </row>
        <row r="209">
          <cell r="A209">
            <v>602682</v>
          </cell>
          <cell r="B209">
            <v>259</v>
          </cell>
        </row>
        <row r="210">
          <cell r="A210">
            <v>602683</v>
          </cell>
        </row>
        <row r="211">
          <cell r="A211">
            <v>602854</v>
          </cell>
          <cell r="B211">
            <v>956</v>
          </cell>
        </row>
        <row r="212">
          <cell r="A212">
            <v>602855</v>
          </cell>
          <cell r="B212">
            <v>590</v>
          </cell>
        </row>
        <row r="213">
          <cell r="A213">
            <v>602880</v>
          </cell>
        </row>
        <row r="214">
          <cell r="A214">
            <v>602881</v>
          </cell>
          <cell r="B214">
            <v>1465</v>
          </cell>
        </row>
        <row r="215">
          <cell r="A215">
            <v>602882</v>
          </cell>
          <cell r="B215">
            <v>1718</v>
          </cell>
        </row>
        <row r="216">
          <cell r="A216">
            <v>602883</v>
          </cell>
          <cell r="B216">
            <v>150</v>
          </cell>
        </row>
        <row r="217">
          <cell r="A217">
            <v>602934</v>
          </cell>
          <cell r="B217">
            <v>41</v>
          </cell>
        </row>
        <row r="218">
          <cell r="A218">
            <v>602947</v>
          </cell>
          <cell r="B218">
            <v>24</v>
          </cell>
        </row>
        <row r="219">
          <cell r="A219">
            <v>602948</v>
          </cell>
          <cell r="B219">
            <v>341</v>
          </cell>
        </row>
        <row r="220">
          <cell r="A220">
            <v>602949</v>
          </cell>
          <cell r="B220">
            <v>335</v>
          </cell>
        </row>
        <row r="221">
          <cell r="A221">
            <v>602950</v>
          </cell>
          <cell r="B221">
            <v>151</v>
          </cell>
        </row>
        <row r="222">
          <cell r="A222">
            <v>602555</v>
          </cell>
          <cell r="B222">
            <v>364</v>
          </cell>
        </row>
        <row r="223">
          <cell r="A223">
            <v>602557</v>
          </cell>
          <cell r="B223">
            <v>1101</v>
          </cell>
        </row>
        <row r="224">
          <cell r="A224">
            <v>602558</v>
          </cell>
          <cell r="B224">
            <v>1180</v>
          </cell>
        </row>
        <row r="225">
          <cell r="A225">
            <v>602755</v>
          </cell>
        </row>
        <row r="226">
          <cell r="A226">
            <v>602773</v>
          </cell>
          <cell r="B226">
            <v>127</v>
          </cell>
        </row>
        <row r="227">
          <cell r="A227">
            <v>602775</v>
          </cell>
          <cell r="B227">
            <v>52</v>
          </cell>
        </row>
        <row r="228">
          <cell r="A228">
            <v>602779</v>
          </cell>
        </row>
        <row r="229">
          <cell r="A229">
            <v>602809</v>
          </cell>
        </row>
        <row r="230">
          <cell r="A230">
            <v>602869</v>
          </cell>
        </row>
        <row r="231">
          <cell r="A231">
            <v>600694</v>
          </cell>
          <cell r="B231">
            <v>13570</v>
          </cell>
          <cell r="C231">
            <v>8136</v>
          </cell>
        </row>
        <row r="232">
          <cell r="A232">
            <v>600695</v>
          </cell>
          <cell r="B232">
            <v>16670</v>
          </cell>
          <cell r="C232">
            <v>20894</v>
          </cell>
        </row>
        <row r="233">
          <cell r="A233">
            <v>600696</v>
          </cell>
          <cell r="B233">
            <v>1494</v>
          </cell>
          <cell r="C233">
            <v>1214</v>
          </cell>
        </row>
        <row r="234">
          <cell r="A234">
            <v>600697</v>
          </cell>
          <cell r="B234">
            <v>341</v>
          </cell>
          <cell r="C234">
            <v>402</v>
          </cell>
        </row>
        <row r="235">
          <cell r="A235">
            <v>600698</v>
          </cell>
          <cell r="B235">
            <v>114</v>
          </cell>
          <cell r="C235">
            <v>97</v>
          </cell>
        </row>
        <row r="236">
          <cell r="A236">
            <v>600699</v>
          </cell>
          <cell r="B236">
            <v>2624</v>
          </cell>
          <cell r="C236">
            <v>2278</v>
          </cell>
        </row>
        <row r="237">
          <cell r="A237">
            <v>600700</v>
          </cell>
          <cell r="B237">
            <v>5914</v>
          </cell>
          <cell r="C237">
            <v>6749</v>
          </cell>
        </row>
        <row r="238">
          <cell r="A238">
            <v>600701</v>
          </cell>
          <cell r="B238">
            <v>2910</v>
          </cell>
          <cell r="C238">
            <v>2623</v>
          </cell>
        </row>
        <row r="239">
          <cell r="A239">
            <v>600702</v>
          </cell>
          <cell r="B239">
            <v>175</v>
          </cell>
          <cell r="C239">
            <v>420</v>
          </cell>
        </row>
        <row r="240">
          <cell r="A240">
            <v>600703</v>
          </cell>
          <cell r="B240">
            <v>1122</v>
          </cell>
          <cell r="C240">
            <v>1415</v>
          </cell>
        </row>
        <row r="241">
          <cell r="A241">
            <v>600704</v>
          </cell>
          <cell r="B241">
            <v>955</v>
          </cell>
          <cell r="C241">
            <v>1050</v>
          </cell>
        </row>
        <row r="242">
          <cell r="A242">
            <v>600705</v>
          </cell>
          <cell r="B242">
            <v>4144</v>
          </cell>
          <cell r="C242">
            <v>8480</v>
          </cell>
        </row>
        <row r="243">
          <cell r="A243">
            <v>600706</v>
          </cell>
          <cell r="B243">
            <v>1120</v>
          </cell>
          <cell r="C243">
            <v>1495</v>
          </cell>
        </row>
        <row r="244">
          <cell r="A244">
            <v>600707</v>
          </cell>
          <cell r="B244">
            <v>268</v>
          </cell>
          <cell r="C244">
            <v>293</v>
          </cell>
        </row>
        <row r="245">
          <cell r="A245">
            <v>600708</v>
          </cell>
          <cell r="B245">
            <v>551</v>
          </cell>
          <cell r="C245">
            <v>717</v>
          </cell>
        </row>
        <row r="246">
          <cell r="A246">
            <v>600709</v>
          </cell>
        </row>
        <row r="247">
          <cell r="A247">
            <v>600710</v>
          </cell>
        </row>
        <row r="248">
          <cell r="A248">
            <v>600711</v>
          </cell>
          <cell r="B248">
            <v>651</v>
          </cell>
          <cell r="C248">
            <v>747</v>
          </cell>
        </row>
        <row r="249">
          <cell r="A249">
            <v>600712</v>
          </cell>
          <cell r="B249">
            <v>3015</v>
          </cell>
          <cell r="C249">
            <v>1855</v>
          </cell>
        </row>
        <row r="250">
          <cell r="A250">
            <v>600713</v>
          </cell>
          <cell r="B250">
            <v>253</v>
          </cell>
          <cell r="C250">
            <v>274</v>
          </cell>
        </row>
        <row r="251">
          <cell r="A251">
            <v>600714</v>
          </cell>
          <cell r="B251">
            <v>75</v>
          </cell>
          <cell r="C251">
            <v>96</v>
          </cell>
        </row>
        <row r="252">
          <cell r="A252">
            <v>600715</v>
          </cell>
          <cell r="B252">
            <v>381</v>
          </cell>
          <cell r="C252">
            <v>163</v>
          </cell>
        </row>
        <row r="253">
          <cell r="A253">
            <v>600716</v>
          </cell>
          <cell r="B253">
            <v>4575</v>
          </cell>
          <cell r="C253">
            <v>6840</v>
          </cell>
        </row>
        <row r="254">
          <cell r="A254">
            <v>600717</v>
          </cell>
          <cell r="B254">
            <v>191</v>
          </cell>
          <cell r="C254">
            <v>223</v>
          </cell>
        </row>
        <row r="255">
          <cell r="A255">
            <v>600718</v>
          </cell>
          <cell r="B255">
            <v>2554</v>
          </cell>
          <cell r="C255">
            <v>1116</v>
          </cell>
        </row>
        <row r="256">
          <cell r="A256">
            <v>600719</v>
          </cell>
          <cell r="B256">
            <v>266</v>
          </cell>
          <cell r="C256">
            <v>573</v>
          </cell>
        </row>
        <row r="257">
          <cell r="A257">
            <v>600720</v>
          </cell>
          <cell r="B257">
            <v>1450</v>
          </cell>
          <cell r="C257">
            <v>2003</v>
          </cell>
        </row>
        <row r="258">
          <cell r="A258">
            <v>600721</v>
          </cell>
          <cell r="B258">
            <v>1276</v>
          </cell>
          <cell r="C258">
            <v>1451</v>
          </cell>
        </row>
        <row r="259">
          <cell r="A259">
            <v>600722</v>
          </cell>
          <cell r="B259">
            <v>241</v>
          </cell>
          <cell r="C259">
            <v>297</v>
          </cell>
        </row>
        <row r="260">
          <cell r="A260">
            <v>600723</v>
          </cell>
        </row>
        <row r="261">
          <cell r="A261">
            <v>600724</v>
          </cell>
          <cell r="B261">
            <v>8782</v>
          </cell>
          <cell r="C261">
            <v>6390</v>
          </cell>
        </row>
        <row r="262">
          <cell r="A262">
            <v>600725</v>
          </cell>
          <cell r="B262">
            <v>85</v>
          </cell>
          <cell r="C262">
            <v>478</v>
          </cell>
        </row>
        <row r="263">
          <cell r="A263">
            <v>600726</v>
          </cell>
          <cell r="B263">
            <v>535</v>
          </cell>
          <cell r="C263">
            <v>1314</v>
          </cell>
        </row>
        <row r="264">
          <cell r="A264">
            <v>601515</v>
          </cell>
          <cell r="C264">
            <v>353</v>
          </cell>
        </row>
        <row r="265">
          <cell r="A265">
            <v>601518</v>
          </cell>
          <cell r="C265">
            <v>176</v>
          </cell>
        </row>
        <row r="266">
          <cell r="A266">
            <v>602381</v>
          </cell>
          <cell r="B266">
            <v>60</v>
          </cell>
          <cell r="C266">
            <v>10</v>
          </cell>
        </row>
        <row r="267">
          <cell r="A267">
            <v>602436</v>
          </cell>
          <cell r="B267">
            <v>21</v>
          </cell>
        </row>
        <row r="268">
          <cell r="A268">
            <v>602447</v>
          </cell>
          <cell r="B268">
            <v>313</v>
          </cell>
          <cell r="C268">
            <v>485</v>
          </cell>
        </row>
        <row r="269">
          <cell r="A269">
            <v>602473</v>
          </cell>
          <cell r="B269">
            <v>20</v>
          </cell>
          <cell r="C269">
            <v>28</v>
          </cell>
        </row>
        <row r="270">
          <cell r="A270">
            <v>602488</v>
          </cell>
          <cell r="C270">
            <v>10</v>
          </cell>
        </row>
        <row r="271">
          <cell r="A271">
            <v>602512</v>
          </cell>
          <cell r="B271">
            <v>833</v>
          </cell>
        </row>
        <row r="272">
          <cell r="A272">
            <v>602551</v>
          </cell>
          <cell r="C272">
            <v>5</v>
          </cell>
        </row>
        <row r="273">
          <cell r="A273">
            <v>602747</v>
          </cell>
          <cell r="B273">
            <v>885</v>
          </cell>
        </row>
        <row r="274">
          <cell r="A274">
            <v>602864</v>
          </cell>
          <cell r="B274">
            <v>280</v>
          </cell>
        </row>
        <row r="275">
          <cell r="A275">
            <v>602868</v>
          </cell>
          <cell r="B275">
            <v>30</v>
          </cell>
        </row>
        <row r="276">
          <cell r="A276">
            <v>602985</v>
          </cell>
          <cell r="B276">
            <v>205</v>
          </cell>
        </row>
        <row r="277">
          <cell r="A277">
            <v>600771</v>
          </cell>
          <cell r="B277">
            <v>8</v>
          </cell>
          <cell r="C277">
            <v>14</v>
          </cell>
        </row>
        <row r="278">
          <cell r="A278">
            <v>600772</v>
          </cell>
        </row>
        <row r="279">
          <cell r="A279">
            <v>600773</v>
          </cell>
          <cell r="B279">
            <v>4</v>
          </cell>
        </row>
        <row r="280">
          <cell r="A280">
            <v>600774</v>
          </cell>
        </row>
        <row r="281">
          <cell r="A281">
            <v>600775</v>
          </cell>
          <cell r="B281">
            <v>529</v>
          </cell>
          <cell r="C281">
            <v>542</v>
          </cell>
        </row>
        <row r="282">
          <cell r="A282">
            <v>600776</v>
          </cell>
          <cell r="B282">
            <v>66</v>
          </cell>
          <cell r="C282">
            <v>102</v>
          </cell>
        </row>
        <row r="283">
          <cell r="A283">
            <v>600777</v>
          </cell>
          <cell r="B283">
            <v>11</v>
          </cell>
          <cell r="C283">
            <v>21</v>
          </cell>
        </row>
        <row r="284">
          <cell r="A284">
            <v>600778</v>
          </cell>
          <cell r="B284">
            <v>3</v>
          </cell>
          <cell r="C284">
            <v>16</v>
          </cell>
        </row>
        <row r="285">
          <cell r="A285">
            <v>600779</v>
          </cell>
          <cell r="B285">
            <v>223</v>
          </cell>
          <cell r="C285">
            <v>219</v>
          </cell>
        </row>
        <row r="286">
          <cell r="A286">
            <v>600780</v>
          </cell>
          <cell r="B286">
            <v>731</v>
          </cell>
          <cell r="C286">
            <v>792</v>
          </cell>
        </row>
        <row r="287">
          <cell r="A287">
            <v>600781</v>
          </cell>
          <cell r="B287">
            <v>13</v>
          </cell>
          <cell r="C287">
            <v>98</v>
          </cell>
        </row>
        <row r="288">
          <cell r="A288">
            <v>600782</v>
          </cell>
          <cell r="B288">
            <v>3010</v>
          </cell>
          <cell r="C288">
            <v>3185</v>
          </cell>
        </row>
        <row r="289">
          <cell r="A289">
            <v>600783</v>
          </cell>
          <cell r="B289">
            <v>444</v>
          </cell>
          <cell r="C289">
            <v>335</v>
          </cell>
        </row>
        <row r="290">
          <cell r="A290">
            <v>600784</v>
          </cell>
          <cell r="B290">
            <v>639</v>
          </cell>
          <cell r="C290">
            <v>596</v>
          </cell>
        </row>
        <row r="291">
          <cell r="A291">
            <v>600785</v>
          </cell>
          <cell r="B291">
            <v>133</v>
          </cell>
          <cell r="C291">
            <v>64</v>
          </cell>
        </row>
        <row r="292">
          <cell r="A292">
            <v>600786</v>
          </cell>
          <cell r="B292">
            <v>55</v>
          </cell>
          <cell r="C292">
            <v>99</v>
          </cell>
        </row>
        <row r="293">
          <cell r="A293">
            <v>600787</v>
          </cell>
          <cell r="B293">
            <v>562</v>
          </cell>
          <cell r="C293">
            <v>500</v>
          </cell>
        </row>
        <row r="294">
          <cell r="A294">
            <v>600788</v>
          </cell>
          <cell r="B294">
            <v>139</v>
          </cell>
          <cell r="C294">
            <v>108</v>
          </cell>
        </row>
        <row r="295">
          <cell r="A295">
            <v>600789</v>
          </cell>
          <cell r="B295">
            <v>118</v>
          </cell>
          <cell r="C295">
            <v>192</v>
          </cell>
        </row>
        <row r="296">
          <cell r="A296">
            <v>600791</v>
          </cell>
          <cell r="B296">
            <v>9</v>
          </cell>
          <cell r="C296">
            <v>8</v>
          </cell>
        </row>
        <row r="297">
          <cell r="A297">
            <v>600792</v>
          </cell>
          <cell r="B297">
            <v>221</v>
          </cell>
          <cell r="C297">
            <v>279</v>
          </cell>
        </row>
        <row r="298">
          <cell r="A298">
            <v>600793</v>
          </cell>
          <cell r="B298">
            <v>4160</v>
          </cell>
          <cell r="C298">
            <v>3630</v>
          </cell>
        </row>
        <row r="299">
          <cell r="A299">
            <v>600794</v>
          </cell>
          <cell r="B299">
            <v>10</v>
          </cell>
          <cell r="C299">
            <v>10</v>
          </cell>
        </row>
        <row r="300">
          <cell r="A300">
            <v>600795</v>
          </cell>
          <cell r="B300">
            <v>239</v>
          </cell>
          <cell r="C300">
            <v>415</v>
          </cell>
        </row>
        <row r="301">
          <cell r="A301">
            <v>600796</v>
          </cell>
          <cell r="B301">
            <v>249</v>
          </cell>
          <cell r="C301">
            <v>277</v>
          </cell>
        </row>
        <row r="302">
          <cell r="A302">
            <v>600797</v>
          </cell>
          <cell r="B302">
            <v>2</v>
          </cell>
        </row>
        <row r="303">
          <cell r="A303">
            <v>600798</v>
          </cell>
          <cell r="B303">
            <v>49</v>
          </cell>
          <cell r="C303">
            <v>-2</v>
          </cell>
        </row>
        <row r="304">
          <cell r="A304">
            <v>600809</v>
          </cell>
          <cell r="B304">
            <v>790</v>
          </cell>
          <cell r="C304">
            <v>932</v>
          </cell>
        </row>
        <row r="305">
          <cell r="A305">
            <v>600810</v>
          </cell>
          <cell r="B305">
            <v>242</v>
          </cell>
          <cell r="C305">
            <v>470</v>
          </cell>
        </row>
        <row r="306">
          <cell r="A306">
            <v>600811</v>
          </cell>
          <cell r="B306">
            <v>449</v>
          </cell>
          <cell r="C306">
            <v>411</v>
          </cell>
        </row>
        <row r="307">
          <cell r="A307">
            <v>600812</v>
          </cell>
          <cell r="B307">
            <v>64</v>
          </cell>
        </row>
        <row r="308">
          <cell r="A308">
            <v>600813</v>
          </cell>
          <cell r="B308">
            <v>6948</v>
          </cell>
          <cell r="C308">
            <v>2168</v>
          </cell>
        </row>
        <row r="309">
          <cell r="A309">
            <v>600814</v>
          </cell>
          <cell r="B309">
            <v>96</v>
          </cell>
          <cell r="C309">
            <v>301</v>
          </cell>
        </row>
        <row r="310">
          <cell r="A310">
            <v>600822</v>
          </cell>
          <cell r="B310">
            <v>388</v>
          </cell>
          <cell r="C310">
            <v>359</v>
          </cell>
        </row>
        <row r="311">
          <cell r="A311">
            <v>600823</v>
          </cell>
          <cell r="B311">
            <v>145</v>
          </cell>
          <cell r="C311">
            <v>160</v>
          </cell>
        </row>
        <row r="312">
          <cell r="A312">
            <v>600824</v>
          </cell>
          <cell r="B312">
            <v>15</v>
          </cell>
        </row>
        <row r="313">
          <cell r="A313">
            <v>600825</v>
          </cell>
          <cell r="B313">
            <v>35</v>
          </cell>
        </row>
        <row r="314">
          <cell r="A314">
            <v>600826</v>
          </cell>
          <cell r="B314">
            <v>36</v>
          </cell>
          <cell r="C314">
            <v>6</v>
          </cell>
        </row>
        <row r="315">
          <cell r="A315">
            <v>600828</v>
          </cell>
          <cell r="B315">
            <v>2</v>
          </cell>
        </row>
        <row r="316">
          <cell r="A316">
            <v>600830</v>
          </cell>
          <cell r="B316">
            <v>1357</v>
          </cell>
          <cell r="C316">
            <v>1278</v>
          </cell>
        </row>
        <row r="317">
          <cell r="A317">
            <v>600831</v>
          </cell>
          <cell r="B317">
            <v>162</v>
          </cell>
          <cell r="C317">
            <v>155</v>
          </cell>
        </row>
        <row r="318">
          <cell r="A318">
            <v>600832</v>
          </cell>
          <cell r="C318">
            <v>2</v>
          </cell>
        </row>
        <row r="319">
          <cell r="A319">
            <v>600833</v>
          </cell>
        </row>
        <row r="320">
          <cell r="A320">
            <v>600834</v>
          </cell>
          <cell r="C320">
            <v>7</v>
          </cell>
        </row>
        <row r="321">
          <cell r="A321">
            <v>600837</v>
          </cell>
          <cell r="B321">
            <v>420</v>
          </cell>
          <cell r="C321">
            <v>348</v>
          </cell>
        </row>
        <row r="322">
          <cell r="A322">
            <v>600840</v>
          </cell>
        </row>
        <row r="323">
          <cell r="A323">
            <v>601399</v>
          </cell>
          <cell r="B323">
            <v>1880</v>
          </cell>
          <cell r="C323">
            <v>2045</v>
          </cell>
        </row>
        <row r="324">
          <cell r="A324">
            <v>602565</v>
          </cell>
        </row>
        <row r="325">
          <cell r="A325">
            <v>600841</v>
          </cell>
        </row>
        <row r="326">
          <cell r="A326">
            <v>600842</v>
          </cell>
        </row>
        <row r="327">
          <cell r="A327">
            <v>600843</v>
          </cell>
          <cell r="B327">
            <v>227</v>
          </cell>
          <cell r="C327">
            <v>-25</v>
          </cell>
        </row>
        <row r="328">
          <cell r="A328">
            <v>600846</v>
          </cell>
          <cell r="B328">
            <v>274</v>
          </cell>
          <cell r="C328">
            <v>299</v>
          </cell>
        </row>
        <row r="329">
          <cell r="A329">
            <v>600847</v>
          </cell>
          <cell r="B329">
            <v>340</v>
          </cell>
          <cell r="C329">
            <v>345</v>
          </cell>
        </row>
        <row r="330">
          <cell r="A330">
            <v>600848</v>
          </cell>
          <cell r="B330">
            <v>1019</v>
          </cell>
          <cell r="C330">
            <v>1310</v>
          </cell>
        </row>
        <row r="331">
          <cell r="A331">
            <v>600849</v>
          </cell>
          <cell r="B331">
            <v>326</v>
          </cell>
          <cell r="C331">
            <v>320</v>
          </cell>
        </row>
        <row r="332">
          <cell r="A332">
            <v>600850</v>
          </cell>
        </row>
        <row r="333">
          <cell r="A333">
            <v>600851</v>
          </cell>
          <cell r="B333">
            <v>-76</v>
          </cell>
        </row>
        <row r="334">
          <cell r="A334">
            <v>600852</v>
          </cell>
          <cell r="B334">
            <v>4645</v>
          </cell>
          <cell r="C334">
            <v>9237</v>
          </cell>
        </row>
        <row r="335">
          <cell r="A335">
            <v>600853</v>
          </cell>
          <cell r="B335">
            <v>-14</v>
          </cell>
        </row>
        <row r="336">
          <cell r="A336">
            <v>600854</v>
          </cell>
          <cell r="B336">
            <v>828</v>
          </cell>
          <cell r="C336">
            <v>649</v>
          </cell>
        </row>
        <row r="337">
          <cell r="A337">
            <v>600855</v>
          </cell>
        </row>
        <row r="338">
          <cell r="A338">
            <v>600856</v>
          </cell>
        </row>
        <row r="339">
          <cell r="A339">
            <v>600857</v>
          </cell>
          <cell r="B339">
            <v>464.959</v>
          </cell>
          <cell r="C339">
            <v>409</v>
          </cell>
        </row>
        <row r="340">
          <cell r="A340">
            <v>600858</v>
          </cell>
          <cell r="B340">
            <v>8500</v>
          </cell>
          <cell r="C340">
            <v>4640</v>
          </cell>
        </row>
        <row r="341">
          <cell r="A341">
            <v>600859</v>
          </cell>
          <cell r="B341">
            <v>153.298</v>
          </cell>
          <cell r="C341">
            <v>237</v>
          </cell>
        </row>
        <row r="342">
          <cell r="A342">
            <v>600860</v>
          </cell>
          <cell r="B342">
            <v>417</v>
          </cell>
          <cell r="C342">
            <v>704</v>
          </cell>
        </row>
        <row r="343">
          <cell r="A343">
            <v>600861</v>
          </cell>
          <cell r="B343">
            <v>376.04199999999997</v>
          </cell>
          <cell r="C343">
            <v>607</v>
          </cell>
        </row>
        <row r="344">
          <cell r="A344">
            <v>600862</v>
          </cell>
          <cell r="B344">
            <v>10664</v>
          </cell>
          <cell r="C344">
            <v>7830</v>
          </cell>
        </row>
        <row r="345">
          <cell r="A345">
            <v>600863</v>
          </cell>
          <cell r="B345">
            <v>749</v>
          </cell>
          <cell r="C345">
            <v>1120</v>
          </cell>
        </row>
        <row r="346">
          <cell r="A346">
            <v>600865</v>
          </cell>
          <cell r="B346">
            <v>10528</v>
          </cell>
          <cell r="C346">
            <v>7662</v>
          </cell>
        </row>
        <row r="347">
          <cell r="A347">
            <v>600866</v>
          </cell>
        </row>
        <row r="348">
          <cell r="A348">
            <v>600867</v>
          </cell>
        </row>
        <row r="349">
          <cell r="A349">
            <v>600868</v>
          </cell>
        </row>
        <row r="350">
          <cell r="A350">
            <v>600869</v>
          </cell>
        </row>
        <row r="351">
          <cell r="A351">
            <v>600870</v>
          </cell>
        </row>
        <row r="352">
          <cell r="A352">
            <v>600871</v>
          </cell>
        </row>
        <row r="353">
          <cell r="A353">
            <v>600872</v>
          </cell>
        </row>
        <row r="354">
          <cell r="A354">
            <v>600873</v>
          </cell>
        </row>
        <row r="355">
          <cell r="A355">
            <v>600874</v>
          </cell>
        </row>
        <row r="356">
          <cell r="A356">
            <v>600875</v>
          </cell>
          <cell r="B356">
            <v>1850</v>
          </cell>
          <cell r="C356">
            <v>5446</v>
          </cell>
        </row>
        <row r="357">
          <cell r="A357">
            <v>600876</v>
          </cell>
          <cell r="B357">
            <v>26</v>
          </cell>
          <cell r="C357">
            <v>650</v>
          </cell>
        </row>
        <row r="358">
          <cell r="A358">
            <v>600877</v>
          </cell>
          <cell r="B358">
            <v>902</v>
          </cell>
          <cell r="C358">
            <v>709</v>
          </cell>
        </row>
        <row r="359">
          <cell r="A359">
            <v>600878</v>
          </cell>
          <cell r="B359">
            <v>354</v>
          </cell>
          <cell r="C359">
            <v>530</v>
          </cell>
        </row>
        <row r="360">
          <cell r="A360">
            <v>600879</v>
          </cell>
        </row>
        <row r="361">
          <cell r="A361">
            <v>600880</v>
          </cell>
        </row>
        <row r="362">
          <cell r="A362">
            <v>600881</v>
          </cell>
          <cell r="B362">
            <v>1035</v>
          </cell>
          <cell r="C362">
            <v>972</v>
          </cell>
        </row>
        <row r="363">
          <cell r="A363">
            <v>600882</v>
          </cell>
        </row>
        <row r="364">
          <cell r="A364">
            <v>600883</v>
          </cell>
        </row>
        <row r="365">
          <cell r="A365">
            <v>600886</v>
          </cell>
          <cell r="B365">
            <v>232</v>
          </cell>
          <cell r="C365">
            <v>990</v>
          </cell>
        </row>
        <row r="366">
          <cell r="A366">
            <v>600887</v>
          </cell>
          <cell r="B366">
            <v>4950</v>
          </cell>
          <cell r="C366">
            <v>2486</v>
          </cell>
        </row>
        <row r="367">
          <cell r="A367">
            <v>602209</v>
          </cell>
          <cell r="B367">
            <v>58</v>
          </cell>
          <cell r="C367">
            <v>136</v>
          </cell>
        </row>
        <row r="368">
          <cell r="A368">
            <v>602426</v>
          </cell>
        </row>
        <row r="369">
          <cell r="A369">
            <v>602441</v>
          </cell>
          <cell r="B369">
            <v>62</v>
          </cell>
          <cell r="C369">
            <v>66</v>
          </cell>
        </row>
        <row r="370">
          <cell r="A370">
            <v>602489</v>
          </cell>
          <cell r="B370">
            <v>2475</v>
          </cell>
          <cell r="C370">
            <v>2663</v>
          </cell>
        </row>
        <row r="371">
          <cell r="A371">
            <v>602549</v>
          </cell>
          <cell r="B371">
            <v>1278</v>
          </cell>
          <cell r="C371">
            <v>2779</v>
          </cell>
        </row>
        <row r="372">
          <cell r="A372">
            <v>602793</v>
          </cell>
          <cell r="B372">
            <v>503</v>
          </cell>
        </row>
        <row r="373">
          <cell r="A373">
            <v>602794</v>
          </cell>
          <cell r="B373">
            <v>474</v>
          </cell>
        </row>
        <row r="374">
          <cell r="A374">
            <v>602795</v>
          </cell>
          <cell r="B374">
            <v>182</v>
          </cell>
        </row>
        <row r="375">
          <cell r="A375">
            <v>602822</v>
          </cell>
          <cell r="B375">
            <v>340</v>
          </cell>
        </row>
        <row r="376">
          <cell r="A376">
            <v>602823</v>
          </cell>
          <cell r="B376">
            <v>191</v>
          </cell>
        </row>
        <row r="377">
          <cell r="A377">
            <v>600888</v>
          </cell>
          <cell r="C377">
            <v>243</v>
          </cell>
        </row>
        <row r="378">
          <cell r="A378">
            <v>600889</v>
          </cell>
          <cell r="C378">
            <v>10</v>
          </cell>
        </row>
        <row r="379">
          <cell r="A379">
            <v>600890</v>
          </cell>
          <cell r="C379">
            <v>48</v>
          </cell>
        </row>
        <row r="380">
          <cell r="A380">
            <v>600894</v>
          </cell>
          <cell r="C380">
            <v>6</v>
          </cell>
        </row>
        <row r="381">
          <cell r="A381">
            <v>600895</v>
          </cell>
        </row>
        <row r="382">
          <cell r="A382">
            <v>600898</v>
          </cell>
        </row>
        <row r="383">
          <cell r="A383">
            <v>602179</v>
          </cell>
          <cell r="C383">
            <v>49</v>
          </cell>
        </row>
        <row r="384">
          <cell r="A384">
            <v>602633</v>
          </cell>
        </row>
        <row r="385">
          <cell r="A385">
            <v>602634</v>
          </cell>
        </row>
        <row r="386">
          <cell r="A386">
            <v>602638</v>
          </cell>
        </row>
        <row r="387">
          <cell r="A387">
            <v>602640</v>
          </cell>
        </row>
        <row r="388">
          <cell r="A388">
            <v>600910</v>
          </cell>
          <cell r="B388">
            <v>2430</v>
          </cell>
          <cell r="C388">
            <v>2463</v>
          </cell>
        </row>
        <row r="389">
          <cell r="A389">
            <v>600911</v>
          </cell>
          <cell r="B389">
            <v>1395</v>
          </cell>
          <cell r="C389">
            <v>1244</v>
          </cell>
        </row>
        <row r="390">
          <cell r="A390">
            <v>600912</v>
          </cell>
          <cell r="B390">
            <v>18</v>
          </cell>
        </row>
        <row r="391">
          <cell r="A391">
            <v>600913</v>
          </cell>
        </row>
        <row r="392">
          <cell r="A392">
            <v>600916</v>
          </cell>
          <cell r="B392">
            <v>7</v>
          </cell>
          <cell r="C392">
            <v>22</v>
          </cell>
        </row>
        <row r="393">
          <cell r="A393">
            <v>600918</v>
          </cell>
          <cell r="B393">
            <v>2</v>
          </cell>
          <cell r="C393">
            <v>20</v>
          </cell>
        </row>
        <row r="394">
          <cell r="A394">
            <v>600919</v>
          </cell>
          <cell r="B394">
            <v>5</v>
          </cell>
          <cell r="C394">
            <v>1</v>
          </cell>
        </row>
        <row r="395">
          <cell r="A395">
            <v>600920</v>
          </cell>
          <cell r="B395">
            <v>1230</v>
          </cell>
          <cell r="C395">
            <v>825</v>
          </cell>
        </row>
        <row r="396">
          <cell r="A396">
            <v>600921</v>
          </cell>
          <cell r="B396">
            <v>882</v>
          </cell>
          <cell r="C396">
            <v>932</v>
          </cell>
        </row>
        <row r="397">
          <cell r="A397">
            <v>600922</v>
          </cell>
          <cell r="B397">
            <v>1579</v>
          </cell>
          <cell r="C397">
            <v>1952</v>
          </cell>
        </row>
        <row r="398">
          <cell r="A398">
            <v>600923</v>
          </cell>
          <cell r="B398">
            <v>2605</v>
          </cell>
          <cell r="C398">
            <v>2652</v>
          </cell>
        </row>
        <row r="399">
          <cell r="A399">
            <v>600924</v>
          </cell>
          <cell r="B399">
            <v>710</v>
          </cell>
          <cell r="C399">
            <v>1694</v>
          </cell>
        </row>
        <row r="400">
          <cell r="A400">
            <v>600925</v>
          </cell>
          <cell r="B400">
            <v>550</v>
          </cell>
          <cell r="C400">
            <v>845</v>
          </cell>
        </row>
        <row r="401">
          <cell r="A401">
            <v>602986</v>
          </cell>
          <cell r="B401">
            <v>230</v>
          </cell>
        </row>
        <row r="402">
          <cell r="A402">
            <v>600926</v>
          </cell>
          <cell r="B402">
            <v>281</v>
          </cell>
          <cell r="C402">
            <v>167</v>
          </cell>
        </row>
        <row r="403">
          <cell r="A403">
            <v>600927</v>
          </cell>
          <cell r="B403">
            <v>230</v>
          </cell>
          <cell r="C403">
            <v>286</v>
          </cell>
        </row>
        <row r="404">
          <cell r="A404">
            <v>600928</v>
          </cell>
          <cell r="C404">
            <v>1601</v>
          </cell>
        </row>
        <row r="405">
          <cell r="A405">
            <v>600929</v>
          </cell>
          <cell r="B405">
            <v>1937</v>
          </cell>
          <cell r="C405">
            <v>1876</v>
          </cell>
        </row>
        <row r="406">
          <cell r="A406">
            <v>600930</v>
          </cell>
          <cell r="B406">
            <v>282</v>
          </cell>
          <cell r="C406">
            <v>214</v>
          </cell>
        </row>
        <row r="407">
          <cell r="A407">
            <v>600931</v>
          </cell>
          <cell r="B407">
            <v>7990</v>
          </cell>
          <cell r="C407">
            <v>9412</v>
          </cell>
        </row>
        <row r="408">
          <cell r="A408">
            <v>600932</v>
          </cell>
          <cell r="B408">
            <v>2899</v>
          </cell>
          <cell r="C408">
            <v>4015</v>
          </cell>
        </row>
        <row r="409">
          <cell r="A409">
            <v>602552</v>
          </cell>
          <cell r="B409">
            <v>81</v>
          </cell>
          <cell r="C409">
            <v>21</v>
          </cell>
        </row>
        <row r="410">
          <cell r="A410">
            <v>602620</v>
          </cell>
          <cell r="B410">
            <v>578</v>
          </cell>
        </row>
        <row r="411">
          <cell r="A411">
            <v>600934</v>
          </cell>
        </row>
        <row r="412">
          <cell r="A412">
            <v>600935</v>
          </cell>
          <cell r="C412">
            <v>6</v>
          </cell>
        </row>
        <row r="413">
          <cell r="A413">
            <v>600936</v>
          </cell>
        </row>
        <row r="414">
          <cell r="A414">
            <v>600937</v>
          </cell>
        </row>
        <row r="415">
          <cell r="A415">
            <v>600938</v>
          </cell>
        </row>
        <row r="416">
          <cell r="A416">
            <v>600942</v>
          </cell>
          <cell r="C416">
            <v>6</v>
          </cell>
        </row>
        <row r="417">
          <cell r="A417">
            <v>600943</v>
          </cell>
          <cell r="C417">
            <v>4</v>
          </cell>
        </row>
        <row r="418">
          <cell r="A418">
            <v>600944</v>
          </cell>
          <cell r="C418">
            <v>11</v>
          </cell>
        </row>
        <row r="419">
          <cell r="A419">
            <v>600945</v>
          </cell>
        </row>
        <row r="420">
          <cell r="A420">
            <v>600949</v>
          </cell>
        </row>
        <row r="421">
          <cell r="A421">
            <v>600951</v>
          </cell>
          <cell r="C421">
            <v>10</v>
          </cell>
        </row>
        <row r="422">
          <cell r="A422">
            <v>600952</v>
          </cell>
        </row>
        <row r="423">
          <cell r="A423">
            <v>600955</v>
          </cell>
        </row>
        <row r="424">
          <cell r="A424">
            <v>600958</v>
          </cell>
        </row>
        <row r="425">
          <cell r="A425">
            <v>600959</v>
          </cell>
          <cell r="C425">
            <v>29</v>
          </cell>
        </row>
        <row r="426">
          <cell r="A426">
            <v>600961</v>
          </cell>
        </row>
        <row r="427">
          <cell r="A427">
            <v>600962</v>
          </cell>
          <cell r="C427">
            <v>2</v>
          </cell>
        </row>
        <row r="428">
          <cell r="A428">
            <v>600965</v>
          </cell>
        </row>
        <row r="429">
          <cell r="A429">
            <v>600966</v>
          </cell>
        </row>
        <row r="430">
          <cell r="A430">
            <v>600967</v>
          </cell>
        </row>
        <row r="431">
          <cell r="A431">
            <v>600968</v>
          </cell>
        </row>
        <row r="432">
          <cell r="A432">
            <v>600970</v>
          </cell>
        </row>
        <row r="433">
          <cell r="A433">
            <v>600971</v>
          </cell>
          <cell r="C433">
            <v>3</v>
          </cell>
        </row>
        <row r="434">
          <cell r="A434">
            <v>600972</v>
          </cell>
        </row>
        <row r="435">
          <cell r="A435">
            <v>600975</v>
          </cell>
          <cell r="C435">
            <v>13</v>
          </cell>
        </row>
        <row r="436">
          <cell r="A436">
            <v>600976</v>
          </cell>
          <cell r="C436">
            <v>11</v>
          </cell>
        </row>
        <row r="437">
          <cell r="A437">
            <v>600977</v>
          </cell>
        </row>
        <row r="438">
          <cell r="A438">
            <v>600979</v>
          </cell>
          <cell r="C438">
            <v>5</v>
          </cell>
        </row>
        <row r="439">
          <cell r="A439">
            <v>600980</v>
          </cell>
        </row>
        <row r="440">
          <cell r="A440">
            <v>600981</v>
          </cell>
        </row>
        <row r="441">
          <cell r="A441">
            <v>600982</v>
          </cell>
          <cell r="C441">
            <v>8</v>
          </cell>
        </row>
        <row r="442">
          <cell r="A442">
            <v>600983</v>
          </cell>
        </row>
        <row r="443">
          <cell r="A443">
            <v>600984</v>
          </cell>
        </row>
        <row r="444">
          <cell r="A444">
            <v>600985</v>
          </cell>
          <cell r="C444">
            <v>3</v>
          </cell>
        </row>
        <row r="445">
          <cell r="A445">
            <v>600986</v>
          </cell>
          <cell r="C445">
            <v>7</v>
          </cell>
        </row>
        <row r="446">
          <cell r="A446">
            <v>600987</v>
          </cell>
        </row>
        <row r="447">
          <cell r="A447">
            <v>600991</v>
          </cell>
        </row>
        <row r="448">
          <cell r="A448">
            <v>600994</v>
          </cell>
          <cell r="C448">
            <v>3</v>
          </cell>
        </row>
        <row r="449">
          <cell r="A449">
            <v>600995</v>
          </cell>
        </row>
        <row r="450">
          <cell r="A450">
            <v>600996</v>
          </cell>
        </row>
        <row r="451">
          <cell r="A451">
            <v>600997</v>
          </cell>
          <cell r="C451">
            <v>1</v>
          </cell>
        </row>
        <row r="452">
          <cell r="A452">
            <v>600998</v>
          </cell>
          <cell r="C452">
            <v>6</v>
          </cell>
        </row>
        <row r="453">
          <cell r="A453">
            <v>600999</v>
          </cell>
        </row>
        <row r="454">
          <cell r="A454">
            <v>601004</v>
          </cell>
        </row>
        <row r="455">
          <cell r="A455">
            <v>601006</v>
          </cell>
        </row>
        <row r="456">
          <cell r="A456">
            <v>601536</v>
          </cell>
        </row>
        <row r="457">
          <cell r="A457">
            <v>601538</v>
          </cell>
        </row>
        <row r="458">
          <cell r="A458">
            <v>602339</v>
          </cell>
          <cell r="C458">
            <v>1</v>
          </cell>
        </row>
        <row r="459">
          <cell r="A459">
            <v>602340</v>
          </cell>
        </row>
        <row r="460">
          <cell r="A460">
            <v>602497</v>
          </cell>
        </row>
        <row r="461">
          <cell r="A461">
            <v>601107</v>
          </cell>
          <cell r="B461">
            <v>914</v>
          </cell>
          <cell r="C461">
            <v>838</v>
          </cell>
        </row>
        <row r="462">
          <cell r="A462">
            <v>601108</v>
          </cell>
          <cell r="B462">
            <v>1427</v>
          </cell>
          <cell r="C462">
            <v>936</v>
          </cell>
        </row>
        <row r="463">
          <cell r="A463">
            <v>601109</v>
          </cell>
          <cell r="B463">
            <v>2</v>
          </cell>
        </row>
        <row r="464">
          <cell r="A464">
            <v>601111</v>
          </cell>
          <cell r="B464">
            <v>2252</v>
          </cell>
          <cell r="C464">
            <v>2707</v>
          </cell>
        </row>
        <row r="465">
          <cell r="A465">
            <v>601112</v>
          </cell>
          <cell r="B465">
            <v>1571</v>
          </cell>
          <cell r="C465">
            <v>723</v>
          </cell>
        </row>
        <row r="466">
          <cell r="A466">
            <v>601113</v>
          </cell>
          <cell r="B466">
            <v>934</v>
          </cell>
          <cell r="C466">
            <v>956</v>
          </cell>
        </row>
        <row r="467">
          <cell r="A467">
            <v>601115</v>
          </cell>
          <cell r="B467">
            <v>3195</v>
          </cell>
          <cell r="C467">
            <v>3728</v>
          </cell>
        </row>
        <row r="468">
          <cell r="A468">
            <v>601116</v>
          </cell>
          <cell r="B468">
            <v>3613</v>
          </cell>
          <cell r="C468">
            <v>3130</v>
          </cell>
        </row>
        <row r="469">
          <cell r="A469">
            <v>602763</v>
          </cell>
          <cell r="B469">
            <v>1475</v>
          </cell>
        </row>
        <row r="470">
          <cell r="A470">
            <v>602764</v>
          </cell>
          <cell r="B470">
            <v>956</v>
          </cell>
        </row>
        <row r="471">
          <cell r="A471">
            <v>601118</v>
          </cell>
        </row>
        <row r="472">
          <cell r="A472">
            <v>601119</v>
          </cell>
          <cell r="B472">
            <v>4</v>
          </cell>
          <cell r="C472">
            <v>3</v>
          </cell>
        </row>
        <row r="473">
          <cell r="A473">
            <v>601120</v>
          </cell>
        </row>
        <row r="474">
          <cell r="A474">
            <v>601123</v>
          </cell>
          <cell r="C474">
            <v>3</v>
          </cell>
        </row>
        <row r="475">
          <cell r="A475">
            <v>601124</v>
          </cell>
          <cell r="B475">
            <v>0</v>
          </cell>
        </row>
        <row r="476">
          <cell r="A476">
            <v>601125</v>
          </cell>
          <cell r="B476">
            <v>19</v>
          </cell>
        </row>
        <row r="477">
          <cell r="A477">
            <v>601126</v>
          </cell>
        </row>
        <row r="478">
          <cell r="A478">
            <v>601127</v>
          </cell>
          <cell r="B478">
            <v>2</v>
          </cell>
        </row>
        <row r="479">
          <cell r="A479">
            <v>601128</v>
          </cell>
          <cell r="B479">
            <v>4</v>
          </cell>
          <cell r="C479">
            <v>21</v>
          </cell>
        </row>
        <row r="480">
          <cell r="A480">
            <v>601131</v>
          </cell>
          <cell r="B480">
            <v>17</v>
          </cell>
          <cell r="C480">
            <v>18</v>
          </cell>
        </row>
        <row r="481">
          <cell r="A481">
            <v>601133</v>
          </cell>
        </row>
        <row r="482">
          <cell r="A482">
            <v>601134</v>
          </cell>
          <cell r="B482">
            <v>473</v>
          </cell>
          <cell r="C482">
            <v>167</v>
          </cell>
        </row>
        <row r="483">
          <cell r="A483">
            <v>601854</v>
          </cell>
          <cell r="B483">
            <v>174</v>
          </cell>
          <cell r="C483">
            <v>131</v>
          </cell>
        </row>
        <row r="484">
          <cell r="A484">
            <v>601865</v>
          </cell>
          <cell r="B484">
            <v>186</v>
          </cell>
          <cell r="C484">
            <v>333</v>
          </cell>
        </row>
        <row r="485">
          <cell r="A485">
            <v>601868</v>
          </cell>
          <cell r="B485">
            <v>2</v>
          </cell>
        </row>
        <row r="486">
          <cell r="A486">
            <v>601869</v>
          </cell>
          <cell r="B486">
            <v>3</v>
          </cell>
          <cell r="C486">
            <v>7</v>
          </cell>
        </row>
        <row r="487">
          <cell r="A487">
            <v>601136</v>
          </cell>
          <cell r="B487">
            <v>92</v>
          </cell>
        </row>
        <row r="488">
          <cell r="A488">
            <v>601137</v>
          </cell>
          <cell r="B488">
            <v>255</v>
          </cell>
          <cell r="C488">
            <v>111</v>
          </cell>
        </row>
        <row r="489">
          <cell r="A489">
            <v>601138</v>
          </cell>
          <cell r="C489">
            <v>51</v>
          </cell>
        </row>
        <row r="490">
          <cell r="A490">
            <v>601139</v>
          </cell>
          <cell r="C490">
            <v>11</v>
          </cell>
        </row>
        <row r="491">
          <cell r="A491">
            <v>601140</v>
          </cell>
          <cell r="B491">
            <v>1214</v>
          </cell>
          <cell r="C491">
            <v>1349</v>
          </cell>
        </row>
        <row r="492">
          <cell r="A492">
            <v>601141</v>
          </cell>
          <cell r="B492">
            <v>406</v>
          </cell>
          <cell r="C492">
            <v>550</v>
          </cell>
        </row>
        <row r="493">
          <cell r="A493">
            <v>601142</v>
          </cell>
          <cell r="B493">
            <v>322</v>
          </cell>
          <cell r="C493">
            <v>378</v>
          </cell>
        </row>
        <row r="494">
          <cell r="A494">
            <v>601143</v>
          </cell>
          <cell r="B494">
            <v>107</v>
          </cell>
          <cell r="C494">
            <v>159</v>
          </cell>
        </row>
        <row r="495">
          <cell r="A495">
            <v>601144</v>
          </cell>
          <cell r="C495">
            <v>1340</v>
          </cell>
        </row>
        <row r="496">
          <cell r="A496">
            <v>601713</v>
          </cell>
          <cell r="B496">
            <v>106</v>
          </cell>
        </row>
        <row r="497">
          <cell r="A497">
            <v>601145</v>
          </cell>
        </row>
        <row r="498">
          <cell r="A498">
            <v>601146</v>
          </cell>
        </row>
        <row r="499">
          <cell r="A499">
            <v>601147</v>
          </cell>
        </row>
        <row r="500">
          <cell r="A500">
            <v>601148</v>
          </cell>
        </row>
        <row r="501">
          <cell r="A501">
            <v>601149</v>
          </cell>
        </row>
        <row r="502">
          <cell r="A502">
            <v>601150</v>
          </cell>
        </row>
        <row r="503">
          <cell r="A503">
            <v>601158</v>
          </cell>
          <cell r="C503">
            <v>150</v>
          </cell>
        </row>
        <row r="504">
          <cell r="A504">
            <v>601160</v>
          </cell>
        </row>
        <row r="505">
          <cell r="A505">
            <v>601164</v>
          </cell>
        </row>
        <row r="506">
          <cell r="A506">
            <v>601165</v>
          </cell>
        </row>
        <row r="507">
          <cell r="A507">
            <v>601166</v>
          </cell>
        </row>
        <row r="508">
          <cell r="A508">
            <v>601172</v>
          </cell>
        </row>
        <row r="509">
          <cell r="A509">
            <v>601173</v>
          </cell>
          <cell r="C509">
            <v>6000</v>
          </cell>
        </row>
        <row r="510">
          <cell r="A510">
            <v>601174</v>
          </cell>
          <cell r="C510">
            <v>5000</v>
          </cell>
        </row>
        <row r="511">
          <cell r="A511">
            <v>601175</v>
          </cell>
          <cell r="C511">
            <v>16900</v>
          </cell>
        </row>
        <row r="512">
          <cell r="A512">
            <v>601176</v>
          </cell>
          <cell r="C512">
            <v>1000</v>
          </cell>
        </row>
        <row r="513">
          <cell r="A513">
            <v>601177</v>
          </cell>
          <cell r="C513">
            <v>380</v>
          </cell>
        </row>
        <row r="514">
          <cell r="A514">
            <v>601178</v>
          </cell>
          <cell r="C514">
            <v>200</v>
          </cell>
        </row>
        <row r="515">
          <cell r="A515">
            <v>601179</v>
          </cell>
          <cell r="C515">
            <v>53400</v>
          </cell>
        </row>
        <row r="516">
          <cell r="A516">
            <v>601180</v>
          </cell>
          <cell r="C516">
            <v>900</v>
          </cell>
        </row>
        <row r="517">
          <cell r="A517">
            <v>601181</v>
          </cell>
          <cell r="C517">
            <v>12900</v>
          </cell>
        </row>
        <row r="518">
          <cell r="A518">
            <v>601182</v>
          </cell>
          <cell r="C518">
            <v>15600</v>
          </cell>
        </row>
        <row r="519">
          <cell r="A519">
            <v>601183</v>
          </cell>
        </row>
        <row r="520">
          <cell r="A520">
            <v>601199</v>
          </cell>
          <cell r="C520">
            <v>3600</v>
          </cell>
        </row>
        <row r="521">
          <cell r="A521">
            <v>601200</v>
          </cell>
          <cell r="C521">
            <v>200</v>
          </cell>
        </row>
        <row r="522">
          <cell r="A522">
            <v>601201</v>
          </cell>
          <cell r="C522">
            <v>1700</v>
          </cell>
        </row>
        <row r="523">
          <cell r="A523">
            <v>601202</v>
          </cell>
          <cell r="C523">
            <v>2500</v>
          </cell>
        </row>
        <row r="524">
          <cell r="A524">
            <v>601203</v>
          </cell>
          <cell r="C524">
            <v>1400</v>
          </cell>
        </row>
        <row r="525">
          <cell r="A525">
            <v>601204</v>
          </cell>
          <cell r="C525">
            <v>9600</v>
          </cell>
        </row>
        <row r="526">
          <cell r="A526">
            <v>601205</v>
          </cell>
          <cell r="C526">
            <v>6900</v>
          </cell>
        </row>
        <row r="527">
          <cell r="A527">
            <v>601206</v>
          </cell>
          <cell r="C527">
            <v>1100</v>
          </cell>
        </row>
        <row r="528">
          <cell r="A528">
            <v>601207</v>
          </cell>
          <cell r="C528">
            <v>2200</v>
          </cell>
        </row>
        <row r="529">
          <cell r="A529">
            <v>601208</v>
          </cell>
          <cell r="C529">
            <v>6000</v>
          </cell>
        </row>
        <row r="530">
          <cell r="A530">
            <v>601209</v>
          </cell>
          <cell r="C530">
            <v>30800</v>
          </cell>
        </row>
        <row r="531">
          <cell r="A531">
            <v>601210</v>
          </cell>
        </row>
        <row r="532">
          <cell r="A532">
            <v>601211</v>
          </cell>
        </row>
        <row r="533">
          <cell r="A533">
            <v>601212</v>
          </cell>
        </row>
        <row r="534">
          <cell r="A534">
            <v>601213</v>
          </cell>
          <cell r="C534">
            <v>20</v>
          </cell>
        </row>
        <row r="535">
          <cell r="A535">
            <v>601214</v>
          </cell>
        </row>
        <row r="536">
          <cell r="A536">
            <v>601215</v>
          </cell>
        </row>
        <row r="537">
          <cell r="A537">
            <v>601216</v>
          </cell>
        </row>
        <row r="538">
          <cell r="A538">
            <v>601229</v>
          </cell>
        </row>
        <row r="539">
          <cell r="A539">
            <v>601237</v>
          </cell>
        </row>
        <row r="540">
          <cell r="A540">
            <v>601240</v>
          </cell>
        </row>
        <row r="541">
          <cell r="A541">
            <v>601262</v>
          </cell>
        </row>
        <row r="542">
          <cell r="A542">
            <v>601263</v>
          </cell>
        </row>
        <row r="543">
          <cell r="A543">
            <v>602335</v>
          </cell>
        </row>
        <row r="544">
          <cell r="A544">
            <v>602336</v>
          </cell>
        </row>
        <row r="545">
          <cell r="A545">
            <v>602337</v>
          </cell>
        </row>
        <row r="546">
          <cell r="A546">
            <v>602783</v>
          </cell>
        </row>
        <row r="547">
          <cell r="A547">
            <v>601265</v>
          </cell>
          <cell r="B547">
            <v>373</v>
          </cell>
          <cell r="C547">
            <v>331</v>
          </cell>
        </row>
        <row r="548">
          <cell r="A548">
            <v>601266</v>
          </cell>
          <cell r="B548">
            <v>930</v>
          </cell>
          <cell r="C548">
            <v>1084</v>
          </cell>
        </row>
        <row r="549">
          <cell r="A549">
            <v>601267</v>
          </cell>
          <cell r="B549">
            <v>490</v>
          </cell>
          <cell r="C549">
            <v>1104</v>
          </cell>
        </row>
        <row r="550">
          <cell r="A550">
            <v>601268</v>
          </cell>
          <cell r="B550">
            <v>112</v>
          </cell>
          <cell r="C550">
            <v>0</v>
          </cell>
        </row>
        <row r="551">
          <cell r="A551">
            <v>601269</v>
          </cell>
          <cell r="B551">
            <v>295</v>
          </cell>
          <cell r="C551">
            <v>159</v>
          </cell>
        </row>
        <row r="552">
          <cell r="A552">
            <v>601270</v>
          </cell>
          <cell r="B552">
            <v>125</v>
          </cell>
          <cell r="C552">
            <v>128</v>
          </cell>
        </row>
        <row r="553">
          <cell r="A553">
            <v>601271</v>
          </cell>
          <cell r="B553">
            <v>139</v>
          </cell>
          <cell r="C553">
            <v>96</v>
          </cell>
        </row>
        <row r="554">
          <cell r="A554">
            <v>601272</v>
          </cell>
          <cell r="B554">
            <v>40</v>
          </cell>
          <cell r="C554">
            <v>52</v>
          </cell>
        </row>
        <row r="555">
          <cell r="A555">
            <v>601273</v>
          </cell>
          <cell r="B555">
            <v>28</v>
          </cell>
          <cell r="C555">
            <v>25</v>
          </cell>
        </row>
        <row r="556">
          <cell r="A556">
            <v>601274</v>
          </cell>
          <cell r="B556">
            <v>51</v>
          </cell>
          <cell r="C556">
            <v>33</v>
          </cell>
        </row>
        <row r="557">
          <cell r="A557">
            <v>601275</v>
          </cell>
          <cell r="B557">
            <v>98</v>
          </cell>
          <cell r="C557">
            <v>69</v>
          </cell>
        </row>
        <row r="558">
          <cell r="A558">
            <v>602479</v>
          </cell>
          <cell r="B558">
            <v>5</v>
          </cell>
          <cell r="C558">
            <v>5</v>
          </cell>
        </row>
        <row r="559">
          <cell r="A559">
            <v>602480</v>
          </cell>
          <cell r="B559">
            <v>15</v>
          </cell>
        </row>
        <row r="560">
          <cell r="A560">
            <v>602481</v>
          </cell>
          <cell r="B560">
            <v>5</v>
          </cell>
        </row>
        <row r="561">
          <cell r="A561">
            <v>602482</v>
          </cell>
          <cell r="B561">
            <v>41</v>
          </cell>
          <cell r="C561">
            <v>134</v>
          </cell>
        </row>
        <row r="562">
          <cell r="A562">
            <v>602483</v>
          </cell>
          <cell r="B562">
            <v>6</v>
          </cell>
          <cell r="C562">
            <v>10</v>
          </cell>
        </row>
        <row r="563">
          <cell r="A563">
            <v>602545</v>
          </cell>
          <cell r="B563">
            <v>56</v>
          </cell>
          <cell r="C563">
            <v>170</v>
          </cell>
        </row>
        <row r="564">
          <cell r="A564">
            <v>602546</v>
          </cell>
          <cell r="B564">
            <v>67</v>
          </cell>
          <cell r="C564">
            <v>170</v>
          </cell>
        </row>
        <row r="565">
          <cell r="A565">
            <v>602660</v>
          </cell>
          <cell r="B565">
            <v>105</v>
          </cell>
        </row>
        <row r="566">
          <cell r="A566">
            <v>602661</v>
          </cell>
          <cell r="B566">
            <v>158</v>
          </cell>
        </row>
        <row r="567">
          <cell r="A567">
            <v>602662</v>
          </cell>
          <cell r="B567">
            <v>62</v>
          </cell>
        </row>
        <row r="568">
          <cell r="A568">
            <v>602663</v>
          </cell>
          <cell r="B568">
            <v>105</v>
          </cell>
        </row>
        <row r="569">
          <cell r="A569">
            <v>602665</v>
          </cell>
        </row>
        <row r="570">
          <cell r="A570">
            <v>602666</v>
          </cell>
          <cell r="B570">
            <v>50</v>
          </cell>
        </row>
        <row r="571">
          <cell r="A571">
            <v>602667</v>
          </cell>
          <cell r="B571">
            <v>43</v>
          </cell>
        </row>
        <row r="572">
          <cell r="A572">
            <v>602668</v>
          </cell>
          <cell r="B572">
            <v>18</v>
          </cell>
        </row>
        <row r="573">
          <cell r="A573">
            <v>601330</v>
          </cell>
          <cell r="B573">
            <v>17038</v>
          </cell>
          <cell r="C573">
            <v>12875</v>
          </cell>
        </row>
        <row r="574">
          <cell r="A574">
            <v>601331</v>
          </cell>
          <cell r="C574">
            <v>184</v>
          </cell>
        </row>
        <row r="575">
          <cell r="A575">
            <v>601332</v>
          </cell>
        </row>
        <row r="576">
          <cell r="A576">
            <v>601333</v>
          </cell>
          <cell r="C576">
            <v>33</v>
          </cell>
        </row>
        <row r="577">
          <cell r="A577">
            <v>601335</v>
          </cell>
          <cell r="B577">
            <v>57</v>
          </cell>
          <cell r="C577">
            <v>58</v>
          </cell>
        </row>
        <row r="578">
          <cell r="A578">
            <v>601336</v>
          </cell>
          <cell r="B578">
            <v>195</v>
          </cell>
          <cell r="C578">
            <v>732</v>
          </cell>
        </row>
        <row r="579">
          <cell r="A579">
            <v>601337</v>
          </cell>
          <cell r="B579">
            <v>3079</v>
          </cell>
          <cell r="C579">
            <v>3200</v>
          </cell>
        </row>
        <row r="580">
          <cell r="A580">
            <v>601338</v>
          </cell>
          <cell r="B580">
            <v>1295</v>
          </cell>
          <cell r="C580">
            <v>945</v>
          </cell>
        </row>
        <row r="581">
          <cell r="A581">
            <v>601339</v>
          </cell>
          <cell r="B581">
            <v>3349</v>
          </cell>
          <cell r="C581">
            <v>2753</v>
          </cell>
        </row>
        <row r="582">
          <cell r="A582">
            <v>601340</v>
          </cell>
          <cell r="B582">
            <v>78</v>
          </cell>
          <cell r="C582">
            <v>114</v>
          </cell>
        </row>
        <row r="583">
          <cell r="A583">
            <v>601341</v>
          </cell>
          <cell r="B583">
            <v>106</v>
          </cell>
          <cell r="C583">
            <v>104</v>
          </cell>
        </row>
        <row r="584">
          <cell r="A584">
            <v>601342</v>
          </cell>
          <cell r="B584">
            <v>13</v>
          </cell>
        </row>
        <row r="585">
          <cell r="A585">
            <v>601343</v>
          </cell>
          <cell r="B585">
            <v>1062</v>
          </cell>
          <cell r="C585">
            <v>1330</v>
          </cell>
        </row>
        <row r="586">
          <cell r="A586">
            <v>601344</v>
          </cell>
          <cell r="B586">
            <v>1039</v>
          </cell>
          <cell r="C586">
            <v>1331</v>
          </cell>
        </row>
        <row r="587">
          <cell r="A587">
            <v>601345</v>
          </cell>
          <cell r="B587">
            <v>346</v>
          </cell>
          <cell r="C587">
            <v>307</v>
          </cell>
        </row>
        <row r="588">
          <cell r="A588">
            <v>601346</v>
          </cell>
          <cell r="B588">
            <v>1235</v>
          </cell>
          <cell r="C588">
            <v>820</v>
          </cell>
        </row>
        <row r="589">
          <cell r="A589">
            <v>601348</v>
          </cell>
          <cell r="B589">
            <v>1691</v>
          </cell>
          <cell r="C589">
            <v>2300</v>
          </cell>
        </row>
        <row r="590">
          <cell r="A590">
            <v>601349</v>
          </cell>
          <cell r="B590">
            <v>177</v>
          </cell>
          <cell r="C590">
            <v>130</v>
          </cell>
        </row>
        <row r="591">
          <cell r="A591">
            <v>601350</v>
          </cell>
          <cell r="B591">
            <v>4250</v>
          </cell>
          <cell r="C591">
            <v>3512</v>
          </cell>
        </row>
        <row r="592">
          <cell r="A592">
            <v>601351</v>
          </cell>
          <cell r="B592">
            <v>1827</v>
          </cell>
          <cell r="C592">
            <v>1775</v>
          </cell>
        </row>
        <row r="593">
          <cell r="A593">
            <v>601352</v>
          </cell>
          <cell r="B593">
            <v>1106</v>
          </cell>
          <cell r="C593">
            <v>1171</v>
          </cell>
        </row>
        <row r="594">
          <cell r="A594">
            <v>601353</v>
          </cell>
          <cell r="B594">
            <v>373</v>
          </cell>
          <cell r="C594">
            <v>322</v>
          </cell>
        </row>
        <row r="595">
          <cell r="A595">
            <v>601354</v>
          </cell>
          <cell r="B595">
            <v>120</v>
          </cell>
          <cell r="C595">
            <v>128</v>
          </cell>
        </row>
        <row r="596">
          <cell r="A596">
            <v>601355</v>
          </cell>
          <cell r="B596">
            <v>752</v>
          </cell>
          <cell r="C596">
            <v>314</v>
          </cell>
        </row>
        <row r="597">
          <cell r="A597">
            <v>601356</v>
          </cell>
          <cell r="B597">
            <v>3980</v>
          </cell>
          <cell r="C597">
            <v>4638</v>
          </cell>
        </row>
        <row r="598">
          <cell r="A598">
            <v>601357</v>
          </cell>
          <cell r="B598">
            <v>33</v>
          </cell>
          <cell r="C598">
            <v>59</v>
          </cell>
        </row>
        <row r="599">
          <cell r="A599">
            <v>601358</v>
          </cell>
          <cell r="B599">
            <v>5010</v>
          </cell>
          <cell r="C599">
            <v>6350</v>
          </cell>
        </row>
        <row r="600">
          <cell r="A600">
            <v>601359</v>
          </cell>
          <cell r="B600">
            <v>370</v>
          </cell>
          <cell r="C600">
            <v>1130</v>
          </cell>
        </row>
        <row r="601">
          <cell r="A601">
            <v>602416</v>
          </cell>
          <cell r="B601">
            <v>315</v>
          </cell>
          <cell r="C601">
            <v>112</v>
          </cell>
        </row>
        <row r="602">
          <cell r="A602">
            <v>602417</v>
          </cell>
          <cell r="B602">
            <v>195</v>
          </cell>
          <cell r="C602">
            <v>91</v>
          </cell>
        </row>
        <row r="603">
          <cell r="A603">
            <v>602753</v>
          </cell>
          <cell r="B603">
            <v>1327</v>
          </cell>
        </row>
        <row r="604">
          <cell r="A604">
            <v>601360</v>
          </cell>
          <cell r="B604">
            <v>97</v>
          </cell>
          <cell r="C604">
            <v>161</v>
          </cell>
        </row>
        <row r="605">
          <cell r="A605">
            <v>601361</v>
          </cell>
          <cell r="B605">
            <v>330</v>
          </cell>
          <cell r="C605">
            <v>141</v>
          </cell>
        </row>
        <row r="606">
          <cell r="A606">
            <v>601362</v>
          </cell>
          <cell r="B606">
            <v>208</v>
          </cell>
          <cell r="C606">
            <v>476</v>
          </cell>
        </row>
        <row r="607">
          <cell r="A607">
            <v>601363</v>
          </cell>
          <cell r="C607">
            <v>136</v>
          </cell>
        </row>
        <row r="608">
          <cell r="A608">
            <v>601364</v>
          </cell>
          <cell r="C608">
            <v>-3</v>
          </cell>
        </row>
        <row r="609">
          <cell r="A609">
            <v>601366</v>
          </cell>
          <cell r="B609">
            <v>1049</v>
          </cell>
        </row>
        <row r="610">
          <cell r="A610">
            <v>601367</v>
          </cell>
          <cell r="B610">
            <v>700</v>
          </cell>
          <cell r="C610">
            <v>1050</v>
          </cell>
        </row>
        <row r="611">
          <cell r="A611">
            <v>601368</v>
          </cell>
          <cell r="B611">
            <v>70</v>
          </cell>
        </row>
        <row r="612">
          <cell r="A612">
            <v>601369</v>
          </cell>
          <cell r="B612">
            <v>15</v>
          </cell>
        </row>
        <row r="613">
          <cell r="A613">
            <v>601370</v>
          </cell>
          <cell r="B613">
            <v>81</v>
          </cell>
          <cell r="C613">
            <v>101</v>
          </cell>
        </row>
        <row r="614">
          <cell r="A614">
            <v>601371</v>
          </cell>
        </row>
        <row r="615">
          <cell r="A615">
            <v>601372</v>
          </cell>
          <cell r="B615">
            <v>52</v>
          </cell>
          <cell r="C615">
            <v>1</v>
          </cell>
        </row>
        <row r="616">
          <cell r="A616">
            <v>601373</v>
          </cell>
          <cell r="B616">
            <v>103</v>
          </cell>
          <cell r="C616">
            <v>152</v>
          </cell>
        </row>
        <row r="617">
          <cell r="A617">
            <v>601374</v>
          </cell>
        </row>
        <row r="618">
          <cell r="A618">
            <v>601376</v>
          </cell>
        </row>
        <row r="619">
          <cell r="A619">
            <v>601377</v>
          </cell>
        </row>
        <row r="620">
          <cell r="A620">
            <v>601378</v>
          </cell>
          <cell r="C620">
            <v>790</v>
          </cell>
        </row>
        <row r="621">
          <cell r="A621">
            <v>601379</v>
          </cell>
          <cell r="B621">
            <v>650</v>
          </cell>
          <cell r="C621">
            <v>590</v>
          </cell>
        </row>
        <row r="622">
          <cell r="A622">
            <v>601750</v>
          </cell>
          <cell r="B622">
            <v>253</v>
          </cell>
        </row>
        <row r="623">
          <cell r="A623">
            <v>601381</v>
          </cell>
        </row>
        <row r="624">
          <cell r="A624">
            <v>601382</v>
          </cell>
        </row>
        <row r="625">
          <cell r="A625">
            <v>600542</v>
          </cell>
          <cell r="C625">
            <v>87</v>
          </cell>
        </row>
        <row r="626">
          <cell r="A626">
            <v>600546</v>
          </cell>
        </row>
        <row r="627">
          <cell r="A627">
            <v>600547</v>
          </cell>
          <cell r="B627">
            <v>357</v>
          </cell>
          <cell r="C627">
            <v>178</v>
          </cell>
        </row>
        <row r="628">
          <cell r="A628">
            <v>600548</v>
          </cell>
        </row>
        <row r="629">
          <cell r="A629">
            <v>600549</v>
          </cell>
        </row>
        <row r="630">
          <cell r="A630">
            <v>600550</v>
          </cell>
          <cell r="B630">
            <v>649</v>
          </cell>
          <cell r="C630">
            <v>353</v>
          </cell>
        </row>
        <row r="631">
          <cell r="A631">
            <v>600551</v>
          </cell>
          <cell r="B631">
            <v>279</v>
          </cell>
          <cell r="C631">
            <v>186</v>
          </cell>
        </row>
        <row r="632">
          <cell r="A632">
            <v>600552</v>
          </cell>
          <cell r="C632">
            <v>-20</v>
          </cell>
        </row>
        <row r="633">
          <cell r="A633">
            <v>600553</v>
          </cell>
          <cell r="C633">
            <v>5</v>
          </cell>
        </row>
        <row r="634">
          <cell r="A634">
            <v>600554</v>
          </cell>
          <cell r="B634">
            <v>835</v>
          </cell>
          <cell r="C634">
            <v>553</v>
          </cell>
        </row>
        <row r="635">
          <cell r="A635">
            <v>600646</v>
          </cell>
          <cell r="B635">
            <v>664</v>
          </cell>
          <cell r="C635">
            <v>965</v>
          </cell>
        </row>
        <row r="636">
          <cell r="A636">
            <v>600647</v>
          </cell>
          <cell r="B636">
            <v>37.700000000000003</v>
          </cell>
          <cell r="C636">
            <v>21</v>
          </cell>
        </row>
        <row r="637">
          <cell r="A637">
            <v>600648</v>
          </cell>
        </row>
        <row r="638">
          <cell r="A638">
            <v>600649</v>
          </cell>
          <cell r="C638">
            <v>15</v>
          </cell>
        </row>
        <row r="639">
          <cell r="A639">
            <v>600650</v>
          </cell>
          <cell r="B639">
            <v>2059</v>
          </cell>
          <cell r="C639">
            <v>4106</v>
          </cell>
        </row>
        <row r="640">
          <cell r="A640">
            <v>600651</v>
          </cell>
          <cell r="B640">
            <v>2558</v>
          </cell>
          <cell r="C640">
            <v>5195</v>
          </cell>
        </row>
        <row r="641">
          <cell r="A641">
            <v>600652</v>
          </cell>
          <cell r="B641">
            <v>1358</v>
          </cell>
          <cell r="C641">
            <v>1344</v>
          </cell>
        </row>
        <row r="642">
          <cell r="A642">
            <v>600654</v>
          </cell>
          <cell r="B642">
            <v>6</v>
          </cell>
          <cell r="C642">
            <v>7</v>
          </cell>
        </row>
        <row r="643">
          <cell r="A643">
            <v>600655</v>
          </cell>
          <cell r="B643">
            <v>20</v>
          </cell>
          <cell r="C643">
            <v>14</v>
          </cell>
        </row>
        <row r="644">
          <cell r="A644">
            <v>600656</v>
          </cell>
        </row>
        <row r="645">
          <cell r="A645">
            <v>600657</v>
          </cell>
          <cell r="B645">
            <v>1431</v>
          </cell>
          <cell r="C645">
            <v>13125</v>
          </cell>
        </row>
        <row r="646">
          <cell r="A646">
            <v>600658</v>
          </cell>
          <cell r="B646">
            <v>756</v>
          </cell>
          <cell r="C646">
            <v>3202</v>
          </cell>
        </row>
        <row r="647">
          <cell r="A647">
            <v>600659</v>
          </cell>
          <cell r="B647">
            <v>60</v>
          </cell>
          <cell r="C647">
            <v>30</v>
          </cell>
        </row>
        <row r="648">
          <cell r="A648">
            <v>600660</v>
          </cell>
          <cell r="B648">
            <v>65183</v>
          </cell>
          <cell r="C648">
            <v>18566</v>
          </cell>
        </row>
        <row r="649">
          <cell r="A649">
            <v>600661</v>
          </cell>
          <cell r="B649">
            <v>2131</v>
          </cell>
          <cell r="C649">
            <v>3414</v>
          </cell>
        </row>
        <row r="650">
          <cell r="A650">
            <v>600662</v>
          </cell>
          <cell r="B650">
            <v>748</v>
          </cell>
          <cell r="C650">
            <v>780</v>
          </cell>
        </row>
        <row r="651">
          <cell r="A651">
            <v>600663</v>
          </cell>
          <cell r="B651">
            <v>2769</v>
          </cell>
          <cell r="C651">
            <v>3300</v>
          </cell>
        </row>
        <row r="652">
          <cell r="A652">
            <v>600664</v>
          </cell>
          <cell r="B652">
            <v>2751</v>
          </cell>
          <cell r="C652">
            <v>2561</v>
          </cell>
        </row>
        <row r="653">
          <cell r="A653">
            <v>600665</v>
          </cell>
          <cell r="B653">
            <v>4223</v>
          </cell>
          <cell r="C653">
            <v>4279</v>
          </cell>
        </row>
        <row r="654">
          <cell r="A654">
            <v>600666</v>
          </cell>
          <cell r="B654">
            <v>725</v>
          </cell>
          <cell r="C654">
            <v>1506</v>
          </cell>
        </row>
        <row r="655">
          <cell r="A655">
            <v>600667</v>
          </cell>
          <cell r="B655">
            <v>2511</v>
          </cell>
          <cell r="C655">
            <v>9411</v>
          </cell>
        </row>
        <row r="656">
          <cell r="A656">
            <v>601506</v>
          </cell>
          <cell r="B656">
            <v>494</v>
          </cell>
          <cell r="C656">
            <v>850</v>
          </cell>
        </row>
        <row r="657">
          <cell r="A657">
            <v>601939</v>
          </cell>
          <cell r="B657">
            <v>97</v>
          </cell>
          <cell r="C657">
            <v>20</v>
          </cell>
        </row>
        <row r="658">
          <cell r="A658">
            <v>601940</v>
          </cell>
          <cell r="B658">
            <v>185</v>
          </cell>
          <cell r="C658">
            <v>22</v>
          </cell>
        </row>
        <row r="659">
          <cell r="A659">
            <v>601973</v>
          </cell>
          <cell r="B659">
            <v>1101</v>
          </cell>
          <cell r="C659">
            <v>654</v>
          </cell>
        </row>
        <row r="660">
          <cell r="A660">
            <v>601974</v>
          </cell>
          <cell r="B660">
            <v>1695</v>
          </cell>
          <cell r="C660">
            <v>1730</v>
          </cell>
        </row>
        <row r="661">
          <cell r="A661">
            <v>602490</v>
          </cell>
          <cell r="B661">
            <v>41</v>
          </cell>
          <cell r="C661">
            <v>10</v>
          </cell>
        </row>
        <row r="662">
          <cell r="A662">
            <v>602910</v>
          </cell>
          <cell r="B662">
            <v>390</v>
          </cell>
        </row>
      </sheetData>
      <sheetData sheetId="5">
        <row r="1">
          <cell r="B1">
            <v>1</v>
          </cell>
          <cell r="C1">
            <v>2</v>
          </cell>
          <cell r="D1">
            <v>3</v>
          </cell>
          <cell r="E1">
            <v>4</v>
          </cell>
          <cell r="F1">
            <v>5</v>
          </cell>
          <cell r="G1">
            <v>6</v>
          </cell>
          <cell r="H1">
            <v>7</v>
          </cell>
          <cell r="I1">
            <v>8</v>
          </cell>
        </row>
        <row r="2">
          <cell r="B2">
            <v>0</v>
          </cell>
          <cell r="C2">
            <v>0</v>
          </cell>
          <cell r="D2" t="str">
            <v>QTY JAN 2008</v>
          </cell>
          <cell r="G2" t="str">
            <v>QTY JAN 2007</v>
          </cell>
        </row>
        <row r="3">
          <cell r="B3">
            <v>0</v>
          </cell>
          <cell r="C3" t="str">
            <v>Distribution Channel</v>
          </cell>
          <cell r="D3" t="str">
            <v>Distributors</v>
          </cell>
          <cell r="E3" t="str">
            <v>Others</v>
          </cell>
          <cell r="F3" t="str">
            <v>Total</v>
          </cell>
          <cell r="G3" t="str">
            <v>Distributors</v>
          </cell>
          <cell r="H3" t="str">
            <v>Others</v>
          </cell>
          <cell r="I3" t="str">
            <v>Total</v>
          </cell>
        </row>
        <row r="4">
          <cell r="B4">
            <v>600097</v>
          </cell>
          <cell r="C4" t="str">
            <v>Axsym Line Diluent 8A46-01</v>
          </cell>
          <cell r="E4">
            <v>14</v>
          </cell>
          <cell r="F4">
            <v>14</v>
          </cell>
          <cell r="H4">
            <v>6</v>
          </cell>
          <cell r="I4">
            <v>6</v>
          </cell>
        </row>
        <row r="5">
          <cell r="B5">
            <v>600098</v>
          </cell>
          <cell r="C5" t="str">
            <v>Axsym Mup 4 Pack 8A47-04</v>
          </cell>
          <cell r="E5">
            <v>3</v>
          </cell>
          <cell r="F5">
            <v>3</v>
          </cell>
          <cell r="H5">
            <v>2</v>
          </cell>
          <cell r="I5">
            <v>2</v>
          </cell>
        </row>
        <row r="6">
          <cell r="B6">
            <v>600099</v>
          </cell>
          <cell r="C6" t="str">
            <v>Axsym Ultr. HTSH III Assay 7K49-20</v>
          </cell>
          <cell r="E6">
            <v>10</v>
          </cell>
          <cell r="F6">
            <v>10</v>
          </cell>
          <cell r="H6">
            <v>0</v>
          </cell>
          <cell r="I6">
            <v>0</v>
          </cell>
        </row>
        <row r="7">
          <cell r="B7">
            <v>600102</v>
          </cell>
          <cell r="C7" t="str">
            <v>Axsym B-HCG Assay System 7A59-21</v>
          </cell>
          <cell r="E7">
            <v>14</v>
          </cell>
          <cell r="F7">
            <v>14</v>
          </cell>
          <cell r="H7">
            <v>1</v>
          </cell>
          <cell r="I7">
            <v>1</v>
          </cell>
        </row>
        <row r="8">
          <cell r="B8">
            <v>600103</v>
          </cell>
          <cell r="C8" t="str">
            <v>Axsym Progesterone Assay System 7A64-22</v>
          </cell>
          <cell r="E8">
            <v>4</v>
          </cell>
          <cell r="F8">
            <v>4</v>
          </cell>
          <cell r="H8">
            <v>1</v>
          </cell>
          <cell r="I8">
            <v>1</v>
          </cell>
        </row>
        <row r="9">
          <cell r="B9">
            <v>600104</v>
          </cell>
          <cell r="C9" t="str">
            <v>Axsym Progesterone Calibrator 7A64-01</v>
          </cell>
          <cell r="E9">
            <v>2</v>
          </cell>
          <cell r="F9">
            <v>2</v>
          </cell>
          <cell r="H9">
            <v>0</v>
          </cell>
          <cell r="I9">
            <v>0</v>
          </cell>
        </row>
        <row r="10">
          <cell r="B10">
            <v>600105</v>
          </cell>
          <cell r="C10" t="str">
            <v>Axsym Progesterone Control 7A64-10</v>
          </cell>
          <cell r="E10">
            <v>1</v>
          </cell>
          <cell r="F10">
            <v>1</v>
          </cell>
          <cell r="H10">
            <v>0</v>
          </cell>
          <cell r="I10">
            <v>0</v>
          </cell>
        </row>
        <row r="11">
          <cell r="B11">
            <v>600106</v>
          </cell>
          <cell r="C11" t="str">
            <v>Axsym PSA Reagent 7K53-20</v>
          </cell>
          <cell r="E11">
            <v>3</v>
          </cell>
          <cell r="F11">
            <v>3</v>
          </cell>
          <cell r="H11">
            <v>1</v>
          </cell>
          <cell r="I11">
            <v>1</v>
          </cell>
          <cell r="J11">
            <v>600106</v>
          </cell>
        </row>
        <row r="12">
          <cell r="B12">
            <v>600108</v>
          </cell>
          <cell r="C12" t="str">
            <v>Axsym T4 Assay System 100T 7A55-20</v>
          </cell>
          <cell r="E12">
            <v>5</v>
          </cell>
          <cell r="F12">
            <v>5</v>
          </cell>
          <cell r="H12">
            <v>1</v>
          </cell>
          <cell r="I12">
            <v>1</v>
          </cell>
        </row>
        <row r="13">
          <cell r="B13">
            <v>600110</v>
          </cell>
          <cell r="C13" t="str">
            <v>Axsym Total T3 Assay 7A52-21</v>
          </cell>
          <cell r="E13">
            <v>1</v>
          </cell>
          <cell r="F13">
            <v>1</v>
          </cell>
          <cell r="H13">
            <v>0</v>
          </cell>
          <cell r="I13">
            <v>0</v>
          </cell>
        </row>
        <row r="14">
          <cell r="B14">
            <v>600111</v>
          </cell>
          <cell r="C14" t="str">
            <v>Axsym FSH Assay System 7A60-20</v>
          </cell>
          <cell r="E14">
            <v>1</v>
          </cell>
          <cell r="F14">
            <v>1</v>
          </cell>
          <cell r="H14">
            <v>1</v>
          </cell>
          <cell r="I14">
            <v>1</v>
          </cell>
        </row>
        <row r="15">
          <cell r="B15">
            <v>600112</v>
          </cell>
          <cell r="C15" t="str">
            <v>AxSym LH Assay System 7A61-22</v>
          </cell>
          <cell r="E15">
            <v>2</v>
          </cell>
          <cell r="F15">
            <v>2</v>
          </cell>
          <cell r="H15">
            <v>3</v>
          </cell>
          <cell r="I15">
            <v>3</v>
          </cell>
        </row>
        <row r="16">
          <cell r="B16">
            <v>600113</v>
          </cell>
          <cell r="C16" t="str">
            <v>Axsym LH Calibrator 7A61-02</v>
          </cell>
          <cell r="E16">
            <v>1</v>
          </cell>
          <cell r="F16">
            <v>1</v>
          </cell>
          <cell r="H16">
            <v>0</v>
          </cell>
          <cell r="I16">
            <v>0</v>
          </cell>
        </row>
        <row r="17">
          <cell r="B17">
            <v>600116</v>
          </cell>
          <cell r="C17" t="str">
            <v>AxSym Prolactin Assay System 7A62-22</v>
          </cell>
          <cell r="E17">
            <v>1</v>
          </cell>
          <cell r="F17">
            <v>1</v>
          </cell>
          <cell r="H17">
            <v>2</v>
          </cell>
          <cell r="I17">
            <v>2</v>
          </cell>
        </row>
        <row r="18">
          <cell r="B18">
            <v>600118</v>
          </cell>
          <cell r="C18" t="str">
            <v>Axsym CA125 Reagent 100T 7K55-20</v>
          </cell>
          <cell r="E18">
            <v>0</v>
          </cell>
          <cell r="F18">
            <v>0</v>
          </cell>
          <cell r="H18">
            <v>1</v>
          </cell>
          <cell r="I18">
            <v>1</v>
          </cell>
        </row>
        <row r="19">
          <cell r="B19">
            <v>600119</v>
          </cell>
          <cell r="C19" t="str">
            <v>Axsym AFP Assay System 100T 7K52-21</v>
          </cell>
          <cell r="E19">
            <v>10</v>
          </cell>
          <cell r="F19">
            <v>10</v>
          </cell>
          <cell r="H19">
            <v>1</v>
          </cell>
          <cell r="I19">
            <v>1</v>
          </cell>
        </row>
        <row r="20">
          <cell r="B20">
            <v>600122</v>
          </cell>
          <cell r="C20" t="str">
            <v>Axsym CA 19-9 Assay System 7A50-20</v>
          </cell>
          <cell r="E20">
            <v>1</v>
          </cell>
          <cell r="F20">
            <v>1</v>
          </cell>
          <cell r="H20">
            <v>0</v>
          </cell>
          <cell r="I20">
            <v>0</v>
          </cell>
        </row>
        <row r="21">
          <cell r="B21">
            <v>600127</v>
          </cell>
          <cell r="C21" t="str">
            <v>AxSym HBsAG V3.0 Control 7A40-10 Kit</v>
          </cell>
          <cell r="E21">
            <v>0</v>
          </cell>
          <cell r="F21">
            <v>0</v>
          </cell>
          <cell r="H21">
            <v>1</v>
          </cell>
          <cell r="I21">
            <v>1</v>
          </cell>
        </row>
        <row r="22">
          <cell r="B22">
            <v>600128</v>
          </cell>
          <cell r="C22" t="str">
            <v>AxSym UltHtsh 3rd Gen AS 100T 5C34-20</v>
          </cell>
          <cell r="E22">
            <v>0</v>
          </cell>
          <cell r="F22">
            <v>0</v>
          </cell>
          <cell r="H22">
            <v>7</v>
          </cell>
          <cell r="I22">
            <v>7</v>
          </cell>
        </row>
        <row r="23">
          <cell r="B23">
            <v>600140</v>
          </cell>
          <cell r="C23" t="str">
            <v>Axsym Cea Assay System 100T 7A47-20</v>
          </cell>
          <cell r="E23">
            <v>0</v>
          </cell>
          <cell r="F23">
            <v>0</v>
          </cell>
          <cell r="H23">
            <v>1</v>
          </cell>
          <cell r="I23">
            <v>1</v>
          </cell>
        </row>
        <row r="24">
          <cell r="B24">
            <v>600143</v>
          </cell>
          <cell r="C24" t="str">
            <v>Axsym HBSAG Reagent Row - 7A40-22</v>
          </cell>
          <cell r="E24">
            <v>5</v>
          </cell>
          <cell r="F24">
            <v>5</v>
          </cell>
          <cell r="H24">
            <v>4</v>
          </cell>
          <cell r="I24">
            <v>4</v>
          </cell>
        </row>
        <row r="25">
          <cell r="B25">
            <v>600146</v>
          </cell>
          <cell r="C25" t="str">
            <v>AxSYM Testoster AS System 100T 3C85-20</v>
          </cell>
          <cell r="E25">
            <v>1</v>
          </cell>
          <cell r="F25">
            <v>1</v>
          </cell>
          <cell r="H25">
            <v>2</v>
          </cell>
          <cell r="I25">
            <v>2</v>
          </cell>
        </row>
        <row r="26">
          <cell r="B26">
            <v>600149</v>
          </cell>
          <cell r="C26" t="str">
            <v>Ax Troponin 1 ADV Reag. 100T 8K19-20</v>
          </cell>
          <cell r="E26">
            <v>2</v>
          </cell>
          <cell r="F26">
            <v>2</v>
          </cell>
          <cell r="H26">
            <v>1</v>
          </cell>
          <cell r="I26">
            <v>1</v>
          </cell>
        </row>
        <row r="27">
          <cell r="B27">
            <v>600151</v>
          </cell>
          <cell r="C27" t="str">
            <v>CD 3200 Diluent/Sheath 20Ltr 3H79-01</v>
          </cell>
          <cell r="E27">
            <v>15</v>
          </cell>
          <cell r="F27">
            <v>15</v>
          </cell>
          <cell r="H27">
            <v>27</v>
          </cell>
          <cell r="I27">
            <v>27</v>
          </cell>
          <cell r="J27">
            <v>600151</v>
          </cell>
        </row>
        <row r="28">
          <cell r="B28">
            <v>600152</v>
          </cell>
          <cell r="C28" t="str">
            <v>CD 3200 WBC Lyse 0.96Ltr 3H78-01</v>
          </cell>
          <cell r="E28">
            <v>15</v>
          </cell>
          <cell r="F28">
            <v>15</v>
          </cell>
          <cell r="H28">
            <v>17</v>
          </cell>
          <cell r="I28">
            <v>17</v>
          </cell>
          <cell r="J28">
            <v>600152</v>
          </cell>
        </row>
        <row r="29">
          <cell r="B29">
            <v>600153</v>
          </cell>
          <cell r="C29" t="str">
            <v>CD 3200 HGB Lyse 3.8Ltr 3H80-02</v>
          </cell>
          <cell r="E29">
            <v>0</v>
          </cell>
          <cell r="F29">
            <v>0</v>
          </cell>
          <cell r="H29">
            <v>7</v>
          </cell>
          <cell r="I29">
            <v>7</v>
          </cell>
          <cell r="J29">
            <v>600153</v>
          </cell>
        </row>
        <row r="30">
          <cell r="B30">
            <v>600156</v>
          </cell>
          <cell r="C30" t="str">
            <v>Optium Xceed Meter Kit 70100-01</v>
          </cell>
          <cell r="D30">
            <v>8</v>
          </cell>
          <cell r="E30">
            <v>17</v>
          </cell>
          <cell r="F30">
            <v>25</v>
          </cell>
          <cell r="G30">
            <v>1</v>
          </cell>
          <cell r="H30">
            <v>28</v>
          </cell>
          <cell r="I30">
            <v>29</v>
          </cell>
          <cell r="J30">
            <v>600156</v>
          </cell>
        </row>
        <row r="31">
          <cell r="B31">
            <v>600158</v>
          </cell>
          <cell r="C31" t="str">
            <v>Optium G3B Strips 25'S 99052-21</v>
          </cell>
          <cell r="E31">
            <v>0</v>
          </cell>
          <cell r="F31">
            <v>0</v>
          </cell>
          <cell r="G31">
            <v>10</v>
          </cell>
          <cell r="H31">
            <v>0</v>
          </cell>
          <cell r="I31">
            <v>10</v>
          </cell>
          <cell r="J31">
            <v>600158</v>
          </cell>
        </row>
        <row r="32">
          <cell r="B32">
            <v>600160</v>
          </cell>
          <cell r="C32" t="str">
            <v>Tdx/Adx Buffer (4/Bx) 9519-02</v>
          </cell>
          <cell r="E32">
            <v>1</v>
          </cell>
          <cell r="F32">
            <v>1</v>
          </cell>
          <cell r="H32">
            <v>0</v>
          </cell>
          <cell r="I32">
            <v>0</v>
          </cell>
        </row>
        <row r="33">
          <cell r="B33">
            <v>600168</v>
          </cell>
          <cell r="C33" t="str">
            <v>CD 3500 Diluent 99231-01 20 Ltr</v>
          </cell>
          <cell r="E33">
            <v>52</v>
          </cell>
          <cell r="F33">
            <v>52</v>
          </cell>
          <cell r="H33">
            <v>46</v>
          </cell>
          <cell r="I33">
            <v>46</v>
          </cell>
        </row>
        <row r="34">
          <cell r="B34">
            <v>600169</v>
          </cell>
          <cell r="C34" t="str">
            <v>CD 3500 Detergent 99321-01 20 Ltr</v>
          </cell>
          <cell r="E34">
            <v>28</v>
          </cell>
          <cell r="F34">
            <v>28</v>
          </cell>
          <cell r="H34">
            <v>17</v>
          </cell>
          <cell r="I34">
            <v>17</v>
          </cell>
          <cell r="J34">
            <v>600169</v>
          </cell>
        </row>
        <row r="35">
          <cell r="B35">
            <v>600170</v>
          </cell>
          <cell r="C35" t="str">
            <v>CD 3500 Sheath 99311-01 9.6 Ltr</v>
          </cell>
          <cell r="E35">
            <v>45</v>
          </cell>
          <cell r="F35">
            <v>45</v>
          </cell>
          <cell r="H35">
            <v>56</v>
          </cell>
          <cell r="I35">
            <v>56</v>
          </cell>
          <cell r="J35">
            <v>600170</v>
          </cell>
        </row>
        <row r="36">
          <cell r="B36">
            <v>600171</v>
          </cell>
          <cell r="C36" t="str">
            <v>CD 3500 Hemoglobin WIC Lyse 3H62-01</v>
          </cell>
          <cell r="E36">
            <v>6</v>
          </cell>
          <cell r="F36">
            <v>6</v>
          </cell>
          <cell r="H36">
            <v>8</v>
          </cell>
          <cell r="I36">
            <v>8</v>
          </cell>
        </row>
        <row r="37">
          <cell r="B37">
            <v>600172</v>
          </cell>
          <cell r="C37" t="str">
            <v>CD 3500 Enzymatic Cleaner 99644-01</v>
          </cell>
          <cell r="E37">
            <v>7</v>
          </cell>
          <cell r="F37">
            <v>7</v>
          </cell>
          <cell r="H37">
            <v>7</v>
          </cell>
          <cell r="I37">
            <v>7</v>
          </cell>
        </row>
        <row r="38">
          <cell r="B38">
            <v>600173</v>
          </cell>
          <cell r="C38" t="str">
            <v>CD 1400 Diluent 99220-01 20 Ltr.</v>
          </cell>
          <cell r="E38">
            <v>7</v>
          </cell>
          <cell r="F38">
            <v>7</v>
          </cell>
          <cell r="H38">
            <v>10</v>
          </cell>
          <cell r="I38">
            <v>10</v>
          </cell>
        </row>
        <row r="39">
          <cell r="B39">
            <v>600174</v>
          </cell>
          <cell r="C39" t="str">
            <v>CD 1400 Detergent 99320-01 20 Ltr.</v>
          </cell>
          <cell r="E39">
            <v>2</v>
          </cell>
          <cell r="F39">
            <v>2</v>
          </cell>
          <cell r="H39">
            <v>3</v>
          </cell>
          <cell r="I39">
            <v>3</v>
          </cell>
        </row>
        <row r="40">
          <cell r="B40">
            <v>600175</v>
          </cell>
          <cell r="C40" t="str">
            <v>CD 1400 Lyse 99420-01</v>
          </cell>
          <cell r="E40">
            <v>2</v>
          </cell>
          <cell r="F40">
            <v>2</v>
          </cell>
          <cell r="H40">
            <v>0</v>
          </cell>
          <cell r="I40">
            <v>0</v>
          </cell>
        </row>
        <row r="41">
          <cell r="B41">
            <v>600176</v>
          </cell>
          <cell r="C41" t="str">
            <v>Imx Hbsag Assay System 100T 2228-22</v>
          </cell>
          <cell r="E41">
            <v>2</v>
          </cell>
          <cell r="F41">
            <v>2</v>
          </cell>
          <cell r="H41">
            <v>3</v>
          </cell>
          <cell r="I41">
            <v>3</v>
          </cell>
        </row>
        <row r="42">
          <cell r="B42">
            <v>600177</v>
          </cell>
          <cell r="C42" t="str">
            <v>Imx Hbsag Controls 2228-10</v>
          </cell>
          <cell r="E42">
            <v>0</v>
          </cell>
          <cell r="F42">
            <v>0</v>
          </cell>
          <cell r="H42">
            <v>1</v>
          </cell>
          <cell r="I42">
            <v>1</v>
          </cell>
        </row>
        <row r="43">
          <cell r="B43">
            <v>600183</v>
          </cell>
          <cell r="C43" t="str">
            <v>Axsym HAVAB Assay 6C70-20</v>
          </cell>
          <cell r="E43">
            <v>0</v>
          </cell>
          <cell r="F43">
            <v>0</v>
          </cell>
          <cell r="H43">
            <v>1</v>
          </cell>
          <cell r="I43">
            <v>1</v>
          </cell>
        </row>
        <row r="44">
          <cell r="B44">
            <v>600184</v>
          </cell>
          <cell r="C44" t="str">
            <v>Axsym HAVAB-M Assay 6C69-20</v>
          </cell>
          <cell r="E44">
            <v>1</v>
          </cell>
          <cell r="F44">
            <v>1</v>
          </cell>
          <cell r="H44">
            <v>1</v>
          </cell>
          <cell r="I44">
            <v>1</v>
          </cell>
        </row>
        <row r="45">
          <cell r="B45">
            <v>600187</v>
          </cell>
          <cell r="C45" t="str">
            <v>Axsym Metrix Cell Wash 8A81-04</v>
          </cell>
          <cell r="E45">
            <v>2</v>
          </cell>
          <cell r="F45">
            <v>2</v>
          </cell>
          <cell r="H45">
            <v>0</v>
          </cell>
          <cell r="I45">
            <v>0</v>
          </cell>
        </row>
        <row r="46">
          <cell r="B46">
            <v>600194</v>
          </cell>
          <cell r="C46" t="str">
            <v>Imx Meia Dilu. Buffer 4Ltr/Case 8374-04</v>
          </cell>
          <cell r="E46">
            <v>6</v>
          </cell>
          <cell r="F46">
            <v>6</v>
          </cell>
          <cell r="H46">
            <v>9</v>
          </cell>
          <cell r="I46">
            <v>9</v>
          </cell>
          <cell r="J46">
            <v>600194</v>
          </cell>
        </row>
        <row r="47">
          <cell r="B47">
            <v>600198</v>
          </cell>
          <cell r="C47" t="str">
            <v>Axsym Free T3 Assay System 7K50-20</v>
          </cell>
          <cell r="E47">
            <v>0</v>
          </cell>
          <cell r="F47">
            <v>0</v>
          </cell>
          <cell r="H47">
            <v>1</v>
          </cell>
          <cell r="I47">
            <v>1</v>
          </cell>
        </row>
        <row r="48">
          <cell r="B48">
            <v>600199</v>
          </cell>
          <cell r="C48" t="str">
            <v>Axsym Free T3 Calibrator 7K50-01</v>
          </cell>
          <cell r="E48">
            <v>1</v>
          </cell>
          <cell r="F48">
            <v>1</v>
          </cell>
          <cell r="H48">
            <v>0</v>
          </cell>
          <cell r="I48">
            <v>0</v>
          </cell>
        </row>
        <row r="49">
          <cell r="B49">
            <v>600201</v>
          </cell>
          <cell r="C49" t="str">
            <v>Axsym Sample Cups 8A76-01</v>
          </cell>
          <cell r="E49">
            <v>3</v>
          </cell>
          <cell r="F49">
            <v>3</v>
          </cell>
          <cell r="H49">
            <v>0</v>
          </cell>
          <cell r="I49">
            <v>0</v>
          </cell>
        </row>
        <row r="50">
          <cell r="B50">
            <v>600202</v>
          </cell>
          <cell r="C50" t="str">
            <v>Axsym Free T4 Assay System 7K51-20</v>
          </cell>
          <cell r="E50">
            <v>6</v>
          </cell>
          <cell r="F50">
            <v>6</v>
          </cell>
          <cell r="H50">
            <v>0</v>
          </cell>
          <cell r="I50">
            <v>0</v>
          </cell>
        </row>
        <row r="51">
          <cell r="B51">
            <v>600203</v>
          </cell>
          <cell r="C51" t="str">
            <v>Imx Free T3 Assay System 100T 7B18-20</v>
          </cell>
          <cell r="D51">
            <v>3</v>
          </cell>
          <cell r="E51">
            <v>2</v>
          </cell>
          <cell r="F51">
            <v>5</v>
          </cell>
          <cell r="H51">
            <v>0</v>
          </cell>
          <cell r="I51">
            <v>0</v>
          </cell>
          <cell r="J51">
            <v>600203</v>
          </cell>
        </row>
        <row r="52">
          <cell r="B52">
            <v>600206</v>
          </cell>
          <cell r="C52" t="str">
            <v>Imx Free T4 Assay System 100T 2222-20</v>
          </cell>
          <cell r="E52">
            <v>3</v>
          </cell>
          <cell r="F52">
            <v>3</v>
          </cell>
          <cell r="G52">
            <v>1</v>
          </cell>
          <cell r="H52">
            <v>1</v>
          </cell>
          <cell r="I52">
            <v>2</v>
          </cell>
          <cell r="J52">
            <v>600206</v>
          </cell>
        </row>
        <row r="53">
          <cell r="B53">
            <v>600207</v>
          </cell>
          <cell r="C53" t="str">
            <v>Imx Free T4 Calibrators 2222-02</v>
          </cell>
          <cell r="E53">
            <v>1</v>
          </cell>
          <cell r="F53">
            <v>1</v>
          </cell>
          <cell r="H53">
            <v>1</v>
          </cell>
          <cell r="I53">
            <v>1</v>
          </cell>
        </row>
        <row r="54">
          <cell r="B54">
            <v>600209</v>
          </cell>
          <cell r="C54" t="str">
            <v>Imx Total T3 Assay System 100T 2250-22</v>
          </cell>
          <cell r="E54">
            <v>0</v>
          </cell>
          <cell r="F54">
            <v>0</v>
          </cell>
          <cell r="H54">
            <v>1</v>
          </cell>
          <cell r="I54">
            <v>1</v>
          </cell>
        </row>
        <row r="55">
          <cell r="B55">
            <v>600213</v>
          </cell>
          <cell r="C55" t="str">
            <v>Imx Ultrasensitive HTSH 100T 4B01-20</v>
          </cell>
          <cell r="E55">
            <v>5</v>
          </cell>
          <cell r="F55">
            <v>5</v>
          </cell>
          <cell r="H55">
            <v>2</v>
          </cell>
          <cell r="I55">
            <v>2</v>
          </cell>
          <cell r="J55">
            <v>600213</v>
          </cell>
        </row>
        <row r="56">
          <cell r="B56">
            <v>600216</v>
          </cell>
          <cell r="C56" t="str">
            <v>Imx Ultra. Htsh Mode1 Calibrator 4B01-40</v>
          </cell>
          <cell r="E56">
            <v>3</v>
          </cell>
          <cell r="F56">
            <v>3</v>
          </cell>
          <cell r="H56">
            <v>1</v>
          </cell>
          <cell r="I56">
            <v>1</v>
          </cell>
          <cell r="J56">
            <v>600216</v>
          </cell>
        </row>
        <row r="57">
          <cell r="B57">
            <v>600223</v>
          </cell>
          <cell r="C57" t="str">
            <v>Axsym Ferriting Assay System 7K45-20</v>
          </cell>
          <cell r="E57">
            <v>1</v>
          </cell>
          <cell r="F57">
            <v>1</v>
          </cell>
          <cell r="H57">
            <v>2</v>
          </cell>
          <cell r="I57">
            <v>2</v>
          </cell>
        </row>
        <row r="58">
          <cell r="B58">
            <v>600224</v>
          </cell>
          <cell r="C58" t="str">
            <v>Imx Ferritin Assay System 100T 2219-20</v>
          </cell>
          <cell r="E58">
            <v>0</v>
          </cell>
          <cell r="F58">
            <v>0</v>
          </cell>
          <cell r="H58">
            <v>1</v>
          </cell>
          <cell r="I58">
            <v>1</v>
          </cell>
        </row>
        <row r="59">
          <cell r="B59">
            <v>600229</v>
          </cell>
          <cell r="C59" t="str">
            <v>Axsym Total T3 Regent Kit 7A52-22</v>
          </cell>
          <cell r="E59">
            <v>1</v>
          </cell>
          <cell r="F59">
            <v>1</v>
          </cell>
          <cell r="H59">
            <v>0</v>
          </cell>
          <cell r="I59">
            <v>0</v>
          </cell>
        </row>
        <row r="60">
          <cell r="B60">
            <v>600232</v>
          </cell>
          <cell r="C60" t="str">
            <v>Determine Syphilies (Serum) 7D24-43</v>
          </cell>
          <cell r="E60">
            <v>0</v>
          </cell>
          <cell r="F60">
            <v>0</v>
          </cell>
          <cell r="H60">
            <v>6.5</v>
          </cell>
          <cell r="I60">
            <v>6.5</v>
          </cell>
        </row>
        <row r="61">
          <cell r="B61">
            <v>600233</v>
          </cell>
          <cell r="C61" t="str">
            <v>Imx HCV 3.0 Reagent Kit 5C71-20</v>
          </cell>
          <cell r="E61">
            <v>0</v>
          </cell>
          <cell r="F61">
            <v>0</v>
          </cell>
          <cell r="H61">
            <v>3</v>
          </cell>
          <cell r="I61">
            <v>3</v>
          </cell>
        </row>
        <row r="62">
          <cell r="B62">
            <v>600234</v>
          </cell>
          <cell r="C62" t="str">
            <v>Determine HBSAG (Serum) 7D25-43</v>
          </cell>
          <cell r="E62">
            <v>0</v>
          </cell>
          <cell r="F62">
            <v>0</v>
          </cell>
          <cell r="H62">
            <v>4.5</v>
          </cell>
          <cell r="I62">
            <v>4.5</v>
          </cell>
          <cell r="J62">
            <v>600234</v>
          </cell>
        </row>
        <row r="63">
          <cell r="B63">
            <v>600235</v>
          </cell>
          <cell r="C63" t="str">
            <v>Determine HIV 1/2 (Serum) 7D23-43</v>
          </cell>
          <cell r="E63">
            <v>0</v>
          </cell>
          <cell r="F63">
            <v>0</v>
          </cell>
          <cell r="H63">
            <v>6.5</v>
          </cell>
          <cell r="I63">
            <v>6.5</v>
          </cell>
        </row>
        <row r="64">
          <cell r="B64">
            <v>600238</v>
          </cell>
          <cell r="C64" t="str">
            <v>Axsym Estradiol Assay System 7A63-20</v>
          </cell>
          <cell r="E64">
            <v>1</v>
          </cell>
          <cell r="F64">
            <v>1</v>
          </cell>
          <cell r="H64">
            <v>0</v>
          </cell>
          <cell r="I64">
            <v>0</v>
          </cell>
        </row>
        <row r="65">
          <cell r="B65">
            <v>600258</v>
          </cell>
          <cell r="C65" t="str">
            <v>Imx Prolactin Calibrators 9C07-01</v>
          </cell>
          <cell r="E65">
            <v>0</v>
          </cell>
          <cell r="F65">
            <v>0</v>
          </cell>
          <cell r="H65">
            <v>1</v>
          </cell>
          <cell r="I65">
            <v>1</v>
          </cell>
        </row>
        <row r="66">
          <cell r="B66">
            <v>600261</v>
          </cell>
          <cell r="C66" t="str">
            <v>Imx CA 125 Control 7A89-12</v>
          </cell>
          <cell r="E66">
            <v>1</v>
          </cell>
          <cell r="F66">
            <v>1</v>
          </cell>
          <cell r="H66">
            <v>0</v>
          </cell>
          <cell r="I66">
            <v>0</v>
          </cell>
        </row>
        <row r="67">
          <cell r="B67">
            <v>600262</v>
          </cell>
          <cell r="C67" t="str">
            <v>Imx B-HCG Reagent 1A06-22</v>
          </cell>
          <cell r="E67">
            <v>0</v>
          </cell>
          <cell r="F67">
            <v>0</v>
          </cell>
          <cell r="H67">
            <v>1</v>
          </cell>
          <cell r="I67">
            <v>1</v>
          </cell>
        </row>
        <row r="68">
          <cell r="B68">
            <v>600265</v>
          </cell>
          <cell r="C68" t="str">
            <v>AxSYM B-HCG Spec.Diluent 9C21-50</v>
          </cell>
          <cell r="E68">
            <v>1</v>
          </cell>
          <cell r="F68">
            <v>1</v>
          </cell>
          <cell r="H68">
            <v>0</v>
          </cell>
          <cell r="I68">
            <v>0</v>
          </cell>
        </row>
        <row r="69">
          <cell r="B69">
            <v>600266</v>
          </cell>
          <cell r="C69" t="str">
            <v>Imx CA 125 Calibrators 7A89-02</v>
          </cell>
          <cell r="E69">
            <v>1</v>
          </cell>
          <cell r="F69">
            <v>1</v>
          </cell>
          <cell r="H69">
            <v>0</v>
          </cell>
          <cell r="I69">
            <v>0</v>
          </cell>
        </row>
        <row r="70">
          <cell r="B70">
            <v>600267</v>
          </cell>
          <cell r="C70" t="str">
            <v>Imx CA 125 Mode 1 Calibrator 7A89-40</v>
          </cell>
          <cell r="E70">
            <v>1</v>
          </cell>
          <cell r="F70">
            <v>1</v>
          </cell>
          <cell r="H70">
            <v>0</v>
          </cell>
          <cell r="I70">
            <v>0</v>
          </cell>
        </row>
        <row r="71">
          <cell r="B71">
            <v>600273</v>
          </cell>
          <cell r="C71" t="str">
            <v>Imx CA 125 Assay System 100T 7A89-22</v>
          </cell>
          <cell r="E71">
            <v>1</v>
          </cell>
          <cell r="F71">
            <v>1</v>
          </cell>
          <cell r="H71">
            <v>1</v>
          </cell>
          <cell r="I71">
            <v>1</v>
          </cell>
        </row>
        <row r="72">
          <cell r="B72">
            <v>600277</v>
          </cell>
          <cell r="C72" t="str">
            <v>Imx Total PSA Calibrator Kit 1D85-02</v>
          </cell>
          <cell r="E72">
            <v>1</v>
          </cell>
          <cell r="F72">
            <v>1</v>
          </cell>
          <cell r="H72">
            <v>0</v>
          </cell>
          <cell r="I72">
            <v>0</v>
          </cell>
        </row>
        <row r="73">
          <cell r="B73">
            <v>600279</v>
          </cell>
          <cell r="C73" t="str">
            <v>Imx Hiv1/Hiv2 3rd Gen Assay 8C98-20</v>
          </cell>
          <cell r="E73">
            <v>2</v>
          </cell>
          <cell r="F73">
            <v>2</v>
          </cell>
          <cell r="H73">
            <v>5</v>
          </cell>
          <cell r="I73">
            <v>5</v>
          </cell>
        </row>
        <row r="74">
          <cell r="B74">
            <v>600289</v>
          </cell>
          <cell r="C74" t="str">
            <v>Autom. Lytic Rgt-Dif CR3.8L 99420.01</v>
          </cell>
          <cell r="E74">
            <v>0</v>
          </cell>
          <cell r="F74">
            <v>0</v>
          </cell>
          <cell r="H74">
            <v>2</v>
          </cell>
          <cell r="I74">
            <v>2</v>
          </cell>
        </row>
        <row r="75">
          <cell r="B75">
            <v>600300</v>
          </cell>
          <cell r="C75" t="str">
            <v>Pump Tubing Peristaltic (X4) 91484-01</v>
          </cell>
          <cell r="E75">
            <v>0</v>
          </cell>
          <cell r="F75">
            <v>0</v>
          </cell>
          <cell r="H75">
            <v>7</v>
          </cell>
          <cell r="I75">
            <v>7</v>
          </cell>
        </row>
        <row r="76">
          <cell r="B76">
            <v>600301</v>
          </cell>
          <cell r="C76" t="str">
            <v>Pump Tubing Peristaltic WBC 91485-01</v>
          </cell>
          <cell r="E76">
            <v>1</v>
          </cell>
          <cell r="F76">
            <v>1</v>
          </cell>
          <cell r="H76">
            <v>7</v>
          </cell>
          <cell r="I76">
            <v>7</v>
          </cell>
        </row>
        <row r="77">
          <cell r="B77">
            <v>600302</v>
          </cell>
          <cell r="C77" t="str">
            <v>CY/MET Blood Mono Reag. Kit 9797.60</v>
          </cell>
          <cell r="E77">
            <v>2</v>
          </cell>
          <cell r="F77">
            <v>2</v>
          </cell>
          <cell r="H77">
            <v>1</v>
          </cell>
          <cell r="I77">
            <v>1</v>
          </cell>
        </row>
        <row r="78">
          <cell r="B78">
            <v>601408</v>
          </cell>
          <cell r="C78" t="str">
            <v>Total PSA Assay System 1D85-20</v>
          </cell>
          <cell r="E78">
            <v>0</v>
          </cell>
          <cell r="F78">
            <v>0</v>
          </cell>
          <cell r="H78">
            <v>1</v>
          </cell>
          <cell r="I78">
            <v>1</v>
          </cell>
        </row>
        <row r="79">
          <cell r="B79">
            <v>601988</v>
          </cell>
          <cell r="C79" t="str">
            <v>Thermal Printing paper 110mmX25m</v>
          </cell>
          <cell r="E79">
            <v>0</v>
          </cell>
          <cell r="F79">
            <v>0</v>
          </cell>
          <cell r="H79">
            <v>10</v>
          </cell>
          <cell r="I79">
            <v>10</v>
          </cell>
        </row>
        <row r="80">
          <cell r="B80">
            <v>602232</v>
          </cell>
          <cell r="C80" t="str">
            <v>AxSYM T4 Control 7A55-10</v>
          </cell>
          <cell r="E80">
            <v>1</v>
          </cell>
          <cell r="F80">
            <v>1</v>
          </cell>
          <cell r="H80">
            <v>0</v>
          </cell>
          <cell r="I80">
            <v>0</v>
          </cell>
          <cell r="J80">
            <v>602232</v>
          </cell>
        </row>
        <row r="81">
          <cell r="B81">
            <v>602389</v>
          </cell>
          <cell r="C81" t="str">
            <v>AxSYM Anti -TPO Reagent 5F57-20</v>
          </cell>
          <cell r="E81">
            <v>1</v>
          </cell>
          <cell r="F81">
            <v>1</v>
          </cell>
          <cell r="H81">
            <v>0</v>
          </cell>
          <cell r="I81">
            <v>0</v>
          </cell>
        </row>
        <row r="82">
          <cell r="B82">
            <v>602392</v>
          </cell>
          <cell r="C82" t="str">
            <v>AxSYM Anti -TG Reagent 5F56-20</v>
          </cell>
          <cell r="E82">
            <v>1</v>
          </cell>
          <cell r="F82">
            <v>1</v>
          </cell>
          <cell r="H82">
            <v>0</v>
          </cell>
          <cell r="I82">
            <v>0</v>
          </cell>
        </row>
        <row r="83">
          <cell r="B83">
            <v>602504</v>
          </cell>
          <cell r="C83" t="str">
            <v>AxSYM HIV 1/HIV 2 Reagent kit 3D41-22</v>
          </cell>
          <cell r="E83">
            <v>5</v>
          </cell>
          <cell r="F83">
            <v>5</v>
          </cell>
          <cell r="H83">
            <v>4</v>
          </cell>
          <cell r="I83">
            <v>4</v>
          </cell>
        </row>
        <row r="84">
          <cell r="B84">
            <v>602623</v>
          </cell>
          <cell r="C84" t="str">
            <v>Axsym Insulin Reagent 2D01-20</v>
          </cell>
          <cell r="E84">
            <v>0</v>
          </cell>
          <cell r="F84">
            <v>0</v>
          </cell>
          <cell r="H84">
            <v>1</v>
          </cell>
          <cell r="I84">
            <v>1</v>
          </cell>
        </row>
        <row r="85">
          <cell r="B85">
            <v>602651</v>
          </cell>
          <cell r="C85" t="str">
            <v>CD-3500 Reticylocyte Reagent 3H40-01</v>
          </cell>
          <cell r="E85">
            <v>2</v>
          </cell>
          <cell r="F85">
            <v>2</v>
          </cell>
          <cell r="H85">
            <v>0</v>
          </cell>
          <cell r="I85">
            <v>0</v>
          </cell>
        </row>
        <row r="86">
          <cell r="B86">
            <v>602684</v>
          </cell>
          <cell r="C86" t="str">
            <v>Axsym.3rd Gen.TSH Calibrator - 7K49-01</v>
          </cell>
          <cell r="E86">
            <v>1</v>
          </cell>
          <cell r="F86">
            <v>1</v>
          </cell>
          <cell r="H86">
            <v>0</v>
          </cell>
          <cell r="I86">
            <v>0</v>
          </cell>
        </row>
        <row r="87">
          <cell r="B87">
            <v>602694</v>
          </cell>
          <cell r="C87" t="str">
            <v>Assy Solv 3.9kg(NoW.SHR WHT)SQ8921122101</v>
          </cell>
          <cell r="E87">
            <v>2</v>
          </cell>
          <cell r="F87">
            <v>2</v>
          </cell>
          <cell r="H87">
            <v>0</v>
          </cell>
          <cell r="I87">
            <v>0</v>
          </cell>
        </row>
        <row r="88">
          <cell r="B88">
            <v>602699</v>
          </cell>
          <cell r="C88" t="str">
            <v>CD 3200 HGB Lyse 4Ltr. -3H80-01</v>
          </cell>
          <cell r="E88">
            <v>2</v>
          </cell>
          <cell r="F88">
            <v>2</v>
          </cell>
          <cell r="H88">
            <v>0</v>
          </cell>
          <cell r="I88">
            <v>0</v>
          </cell>
        </row>
        <row r="89">
          <cell r="B89">
            <v>602847</v>
          </cell>
          <cell r="C89" t="str">
            <v>Axsym Ferritin calibrator  7K45-01.</v>
          </cell>
          <cell r="E89">
            <v>1</v>
          </cell>
          <cell r="F89">
            <v>1</v>
          </cell>
          <cell r="H89">
            <v>0</v>
          </cell>
          <cell r="I89">
            <v>0</v>
          </cell>
        </row>
        <row r="90">
          <cell r="B90">
            <v>602924</v>
          </cell>
          <cell r="C90" t="str">
            <v>Asxym B12 Reagent 3C79-21</v>
          </cell>
          <cell r="E90">
            <v>1</v>
          </cell>
          <cell r="F90">
            <v>1</v>
          </cell>
          <cell r="H90">
            <v>0</v>
          </cell>
          <cell r="I90">
            <v>0</v>
          </cell>
        </row>
        <row r="91">
          <cell r="B91">
            <v>602983</v>
          </cell>
          <cell r="C91" t="str">
            <v>Axsym Free T4 Control -7k51-10</v>
          </cell>
          <cell r="E91">
            <v>1</v>
          </cell>
          <cell r="F91">
            <v>1</v>
          </cell>
          <cell r="H91">
            <v>0</v>
          </cell>
          <cell r="I91">
            <v>0</v>
          </cell>
        </row>
        <row r="92">
          <cell r="B92">
            <v>603034</v>
          </cell>
          <cell r="C92" t="str">
            <v>AxSYM Total B-hCG Control 9C21-12</v>
          </cell>
          <cell r="E92">
            <v>4</v>
          </cell>
          <cell r="F92">
            <v>4</v>
          </cell>
          <cell r="H92">
            <v>0</v>
          </cell>
          <cell r="I92">
            <v>0</v>
          </cell>
        </row>
        <row r="93">
          <cell r="B93">
            <v>603037</v>
          </cell>
          <cell r="C93" t="str">
            <v>AxSYM Total B-hCG Calibrator kit 9C21-01</v>
          </cell>
          <cell r="E93">
            <v>2</v>
          </cell>
          <cell r="F93">
            <v>2</v>
          </cell>
          <cell r="H93">
            <v>0</v>
          </cell>
          <cell r="I93">
            <v>0</v>
          </cell>
        </row>
        <row r="94">
          <cell r="B94">
            <v>603054</v>
          </cell>
          <cell r="C94" t="str">
            <v>Axsym Folate Lysis Kit 9C13-60</v>
          </cell>
          <cell r="E94">
            <v>1</v>
          </cell>
          <cell r="F94">
            <v>1</v>
          </cell>
          <cell r="H94">
            <v>0</v>
          </cell>
          <cell r="I94">
            <v>0</v>
          </cell>
        </row>
        <row r="95">
          <cell r="B95">
            <v>603071</v>
          </cell>
          <cell r="C95" t="str">
            <v>CD S2 TUBES 9130543 TBG SILI(S2) 50INC</v>
          </cell>
          <cell r="E95">
            <v>2</v>
          </cell>
          <cell r="F95">
            <v>2</v>
          </cell>
          <cell r="H95">
            <v>0</v>
          </cell>
          <cell r="I95">
            <v>0</v>
          </cell>
        </row>
        <row r="96">
          <cell r="B96">
            <v>603084</v>
          </cell>
          <cell r="C96" t="str">
            <v>PCB Flow Control module 8960132001</v>
          </cell>
          <cell r="E96">
            <v>1</v>
          </cell>
          <cell r="F96">
            <v>1</v>
          </cell>
          <cell r="H96">
            <v>0</v>
          </cell>
          <cell r="I96">
            <v>0</v>
          </cell>
        </row>
        <row r="97">
          <cell r="B97">
            <v>603085</v>
          </cell>
          <cell r="C97" t="str">
            <v>Filter Air Inline 08H38-01</v>
          </cell>
          <cell r="E97">
            <v>3</v>
          </cell>
          <cell r="F97">
            <v>3</v>
          </cell>
          <cell r="H97">
            <v>0</v>
          </cell>
          <cell r="I97">
            <v>0</v>
          </cell>
        </row>
        <row r="98">
          <cell r="B98" t="str">
            <v>Result</v>
          </cell>
          <cell r="C98">
            <v>0</v>
          </cell>
          <cell r="D98">
            <v>11</v>
          </cell>
          <cell r="E98">
            <v>358</v>
          </cell>
          <cell r="F98">
            <v>369</v>
          </cell>
          <cell r="G98">
            <v>12</v>
          </cell>
          <cell r="H98">
            <v>348.5</v>
          </cell>
          <cell r="I98">
            <v>360.5</v>
          </cell>
        </row>
        <row r="99">
          <cell r="B99">
            <v>600804</v>
          </cell>
          <cell r="C99" t="str">
            <v>Preci. QID G2B Strips 98241-01 100'S</v>
          </cell>
          <cell r="D99">
            <v>1</v>
          </cell>
          <cell r="E99">
            <v>12</v>
          </cell>
          <cell r="F99">
            <v>13</v>
          </cell>
          <cell r="G99">
            <v>14</v>
          </cell>
          <cell r="H99">
            <v>9</v>
          </cell>
          <cell r="I99">
            <v>23</v>
          </cell>
          <cell r="J99">
            <v>600804</v>
          </cell>
        </row>
        <row r="100">
          <cell r="B100">
            <v>600805</v>
          </cell>
          <cell r="C100" t="str">
            <v>Ultra Tlc Lancets 200 98682-02</v>
          </cell>
          <cell r="D100">
            <v>5</v>
          </cell>
          <cell r="E100">
            <v>96.375</v>
          </cell>
          <cell r="F100">
            <v>101.375</v>
          </cell>
          <cell r="G100">
            <v>5</v>
          </cell>
          <cell r="H100">
            <v>81.13</v>
          </cell>
          <cell r="I100">
            <v>86.13</v>
          </cell>
          <cell r="J100">
            <v>600805</v>
          </cell>
        </row>
        <row r="101">
          <cell r="B101">
            <v>600806</v>
          </cell>
          <cell r="C101" t="str">
            <v>Optium Strips 80114-01 100'S</v>
          </cell>
          <cell r="D101">
            <v>201</v>
          </cell>
          <cell r="E101">
            <v>390</v>
          </cell>
          <cell r="F101">
            <v>591</v>
          </cell>
          <cell r="G101">
            <v>123</v>
          </cell>
          <cell r="H101">
            <v>318</v>
          </cell>
          <cell r="I101">
            <v>441</v>
          </cell>
          <cell r="J101">
            <v>600806</v>
          </cell>
        </row>
        <row r="102">
          <cell r="B102">
            <v>602414</v>
          </cell>
          <cell r="C102" t="str">
            <v>Optium G3c Strips 25's - 99052-35</v>
          </cell>
          <cell r="D102">
            <v>35</v>
          </cell>
          <cell r="E102">
            <v>114</v>
          </cell>
          <cell r="F102">
            <v>149</v>
          </cell>
          <cell r="G102">
            <v>12</v>
          </cell>
          <cell r="H102">
            <v>69</v>
          </cell>
          <cell r="I102">
            <v>81</v>
          </cell>
          <cell r="J102">
            <v>602414</v>
          </cell>
        </row>
        <row r="103">
          <cell r="B103">
            <v>602415</v>
          </cell>
          <cell r="C103" t="str">
            <v>Optium G3c Strips 50's - 99054-37</v>
          </cell>
          <cell r="D103">
            <v>19</v>
          </cell>
          <cell r="E103">
            <v>90</v>
          </cell>
          <cell r="F103">
            <v>109</v>
          </cell>
          <cell r="G103">
            <v>32</v>
          </cell>
          <cell r="H103">
            <v>70</v>
          </cell>
          <cell r="I103">
            <v>102</v>
          </cell>
          <cell r="J103">
            <v>602415</v>
          </cell>
        </row>
        <row r="104">
          <cell r="B104" t="str">
            <v>Result</v>
          </cell>
          <cell r="C104">
            <v>0</v>
          </cell>
          <cell r="D104">
            <v>261</v>
          </cell>
          <cell r="E104">
            <v>702.375</v>
          </cell>
          <cell r="F104">
            <v>963.375</v>
          </cell>
          <cell r="G104">
            <v>186</v>
          </cell>
          <cell r="H104">
            <v>547.13</v>
          </cell>
          <cell r="I104">
            <v>733.13</v>
          </cell>
        </row>
        <row r="105">
          <cell r="B105">
            <v>600307</v>
          </cell>
          <cell r="C105" t="str">
            <v>Acular 5ml</v>
          </cell>
          <cell r="D105">
            <v>3174</v>
          </cell>
          <cell r="E105">
            <v>755</v>
          </cell>
          <cell r="F105">
            <v>3929</v>
          </cell>
          <cell r="G105">
            <v>2520</v>
          </cell>
          <cell r="H105">
            <v>551</v>
          </cell>
          <cell r="I105">
            <v>3071</v>
          </cell>
          <cell r="J105">
            <v>600307</v>
          </cell>
        </row>
        <row r="106">
          <cell r="B106">
            <v>600308</v>
          </cell>
          <cell r="C106" t="str">
            <v>Alphagan P 5ml</v>
          </cell>
          <cell r="D106">
            <v>1429</v>
          </cell>
          <cell r="E106">
            <v>274</v>
          </cell>
          <cell r="F106">
            <v>1703</v>
          </cell>
          <cell r="G106">
            <v>962</v>
          </cell>
          <cell r="H106">
            <v>282</v>
          </cell>
          <cell r="I106">
            <v>1244</v>
          </cell>
          <cell r="J106">
            <v>600308</v>
          </cell>
        </row>
        <row r="107">
          <cell r="B107">
            <v>600309</v>
          </cell>
          <cell r="C107" t="str">
            <v>Betagan 5ml</v>
          </cell>
          <cell r="D107">
            <v>1234</v>
          </cell>
          <cell r="E107">
            <v>363</v>
          </cell>
          <cell r="F107">
            <v>1597</v>
          </cell>
          <cell r="G107">
            <v>690</v>
          </cell>
          <cell r="H107">
            <v>189</v>
          </cell>
          <cell r="I107">
            <v>879</v>
          </cell>
          <cell r="J107">
            <v>600309</v>
          </cell>
        </row>
        <row r="108">
          <cell r="B108">
            <v>600310</v>
          </cell>
          <cell r="C108" t="str">
            <v>Botox Inj. A Vial of 100 Units</v>
          </cell>
          <cell r="E108">
            <v>12</v>
          </cell>
          <cell r="F108">
            <v>12</v>
          </cell>
          <cell r="H108">
            <v>32</v>
          </cell>
          <cell r="I108">
            <v>32</v>
          </cell>
          <cell r="J108">
            <v>600310</v>
          </cell>
        </row>
        <row r="109">
          <cell r="B109">
            <v>600311</v>
          </cell>
          <cell r="C109" t="str">
            <v>Fml 5ml</v>
          </cell>
          <cell r="D109">
            <v>4486</v>
          </cell>
          <cell r="E109">
            <v>991</v>
          </cell>
          <cell r="F109">
            <v>5477</v>
          </cell>
          <cell r="G109">
            <v>5096</v>
          </cell>
          <cell r="H109">
            <v>848</v>
          </cell>
          <cell r="I109">
            <v>5944</v>
          </cell>
          <cell r="J109">
            <v>600311</v>
          </cell>
        </row>
        <row r="110">
          <cell r="B110">
            <v>600312</v>
          </cell>
          <cell r="C110" t="str">
            <v>Fml Neo 5ml</v>
          </cell>
          <cell r="D110">
            <v>661</v>
          </cell>
          <cell r="E110">
            <v>317</v>
          </cell>
          <cell r="F110">
            <v>978</v>
          </cell>
          <cell r="G110">
            <v>646</v>
          </cell>
          <cell r="H110">
            <v>-3</v>
          </cell>
          <cell r="I110">
            <v>643</v>
          </cell>
          <cell r="J110">
            <v>600312</v>
          </cell>
        </row>
        <row r="111">
          <cell r="B111">
            <v>600313</v>
          </cell>
          <cell r="C111" t="str">
            <v>Genoptic Eye Drops</v>
          </cell>
          <cell r="E111">
            <v>0</v>
          </cell>
          <cell r="F111">
            <v>0</v>
          </cell>
          <cell r="G111">
            <v>120</v>
          </cell>
          <cell r="H111">
            <v>0</v>
          </cell>
          <cell r="I111">
            <v>120</v>
          </cell>
          <cell r="J111">
            <v>600313</v>
          </cell>
        </row>
        <row r="112">
          <cell r="B112">
            <v>600314</v>
          </cell>
          <cell r="C112" t="str">
            <v>Liquifilm Tears 15ml</v>
          </cell>
          <cell r="D112">
            <v>-1</v>
          </cell>
          <cell r="E112">
            <v>-24</v>
          </cell>
          <cell r="F112">
            <v>-25</v>
          </cell>
          <cell r="G112">
            <v>300</v>
          </cell>
          <cell r="H112">
            <v>71</v>
          </cell>
          <cell r="I112">
            <v>371</v>
          </cell>
          <cell r="J112">
            <v>600314</v>
          </cell>
        </row>
        <row r="113">
          <cell r="B113">
            <v>600315</v>
          </cell>
          <cell r="C113" t="str">
            <v>Lumigan Opthalmic Sol. 3ml Bottle</v>
          </cell>
          <cell r="D113">
            <v>1517</v>
          </cell>
          <cell r="E113">
            <v>842</v>
          </cell>
          <cell r="F113">
            <v>2359</v>
          </cell>
          <cell r="G113">
            <v>1034</v>
          </cell>
          <cell r="H113">
            <v>664</v>
          </cell>
          <cell r="I113">
            <v>1698</v>
          </cell>
          <cell r="J113">
            <v>600315</v>
          </cell>
        </row>
        <row r="114">
          <cell r="B114">
            <v>600316</v>
          </cell>
          <cell r="C114" t="str">
            <v>Poly Pred 5ml</v>
          </cell>
          <cell r="D114">
            <v>849</v>
          </cell>
          <cell r="E114">
            <v>137</v>
          </cell>
          <cell r="F114">
            <v>986</v>
          </cell>
          <cell r="G114">
            <v>1998</v>
          </cell>
          <cell r="H114">
            <v>145</v>
          </cell>
          <cell r="I114">
            <v>2143</v>
          </cell>
          <cell r="J114">
            <v>600316</v>
          </cell>
        </row>
        <row r="115">
          <cell r="B115">
            <v>600317</v>
          </cell>
          <cell r="C115" t="str">
            <v>Pred Forte 5ml</v>
          </cell>
          <cell r="D115">
            <v>7578</v>
          </cell>
          <cell r="E115">
            <v>6005</v>
          </cell>
          <cell r="F115">
            <v>13583</v>
          </cell>
          <cell r="G115">
            <v>11394</v>
          </cell>
          <cell r="H115">
            <v>4941</v>
          </cell>
          <cell r="I115">
            <v>16335</v>
          </cell>
          <cell r="J115">
            <v>600317</v>
          </cell>
        </row>
        <row r="116">
          <cell r="B116">
            <v>600318</v>
          </cell>
          <cell r="C116" t="str">
            <v>Exocin 5ml</v>
          </cell>
          <cell r="D116">
            <v>4553</v>
          </cell>
          <cell r="E116">
            <v>1368</v>
          </cell>
          <cell r="F116">
            <v>5921</v>
          </cell>
          <cell r="G116">
            <v>4263</v>
          </cell>
          <cell r="H116">
            <v>1114</v>
          </cell>
          <cell r="I116">
            <v>5377</v>
          </cell>
          <cell r="J116">
            <v>600318</v>
          </cell>
        </row>
        <row r="117">
          <cell r="B117">
            <v>600319</v>
          </cell>
          <cell r="C117" t="str">
            <v>Refresh Tears 15ml</v>
          </cell>
          <cell r="D117">
            <v>3304</v>
          </cell>
          <cell r="E117">
            <v>1079</v>
          </cell>
          <cell r="F117">
            <v>4383</v>
          </cell>
          <cell r="G117">
            <v>3002</v>
          </cell>
          <cell r="H117">
            <v>849</v>
          </cell>
          <cell r="I117">
            <v>3851</v>
          </cell>
          <cell r="J117">
            <v>600319</v>
          </cell>
        </row>
        <row r="118">
          <cell r="B118">
            <v>602413</v>
          </cell>
          <cell r="C118" t="str">
            <v>Refresh LiquiGel 15ml</v>
          </cell>
          <cell r="D118">
            <v>1156</v>
          </cell>
          <cell r="E118">
            <v>336</v>
          </cell>
          <cell r="F118">
            <v>1492</v>
          </cell>
          <cell r="G118">
            <v>1472</v>
          </cell>
          <cell r="H118">
            <v>284</v>
          </cell>
          <cell r="I118">
            <v>1756</v>
          </cell>
          <cell r="J118">
            <v>602413</v>
          </cell>
        </row>
        <row r="119">
          <cell r="B119">
            <v>602930</v>
          </cell>
          <cell r="C119" t="str">
            <v>Exopred 5ml</v>
          </cell>
          <cell r="D119">
            <v>2241</v>
          </cell>
          <cell r="E119">
            <v>217</v>
          </cell>
          <cell r="F119">
            <v>2458</v>
          </cell>
          <cell r="H119">
            <v>0</v>
          </cell>
          <cell r="I119">
            <v>0</v>
          </cell>
          <cell r="J119">
            <v>602930</v>
          </cell>
        </row>
        <row r="120">
          <cell r="B120" t="str">
            <v>Result</v>
          </cell>
          <cell r="C120">
            <v>0</v>
          </cell>
          <cell r="D120">
            <v>32181</v>
          </cell>
          <cell r="E120">
            <v>12672</v>
          </cell>
          <cell r="F120">
            <v>44853</v>
          </cell>
          <cell r="G120">
            <v>33497</v>
          </cell>
          <cell r="H120">
            <v>9967</v>
          </cell>
          <cell r="I120">
            <v>43464</v>
          </cell>
        </row>
        <row r="121">
          <cell r="B121">
            <v>602464</v>
          </cell>
          <cell r="C121" t="str">
            <v>Infus.sleeve adn test chamber OPOS20L</v>
          </cell>
          <cell r="E121">
            <v>2</v>
          </cell>
          <cell r="F121">
            <v>2</v>
          </cell>
          <cell r="H121">
            <v>0</v>
          </cell>
          <cell r="I121">
            <v>0</v>
          </cell>
        </row>
        <row r="122">
          <cell r="B122">
            <v>602636</v>
          </cell>
          <cell r="C122" t="str">
            <v>Sovereign compact system con. OMP680300</v>
          </cell>
          <cell r="E122">
            <v>0</v>
          </cell>
          <cell r="F122">
            <v>0</v>
          </cell>
          <cell r="H122">
            <v>2</v>
          </cell>
          <cell r="I122">
            <v>2</v>
          </cell>
        </row>
        <row r="123">
          <cell r="B123" t="str">
            <v>Result</v>
          </cell>
          <cell r="C123">
            <v>0</v>
          </cell>
          <cell r="E123">
            <v>2</v>
          </cell>
          <cell r="F123">
            <v>2</v>
          </cell>
          <cell r="H123">
            <v>2</v>
          </cell>
          <cell r="I123">
            <v>2</v>
          </cell>
        </row>
        <row r="124">
          <cell r="B124">
            <v>600334</v>
          </cell>
          <cell r="C124" t="str">
            <v>ClariFlex - CLRFLXB 19.50</v>
          </cell>
          <cell r="E124">
            <v>4</v>
          </cell>
          <cell r="F124">
            <v>4</v>
          </cell>
          <cell r="H124">
            <v>2</v>
          </cell>
          <cell r="I124">
            <v>2</v>
          </cell>
        </row>
        <row r="125">
          <cell r="B125">
            <v>600336</v>
          </cell>
          <cell r="C125" t="str">
            <v>Duralens - D65T 23.0</v>
          </cell>
          <cell r="E125">
            <v>64</v>
          </cell>
          <cell r="F125">
            <v>64</v>
          </cell>
          <cell r="H125">
            <v>45</v>
          </cell>
          <cell r="I125">
            <v>45</v>
          </cell>
          <cell r="J125">
            <v>600336</v>
          </cell>
        </row>
        <row r="126">
          <cell r="B126">
            <v>600337</v>
          </cell>
          <cell r="C126" t="str">
            <v>Duralens - D65T 24.0</v>
          </cell>
          <cell r="E126">
            <v>29</v>
          </cell>
          <cell r="F126">
            <v>29</v>
          </cell>
          <cell r="H126">
            <v>22</v>
          </cell>
          <cell r="I126">
            <v>22</v>
          </cell>
          <cell r="J126">
            <v>600337</v>
          </cell>
        </row>
        <row r="127">
          <cell r="B127">
            <v>600338</v>
          </cell>
          <cell r="C127" t="str">
            <v>Duralens - D65T 17.0</v>
          </cell>
          <cell r="E127">
            <v>5</v>
          </cell>
          <cell r="F127">
            <v>5</v>
          </cell>
          <cell r="H127">
            <v>1</v>
          </cell>
          <cell r="I127">
            <v>1</v>
          </cell>
        </row>
        <row r="128">
          <cell r="B128">
            <v>600339</v>
          </cell>
          <cell r="C128" t="str">
            <v>Duralens - D65T 11.0</v>
          </cell>
          <cell r="E128">
            <v>0</v>
          </cell>
          <cell r="F128">
            <v>0</v>
          </cell>
          <cell r="H128">
            <v>1</v>
          </cell>
          <cell r="I128">
            <v>1</v>
          </cell>
        </row>
        <row r="129">
          <cell r="B129">
            <v>600340</v>
          </cell>
          <cell r="C129" t="str">
            <v>Duralens - D65T 13.0</v>
          </cell>
          <cell r="E129">
            <v>1</v>
          </cell>
          <cell r="F129">
            <v>1</v>
          </cell>
          <cell r="H129">
            <v>1</v>
          </cell>
          <cell r="I129">
            <v>1</v>
          </cell>
        </row>
        <row r="130">
          <cell r="B130">
            <v>600341</v>
          </cell>
          <cell r="C130" t="str">
            <v>Duralens - D65T 26.0</v>
          </cell>
          <cell r="E130">
            <v>2</v>
          </cell>
          <cell r="F130">
            <v>2</v>
          </cell>
          <cell r="H130">
            <v>5</v>
          </cell>
          <cell r="I130">
            <v>5</v>
          </cell>
        </row>
        <row r="131">
          <cell r="B131">
            <v>600342</v>
          </cell>
          <cell r="C131" t="str">
            <v>Duralens - D65T 15.0</v>
          </cell>
          <cell r="E131">
            <v>4</v>
          </cell>
          <cell r="F131">
            <v>4</v>
          </cell>
          <cell r="H131">
            <v>2</v>
          </cell>
          <cell r="I131">
            <v>2</v>
          </cell>
        </row>
        <row r="132">
          <cell r="B132">
            <v>600343</v>
          </cell>
          <cell r="C132" t="str">
            <v>Duralens - D65T 16.0</v>
          </cell>
          <cell r="E132">
            <v>4</v>
          </cell>
          <cell r="F132">
            <v>4</v>
          </cell>
          <cell r="H132">
            <v>0</v>
          </cell>
          <cell r="I132">
            <v>0</v>
          </cell>
        </row>
        <row r="133">
          <cell r="B133">
            <v>600347</v>
          </cell>
          <cell r="C133" t="str">
            <v>Duralens - DL 53 16.0</v>
          </cell>
          <cell r="E133">
            <v>1</v>
          </cell>
          <cell r="F133">
            <v>1</v>
          </cell>
          <cell r="H133">
            <v>1</v>
          </cell>
          <cell r="I133">
            <v>1</v>
          </cell>
        </row>
        <row r="134">
          <cell r="B134">
            <v>600348</v>
          </cell>
          <cell r="C134" t="str">
            <v>Duralens - DL 53 18.0</v>
          </cell>
          <cell r="E134">
            <v>3</v>
          </cell>
          <cell r="F134">
            <v>3</v>
          </cell>
          <cell r="H134">
            <v>1</v>
          </cell>
          <cell r="I134">
            <v>1</v>
          </cell>
        </row>
        <row r="135">
          <cell r="B135">
            <v>600349</v>
          </cell>
          <cell r="C135" t="str">
            <v>Duralens - DL 53 20.0</v>
          </cell>
          <cell r="E135">
            <v>8</v>
          </cell>
          <cell r="F135">
            <v>8</v>
          </cell>
          <cell r="H135">
            <v>3</v>
          </cell>
          <cell r="I135">
            <v>3</v>
          </cell>
          <cell r="J135">
            <v>600349</v>
          </cell>
        </row>
        <row r="136">
          <cell r="B136">
            <v>600350</v>
          </cell>
          <cell r="C136" t="str">
            <v>Duralens - DL 53 22.0</v>
          </cell>
          <cell r="E136">
            <v>36</v>
          </cell>
          <cell r="F136">
            <v>36</v>
          </cell>
          <cell r="H136">
            <v>21</v>
          </cell>
          <cell r="I136">
            <v>21</v>
          </cell>
          <cell r="J136">
            <v>600350</v>
          </cell>
        </row>
        <row r="137">
          <cell r="B137">
            <v>600351</v>
          </cell>
          <cell r="C137" t="str">
            <v>Duralens - DL 53 24.0</v>
          </cell>
          <cell r="E137">
            <v>13</v>
          </cell>
          <cell r="F137">
            <v>13</v>
          </cell>
          <cell r="H137">
            <v>-3</v>
          </cell>
          <cell r="I137">
            <v>-3</v>
          </cell>
        </row>
        <row r="138">
          <cell r="B138">
            <v>600352</v>
          </cell>
          <cell r="C138" t="str">
            <v>Duralens - DL 53 25.0</v>
          </cell>
          <cell r="E138">
            <v>7</v>
          </cell>
          <cell r="F138">
            <v>7</v>
          </cell>
          <cell r="H138">
            <v>1</v>
          </cell>
          <cell r="I138">
            <v>1</v>
          </cell>
          <cell r="J138">
            <v>600352</v>
          </cell>
        </row>
        <row r="139">
          <cell r="B139">
            <v>600353</v>
          </cell>
          <cell r="C139" t="str">
            <v>Duralens - DL 53 26.0</v>
          </cell>
          <cell r="E139">
            <v>2</v>
          </cell>
          <cell r="F139">
            <v>2</v>
          </cell>
          <cell r="H139">
            <v>-1</v>
          </cell>
          <cell r="I139">
            <v>-1</v>
          </cell>
        </row>
        <row r="140">
          <cell r="B140">
            <v>600381</v>
          </cell>
          <cell r="C140" t="str">
            <v>Cee On Lenses 812 C 17.0</v>
          </cell>
          <cell r="E140">
            <v>0</v>
          </cell>
          <cell r="F140">
            <v>0</v>
          </cell>
          <cell r="H140">
            <v>1</v>
          </cell>
          <cell r="I140">
            <v>1</v>
          </cell>
        </row>
        <row r="141">
          <cell r="B141">
            <v>600382</v>
          </cell>
          <cell r="C141" t="str">
            <v>Cee On Lenses 812 C 18.0</v>
          </cell>
          <cell r="E141">
            <v>0</v>
          </cell>
          <cell r="F141">
            <v>0</v>
          </cell>
          <cell r="H141">
            <v>5</v>
          </cell>
          <cell r="I141">
            <v>5</v>
          </cell>
        </row>
        <row r="142">
          <cell r="B142">
            <v>600383</v>
          </cell>
          <cell r="C142" t="str">
            <v>Cee On Lenses 812 C 19.0</v>
          </cell>
          <cell r="E142">
            <v>0</v>
          </cell>
          <cell r="F142">
            <v>0</v>
          </cell>
          <cell r="H142">
            <v>3</v>
          </cell>
          <cell r="I142">
            <v>3</v>
          </cell>
        </row>
        <row r="143">
          <cell r="B143">
            <v>600406</v>
          </cell>
          <cell r="C143" t="str">
            <v>Sensar - AR 40e 11.0</v>
          </cell>
          <cell r="E143">
            <v>2</v>
          </cell>
          <cell r="F143">
            <v>2</v>
          </cell>
          <cell r="H143">
            <v>1</v>
          </cell>
          <cell r="I143">
            <v>1</v>
          </cell>
        </row>
        <row r="144">
          <cell r="B144">
            <v>600407</v>
          </cell>
          <cell r="C144" t="str">
            <v>Sensar - AR 40e 12.0</v>
          </cell>
          <cell r="E144">
            <v>1</v>
          </cell>
          <cell r="F144">
            <v>1</v>
          </cell>
          <cell r="H144">
            <v>2</v>
          </cell>
          <cell r="I144">
            <v>2</v>
          </cell>
        </row>
        <row r="145">
          <cell r="B145">
            <v>600408</v>
          </cell>
          <cell r="C145" t="str">
            <v>Sensar - AR 40e 13.0</v>
          </cell>
          <cell r="E145">
            <v>0</v>
          </cell>
          <cell r="F145">
            <v>0</v>
          </cell>
          <cell r="H145">
            <v>1</v>
          </cell>
          <cell r="I145">
            <v>1</v>
          </cell>
        </row>
        <row r="146">
          <cell r="B146">
            <v>600409</v>
          </cell>
          <cell r="C146" t="str">
            <v>Sensar - AR 40e 14.0</v>
          </cell>
          <cell r="E146">
            <v>2</v>
          </cell>
          <cell r="F146">
            <v>2</v>
          </cell>
          <cell r="H146">
            <v>1</v>
          </cell>
          <cell r="I146">
            <v>1</v>
          </cell>
        </row>
        <row r="147">
          <cell r="B147">
            <v>600411</v>
          </cell>
          <cell r="C147" t="str">
            <v>Sensar - AR 40e 28.0</v>
          </cell>
          <cell r="E147">
            <v>0</v>
          </cell>
          <cell r="F147">
            <v>0</v>
          </cell>
          <cell r="H147">
            <v>1</v>
          </cell>
          <cell r="I147">
            <v>1</v>
          </cell>
        </row>
        <row r="148">
          <cell r="B148">
            <v>600413</v>
          </cell>
          <cell r="C148" t="str">
            <v>Sensar - AR 40e 30.0</v>
          </cell>
          <cell r="E148">
            <v>1</v>
          </cell>
          <cell r="F148">
            <v>1</v>
          </cell>
          <cell r="H148">
            <v>0</v>
          </cell>
          <cell r="I148">
            <v>0</v>
          </cell>
        </row>
        <row r="149">
          <cell r="B149">
            <v>601412</v>
          </cell>
          <cell r="C149" t="str">
            <v>ClariFlex - CLRFLXB 13.0</v>
          </cell>
          <cell r="E149">
            <v>1</v>
          </cell>
          <cell r="F149">
            <v>1</v>
          </cell>
          <cell r="H149">
            <v>0</v>
          </cell>
          <cell r="I149">
            <v>0</v>
          </cell>
        </row>
        <row r="150">
          <cell r="B150">
            <v>601414</v>
          </cell>
          <cell r="C150" t="str">
            <v>ClariFlex - CLRFLXB 16.0</v>
          </cell>
          <cell r="E150">
            <v>5</v>
          </cell>
          <cell r="F150">
            <v>5</v>
          </cell>
          <cell r="H150">
            <v>1</v>
          </cell>
          <cell r="I150">
            <v>1</v>
          </cell>
        </row>
        <row r="151">
          <cell r="B151">
            <v>601415</v>
          </cell>
          <cell r="C151" t="str">
            <v>ClariFlex - CLRFLXB 17.0</v>
          </cell>
          <cell r="E151">
            <v>1</v>
          </cell>
          <cell r="F151">
            <v>1</v>
          </cell>
          <cell r="H151">
            <v>2</v>
          </cell>
          <cell r="I151">
            <v>2</v>
          </cell>
        </row>
        <row r="152">
          <cell r="B152">
            <v>601416</v>
          </cell>
          <cell r="C152" t="str">
            <v>ClariFlex - CLRFLXB 18.5</v>
          </cell>
          <cell r="E152">
            <v>3</v>
          </cell>
          <cell r="F152">
            <v>3</v>
          </cell>
          <cell r="H152">
            <v>0</v>
          </cell>
          <cell r="I152">
            <v>0</v>
          </cell>
        </row>
        <row r="153">
          <cell r="B153">
            <v>601417</v>
          </cell>
          <cell r="C153" t="str">
            <v>ClariFlex - CLRFLXB 19.0</v>
          </cell>
          <cell r="E153">
            <v>11</v>
          </cell>
          <cell r="F153">
            <v>11</v>
          </cell>
          <cell r="H153">
            <v>9</v>
          </cell>
          <cell r="I153">
            <v>9</v>
          </cell>
          <cell r="J153">
            <v>601417</v>
          </cell>
        </row>
        <row r="154">
          <cell r="B154">
            <v>601418</v>
          </cell>
          <cell r="C154" t="str">
            <v>ClariFlex - CLRFLXB 20.0</v>
          </cell>
          <cell r="E154">
            <v>21</v>
          </cell>
          <cell r="F154">
            <v>21</v>
          </cell>
          <cell r="H154">
            <v>13</v>
          </cell>
          <cell r="I154">
            <v>13</v>
          </cell>
          <cell r="J154">
            <v>601418</v>
          </cell>
        </row>
        <row r="155">
          <cell r="B155">
            <v>601419</v>
          </cell>
          <cell r="C155" t="str">
            <v>ClariFlex - CLRFLXB 20.5</v>
          </cell>
          <cell r="E155">
            <v>5</v>
          </cell>
          <cell r="F155">
            <v>5</v>
          </cell>
          <cell r="H155">
            <v>8</v>
          </cell>
          <cell r="I155">
            <v>8</v>
          </cell>
        </row>
        <row r="156">
          <cell r="B156">
            <v>601420</v>
          </cell>
          <cell r="C156" t="str">
            <v>ClariFlex - CLRFLXB 21.0</v>
          </cell>
          <cell r="E156">
            <v>40</v>
          </cell>
          <cell r="F156">
            <v>40</v>
          </cell>
          <cell r="H156">
            <v>17</v>
          </cell>
          <cell r="I156">
            <v>17</v>
          </cell>
          <cell r="J156">
            <v>601420</v>
          </cell>
        </row>
        <row r="157">
          <cell r="B157">
            <v>601421</v>
          </cell>
          <cell r="C157" t="str">
            <v>ClariFlex - CLRFLXB 21.5</v>
          </cell>
          <cell r="E157">
            <v>5</v>
          </cell>
          <cell r="F157">
            <v>5</v>
          </cell>
          <cell r="H157">
            <v>1</v>
          </cell>
          <cell r="I157">
            <v>1</v>
          </cell>
          <cell r="J157">
            <v>601421</v>
          </cell>
        </row>
        <row r="158">
          <cell r="B158">
            <v>601422</v>
          </cell>
          <cell r="C158" t="str">
            <v>ClariFlex - CLRFLXB 22.0</v>
          </cell>
          <cell r="E158">
            <v>38</v>
          </cell>
          <cell r="F158">
            <v>38</v>
          </cell>
          <cell r="H158">
            <v>27</v>
          </cell>
          <cell r="I158">
            <v>27</v>
          </cell>
          <cell r="J158">
            <v>601422</v>
          </cell>
        </row>
        <row r="159">
          <cell r="B159">
            <v>601423</v>
          </cell>
          <cell r="C159" t="str">
            <v>ClariFlex - CLRFLXB 22.5</v>
          </cell>
          <cell r="E159">
            <v>4</v>
          </cell>
          <cell r="F159">
            <v>4</v>
          </cell>
          <cell r="H159">
            <v>6</v>
          </cell>
          <cell r="I159">
            <v>6</v>
          </cell>
          <cell r="J159">
            <v>601423</v>
          </cell>
        </row>
        <row r="160">
          <cell r="B160">
            <v>601424</v>
          </cell>
          <cell r="C160" t="str">
            <v>ClariFlex - CLRFLXB 23.0</v>
          </cell>
          <cell r="E160">
            <v>21</v>
          </cell>
          <cell r="F160">
            <v>21</v>
          </cell>
          <cell r="H160">
            <v>10</v>
          </cell>
          <cell r="I160">
            <v>10</v>
          </cell>
          <cell r="J160">
            <v>601424</v>
          </cell>
        </row>
        <row r="161">
          <cell r="B161">
            <v>601425</v>
          </cell>
          <cell r="C161" t="str">
            <v>ClariFlex - CLRFLXB 23.5</v>
          </cell>
          <cell r="E161">
            <v>6</v>
          </cell>
          <cell r="F161">
            <v>6</v>
          </cell>
          <cell r="H161">
            <v>0</v>
          </cell>
          <cell r="I161">
            <v>0</v>
          </cell>
          <cell r="J161">
            <v>601425</v>
          </cell>
        </row>
        <row r="162">
          <cell r="B162">
            <v>601426</v>
          </cell>
          <cell r="C162" t="str">
            <v>ClariFlex - CLRFLXB 24.0</v>
          </cell>
          <cell r="E162">
            <v>5</v>
          </cell>
          <cell r="F162">
            <v>5</v>
          </cell>
          <cell r="H162">
            <v>3</v>
          </cell>
          <cell r="I162">
            <v>3</v>
          </cell>
          <cell r="J162">
            <v>601426</v>
          </cell>
        </row>
        <row r="163">
          <cell r="B163">
            <v>601429</v>
          </cell>
          <cell r="C163" t="str">
            <v>ClariFlex - CLRFLXB 15.0</v>
          </cell>
          <cell r="E163">
            <v>1</v>
          </cell>
          <cell r="F163">
            <v>1</v>
          </cell>
          <cell r="H163">
            <v>0</v>
          </cell>
          <cell r="I163">
            <v>0</v>
          </cell>
        </row>
        <row r="164">
          <cell r="B164">
            <v>601430</v>
          </cell>
          <cell r="C164" t="str">
            <v>ClariFlex - CLRFLXB 18.0</v>
          </cell>
          <cell r="E164">
            <v>1</v>
          </cell>
          <cell r="F164">
            <v>1</v>
          </cell>
          <cell r="H164">
            <v>5</v>
          </cell>
          <cell r="I164">
            <v>5</v>
          </cell>
        </row>
        <row r="165">
          <cell r="B165">
            <v>601431</v>
          </cell>
          <cell r="C165" t="str">
            <v>ClariFlex - CLRFLXB 25.0</v>
          </cell>
          <cell r="E165">
            <v>1</v>
          </cell>
          <cell r="F165">
            <v>1</v>
          </cell>
          <cell r="H165">
            <v>3</v>
          </cell>
          <cell r="I165">
            <v>3</v>
          </cell>
          <cell r="J165">
            <v>601431</v>
          </cell>
        </row>
        <row r="166">
          <cell r="B166">
            <v>601432</v>
          </cell>
          <cell r="C166" t="str">
            <v>ClariFlex - CLRFLXB 26.0</v>
          </cell>
          <cell r="E166">
            <v>1</v>
          </cell>
          <cell r="F166">
            <v>1</v>
          </cell>
          <cell r="H166">
            <v>0</v>
          </cell>
          <cell r="I166">
            <v>0</v>
          </cell>
        </row>
        <row r="167">
          <cell r="B167">
            <v>601435</v>
          </cell>
          <cell r="C167" t="str">
            <v>Duralens - D65T 18.0</v>
          </cell>
          <cell r="E167">
            <v>9</v>
          </cell>
          <cell r="F167">
            <v>9</v>
          </cell>
          <cell r="H167">
            <v>8</v>
          </cell>
          <cell r="I167">
            <v>8</v>
          </cell>
        </row>
        <row r="168">
          <cell r="B168">
            <v>601436</v>
          </cell>
          <cell r="C168" t="str">
            <v>Duralens - D65T 19.0</v>
          </cell>
          <cell r="E168">
            <v>34</v>
          </cell>
          <cell r="F168">
            <v>34</v>
          </cell>
          <cell r="H168">
            <v>16</v>
          </cell>
          <cell r="I168">
            <v>16</v>
          </cell>
          <cell r="J168">
            <v>601436</v>
          </cell>
        </row>
        <row r="169">
          <cell r="B169">
            <v>601437</v>
          </cell>
          <cell r="C169" t="str">
            <v>Duralens - D65T 20.0</v>
          </cell>
          <cell r="E169">
            <v>31</v>
          </cell>
          <cell r="F169">
            <v>31</v>
          </cell>
          <cell r="H169">
            <v>38</v>
          </cell>
          <cell r="I169">
            <v>38</v>
          </cell>
          <cell r="J169">
            <v>601437</v>
          </cell>
        </row>
        <row r="170">
          <cell r="B170">
            <v>601438</v>
          </cell>
          <cell r="C170" t="str">
            <v>Duralens - D65T 21.0</v>
          </cell>
          <cell r="E170">
            <v>65</v>
          </cell>
          <cell r="F170">
            <v>65</v>
          </cell>
          <cell r="H170">
            <v>72</v>
          </cell>
          <cell r="I170">
            <v>72</v>
          </cell>
          <cell r="J170">
            <v>601438</v>
          </cell>
        </row>
        <row r="171">
          <cell r="B171">
            <v>601439</v>
          </cell>
          <cell r="C171" t="str">
            <v>Duralens - D65T 22.0</v>
          </cell>
          <cell r="E171">
            <v>91</v>
          </cell>
          <cell r="F171">
            <v>91</v>
          </cell>
          <cell r="H171">
            <v>76</v>
          </cell>
          <cell r="I171">
            <v>76</v>
          </cell>
          <cell r="J171">
            <v>601439</v>
          </cell>
        </row>
        <row r="172">
          <cell r="B172">
            <v>601440</v>
          </cell>
          <cell r="C172" t="str">
            <v>Duralens - D65T 27.0</v>
          </cell>
          <cell r="E172">
            <v>1</v>
          </cell>
          <cell r="F172">
            <v>1</v>
          </cell>
          <cell r="H172">
            <v>4</v>
          </cell>
          <cell r="I172">
            <v>4</v>
          </cell>
        </row>
        <row r="173">
          <cell r="B173">
            <v>601441</v>
          </cell>
          <cell r="C173" t="str">
            <v>Duralens - D65T 12.0</v>
          </cell>
          <cell r="E173">
            <v>1</v>
          </cell>
          <cell r="F173">
            <v>1</v>
          </cell>
          <cell r="H173">
            <v>1</v>
          </cell>
          <cell r="I173">
            <v>1</v>
          </cell>
        </row>
        <row r="174">
          <cell r="B174">
            <v>601442</v>
          </cell>
          <cell r="C174" t="str">
            <v>Duralens - D65T 25.0</v>
          </cell>
          <cell r="E174">
            <v>13</v>
          </cell>
          <cell r="F174">
            <v>13</v>
          </cell>
          <cell r="H174">
            <v>10</v>
          </cell>
          <cell r="I174">
            <v>10</v>
          </cell>
          <cell r="J174">
            <v>601442</v>
          </cell>
        </row>
        <row r="175">
          <cell r="B175">
            <v>601443</v>
          </cell>
          <cell r="C175" t="str">
            <v>Duralens - DL 53 13.0</v>
          </cell>
          <cell r="E175">
            <v>1</v>
          </cell>
          <cell r="F175">
            <v>1</v>
          </cell>
          <cell r="H175">
            <v>0</v>
          </cell>
          <cell r="I175">
            <v>0</v>
          </cell>
        </row>
        <row r="176">
          <cell r="B176">
            <v>601446</v>
          </cell>
          <cell r="C176" t="str">
            <v>Duralens - DL 53 19.0</v>
          </cell>
          <cell r="E176">
            <v>8</v>
          </cell>
          <cell r="F176">
            <v>8</v>
          </cell>
          <cell r="H176">
            <v>7</v>
          </cell>
          <cell r="I176">
            <v>7</v>
          </cell>
        </row>
        <row r="177">
          <cell r="B177">
            <v>601447</v>
          </cell>
          <cell r="C177" t="str">
            <v>Duralens - DL 53 21.0</v>
          </cell>
          <cell r="E177">
            <v>13</v>
          </cell>
          <cell r="F177">
            <v>13</v>
          </cell>
          <cell r="H177">
            <v>20</v>
          </cell>
          <cell r="I177">
            <v>20</v>
          </cell>
          <cell r="J177">
            <v>601447</v>
          </cell>
        </row>
        <row r="178">
          <cell r="B178">
            <v>601448</v>
          </cell>
          <cell r="C178" t="str">
            <v>Duralens - DL 53 23.0</v>
          </cell>
          <cell r="E178">
            <v>19</v>
          </cell>
          <cell r="F178">
            <v>19</v>
          </cell>
          <cell r="H178">
            <v>18</v>
          </cell>
          <cell r="I178">
            <v>18</v>
          </cell>
          <cell r="J178">
            <v>601448</v>
          </cell>
        </row>
        <row r="179">
          <cell r="B179">
            <v>601451</v>
          </cell>
          <cell r="C179" t="str">
            <v>Sensar - AR 40e 16.00</v>
          </cell>
          <cell r="E179">
            <v>4</v>
          </cell>
          <cell r="F179">
            <v>4</v>
          </cell>
          <cell r="H179">
            <v>3</v>
          </cell>
          <cell r="I179">
            <v>3</v>
          </cell>
        </row>
        <row r="180">
          <cell r="B180">
            <v>601452</v>
          </cell>
          <cell r="C180" t="str">
            <v>Sensar - AR 40e 17.00</v>
          </cell>
          <cell r="E180">
            <v>5</v>
          </cell>
          <cell r="F180">
            <v>5</v>
          </cell>
          <cell r="H180">
            <v>6</v>
          </cell>
          <cell r="I180">
            <v>6</v>
          </cell>
        </row>
        <row r="181">
          <cell r="B181">
            <v>601453</v>
          </cell>
          <cell r="C181" t="str">
            <v>Sensar - AR 40e 18.00</v>
          </cell>
          <cell r="E181">
            <v>5</v>
          </cell>
          <cell r="F181">
            <v>5</v>
          </cell>
          <cell r="H181">
            <v>2</v>
          </cell>
          <cell r="I181">
            <v>2</v>
          </cell>
        </row>
        <row r="182">
          <cell r="B182">
            <v>601454</v>
          </cell>
          <cell r="C182" t="str">
            <v>Sensar - AR 40e 19.00</v>
          </cell>
          <cell r="E182">
            <v>5</v>
          </cell>
          <cell r="F182">
            <v>5</v>
          </cell>
          <cell r="H182">
            <v>7</v>
          </cell>
          <cell r="I182">
            <v>7</v>
          </cell>
          <cell r="J182">
            <v>601454</v>
          </cell>
        </row>
        <row r="183">
          <cell r="B183">
            <v>601455</v>
          </cell>
          <cell r="C183" t="str">
            <v>Sensar - AR 40e 19.50</v>
          </cell>
          <cell r="E183">
            <v>7</v>
          </cell>
          <cell r="F183">
            <v>7</v>
          </cell>
          <cell r="H183">
            <v>9</v>
          </cell>
          <cell r="I183">
            <v>9</v>
          </cell>
        </row>
        <row r="184">
          <cell r="B184">
            <v>601456</v>
          </cell>
          <cell r="C184" t="str">
            <v>Sensar - AR 40e 20.00</v>
          </cell>
          <cell r="E184">
            <v>15</v>
          </cell>
          <cell r="F184">
            <v>15</v>
          </cell>
          <cell r="H184">
            <v>24</v>
          </cell>
          <cell r="I184">
            <v>24</v>
          </cell>
          <cell r="J184">
            <v>601456</v>
          </cell>
        </row>
        <row r="185">
          <cell r="B185">
            <v>601457</v>
          </cell>
          <cell r="C185" t="str">
            <v>Sensar - AR 40e 20.50</v>
          </cell>
          <cell r="E185">
            <v>16</v>
          </cell>
          <cell r="F185">
            <v>16</v>
          </cell>
          <cell r="H185">
            <v>22</v>
          </cell>
          <cell r="I185">
            <v>22</v>
          </cell>
          <cell r="J185">
            <v>601457</v>
          </cell>
        </row>
        <row r="186">
          <cell r="B186">
            <v>601458</v>
          </cell>
          <cell r="C186" t="str">
            <v>Sensar - AR 40e 21.00</v>
          </cell>
          <cell r="E186">
            <v>37</v>
          </cell>
          <cell r="F186">
            <v>37</v>
          </cell>
          <cell r="H186">
            <v>35</v>
          </cell>
          <cell r="I186">
            <v>35</v>
          </cell>
          <cell r="J186">
            <v>601458</v>
          </cell>
        </row>
        <row r="187">
          <cell r="B187">
            <v>601459</v>
          </cell>
          <cell r="C187" t="str">
            <v>Sensar - AR 40e 21.50</v>
          </cell>
          <cell r="E187">
            <v>38</v>
          </cell>
          <cell r="F187">
            <v>38</v>
          </cell>
          <cell r="H187">
            <v>41</v>
          </cell>
          <cell r="I187">
            <v>41</v>
          </cell>
          <cell r="J187">
            <v>601459</v>
          </cell>
        </row>
        <row r="188">
          <cell r="B188">
            <v>601460</v>
          </cell>
          <cell r="C188" t="str">
            <v>Sensar - AR 40e 22.00</v>
          </cell>
          <cell r="E188">
            <v>44</v>
          </cell>
          <cell r="F188">
            <v>44</v>
          </cell>
          <cell r="H188">
            <v>84</v>
          </cell>
          <cell r="I188">
            <v>84</v>
          </cell>
          <cell r="J188">
            <v>601460</v>
          </cell>
        </row>
        <row r="189">
          <cell r="B189">
            <v>601461</v>
          </cell>
          <cell r="C189" t="str">
            <v>Sensar - AR 40e 22.50</v>
          </cell>
          <cell r="E189">
            <v>37</v>
          </cell>
          <cell r="F189">
            <v>37</v>
          </cell>
          <cell r="H189">
            <v>68</v>
          </cell>
          <cell r="I189">
            <v>68</v>
          </cell>
        </row>
        <row r="190">
          <cell r="B190">
            <v>601462</v>
          </cell>
          <cell r="C190" t="str">
            <v>Sensar - AR 40e 23.00</v>
          </cell>
          <cell r="E190">
            <v>32</v>
          </cell>
          <cell r="F190">
            <v>32</v>
          </cell>
          <cell r="H190">
            <v>70</v>
          </cell>
          <cell r="I190">
            <v>70</v>
          </cell>
          <cell r="J190">
            <v>601462</v>
          </cell>
        </row>
        <row r="191">
          <cell r="B191">
            <v>601463</v>
          </cell>
          <cell r="C191" t="str">
            <v>Sensar - AR 40e 23.50</v>
          </cell>
          <cell r="E191">
            <v>12</v>
          </cell>
          <cell r="F191">
            <v>12</v>
          </cell>
          <cell r="H191">
            <v>29</v>
          </cell>
          <cell r="I191">
            <v>29</v>
          </cell>
          <cell r="J191">
            <v>601463</v>
          </cell>
        </row>
        <row r="192">
          <cell r="B192">
            <v>601464</v>
          </cell>
          <cell r="C192" t="str">
            <v>Sensar - AR 40e 24.00</v>
          </cell>
          <cell r="E192">
            <v>8</v>
          </cell>
          <cell r="F192">
            <v>8</v>
          </cell>
          <cell r="H192">
            <v>29</v>
          </cell>
          <cell r="I192">
            <v>29</v>
          </cell>
          <cell r="J192">
            <v>601464</v>
          </cell>
        </row>
        <row r="193">
          <cell r="B193">
            <v>601465</v>
          </cell>
          <cell r="C193" t="str">
            <v>Sensar - AR 40e 24.50</v>
          </cell>
          <cell r="E193">
            <v>11</v>
          </cell>
          <cell r="F193">
            <v>11</v>
          </cell>
          <cell r="H193">
            <v>11</v>
          </cell>
          <cell r="I193">
            <v>11</v>
          </cell>
          <cell r="J193">
            <v>601465</v>
          </cell>
        </row>
        <row r="194">
          <cell r="B194">
            <v>601466</v>
          </cell>
          <cell r="C194" t="str">
            <v>Sensar - AR 40e 25.00</v>
          </cell>
          <cell r="E194">
            <v>5</v>
          </cell>
          <cell r="F194">
            <v>5</v>
          </cell>
          <cell r="H194">
            <v>15</v>
          </cell>
          <cell r="I194">
            <v>15</v>
          </cell>
          <cell r="J194">
            <v>601466</v>
          </cell>
        </row>
        <row r="195">
          <cell r="B195">
            <v>601467</v>
          </cell>
          <cell r="C195" t="str">
            <v>Sensar - AR 40e 26.00</v>
          </cell>
          <cell r="E195">
            <v>8</v>
          </cell>
          <cell r="F195">
            <v>8</v>
          </cell>
          <cell r="H195">
            <v>10</v>
          </cell>
          <cell r="I195">
            <v>10</v>
          </cell>
          <cell r="J195">
            <v>601467</v>
          </cell>
        </row>
        <row r="196">
          <cell r="B196">
            <v>601468</v>
          </cell>
          <cell r="C196" t="str">
            <v>Sensar - AR 40e 27.00</v>
          </cell>
          <cell r="E196">
            <v>4</v>
          </cell>
          <cell r="F196">
            <v>4</v>
          </cell>
          <cell r="H196">
            <v>4</v>
          </cell>
          <cell r="I196">
            <v>4</v>
          </cell>
          <cell r="J196">
            <v>601468</v>
          </cell>
        </row>
        <row r="197">
          <cell r="B197">
            <v>601473</v>
          </cell>
          <cell r="C197" t="str">
            <v>Cee On Lenses 811 C 16.00</v>
          </cell>
          <cell r="E197">
            <v>0</v>
          </cell>
          <cell r="F197">
            <v>0</v>
          </cell>
          <cell r="H197">
            <v>1</v>
          </cell>
          <cell r="I197">
            <v>1</v>
          </cell>
        </row>
        <row r="198">
          <cell r="B198">
            <v>601474</v>
          </cell>
          <cell r="C198" t="str">
            <v>Cee On Lenses 811 C 17.00</v>
          </cell>
          <cell r="E198">
            <v>0</v>
          </cell>
          <cell r="F198">
            <v>0</v>
          </cell>
          <cell r="H198">
            <v>2</v>
          </cell>
          <cell r="I198">
            <v>2</v>
          </cell>
        </row>
        <row r="199">
          <cell r="B199">
            <v>601475</v>
          </cell>
          <cell r="C199" t="str">
            <v>Cee On Lenses 811 C 18.00</v>
          </cell>
          <cell r="E199">
            <v>0</v>
          </cell>
          <cell r="F199">
            <v>0</v>
          </cell>
          <cell r="H199">
            <v>2</v>
          </cell>
          <cell r="I199">
            <v>2</v>
          </cell>
        </row>
        <row r="200">
          <cell r="B200">
            <v>601476</v>
          </cell>
          <cell r="C200" t="str">
            <v>Cee On Lenses 811 C 19.00</v>
          </cell>
          <cell r="E200">
            <v>1</v>
          </cell>
          <cell r="F200">
            <v>1</v>
          </cell>
          <cell r="H200">
            <v>0</v>
          </cell>
          <cell r="I200">
            <v>0</v>
          </cell>
        </row>
        <row r="201">
          <cell r="B201">
            <v>601477</v>
          </cell>
          <cell r="C201" t="str">
            <v>Cee On Lenses 811 C 21.00</v>
          </cell>
          <cell r="E201">
            <v>0</v>
          </cell>
          <cell r="F201">
            <v>0</v>
          </cell>
          <cell r="H201">
            <v>9</v>
          </cell>
          <cell r="I201">
            <v>9</v>
          </cell>
        </row>
        <row r="202">
          <cell r="B202">
            <v>601478</v>
          </cell>
          <cell r="C202" t="str">
            <v>Cee On Lenses 811 C 23.00</v>
          </cell>
          <cell r="E202">
            <v>0</v>
          </cell>
          <cell r="F202">
            <v>0</v>
          </cell>
          <cell r="H202">
            <v>4</v>
          </cell>
          <cell r="I202">
            <v>4</v>
          </cell>
        </row>
        <row r="203">
          <cell r="B203">
            <v>601479</v>
          </cell>
          <cell r="C203" t="str">
            <v>Cee On Lenses 811 C 24.00</v>
          </cell>
          <cell r="E203">
            <v>0</v>
          </cell>
          <cell r="F203">
            <v>0</v>
          </cell>
          <cell r="H203">
            <v>2</v>
          </cell>
          <cell r="I203">
            <v>2</v>
          </cell>
        </row>
        <row r="204">
          <cell r="B204">
            <v>601480</v>
          </cell>
          <cell r="C204" t="str">
            <v>Cee On Lenses 811 C 25.00</v>
          </cell>
          <cell r="E204">
            <v>0</v>
          </cell>
          <cell r="F204">
            <v>0</v>
          </cell>
          <cell r="H204">
            <v>2</v>
          </cell>
          <cell r="I204">
            <v>2</v>
          </cell>
        </row>
        <row r="205">
          <cell r="B205">
            <v>601481</v>
          </cell>
          <cell r="C205" t="str">
            <v>Cee On Lenses 811 C 26.00</v>
          </cell>
          <cell r="E205">
            <v>0</v>
          </cell>
          <cell r="F205">
            <v>0</v>
          </cell>
          <cell r="H205">
            <v>-1</v>
          </cell>
          <cell r="I205">
            <v>-1</v>
          </cell>
        </row>
        <row r="206">
          <cell r="B206">
            <v>601485</v>
          </cell>
          <cell r="C206" t="str">
            <v>Cee On Lenses 812 C 23.00</v>
          </cell>
          <cell r="E206">
            <v>1</v>
          </cell>
          <cell r="F206">
            <v>1</v>
          </cell>
          <cell r="H206">
            <v>12</v>
          </cell>
          <cell r="I206">
            <v>12</v>
          </cell>
        </row>
        <row r="207">
          <cell r="B207">
            <v>601486</v>
          </cell>
          <cell r="C207" t="str">
            <v>Cee On Lenses 812 C 24.00</v>
          </cell>
          <cell r="E207">
            <v>1</v>
          </cell>
          <cell r="F207">
            <v>1</v>
          </cell>
          <cell r="H207">
            <v>4</v>
          </cell>
          <cell r="I207">
            <v>4</v>
          </cell>
        </row>
        <row r="208">
          <cell r="B208">
            <v>601487</v>
          </cell>
          <cell r="C208" t="str">
            <v>Cee On Lenses 811 C 20.00</v>
          </cell>
          <cell r="E208">
            <v>0</v>
          </cell>
          <cell r="F208">
            <v>0</v>
          </cell>
          <cell r="H208">
            <v>3</v>
          </cell>
          <cell r="I208">
            <v>3</v>
          </cell>
        </row>
        <row r="209">
          <cell r="B209">
            <v>601488</v>
          </cell>
          <cell r="C209" t="str">
            <v>Cee On Lenses 811 C 22.00</v>
          </cell>
          <cell r="E209">
            <v>1</v>
          </cell>
          <cell r="F209">
            <v>1</v>
          </cell>
          <cell r="H209">
            <v>8</v>
          </cell>
          <cell r="I209">
            <v>8</v>
          </cell>
        </row>
        <row r="210">
          <cell r="B210">
            <v>601489</v>
          </cell>
          <cell r="C210" t="str">
            <v>Cee On Lenses 812 C 21.00</v>
          </cell>
          <cell r="E210">
            <v>0</v>
          </cell>
          <cell r="F210">
            <v>0</v>
          </cell>
          <cell r="H210">
            <v>6</v>
          </cell>
          <cell r="I210">
            <v>6</v>
          </cell>
        </row>
        <row r="211">
          <cell r="B211">
            <v>601490</v>
          </cell>
          <cell r="C211" t="str">
            <v>Cee On Lenses 812 C 25.00</v>
          </cell>
          <cell r="E211">
            <v>1</v>
          </cell>
          <cell r="F211">
            <v>1</v>
          </cell>
          <cell r="H211">
            <v>-1</v>
          </cell>
          <cell r="I211">
            <v>-1</v>
          </cell>
        </row>
        <row r="212">
          <cell r="B212">
            <v>601491</v>
          </cell>
          <cell r="C212" t="str">
            <v>Cee on Lenses 812 C 20.00</v>
          </cell>
          <cell r="E212">
            <v>0</v>
          </cell>
          <cell r="F212">
            <v>0</v>
          </cell>
          <cell r="H212">
            <v>8</v>
          </cell>
          <cell r="I212">
            <v>8</v>
          </cell>
        </row>
        <row r="213">
          <cell r="B213">
            <v>601492</v>
          </cell>
          <cell r="C213" t="str">
            <v>Cee On Lenses 812 C 22.00</v>
          </cell>
          <cell r="E213">
            <v>0</v>
          </cell>
          <cell r="F213">
            <v>0</v>
          </cell>
          <cell r="H213">
            <v>17</v>
          </cell>
          <cell r="I213">
            <v>17</v>
          </cell>
        </row>
        <row r="214">
          <cell r="B214">
            <v>601493</v>
          </cell>
          <cell r="C214" t="str">
            <v>Healon GV-Inj. 14mg/ml 1'S</v>
          </cell>
          <cell r="E214">
            <v>5</v>
          </cell>
          <cell r="F214">
            <v>5</v>
          </cell>
          <cell r="H214">
            <v>31</v>
          </cell>
          <cell r="I214">
            <v>31</v>
          </cell>
        </row>
        <row r="215">
          <cell r="B215">
            <v>601495</v>
          </cell>
          <cell r="C215" t="str">
            <v>Sensar - AR 40e 18.50</v>
          </cell>
          <cell r="E215">
            <v>4</v>
          </cell>
          <cell r="F215">
            <v>4</v>
          </cell>
          <cell r="H215">
            <v>5</v>
          </cell>
          <cell r="I215">
            <v>5</v>
          </cell>
        </row>
        <row r="216">
          <cell r="B216">
            <v>601754</v>
          </cell>
          <cell r="C216" t="str">
            <v>Duralens - D65T 14.0</v>
          </cell>
          <cell r="E216">
            <v>0</v>
          </cell>
          <cell r="F216">
            <v>0</v>
          </cell>
          <cell r="H216">
            <v>1</v>
          </cell>
          <cell r="I216">
            <v>1</v>
          </cell>
        </row>
        <row r="217">
          <cell r="B217">
            <v>602346</v>
          </cell>
          <cell r="C217" t="str">
            <v>Tecnis Monofocal Acrylic ZA9003 -10.0</v>
          </cell>
          <cell r="E217">
            <v>3</v>
          </cell>
          <cell r="F217">
            <v>3</v>
          </cell>
          <cell r="H217">
            <v>1</v>
          </cell>
          <cell r="I217">
            <v>1</v>
          </cell>
        </row>
        <row r="218">
          <cell r="B218">
            <v>602347</v>
          </cell>
          <cell r="C218" t="str">
            <v>Tecnis Monofocal Acrylic ZA 9003-11.0</v>
          </cell>
          <cell r="E218">
            <v>0</v>
          </cell>
          <cell r="F218">
            <v>0</v>
          </cell>
          <cell r="H218">
            <v>1</v>
          </cell>
          <cell r="I218">
            <v>1</v>
          </cell>
        </row>
        <row r="219">
          <cell r="B219">
            <v>602348</v>
          </cell>
          <cell r="C219" t="str">
            <v>Tecnis Monofocal Acrylic ZA 9003-12.0</v>
          </cell>
          <cell r="E219">
            <v>2</v>
          </cell>
          <cell r="F219">
            <v>2</v>
          </cell>
          <cell r="H219">
            <v>1</v>
          </cell>
          <cell r="I219">
            <v>1</v>
          </cell>
        </row>
        <row r="220">
          <cell r="B220">
            <v>602349</v>
          </cell>
          <cell r="C220" t="str">
            <v>Tecnis Monofocal Acrylic ZA 9003-13.0</v>
          </cell>
          <cell r="E220">
            <v>0</v>
          </cell>
          <cell r="F220">
            <v>0</v>
          </cell>
          <cell r="H220">
            <v>1</v>
          </cell>
          <cell r="I220">
            <v>1</v>
          </cell>
        </row>
        <row r="221">
          <cell r="B221">
            <v>602350</v>
          </cell>
          <cell r="C221" t="str">
            <v>Tecnis Monofocal Acrylic ZA 9003-14.0</v>
          </cell>
          <cell r="E221">
            <v>0</v>
          </cell>
          <cell r="F221">
            <v>0</v>
          </cell>
          <cell r="H221">
            <v>1</v>
          </cell>
          <cell r="I221">
            <v>1</v>
          </cell>
        </row>
        <row r="222">
          <cell r="B222">
            <v>602351</v>
          </cell>
          <cell r="C222" t="str">
            <v>Tecnis Monofocal Acrylic ZA 9003-15.0</v>
          </cell>
          <cell r="E222">
            <v>1</v>
          </cell>
          <cell r="F222">
            <v>1</v>
          </cell>
          <cell r="H222">
            <v>1</v>
          </cell>
          <cell r="I222">
            <v>1</v>
          </cell>
        </row>
        <row r="223">
          <cell r="B223">
            <v>602352</v>
          </cell>
          <cell r="C223" t="str">
            <v>Tecnis Monofocal Acrylic ZA 9003-16.0</v>
          </cell>
          <cell r="E223">
            <v>3</v>
          </cell>
          <cell r="F223">
            <v>3</v>
          </cell>
          <cell r="H223">
            <v>1</v>
          </cell>
          <cell r="I223">
            <v>1</v>
          </cell>
        </row>
        <row r="224">
          <cell r="B224">
            <v>602353</v>
          </cell>
          <cell r="C224" t="str">
            <v>Tecnis Monofocal Acrylic ZA 9003-17.0</v>
          </cell>
          <cell r="E224">
            <v>3</v>
          </cell>
          <cell r="F224">
            <v>3</v>
          </cell>
          <cell r="H224">
            <v>2</v>
          </cell>
          <cell r="I224">
            <v>2</v>
          </cell>
        </row>
        <row r="225">
          <cell r="B225">
            <v>602354</v>
          </cell>
          <cell r="C225" t="str">
            <v>Tecnis Monofocal Acrylic ZA 9003-18.0</v>
          </cell>
          <cell r="E225">
            <v>2</v>
          </cell>
          <cell r="F225">
            <v>2</v>
          </cell>
          <cell r="H225">
            <v>1</v>
          </cell>
          <cell r="I225">
            <v>1</v>
          </cell>
        </row>
        <row r="226">
          <cell r="B226">
            <v>602355</v>
          </cell>
          <cell r="C226" t="str">
            <v>Tecnis Monofocal Acrylic ZA 9003-18.5</v>
          </cell>
          <cell r="E226">
            <v>1</v>
          </cell>
          <cell r="F226">
            <v>1</v>
          </cell>
          <cell r="H226">
            <v>2</v>
          </cell>
          <cell r="I226">
            <v>2</v>
          </cell>
        </row>
        <row r="227">
          <cell r="B227">
            <v>602356</v>
          </cell>
          <cell r="C227" t="str">
            <v>Tecnis Monofocal Acrylic ZA 9003-19.0</v>
          </cell>
          <cell r="E227">
            <v>5</v>
          </cell>
          <cell r="F227">
            <v>5</v>
          </cell>
          <cell r="H227">
            <v>4</v>
          </cell>
          <cell r="I227">
            <v>4</v>
          </cell>
        </row>
        <row r="228">
          <cell r="B228">
            <v>602357</v>
          </cell>
          <cell r="C228" t="str">
            <v>Tecnis Monofocal Acrylic ZA 9003-19.5</v>
          </cell>
          <cell r="E228">
            <v>2</v>
          </cell>
          <cell r="F228">
            <v>2</v>
          </cell>
          <cell r="H228">
            <v>-1</v>
          </cell>
          <cell r="I228">
            <v>-1</v>
          </cell>
        </row>
        <row r="229">
          <cell r="B229">
            <v>602358</v>
          </cell>
          <cell r="C229" t="str">
            <v>Tecnis Monofocal Acrylic ZA 9003-20.0</v>
          </cell>
          <cell r="E229">
            <v>9</v>
          </cell>
          <cell r="F229">
            <v>9</v>
          </cell>
          <cell r="H229">
            <v>2</v>
          </cell>
          <cell r="I229">
            <v>2</v>
          </cell>
        </row>
        <row r="230">
          <cell r="B230">
            <v>602359</v>
          </cell>
          <cell r="C230" t="str">
            <v>Tecnis Monofocal Acrylic ZA 9003-20.5</v>
          </cell>
          <cell r="E230">
            <v>13</v>
          </cell>
          <cell r="F230">
            <v>13</v>
          </cell>
          <cell r="H230">
            <v>1</v>
          </cell>
          <cell r="I230">
            <v>1</v>
          </cell>
        </row>
        <row r="231">
          <cell r="B231">
            <v>602360</v>
          </cell>
          <cell r="C231" t="str">
            <v>Tecnis Monofocal Acrylic ZA 9003-21.0</v>
          </cell>
          <cell r="E231">
            <v>39</v>
          </cell>
          <cell r="F231">
            <v>39</v>
          </cell>
          <cell r="H231">
            <v>11</v>
          </cell>
          <cell r="I231">
            <v>11</v>
          </cell>
        </row>
        <row r="232">
          <cell r="B232">
            <v>602361</v>
          </cell>
          <cell r="C232" t="str">
            <v>Tecnis Monofocal Acrylic ZA 9003-21.5</v>
          </cell>
          <cell r="E232">
            <v>32</v>
          </cell>
          <cell r="F232">
            <v>32</v>
          </cell>
          <cell r="H232">
            <v>10</v>
          </cell>
          <cell r="I232">
            <v>10</v>
          </cell>
        </row>
        <row r="233">
          <cell r="B233">
            <v>602362</v>
          </cell>
          <cell r="C233" t="str">
            <v>Tecnis Monofocal Acrylic ZA 9003-22.0</v>
          </cell>
          <cell r="E233">
            <v>53</v>
          </cell>
          <cell r="F233">
            <v>53</v>
          </cell>
          <cell r="H233">
            <v>12</v>
          </cell>
          <cell r="I233">
            <v>12</v>
          </cell>
        </row>
        <row r="234">
          <cell r="B234">
            <v>602364</v>
          </cell>
          <cell r="C234" t="str">
            <v>Tecnis Monofocal Acrylic ZA 9003-22.5</v>
          </cell>
          <cell r="E234">
            <v>54</v>
          </cell>
          <cell r="F234">
            <v>54</v>
          </cell>
          <cell r="H234">
            <v>18</v>
          </cell>
          <cell r="I234">
            <v>18</v>
          </cell>
        </row>
        <row r="235">
          <cell r="B235">
            <v>602365</v>
          </cell>
          <cell r="C235" t="str">
            <v>Tecnis Monofocal Acrylic ZA 9003-23.0</v>
          </cell>
          <cell r="E235">
            <v>38</v>
          </cell>
          <cell r="F235">
            <v>38</v>
          </cell>
          <cell r="H235">
            <v>27</v>
          </cell>
          <cell r="I235">
            <v>27</v>
          </cell>
        </row>
        <row r="236">
          <cell r="B236">
            <v>602366</v>
          </cell>
          <cell r="C236" t="str">
            <v>Tecnis Monofocal Acrylic ZA 9003-23.5</v>
          </cell>
          <cell r="E236">
            <v>24</v>
          </cell>
          <cell r="F236">
            <v>24</v>
          </cell>
          <cell r="H236">
            <v>17</v>
          </cell>
          <cell r="I236">
            <v>17</v>
          </cell>
        </row>
        <row r="237">
          <cell r="B237">
            <v>602368</v>
          </cell>
          <cell r="C237" t="str">
            <v>Tecnis Monofocal Acrylic ZA 9003-24.0</v>
          </cell>
          <cell r="E237">
            <v>26</v>
          </cell>
          <cell r="F237">
            <v>26</v>
          </cell>
          <cell r="H237">
            <v>8</v>
          </cell>
          <cell r="I237">
            <v>8</v>
          </cell>
        </row>
        <row r="238">
          <cell r="B238">
            <v>602369</v>
          </cell>
          <cell r="C238" t="str">
            <v>Tecnis Monofocal Acrylic ZA 9003-24.5</v>
          </cell>
          <cell r="E238">
            <v>19</v>
          </cell>
          <cell r="F238">
            <v>19</v>
          </cell>
          <cell r="H238">
            <v>6</v>
          </cell>
          <cell r="I238">
            <v>6</v>
          </cell>
        </row>
        <row r="239">
          <cell r="B239">
            <v>602370</v>
          </cell>
          <cell r="C239" t="str">
            <v>Tecnis Monofocal Acrylic ZA 9003-25.0</v>
          </cell>
          <cell r="E239">
            <v>8</v>
          </cell>
          <cell r="F239">
            <v>8</v>
          </cell>
          <cell r="H239">
            <v>4</v>
          </cell>
          <cell r="I239">
            <v>4</v>
          </cell>
        </row>
        <row r="240">
          <cell r="B240">
            <v>602372</v>
          </cell>
          <cell r="C240" t="str">
            <v>Tecnis Monofocal Acrylic ZA 9003-26.0</v>
          </cell>
          <cell r="E240">
            <v>2</v>
          </cell>
          <cell r="F240">
            <v>2</v>
          </cell>
          <cell r="H240">
            <v>5</v>
          </cell>
          <cell r="I240">
            <v>5</v>
          </cell>
        </row>
        <row r="241">
          <cell r="B241">
            <v>602373</v>
          </cell>
          <cell r="C241" t="str">
            <v>Tecnis Monofocal Acrylic ZA 9003-27.0</v>
          </cell>
          <cell r="E241">
            <v>0</v>
          </cell>
          <cell r="F241">
            <v>0</v>
          </cell>
          <cell r="H241">
            <v>3</v>
          </cell>
          <cell r="I241">
            <v>3</v>
          </cell>
        </row>
        <row r="242">
          <cell r="B242">
            <v>602374</v>
          </cell>
          <cell r="C242" t="str">
            <v>Tecnis Monofocal Acrylic ZA 9003-28.0</v>
          </cell>
          <cell r="E242">
            <v>1</v>
          </cell>
          <cell r="F242">
            <v>1</v>
          </cell>
          <cell r="H242">
            <v>1</v>
          </cell>
          <cell r="I242">
            <v>1</v>
          </cell>
        </row>
        <row r="243">
          <cell r="B243">
            <v>602376</v>
          </cell>
          <cell r="C243" t="str">
            <v>Tecnis Monofocal Acrylic ZA 9003-30.0</v>
          </cell>
          <cell r="E243">
            <v>0</v>
          </cell>
          <cell r="F243">
            <v>0</v>
          </cell>
          <cell r="H243">
            <v>1</v>
          </cell>
          <cell r="I243">
            <v>1</v>
          </cell>
        </row>
        <row r="244">
          <cell r="B244">
            <v>602454</v>
          </cell>
          <cell r="C244" t="str">
            <v>Duralens - DL 53 17.5</v>
          </cell>
          <cell r="E244">
            <v>0</v>
          </cell>
          <cell r="F244">
            <v>0</v>
          </cell>
          <cell r="H244">
            <v>1</v>
          </cell>
          <cell r="I244">
            <v>1</v>
          </cell>
        </row>
        <row r="245">
          <cell r="B245">
            <v>602595</v>
          </cell>
          <cell r="C245" t="str">
            <v>Tecnis Monofocal Acrylic ZA9003 -25.5</v>
          </cell>
          <cell r="E245">
            <v>4</v>
          </cell>
          <cell r="F245">
            <v>4</v>
          </cell>
          <cell r="H245">
            <v>1</v>
          </cell>
          <cell r="I245">
            <v>1</v>
          </cell>
        </row>
        <row r="246">
          <cell r="B246">
            <v>602596</v>
          </cell>
          <cell r="C246" t="str">
            <v>Tecnis Monofocal Acrylic ZA9003 -26.5</v>
          </cell>
          <cell r="E246">
            <v>1</v>
          </cell>
          <cell r="F246">
            <v>1</v>
          </cell>
          <cell r="H246">
            <v>0</v>
          </cell>
          <cell r="I246">
            <v>0</v>
          </cell>
        </row>
        <row r="247">
          <cell r="B247">
            <v>602642</v>
          </cell>
          <cell r="C247" t="str">
            <v>Sensar AR40 17.50</v>
          </cell>
          <cell r="E247">
            <v>2</v>
          </cell>
          <cell r="F247">
            <v>2</v>
          </cell>
          <cell r="H247">
            <v>0</v>
          </cell>
          <cell r="I247">
            <v>0</v>
          </cell>
        </row>
        <row r="248">
          <cell r="B248">
            <v>602643</v>
          </cell>
          <cell r="C248" t="str">
            <v>Sensar AR40 25.50</v>
          </cell>
          <cell r="E248">
            <v>1</v>
          </cell>
          <cell r="F248">
            <v>1</v>
          </cell>
          <cell r="H248">
            <v>0</v>
          </cell>
          <cell r="I248">
            <v>0</v>
          </cell>
        </row>
        <row r="249">
          <cell r="B249" t="str">
            <v>Result</v>
          </cell>
          <cell r="C249">
            <v>0</v>
          </cell>
          <cell r="E249">
            <v>1300</v>
          </cell>
          <cell r="F249">
            <v>1300</v>
          </cell>
          <cell r="H249">
            <v>1219</v>
          </cell>
          <cell r="I249">
            <v>1219</v>
          </cell>
        </row>
        <row r="250">
          <cell r="B250">
            <v>600095</v>
          </cell>
          <cell r="C250" t="str">
            <v>Dialyzer AM-SD-750 U</v>
          </cell>
          <cell r="E250">
            <v>907</v>
          </cell>
          <cell r="F250">
            <v>907</v>
          </cell>
          <cell r="H250">
            <v>0</v>
          </cell>
          <cell r="I250">
            <v>0</v>
          </cell>
        </row>
        <row r="251">
          <cell r="B251">
            <v>600096</v>
          </cell>
          <cell r="C251" t="str">
            <v>Dialyzer AM-SD-650 U</v>
          </cell>
          <cell r="E251">
            <v>417</v>
          </cell>
          <cell r="F251">
            <v>417</v>
          </cell>
          <cell r="H251">
            <v>0</v>
          </cell>
          <cell r="I251">
            <v>0</v>
          </cell>
        </row>
        <row r="252">
          <cell r="B252">
            <v>603063</v>
          </cell>
          <cell r="C252" t="str">
            <v>Dialyzer - APS 650</v>
          </cell>
          <cell r="E252">
            <v>60</v>
          </cell>
          <cell r="F252">
            <v>60</v>
          </cell>
          <cell r="H252">
            <v>0</v>
          </cell>
          <cell r="I252">
            <v>0</v>
          </cell>
        </row>
        <row r="253">
          <cell r="B253" t="str">
            <v>Result</v>
          </cell>
          <cell r="C253">
            <v>0</v>
          </cell>
          <cell r="E253">
            <v>1384</v>
          </cell>
          <cell r="F253">
            <v>1384</v>
          </cell>
          <cell r="H253">
            <v>0</v>
          </cell>
          <cell r="I253">
            <v>0</v>
          </cell>
        </row>
        <row r="254">
          <cell r="B254">
            <v>600430</v>
          </cell>
          <cell r="C254" t="str">
            <v>Emla Cream 5G 5'S</v>
          </cell>
          <cell r="D254">
            <v>184</v>
          </cell>
          <cell r="E254">
            <v>58</v>
          </cell>
          <cell r="F254">
            <v>242</v>
          </cell>
          <cell r="G254">
            <v>138</v>
          </cell>
          <cell r="H254">
            <v>60</v>
          </cell>
          <cell r="I254">
            <v>198</v>
          </cell>
          <cell r="J254">
            <v>600430</v>
          </cell>
        </row>
        <row r="255">
          <cell r="B255">
            <v>600431</v>
          </cell>
          <cell r="C255" t="str">
            <v>Marcaine Heavy 0.5% 4ml X 5'S</v>
          </cell>
          <cell r="D255">
            <v>97</v>
          </cell>
          <cell r="E255">
            <v>235</v>
          </cell>
          <cell r="F255">
            <v>332</v>
          </cell>
          <cell r="G255">
            <v>97</v>
          </cell>
          <cell r="H255">
            <v>209</v>
          </cell>
          <cell r="I255">
            <v>306</v>
          </cell>
          <cell r="J255">
            <v>600431</v>
          </cell>
        </row>
        <row r="256">
          <cell r="B256">
            <v>600432</v>
          </cell>
          <cell r="C256" t="str">
            <v>Marcaine Plain 0.5% 10ml x 5'S</v>
          </cell>
          <cell r="D256">
            <v>9</v>
          </cell>
          <cell r="E256">
            <v>194</v>
          </cell>
          <cell r="F256">
            <v>203</v>
          </cell>
          <cell r="G256">
            <v>22</v>
          </cell>
          <cell r="H256">
            <v>119</v>
          </cell>
          <cell r="I256">
            <v>141</v>
          </cell>
          <cell r="J256">
            <v>600432</v>
          </cell>
        </row>
        <row r="257">
          <cell r="B257">
            <v>600433</v>
          </cell>
          <cell r="C257" t="str">
            <v>Xylocaine Jelly 2% 30GM 1'S</v>
          </cell>
          <cell r="D257">
            <v>663</v>
          </cell>
          <cell r="E257">
            <v>956</v>
          </cell>
          <cell r="F257">
            <v>1619</v>
          </cell>
          <cell r="G257">
            <v>717</v>
          </cell>
          <cell r="H257">
            <v>820</v>
          </cell>
          <cell r="I257">
            <v>1537</v>
          </cell>
          <cell r="J257">
            <v>600433</v>
          </cell>
        </row>
        <row r="258">
          <cell r="B258">
            <v>600435</v>
          </cell>
          <cell r="C258" t="str">
            <v>Xylocaine Spray 10% 50ml</v>
          </cell>
          <cell r="D258">
            <v>38</v>
          </cell>
          <cell r="E258">
            <v>80</v>
          </cell>
          <cell r="F258">
            <v>118</v>
          </cell>
          <cell r="G258">
            <v>63</v>
          </cell>
          <cell r="H258">
            <v>47</v>
          </cell>
          <cell r="I258">
            <v>110</v>
          </cell>
          <cell r="J258">
            <v>600435</v>
          </cell>
        </row>
        <row r="259">
          <cell r="B259">
            <v>600436</v>
          </cell>
          <cell r="C259" t="str">
            <v>Xyloproct Ointment 20GM</v>
          </cell>
          <cell r="D259">
            <v>760</v>
          </cell>
          <cell r="E259">
            <v>188</v>
          </cell>
          <cell r="F259">
            <v>948</v>
          </cell>
          <cell r="G259">
            <v>764</v>
          </cell>
          <cell r="H259">
            <v>173</v>
          </cell>
          <cell r="I259">
            <v>937</v>
          </cell>
          <cell r="J259">
            <v>600436</v>
          </cell>
        </row>
        <row r="260">
          <cell r="B260">
            <v>600437</v>
          </cell>
          <cell r="C260" t="str">
            <v>Xyloproct Supps. 10'S</v>
          </cell>
          <cell r="D260">
            <v>202</v>
          </cell>
          <cell r="E260">
            <v>6</v>
          </cell>
          <cell r="F260">
            <v>208</v>
          </cell>
          <cell r="G260">
            <v>234</v>
          </cell>
          <cell r="H260">
            <v>33</v>
          </cell>
          <cell r="I260">
            <v>267</v>
          </cell>
          <cell r="J260">
            <v>600437</v>
          </cell>
        </row>
        <row r="261">
          <cell r="B261">
            <v>600438</v>
          </cell>
          <cell r="C261" t="str">
            <v>Xylocain Poly Amps 5ml 2% 50'S</v>
          </cell>
          <cell r="D261">
            <v>30</v>
          </cell>
          <cell r="E261">
            <v>88</v>
          </cell>
          <cell r="F261">
            <v>118</v>
          </cell>
          <cell r="G261">
            <v>25</v>
          </cell>
          <cell r="H261">
            <v>119</v>
          </cell>
          <cell r="I261">
            <v>144</v>
          </cell>
          <cell r="J261">
            <v>600438</v>
          </cell>
        </row>
        <row r="262">
          <cell r="B262">
            <v>600439</v>
          </cell>
          <cell r="C262" t="str">
            <v>Losec Inj 40mg 10ml</v>
          </cell>
          <cell r="E262">
            <v>20</v>
          </cell>
          <cell r="F262">
            <v>20</v>
          </cell>
          <cell r="H262">
            <v>299</v>
          </cell>
          <cell r="I262">
            <v>299</v>
          </cell>
          <cell r="J262">
            <v>600439</v>
          </cell>
        </row>
        <row r="263">
          <cell r="B263">
            <v>600440</v>
          </cell>
          <cell r="C263" t="str">
            <v>Meronem IV Vial 500mg 10'S</v>
          </cell>
          <cell r="D263">
            <v>8</v>
          </cell>
          <cell r="E263">
            <v>75</v>
          </cell>
          <cell r="F263">
            <v>83</v>
          </cell>
          <cell r="G263">
            <v>4</v>
          </cell>
          <cell r="H263">
            <v>154</v>
          </cell>
          <cell r="I263">
            <v>158</v>
          </cell>
          <cell r="J263">
            <v>600440</v>
          </cell>
        </row>
        <row r="264">
          <cell r="B264">
            <v>600441</v>
          </cell>
          <cell r="C264" t="str">
            <v>Meronem IV Vial 1G 10'S</v>
          </cell>
          <cell r="E264">
            <v>27.6</v>
          </cell>
          <cell r="F264">
            <v>27.6</v>
          </cell>
          <cell r="G264">
            <v>8</v>
          </cell>
          <cell r="H264">
            <v>123</v>
          </cell>
          <cell r="I264">
            <v>131</v>
          </cell>
          <cell r="J264">
            <v>600441</v>
          </cell>
        </row>
        <row r="265">
          <cell r="B265">
            <v>600442</v>
          </cell>
          <cell r="C265" t="str">
            <v>Atacand 4mg 28'S</v>
          </cell>
          <cell r="D265">
            <v>115</v>
          </cell>
          <cell r="E265">
            <v>43</v>
          </cell>
          <cell r="F265">
            <v>158</v>
          </cell>
          <cell r="G265">
            <v>144</v>
          </cell>
          <cell r="H265">
            <v>68</v>
          </cell>
          <cell r="I265">
            <v>212</v>
          </cell>
          <cell r="J265">
            <v>600442</v>
          </cell>
        </row>
        <row r="266">
          <cell r="B266">
            <v>600443</v>
          </cell>
          <cell r="C266" t="str">
            <v>Atacand 8mg 28'S</v>
          </cell>
          <cell r="D266">
            <v>223</v>
          </cell>
          <cell r="E266">
            <v>116</v>
          </cell>
          <cell r="F266">
            <v>339</v>
          </cell>
          <cell r="G266">
            <v>154</v>
          </cell>
          <cell r="H266">
            <v>111</v>
          </cell>
          <cell r="I266">
            <v>265</v>
          </cell>
          <cell r="J266">
            <v>600443</v>
          </cell>
        </row>
        <row r="267">
          <cell r="B267">
            <v>600444</v>
          </cell>
          <cell r="C267" t="str">
            <v>Atacand 16mg 28'S</v>
          </cell>
          <cell r="D267">
            <v>85</v>
          </cell>
          <cell r="E267">
            <v>40</v>
          </cell>
          <cell r="F267">
            <v>125</v>
          </cell>
          <cell r="G267">
            <v>66</v>
          </cell>
          <cell r="H267">
            <v>31</v>
          </cell>
          <cell r="I267">
            <v>97</v>
          </cell>
          <cell r="J267">
            <v>600444</v>
          </cell>
        </row>
        <row r="268">
          <cell r="B268">
            <v>600445</v>
          </cell>
          <cell r="C268" t="str">
            <v>Betaloc Tabs 100mg 100'S</v>
          </cell>
          <cell r="D268">
            <v>55</v>
          </cell>
          <cell r="E268">
            <v>18</v>
          </cell>
          <cell r="F268">
            <v>73</v>
          </cell>
          <cell r="G268">
            <v>80</v>
          </cell>
          <cell r="H268">
            <v>43</v>
          </cell>
          <cell r="I268">
            <v>123</v>
          </cell>
          <cell r="J268">
            <v>600445</v>
          </cell>
        </row>
        <row r="269">
          <cell r="B269">
            <v>600446</v>
          </cell>
          <cell r="C269" t="str">
            <v>Betaloc Tabs 50mg 100'S</v>
          </cell>
          <cell r="D269">
            <v>1038</v>
          </cell>
          <cell r="E269">
            <v>345</v>
          </cell>
          <cell r="F269">
            <v>1383</v>
          </cell>
          <cell r="G269">
            <v>992</v>
          </cell>
          <cell r="H269">
            <v>278</v>
          </cell>
          <cell r="I269">
            <v>1270</v>
          </cell>
          <cell r="J269">
            <v>600446</v>
          </cell>
        </row>
        <row r="270">
          <cell r="B270">
            <v>600447</v>
          </cell>
          <cell r="C270" t="str">
            <v>Imdur Tabs 60mg 30'S</v>
          </cell>
          <cell r="E270">
            <v>0</v>
          </cell>
          <cell r="F270">
            <v>0</v>
          </cell>
          <cell r="G270">
            <v>5851</v>
          </cell>
          <cell r="H270">
            <v>1391</v>
          </cell>
          <cell r="I270">
            <v>7242</v>
          </cell>
          <cell r="J270">
            <v>600447</v>
          </cell>
        </row>
        <row r="271">
          <cell r="B271">
            <v>600450</v>
          </cell>
          <cell r="C271" t="str">
            <v>Plendil Tabs 5mg 100'S</v>
          </cell>
          <cell r="D271">
            <v>167</v>
          </cell>
          <cell r="E271">
            <v>71</v>
          </cell>
          <cell r="F271">
            <v>238</v>
          </cell>
          <cell r="G271">
            <v>198</v>
          </cell>
          <cell r="H271">
            <v>74</v>
          </cell>
          <cell r="I271">
            <v>272</v>
          </cell>
          <cell r="J271">
            <v>600450</v>
          </cell>
        </row>
        <row r="272">
          <cell r="B272">
            <v>600451</v>
          </cell>
          <cell r="C272" t="str">
            <v>Plendil Tabs 10mg 30'S</v>
          </cell>
          <cell r="D272">
            <v>114</v>
          </cell>
          <cell r="E272">
            <v>23</v>
          </cell>
          <cell r="F272">
            <v>137</v>
          </cell>
          <cell r="G272">
            <v>82</v>
          </cell>
          <cell r="H272">
            <v>42</v>
          </cell>
          <cell r="I272">
            <v>124</v>
          </cell>
          <cell r="J272">
            <v>600451</v>
          </cell>
        </row>
        <row r="273">
          <cell r="B273">
            <v>600452</v>
          </cell>
          <cell r="C273" t="str">
            <v>Plendil Tabs 2.5mg 30'S</v>
          </cell>
          <cell r="D273">
            <v>153</v>
          </cell>
          <cell r="E273">
            <v>97</v>
          </cell>
          <cell r="F273">
            <v>250</v>
          </cell>
          <cell r="G273">
            <v>148</v>
          </cell>
          <cell r="H273">
            <v>51</v>
          </cell>
          <cell r="I273">
            <v>199</v>
          </cell>
          <cell r="J273">
            <v>600452</v>
          </cell>
        </row>
        <row r="274">
          <cell r="B274">
            <v>600453</v>
          </cell>
          <cell r="C274" t="str">
            <v>Tenormin Tabs 50mg 28'S</v>
          </cell>
          <cell r="D274">
            <v>521</v>
          </cell>
          <cell r="E274">
            <v>426</v>
          </cell>
          <cell r="F274">
            <v>947</v>
          </cell>
          <cell r="G274">
            <v>468</v>
          </cell>
          <cell r="H274">
            <v>315</v>
          </cell>
          <cell r="I274">
            <v>783</v>
          </cell>
          <cell r="J274">
            <v>600453</v>
          </cell>
        </row>
        <row r="275">
          <cell r="B275">
            <v>600454</v>
          </cell>
          <cell r="C275" t="str">
            <v>Tenormin Tabs 100mg 28'S</v>
          </cell>
          <cell r="D275">
            <v>91</v>
          </cell>
          <cell r="E275">
            <v>35</v>
          </cell>
          <cell r="F275">
            <v>126</v>
          </cell>
          <cell r="G275">
            <v>64</v>
          </cell>
          <cell r="H275">
            <v>39</v>
          </cell>
          <cell r="I275">
            <v>103</v>
          </cell>
          <cell r="J275">
            <v>600454</v>
          </cell>
        </row>
        <row r="276">
          <cell r="B276">
            <v>600455</v>
          </cell>
          <cell r="C276" t="str">
            <v>Zestril Tabs 5mg 28'S</v>
          </cell>
          <cell r="D276">
            <v>45</v>
          </cell>
          <cell r="E276">
            <v>28</v>
          </cell>
          <cell r="F276">
            <v>73</v>
          </cell>
          <cell r="G276">
            <v>89</v>
          </cell>
          <cell r="H276">
            <v>36</v>
          </cell>
          <cell r="I276">
            <v>125</v>
          </cell>
          <cell r="J276">
            <v>600455</v>
          </cell>
        </row>
        <row r="277">
          <cell r="B277">
            <v>600456</v>
          </cell>
          <cell r="C277" t="str">
            <v>Zestril Tabs 10mg 28'S</v>
          </cell>
          <cell r="D277">
            <v>24</v>
          </cell>
          <cell r="E277">
            <v>25</v>
          </cell>
          <cell r="F277">
            <v>49</v>
          </cell>
          <cell r="G277">
            <v>58</v>
          </cell>
          <cell r="H277">
            <v>17</v>
          </cell>
          <cell r="I277">
            <v>75</v>
          </cell>
          <cell r="J277">
            <v>600456</v>
          </cell>
        </row>
        <row r="278">
          <cell r="B278">
            <v>600457</v>
          </cell>
          <cell r="C278" t="str">
            <v>Betaloc Zok 25mg 14'S</v>
          </cell>
          <cell r="D278">
            <v>3354</v>
          </cell>
          <cell r="E278">
            <v>702</v>
          </cell>
          <cell r="F278">
            <v>4056</v>
          </cell>
          <cell r="G278">
            <v>2806</v>
          </cell>
          <cell r="H278">
            <v>820</v>
          </cell>
          <cell r="I278">
            <v>3626</v>
          </cell>
          <cell r="J278">
            <v>600457</v>
          </cell>
        </row>
        <row r="279">
          <cell r="B279">
            <v>600458</v>
          </cell>
          <cell r="C279" t="str">
            <v>Betaloc Zok 50mg 30'S</v>
          </cell>
          <cell r="D279">
            <v>1732</v>
          </cell>
          <cell r="E279">
            <v>418</v>
          </cell>
          <cell r="F279">
            <v>2150</v>
          </cell>
          <cell r="G279">
            <v>1462</v>
          </cell>
          <cell r="H279">
            <v>400</v>
          </cell>
          <cell r="I279">
            <v>1862</v>
          </cell>
          <cell r="J279">
            <v>600458</v>
          </cell>
        </row>
        <row r="280">
          <cell r="B280">
            <v>600459</v>
          </cell>
          <cell r="C280" t="str">
            <v>Betaloc Zok 100mg 30'S</v>
          </cell>
          <cell r="D280">
            <v>231</v>
          </cell>
          <cell r="E280">
            <v>52</v>
          </cell>
          <cell r="F280">
            <v>283</v>
          </cell>
          <cell r="G280">
            <v>247</v>
          </cell>
          <cell r="H280">
            <v>64</v>
          </cell>
          <cell r="I280">
            <v>311</v>
          </cell>
          <cell r="J280">
            <v>600459</v>
          </cell>
        </row>
        <row r="281">
          <cell r="B281">
            <v>600460</v>
          </cell>
          <cell r="C281" t="str">
            <v>Crestor 10mg Tabs 28'S</v>
          </cell>
          <cell r="D281">
            <v>255</v>
          </cell>
          <cell r="E281">
            <v>168</v>
          </cell>
          <cell r="F281">
            <v>423</v>
          </cell>
          <cell r="G281">
            <v>233</v>
          </cell>
          <cell r="H281">
            <v>174</v>
          </cell>
          <cell r="I281">
            <v>407</v>
          </cell>
          <cell r="J281">
            <v>600460</v>
          </cell>
        </row>
        <row r="282">
          <cell r="B282">
            <v>600461</v>
          </cell>
          <cell r="C282" t="str">
            <v>Nexium 20mg 14'S</v>
          </cell>
          <cell r="D282">
            <v>385</v>
          </cell>
          <cell r="E282">
            <v>1208</v>
          </cell>
          <cell r="F282">
            <v>1593</v>
          </cell>
          <cell r="G282">
            <v>367</v>
          </cell>
          <cell r="H282">
            <v>152</v>
          </cell>
          <cell r="I282">
            <v>519</v>
          </cell>
          <cell r="J282">
            <v>600461</v>
          </cell>
        </row>
        <row r="283">
          <cell r="B283">
            <v>600462</v>
          </cell>
          <cell r="C283" t="str">
            <v>Nexium 40mg 14'S</v>
          </cell>
          <cell r="D283">
            <v>454</v>
          </cell>
          <cell r="E283">
            <v>2316</v>
          </cell>
          <cell r="F283">
            <v>2770</v>
          </cell>
          <cell r="G283">
            <v>408</v>
          </cell>
          <cell r="H283">
            <v>454</v>
          </cell>
          <cell r="I283">
            <v>862</v>
          </cell>
          <cell r="J283">
            <v>600462</v>
          </cell>
        </row>
        <row r="284">
          <cell r="B284">
            <v>600464</v>
          </cell>
          <cell r="C284" t="str">
            <v>Arimidex Tabs 28'S</v>
          </cell>
          <cell r="D284">
            <v>9</v>
          </cell>
          <cell r="E284">
            <v>117.5</v>
          </cell>
          <cell r="F284">
            <v>126.5</v>
          </cell>
          <cell r="G284">
            <v>30</v>
          </cell>
          <cell r="H284">
            <v>73.5</v>
          </cell>
          <cell r="I284">
            <v>103.5</v>
          </cell>
          <cell r="J284">
            <v>600464</v>
          </cell>
        </row>
        <row r="285">
          <cell r="B285">
            <v>600465</v>
          </cell>
          <cell r="C285" t="str">
            <v>Casodex 50mg 28'S</v>
          </cell>
          <cell r="D285">
            <v>5</v>
          </cell>
          <cell r="E285">
            <v>25.5</v>
          </cell>
          <cell r="F285">
            <v>30.5</v>
          </cell>
          <cell r="G285">
            <v>1</v>
          </cell>
          <cell r="H285">
            <v>16.5</v>
          </cell>
          <cell r="I285">
            <v>17.5</v>
          </cell>
          <cell r="J285">
            <v>600465</v>
          </cell>
        </row>
        <row r="286">
          <cell r="B286">
            <v>600466</v>
          </cell>
          <cell r="C286" t="str">
            <v>Casodex 150mg 28'S</v>
          </cell>
          <cell r="D286">
            <v>1</v>
          </cell>
          <cell r="E286">
            <v>4.5</v>
          </cell>
          <cell r="F286">
            <v>5.5</v>
          </cell>
          <cell r="H286">
            <v>0</v>
          </cell>
          <cell r="I286">
            <v>0</v>
          </cell>
          <cell r="J286">
            <v>600466</v>
          </cell>
        </row>
        <row r="287">
          <cell r="B287">
            <v>600467</v>
          </cell>
          <cell r="C287" t="str">
            <v>Nolvadex Tabs 10mg 50'S</v>
          </cell>
          <cell r="D287">
            <v>22</v>
          </cell>
          <cell r="E287">
            <v>6</v>
          </cell>
          <cell r="F287">
            <v>28</v>
          </cell>
          <cell r="G287">
            <v>16</v>
          </cell>
          <cell r="H287">
            <v>14</v>
          </cell>
          <cell r="I287">
            <v>30</v>
          </cell>
          <cell r="J287">
            <v>600467</v>
          </cell>
        </row>
        <row r="288">
          <cell r="B288">
            <v>600468</v>
          </cell>
          <cell r="C288" t="str">
            <v>Nolvadex D Tabs 30'S</v>
          </cell>
          <cell r="D288">
            <v>124</v>
          </cell>
          <cell r="E288">
            <v>73</v>
          </cell>
          <cell r="F288">
            <v>197</v>
          </cell>
          <cell r="G288">
            <v>92</v>
          </cell>
          <cell r="H288">
            <v>78</v>
          </cell>
          <cell r="I288">
            <v>170</v>
          </cell>
          <cell r="J288">
            <v>600468</v>
          </cell>
        </row>
        <row r="289">
          <cell r="B289">
            <v>600469</v>
          </cell>
          <cell r="C289" t="str">
            <v>Zoladex 3.6mg Vial Depot</v>
          </cell>
          <cell r="D289">
            <v>8</v>
          </cell>
          <cell r="E289">
            <v>20</v>
          </cell>
          <cell r="F289">
            <v>28</v>
          </cell>
          <cell r="G289">
            <v>5</v>
          </cell>
          <cell r="H289">
            <v>17</v>
          </cell>
          <cell r="I289">
            <v>22</v>
          </cell>
          <cell r="J289">
            <v>600469</v>
          </cell>
        </row>
        <row r="290">
          <cell r="B290">
            <v>600470</v>
          </cell>
          <cell r="C290" t="str">
            <v>Zoladex LA 10.8mg Vial</v>
          </cell>
          <cell r="E290">
            <v>15</v>
          </cell>
          <cell r="F290">
            <v>15</v>
          </cell>
          <cell r="G290">
            <v>1</v>
          </cell>
          <cell r="H290">
            <v>11</v>
          </cell>
          <cell r="I290">
            <v>12</v>
          </cell>
          <cell r="J290">
            <v>600470</v>
          </cell>
        </row>
        <row r="291">
          <cell r="B291">
            <v>600472</v>
          </cell>
          <cell r="C291" t="str">
            <v>Bricanyl Durals Tabs 5mg 100'S</v>
          </cell>
          <cell r="D291">
            <v>700</v>
          </cell>
          <cell r="E291">
            <v>79</v>
          </cell>
          <cell r="F291">
            <v>779</v>
          </cell>
          <cell r="G291">
            <v>617</v>
          </cell>
          <cell r="H291">
            <v>73</v>
          </cell>
          <cell r="I291">
            <v>690</v>
          </cell>
          <cell r="J291">
            <v>600472</v>
          </cell>
        </row>
        <row r="292">
          <cell r="B292">
            <v>600473</v>
          </cell>
          <cell r="C292" t="str">
            <v>Bricanyl Syrup 0.3mg/ml 100ml</v>
          </cell>
          <cell r="D292">
            <v>4531</v>
          </cell>
          <cell r="E292">
            <v>1175</v>
          </cell>
          <cell r="F292">
            <v>5706</v>
          </cell>
          <cell r="G292">
            <v>4590</v>
          </cell>
          <cell r="H292">
            <v>837</v>
          </cell>
          <cell r="I292">
            <v>5427</v>
          </cell>
          <cell r="J292">
            <v>600473</v>
          </cell>
        </row>
        <row r="293">
          <cell r="B293">
            <v>600474</v>
          </cell>
          <cell r="C293" t="str">
            <v>Bricanyl Tabs 2.5mg 100'S</v>
          </cell>
          <cell r="D293">
            <v>2236</v>
          </cell>
          <cell r="E293">
            <v>212</v>
          </cell>
          <cell r="F293">
            <v>2448</v>
          </cell>
          <cell r="G293">
            <v>2611</v>
          </cell>
          <cell r="H293">
            <v>256</v>
          </cell>
          <cell r="I293">
            <v>2867</v>
          </cell>
          <cell r="J293">
            <v>600474</v>
          </cell>
        </row>
        <row r="294">
          <cell r="B294">
            <v>600475</v>
          </cell>
          <cell r="C294" t="str">
            <v>Oxis Turbuhaler 4.5mg/DS 60D</v>
          </cell>
          <cell r="E294">
            <v>0</v>
          </cell>
          <cell r="F294">
            <v>0</v>
          </cell>
          <cell r="G294">
            <v>5</v>
          </cell>
          <cell r="H294">
            <v>10</v>
          </cell>
          <cell r="I294">
            <v>15</v>
          </cell>
          <cell r="J294">
            <v>600475</v>
          </cell>
        </row>
        <row r="295">
          <cell r="B295">
            <v>600476</v>
          </cell>
          <cell r="C295" t="str">
            <v>Pulmicort Turbuhaler 100MCG x 200D</v>
          </cell>
          <cell r="D295">
            <v>110</v>
          </cell>
          <cell r="E295">
            <v>19</v>
          </cell>
          <cell r="F295">
            <v>129</v>
          </cell>
          <cell r="G295">
            <v>145</v>
          </cell>
          <cell r="H295">
            <v>40</v>
          </cell>
          <cell r="I295">
            <v>185</v>
          </cell>
          <cell r="J295">
            <v>600476</v>
          </cell>
        </row>
        <row r="296">
          <cell r="B296">
            <v>600477</v>
          </cell>
          <cell r="C296" t="str">
            <v>Pulmicort Turbuhaler 200MCG 100D</v>
          </cell>
          <cell r="D296">
            <v>445</v>
          </cell>
          <cell r="E296">
            <v>76</v>
          </cell>
          <cell r="F296">
            <v>521</v>
          </cell>
          <cell r="G296">
            <v>442</v>
          </cell>
          <cell r="H296">
            <v>87</v>
          </cell>
          <cell r="I296">
            <v>529</v>
          </cell>
          <cell r="J296">
            <v>600477</v>
          </cell>
        </row>
        <row r="297">
          <cell r="B297">
            <v>600478</v>
          </cell>
          <cell r="C297" t="str">
            <v>Pulmicort Respules 0.25mg/ml 2ml 20S</v>
          </cell>
          <cell r="D297">
            <v>77</v>
          </cell>
          <cell r="E297">
            <v>137</v>
          </cell>
          <cell r="F297">
            <v>214</v>
          </cell>
          <cell r="G297">
            <v>65</v>
          </cell>
          <cell r="H297">
            <v>157</v>
          </cell>
          <cell r="I297">
            <v>222</v>
          </cell>
          <cell r="J297">
            <v>600478</v>
          </cell>
        </row>
        <row r="298">
          <cell r="B298">
            <v>600479</v>
          </cell>
          <cell r="C298" t="str">
            <v>Rhinocort Aqua 64mg 120D</v>
          </cell>
          <cell r="D298">
            <v>1129</v>
          </cell>
          <cell r="E298">
            <v>374</v>
          </cell>
          <cell r="F298">
            <v>1503</v>
          </cell>
          <cell r="G298">
            <v>780</v>
          </cell>
          <cell r="H298">
            <v>304</v>
          </cell>
          <cell r="I298">
            <v>1084</v>
          </cell>
          <cell r="J298">
            <v>600479</v>
          </cell>
        </row>
        <row r="299">
          <cell r="B299">
            <v>600480</v>
          </cell>
          <cell r="C299" t="str">
            <v>Symbicort TBH 160/4.5mg 60D</v>
          </cell>
          <cell r="D299">
            <v>1106</v>
          </cell>
          <cell r="E299">
            <v>509</v>
          </cell>
          <cell r="F299">
            <v>1615</v>
          </cell>
          <cell r="G299">
            <v>830</v>
          </cell>
          <cell r="H299">
            <v>408</v>
          </cell>
          <cell r="I299">
            <v>1238</v>
          </cell>
          <cell r="J299">
            <v>600480</v>
          </cell>
        </row>
        <row r="300">
          <cell r="B300">
            <v>600481</v>
          </cell>
          <cell r="C300" t="str">
            <v>Symbicort TBH 80/4.5mg 60D</v>
          </cell>
          <cell r="D300">
            <v>213</v>
          </cell>
          <cell r="E300">
            <v>36</v>
          </cell>
          <cell r="F300">
            <v>249</v>
          </cell>
          <cell r="G300">
            <v>267</v>
          </cell>
          <cell r="H300">
            <v>30</v>
          </cell>
          <cell r="I300">
            <v>297</v>
          </cell>
          <cell r="J300">
            <v>600481</v>
          </cell>
        </row>
        <row r="301">
          <cell r="B301">
            <v>601896</v>
          </cell>
          <cell r="C301" t="str">
            <v>Iressa 250mg Tabs 30'S</v>
          </cell>
          <cell r="E301">
            <v>0</v>
          </cell>
          <cell r="F301">
            <v>0</v>
          </cell>
          <cell r="H301">
            <v>2</v>
          </cell>
          <cell r="I301">
            <v>2</v>
          </cell>
          <cell r="J301">
            <v>601896</v>
          </cell>
        </row>
        <row r="302">
          <cell r="B302">
            <v>602172</v>
          </cell>
          <cell r="C302" t="str">
            <v>Nexium 40MG IV Injection 1's</v>
          </cell>
          <cell r="D302">
            <v>20</v>
          </cell>
          <cell r="E302">
            <v>1135</v>
          </cell>
          <cell r="F302">
            <v>1155</v>
          </cell>
          <cell r="G302">
            <v>8</v>
          </cell>
          <cell r="H302">
            <v>952</v>
          </cell>
          <cell r="I302">
            <v>960</v>
          </cell>
          <cell r="J302">
            <v>602172</v>
          </cell>
        </row>
        <row r="303">
          <cell r="B303">
            <v>602324</v>
          </cell>
          <cell r="C303" t="str">
            <v>Crestor 5mg Tabs 28's</v>
          </cell>
          <cell r="D303">
            <v>81</v>
          </cell>
          <cell r="E303">
            <v>34</v>
          </cell>
          <cell r="F303">
            <v>115</v>
          </cell>
          <cell r="G303">
            <v>16</v>
          </cell>
          <cell r="H303">
            <v>8</v>
          </cell>
          <cell r="I303">
            <v>24</v>
          </cell>
          <cell r="J303">
            <v>602324</v>
          </cell>
        </row>
        <row r="304">
          <cell r="B304">
            <v>602421</v>
          </cell>
          <cell r="C304" t="str">
            <v>Atacand Plus tabs 28's</v>
          </cell>
          <cell r="D304">
            <v>31</v>
          </cell>
          <cell r="E304">
            <v>16</v>
          </cell>
          <cell r="F304">
            <v>47</v>
          </cell>
          <cell r="G304">
            <v>1</v>
          </cell>
          <cell r="H304">
            <v>0</v>
          </cell>
          <cell r="I304">
            <v>1</v>
          </cell>
          <cell r="J304">
            <v>602421</v>
          </cell>
        </row>
        <row r="305">
          <cell r="B305">
            <v>602967</v>
          </cell>
          <cell r="C305" t="str">
            <v>Imdur Tabs 60mg 2x14'S</v>
          </cell>
          <cell r="D305">
            <v>4225</v>
          </cell>
          <cell r="E305">
            <v>761</v>
          </cell>
          <cell r="F305">
            <v>4986</v>
          </cell>
          <cell r="H305">
            <v>0</v>
          </cell>
          <cell r="I305">
            <v>0</v>
          </cell>
          <cell r="J305">
            <v>602967</v>
          </cell>
        </row>
        <row r="306">
          <cell r="B306" t="str">
            <v>Result</v>
          </cell>
          <cell r="C306">
            <v>0</v>
          </cell>
          <cell r="D306">
            <v>26106</v>
          </cell>
          <cell r="E306">
            <v>12883.1</v>
          </cell>
          <cell r="F306">
            <v>38989.1</v>
          </cell>
          <cell r="G306">
            <v>26511</v>
          </cell>
          <cell r="H306">
            <v>10090</v>
          </cell>
          <cell r="I306">
            <v>36601</v>
          </cell>
        </row>
        <row r="307">
          <cell r="B307">
            <v>600522</v>
          </cell>
          <cell r="C307" t="str">
            <v>Biotrans II Transducers (Single)</v>
          </cell>
          <cell r="E307">
            <v>0</v>
          </cell>
          <cell r="F307">
            <v>0</v>
          </cell>
          <cell r="H307">
            <v>20</v>
          </cell>
          <cell r="I307">
            <v>20</v>
          </cell>
        </row>
        <row r="308">
          <cell r="B308">
            <v>600533</v>
          </cell>
          <cell r="C308" t="str">
            <v>Pressure Tubing 48" PT - 48</v>
          </cell>
          <cell r="E308">
            <v>50</v>
          </cell>
          <cell r="F308">
            <v>50</v>
          </cell>
          <cell r="H308">
            <v>0</v>
          </cell>
          <cell r="I308">
            <v>0</v>
          </cell>
        </row>
        <row r="309">
          <cell r="B309">
            <v>600534</v>
          </cell>
          <cell r="C309" t="str">
            <v>Pressure Tubing 12" PT - 12</v>
          </cell>
          <cell r="E309">
            <v>25</v>
          </cell>
          <cell r="F309">
            <v>25</v>
          </cell>
          <cell r="H309">
            <v>0</v>
          </cell>
          <cell r="I309">
            <v>0</v>
          </cell>
        </row>
        <row r="310">
          <cell r="B310" t="str">
            <v>Result</v>
          </cell>
          <cell r="C310">
            <v>0</v>
          </cell>
          <cell r="E310">
            <v>75</v>
          </cell>
          <cell r="F310">
            <v>75</v>
          </cell>
          <cell r="H310">
            <v>20</v>
          </cell>
          <cell r="I310">
            <v>20</v>
          </cell>
        </row>
        <row r="311">
          <cell r="B311">
            <v>600483</v>
          </cell>
          <cell r="C311" t="str">
            <v>Theragran NV Tabs 30'S</v>
          </cell>
          <cell r="D311">
            <v>11</v>
          </cell>
          <cell r="E311">
            <v>-11</v>
          </cell>
          <cell r="F311">
            <v>0</v>
          </cell>
          <cell r="G311">
            <v>109</v>
          </cell>
          <cell r="H311">
            <v>65</v>
          </cell>
          <cell r="I311">
            <v>174</v>
          </cell>
          <cell r="J311">
            <v>600483</v>
          </cell>
        </row>
        <row r="312">
          <cell r="B312">
            <v>600484</v>
          </cell>
          <cell r="C312" t="str">
            <v>Theragran Stress Tabs 20'S</v>
          </cell>
          <cell r="D312">
            <v>73</v>
          </cell>
          <cell r="E312">
            <v>-2</v>
          </cell>
          <cell r="F312">
            <v>71</v>
          </cell>
          <cell r="G312">
            <v>186</v>
          </cell>
          <cell r="H312">
            <v>28</v>
          </cell>
          <cell r="I312">
            <v>214</v>
          </cell>
          <cell r="J312">
            <v>600484</v>
          </cell>
        </row>
        <row r="313">
          <cell r="B313">
            <v>600485</v>
          </cell>
          <cell r="C313" t="str">
            <v>Capoten 25mg 2 X 10'S</v>
          </cell>
          <cell r="D313">
            <v>84</v>
          </cell>
          <cell r="E313">
            <v>83</v>
          </cell>
          <cell r="F313">
            <v>167</v>
          </cell>
          <cell r="G313">
            <v>49</v>
          </cell>
          <cell r="H313">
            <v>22</v>
          </cell>
          <cell r="I313">
            <v>71</v>
          </cell>
          <cell r="J313">
            <v>600485</v>
          </cell>
        </row>
        <row r="314">
          <cell r="B314">
            <v>600486</v>
          </cell>
          <cell r="C314" t="str">
            <v>Kenacort A Inj 40mg/ml 1'S</v>
          </cell>
          <cell r="E314">
            <v>0</v>
          </cell>
          <cell r="F314">
            <v>0</v>
          </cell>
          <cell r="G314">
            <v>2394</v>
          </cell>
          <cell r="H314">
            <v>284</v>
          </cell>
          <cell r="I314">
            <v>2678</v>
          </cell>
          <cell r="J314">
            <v>600486</v>
          </cell>
        </row>
        <row r="315">
          <cell r="B315">
            <v>600487</v>
          </cell>
          <cell r="C315" t="str">
            <v>Kenalog In O/B 5G Tube</v>
          </cell>
          <cell r="D315">
            <v>1055</v>
          </cell>
          <cell r="E315">
            <v>96</v>
          </cell>
          <cell r="F315">
            <v>1151</v>
          </cell>
          <cell r="G315">
            <v>1601</v>
          </cell>
          <cell r="H315">
            <v>316</v>
          </cell>
          <cell r="I315">
            <v>1917</v>
          </cell>
          <cell r="J315">
            <v>600487</v>
          </cell>
        </row>
        <row r="316">
          <cell r="B316">
            <v>600489</v>
          </cell>
          <cell r="C316" t="str">
            <v>Amikin Inj. 250mg/2ml 1'S</v>
          </cell>
          <cell r="E316">
            <v>0</v>
          </cell>
          <cell r="F316">
            <v>0</v>
          </cell>
          <cell r="H316">
            <v>2</v>
          </cell>
          <cell r="I316">
            <v>2</v>
          </cell>
          <cell r="J316">
            <v>600489</v>
          </cell>
        </row>
        <row r="317">
          <cell r="B317">
            <v>600490</v>
          </cell>
          <cell r="C317" t="str">
            <v>Amikin Inj. 500mg/2ml 1'S</v>
          </cell>
          <cell r="E317">
            <v>0</v>
          </cell>
          <cell r="F317">
            <v>0</v>
          </cell>
          <cell r="H317">
            <v>10</v>
          </cell>
          <cell r="I317">
            <v>10</v>
          </cell>
          <cell r="J317">
            <v>600490</v>
          </cell>
        </row>
        <row r="318">
          <cell r="B318">
            <v>600493</v>
          </cell>
          <cell r="C318" t="str">
            <v>Maxipime 1GM Inj. 1'S</v>
          </cell>
          <cell r="D318">
            <v>32</v>
          </cell>
          <cell r="E318">
            <v>344</v>
          </cell>
          <cell r="F318">
            <v>376</v>
          </cell>
          <cell r="H318">
            <v>491</v>
          </cell>
          <cell r="I318">
            <v>491</v>
          </cell>
          <cell r="J318">
            <v>600493</v>
          </cell>
        </row>
        <row r="319">
          <cell r="B319">
            <v>600494</v>
          </cell>
          <cell r="C319" t="str">
            <v>Maxipime 500mg Inj. 1'S</v>
          </cell>
          <cell r="E319">
            <v>525</v>
          </cell>
          <cell r="F319">
            <v>525</v>
          </cell>
          <cell r="G319">
            <v>-4</v>
          </cell>
          <cell r="H319">
            <v>264</v>
          </cell>
          <cell r="I319">
            <v>260</v>
          </cell>
          <cell r="J319">
            <v>600494</v>
          </cell>
        </row>
        <row r="320">
          <cell r="B320">
            <v>600495</v>
          </cell>
          <cell r="C320" t="str">
            <v>Theragran-M Tabs 30'S</v>
          </cell>
          <cell r="D320">
            <v>1496</v>
          </cell>
          <cell r="E320">
            <v>486</v>
          </cell>
          <cell r="F320">
            <v>1982</v>
          </cell>
          <cell r="G320">
            <v>4324</v>
          </cell>
          <cell r="H320">
            <v>637</v>
          </cell>
          <cell r="I320">
            <v>4961</v>
          </cell>
          <cell r="J320">
            <v>600495</v>
          </cell>
        </row>
        <row r="321">
          <cell r="B321">
            <v>600496</v>
          </cell>
          <cell r="C321" t="str">
            <v>Theragran H 3 X 10'S</v>
          </cell>
          <cell r="D321">
            <v>179</v>
          </cell>
          <cell r="E321">
            <v>41</v>
          </cell>
          <cell r="F321">
            <v>220</v>
          </cell>
          <cell r="G321">
            <v>619</v>
          </cell>
          <cell r="H321">
            <v>75</v>
          </cell>
          <cell r="I321">
            <v>694</v>
          </cell>
          <cell r="J321">
            <v>600496</v>
          </cell>
        </row>
        <row r="322">
          <cell r="B322">
            <v>600497</v>
          </cell>
          <cell r="C322" t="str">
            <v>Velosef Caps 250mg 4X3</v>
          </cell>
          <cell r="D322">
            <v>238</v>
          </cell>
          <cell r="E322">
            <v>-34</v>
          </cell>
          <cell r="F322">
            <v>204</v>
          </cell>
          <cell r="G322">
            <v>201</v>
          </cell>
          <cell r="H322">
            <v>24</v>
          </cell>
          <cell r="I322">
            <v>225</v>
          </cell>
          <cell r="J322">
            <v>600497</v>
          </cell>
        </row>
        <row r="323">
          <cell r="B323">
            <v>600498</v>
          </cell>
          <cell r="C323" t="str">
            <v>Velosef Caps 500mg 12'S</v>
          </cell>
          <cell r="D323">
            <v>111</v>
          </cell>
          <cell r="E323">
            <v>-20</v>
          </cell>
          <cell r="F323">
            <v>91</v>
          </cell>
          <cell r="G323">
            <v>172</v>
          </cell>
          <cell r="H323">
            <v>11</v>
          </cell>
          <cell r="I323">
            <v>183</v>
          </cell>
          <cell r="J323">
            <v>600498</v>
          </cell>
        </row>
        <row r="324">
          <cell r="B324">
            <v>600499</v>
          </cell>
          <cell r="C324" t="str">
            <v>Velosef Inj 500mg Single Vial</v>
          </cell>
          <cell r="E324">
            <v>0</v>
          </cell>
          <cell r="F324">
            <v>0</v>
          </cell>
          <cell r="G324">
            <v>16</v>
          </cell>
          <cell r="H324">
            <v>90</v>
          </cell>
          <cell r="I324">
            <v>106</v>
          </cell>
          <cell r="J324">
            <v>600499</v>
          </cell>
        </row>
        <row r="325">
          <cell r="B325">
            <v>600500</v>
          </cell>
          <cell r="C325" t="str">
            <v>Velosef Inj 1G Single Vial</v>
          </cell>
          <cell r="E325">
            <v>0</v>
          </cell>
          <cell r="F325">
            <v>0</v>
          </cell>
          <cell r="G325">
            <v>16</v>
          </cell>
          <cell r="H325">
            <v>11</v>
          </cell>
          <cell r="I325">
            <v>27</v>
          </cell>
          <cell r="J325">
            <v>600500</v>
          </cell>
        </row>
        <row r="326">
          <cell r="B326">
            <v>600501</v>
          </cell>
          <cell r="C326" t="str">
            <v>Velosef Suspension 125mg/5ml 100ml</v>
          </cell>
          <cell r="D326">
            <v>386</v>
          </cell>
          <cell r="E326">
            <v>101</v>
          </cell>
          <cell r="F326">
            <v>487</v>
          </cell>
          <cell r="G326">
            <v>315</v>
          </cell>
          <cell r="H326">
            <v>81</v>
          </cell>
          <cell r="I326">
            <v>396</v>
          </cell>
          <cell r="J326">
            <v>600501</v>
          </cell>
        </row>
        <row r="327">
          <cell r="B327">
            <v>600503</v>
          </cell>
          <cell r="C327" t="str">
            <v>Quibron T/SR 300mg 100'S</v>
          </cell>
          <cell r="D327">
            <v>644</v>
          </cell>
          <cell r="E327">
            <v>43</v>
          </cell>
          <cell r="F327">
            <v>687</v>
          </cell>
          <cell r="G327">
            <v>412</v>
          </cell>
          <cell r="H327">
            <v>24</v>
          </cell>
          <cell r="I327">
            <v>436</v>
          </cell>
          <cell r="J327">
            <v>600503</v>
          </cell>
        </row>
        <row r="328">
          <cell r="B328" t="str">
            <v>Result</v>
          </cell>
          <cell r="C328">
            <v>0</v>
          </cell>
          <cell r="D328">
            <v>4309</v>
          </cell>
          <cell r="E328">
            <v>1652</v>
          </cell>
          <cell r="F328">
            <v>5961</v>
          </cell>
          <cell r="G328">
            <v>10410</v>
          </cell>
          <cell r="H328">
            <v>2435</v>
          </cell>
          <cell r="I328">
            <v>12845</v>
          </cell>
        </row>
        <row r="329">
          <cell r="B329">
            <v>600951</v>
          </cell>
          <cell r="C329" t="str">
            <v>Elastoplast 8 CM x 4/6 M 1'S</v>
          </cell>
          <cell r="D329">
            <v>54</v>
          </cell>
          <cell r="E329">
            <v>127</v>
          </cell>
          <cell r="F329">
            <v>181</v>
          </cell>
          <cell r="H329">
            <v>0</v>
          </cell>
          <cell r="I329">
            <v>0</v>
          </cell>
          <cell r="J329">
            <v>600951</v>
          </cell>
        </row>
        <row r="330">
          <cell r="B330">
            <v>600952</v>
          </cell>
          <cell r="C330" t="str">
            <v>Elastocrepe 8cmX4m</v>
          </cell>
          <cell r="D330">
            <v>10</v>
          </cell>
          <cell r="E330">
            <v>0</v>
          </cell>
          <cell r="F330">
            <v>10</v>
          </cell>
          <cell r="H330">
            <v>0</v>
          </cell>
          <cell r="I330">
            <v>0</v>
          </cell>
          <cell r="J330">
            <v>600952</v>
          </cell>
        </row>
        <row r="331">
          <cell r="B331">
            <v>600955</v>
          </cell>
          <cell r="C331" t="str">
            <v>Gypsona 15CM X2.7M 12'S</v>
          </cell>
          <cell r="E331">
            <v>6</v>
          </cell>
          <cell r="F331">
            <v>6</v>
          </cell>
          <cell r="H331">
            <v>0</v>
          </cell>
          <cell r="I331">
            <v>0</v>
          </cell>
          <cell r="J331">
            <v>600955</v>
          </cell>
        </row>
        <row r="332">
          <cell r="B332">
            <v>600958</v>
          </cell>
          <cell r="C332" t="str">
            <v>Gypsona 10cm X 2.7m 12'S</v>
          </cell>
          <cell r="D332">
            <v>6</v>
          </cell>
          <cell r="E332">
            <v>11</v>
          </cell>
          <cell r="F332">
            <v>17</v>
          </cell>
          <cell r="H332">
            <v>0</v>
          </cell>
          <cell r="I332">
            <v>0</v>
          </cell>
          <cell r="J332">
            <v>600958</v>
          </cell>
        </row>
        <row r="333">
          <cell r="B333">
            <v>600991</v>
          </cell>
          <cell r="C333" t="str">
            <v>Soffban 15CM X 3M 1'S</v>
          </cell>
          <cell r="E333">
            <v>175</v>
          </cell>
          <cell r="F333">
            <v>175</v>
          </cell>
          <cell r="H333">
            <v>0</v>
          </cell>
          <cell r="I333">
            <v>0</v>
          </cell>
          <cell r="J333">
            <v>600991</v>
          </cell>
        </row>
        <row r="334">
          <cell r="B334">
            <v>600992</v>
          </cell>
          <cell r="C334" t="str">
            <v>Soffban 10CM X 3M 1'S</v>
          </cell>
          <cell r="E334">
            <v>50</v>
          </cell>
          <cell r="F334">
            <v>50</v>
          </cell>
          <cell r="H334">
            <v>0</v>
          </cell>
          <cell r="I334">
            <v>0</v>
          </cell>
          <cell r="J334">
            <v>600992</v>
          </cell>
        </row>
        <row r="335">
          <cell r="B335">
            <v>600995</v>
          </cell>
          <cell r="C335" t="str">
            <v>Elasto Plast 6CM X 4/6M</v>
          </cell>
          <cell r="D335">
            <v>42</v>
          </cell>
          <cell r="E335">
            <v>0</v>
          </cell>
          <cell r="F335">
            <v>42</v>
          </cell>
          <cell r="H335">
            <v>0</v>
          </cell>
          <cell r="I335">
            <v>0</v>
          </cell>
          <cell r="J335">
            <v>600995</v>
          </cell>
        </row>
        <row r="336">
          <cell r="B336">
            <v>602730</v>
          </cell>
          <cell r="C336" t="str">
            <v>Leukopore 2.5cm x 9.14m 12's</v>
          </cell>
          <cell r="E336">
            <v>16</v>
          </cell>
          <cell r="F336">
            <v>16</v>
          </cell>
          <cell r="H336">
            <v>0</v>
          </cell>
          <cell r="I336">
            <v>0</v>
          </cell>
          <cell r="J336">
            <v>602730</v>
          </cell>
        </row>
        <row r="337">
          <cell r="B337">
            <v>602731</v>
          </cell>
          <cell r="C337" t="str">
            <v>Leukopore 5cm x 9.14m 6's</v>
          </cell>
          <cell r="E337">
            <v>6</v>
          </cell>
          <cell r="F337">
            <v>6</v>
          </cell>
          <cell r="H337">
            <v>0</v>
          </cell>
          <cell r="I337">
            <v>0</v>
          </cell>
          <cell r="J337">
            <v>602731</v>
          </cell>
        </row>
        <row r="338">
          <cell r="B338">
            <v>602895</v>
          </cell>
          <cell r="C338" t="str">
            <v>Leukopor 9.14m x 1.25cm 24's</v>
          </cell>
          <cell r="D338">
            <v>3</v>
          </cell>
          <cell r="E338">
            <v>0</v>
          </cell>
          <cell r="F338">
            <v>3</v>
          </cell>
          <cell r="H338">
            <v>0</v>
          </cell>
          <cell r="I338">
            <v>0</v>
          </cell>
          <cell r="J338">
            <v>602895</v>
          </cell>
        </row>
        <row r="339">
          <cell r="B339">
            <v>602952</v>
          </cell>
          <cell r="C339" t="str">
            <v>Leukopor 2.5cm x 5m 12's</v>
          </cell>
          <cell r="E339">
            <v>4</v>
          </cell>
          <cell r="F339">
            <v>4</v>
          </cell>
          <cell r="H339">
            <v>0</v>
          </cell>
          <cell r="I339">
            <v>0</v>
          </cell>
          <cell r="J339">
            <v>602952</v>
          </cell>
        </row>
        <row r="340">
          <cell r="B340" t="str">
            <v>Result</v>
          </cell>
          <cell r="C340">
            <v>0</v>
          </cell>
          <cell r="D340">
            <v>115</v>
          </cell>
          <cell r="E340">
            <v>395</v>
          </cell>
          <cell r="F340">
            <v>510</v>
          </cell>
          <cell r="H340">
            <v>0</v>
          </cell>
          <cell r="I340">
            <v>0</v>
          </cell>
        </row>
        <row r="341">
          <cell r="B341">
            <v>600575</v>
          </cell>
          <cell r="C341" t="str">
            <v>Ceclor Syrup 125mg/5ml 100ml Bottle</v>
          </cell>
          <cell r="E341">
            <v>0</v>
          </cell>
          <cell r="F341">
            <v>0</v>
          </cell>
          <cell r="G341">
            <v>227</v>
          </cell>
          <cell r="H341">
            <v>20</v>
          </cell>
          <cell r="I341">
            <v>247</v>
          </cell>
          <cell r="J341">
            <v>600575</v>
          </cell>
        </row>
        <row r="342">
          <cell r="B342">
            <v>600576</v>
          </cell>
          <cell r="C342" t="str">
            <v>Vancocin Infusion 500mg</v>
          </cell>
          <cell r="E342">
            <v>53</v>
          </cell>
          <cell r="F342">
            <v>53</v>
          </cell>
          <cell r="H342">
            <v>80</v>
          </cell>
          <cell r="I342">
            <v>80</v>
          </cell>
          <cell r="J342">
            <v>600576</v>
          </cell>
        </row>
        <row r="343">
          <cell r="B343">
            <v>600577</v>
          </cell>
          <cell r="C343" t="str">
            <v>Prozac 20mg 14'S</v>
          </cell>
          <cell r="D343">
            <v>26</v>
          </cell>
          <cell r="E343">
            <v>11</v>
          </cell>
          <cell r="F343">
            <v>37</v>
          </cell>
          <cell r="G343">
            <v>33</v>
          </cell>
          <cell r="H343">
            <v>6</v>
          </cell>
          <cell r="I343">
            <v>39</v>
          </cell>
          <cell r="J343">
            <v>600577</v>
          </cell>
        </row>
        <row r="344">
          <cell r="B344">
            <v>600579</v>
          </cell>
          <cell r="C344" t="str">
            <v>Reopro Injection 10mg 5ml Vial</v>
          </cell>
          <cell r="E344">
            <v>39</v>
          </cell>
          <cell r="F344">
            <v>39</v>
          </cell>
          <cell r="H344">
            <v>5</v>
          </cell>
          <cell r="I344">
            <v>5</v>
          </cell>
          <cell r="J344">
            <v>600579</v>
          </cell>
        </row>
        <row r="345">
          <cell r="B345">
            <v>600580</v>
          </cell>
          <cell r="C345" t="str">
            <v>Cialis 20mg Tablets 2'S</v>
          </cell>
          <cell r="D345">
            <v>92</v>
          </cell>
          <cell r="E345">
            <v>84</v>
          </cell>
          <cell r="F345">
            <v>176</v>
          </cell>
          <cell r="G345">
            <v>53</v>
          </cell>
          <cell r="H345">
            <v>117</v>
          </cell>
          <cell r="I345">
            <v>170</v>
          </cell>
          <cell r="J345">
            <v>600580</v>
          </cell>
        </row>
        <row r="346">
          <cell r="B346">
            <v>600581</v>
          </cell>
          <cell r="C346" t="str">
            <v>Injection Forteo</v>
          </cell>
          <cell r="E346">
            <v>12</v>
          </cell>
          <cell r="F346">
            <v>12</v>
          </cell>
          <cell r="H346">
            <v>6</v>
          </cell>
          <cell r="I346">
            <v>6</v>
          </cell>
          <cell r="J346">
            <v>600581</v>
          </cell>
        </row>
        <row r="347">
          <cell r="B347">
            <v>600583</v>
          </cell>
          <cell r="C347" t="str">
            <v>Humulin - N 100iu/ml Inj (10ml Vial)</v>
          </cell>
          <cell r="D347">
            <v>321</v>
          </cell>
          <cell r="E347">
            <v>51</v>
          </cell>
          <cell r="F347">
            <v>372</v>
          </cell>
          <cell r="G347">
            <v>143</v>
          </cell>
          <cell r="H347">
            <v>35</v>
          </cell>
          <cell r="I347">
            <v>178</v>
          </cell>
          <cell r="J347">
            <v>600583</v>
          </cell>
        </row>
        <row r="348">
          <cell r="B348">
            <v>600584</v>
          </cell>
          <cell r="C348" t="str">
            <v>Humulin - R</v>
          </cell>
          <cell r="D348">
            <v>63</v>
          </cell>
          <cell r="E348">
            <v>31</v>
          </cell>
          <cell r="F348">
            <v>94</v>
          </cell>
          <cell r="G348">
            <v>10</v>
          </cell>
          <cell r="H348">
            <v>4</v>
          </cell>
          <cell r="I348">
            <v>14</v>
          </cell>
          <cell r="J348">
            <v>600584</v>
          </cell>
        </row>
        <row r="349">
          <cell r="B349">
            <v>600585</v>
          </cell>
          <cell r="C349" t="str">
            <v>Humulin - 30/70 Inj (10ml Vial)</v>
          </cell>
          <cell r="D349">
            <v>542</v>
          </cell>
          <cell r="E349">
            <v>1429</v>
          </cell>
          <cell r="F349">
            <v>1971</v>
          </cell>
          <cell r="G349">
            <v>388</v>
          </cell>
          <cell r="H349">
            <v>158</v>
          </cell>
          <cell r="I349">
            <v>546</v>
          </cell>
          <cell r="J349">
            <v>600585</v>
          </cell>
        </row>
        <row r="350">
          <cell r="B350">
            <v>600586</v>
          </cell>
          <cell r="C350" t="str">
            <v>Humulin 30/70 U-100 Cartri(300IU) 5'S</v>
          </cell>
          <cell r="D350">
            <v>1371</v>
          </cell>
          <cell r="E350">
            <v>191</v>
          </cell>
          <cell r="F350">
            <v>1562</v>
          </cell>
          <cell r="G350">
            <v>1299</v>
          </cell>
          <cell r="H350">
            <v>167</v>
          </cell>
          <cell r="I350">
            <v>1466</v>
          </cell>
          <cell r="J350">
            <v>600586</v>
          </cell>
        </row>
        <row r="351">
          <cell r="B351">
            <v>600587</v>
          </cell>
          <cell r="C351" t="str">
            <v>Humulin R U-100 3ml Cartri(300IU) 5'S</v>
          </cell>
          <cell r="D351">
            <v>31</v>
          </cell>
          <cell r="E351">
            <v>14</v>
          </cell>
          <cell r="F351">
            <v>45</v>
          </cell>
          <cell r="G351">
            <v>39</v>
          </cell>
          <cell r="H351">
            <v>19</v>
          </cell>
          <cell r="I351">
            <v>58</v>
          </cell>
          <cell r="J351">
            <v>600587</v>
          </cell>
        </row>
        <row r="352">
          <cell r="B352">
            <v>600588</v>
          </cell>
          <cell r="C352" t="str">
            <v>Humulin NPH U-100 Cartri(300IU) 5'S</v>
          </cell>
          <cell r="D352">
            <v>86</v>
          </cell>
          <cell r="E352">
            <v>24</v>
          </cell>
          <cell r="F352">
            <v>110</v>
          </cell>
          <cell r="G352">
            <v>61</v>
          </cell>
          <cell r="H352">
            <v>21</v>
          </cell>
          <cell r="I352">
            <v>82</v>
          </cell>
          <cell r="J352">
            <v>600588</v>
          </cell>
        </row>
        <row r="353">
          <cell r="B353">
            <v>600589</v>
          </cell>
          <cell r="C353" t="str">
            <v>Humalog U-100 3ml Cartri(300IU) 5'S</v>
          </cell>
          <cell r="D353">
            <v>20</v>
          </cell>
          <cell r="E353">
            <v>37</v>
          </cell>
          <cell r="F353">
            <v>57</v>
          </cell>
          <cell r="G353">
            <v>23</v>
          </cell>
          <cell r="H353">
            <v>16</v>
          </cell>
          <cell r="I353">
            <v>39</v>
          </cell>
          <cell r="J353">
            <v>600589</v>
          </cell>
        </row>
        <row r="354">
          <cell r="B354">
            <v>600591</v>
          </cell>
          <cell r="C354" t="str">
            <v>Huma Pen (Teal) MS 8929</v>
          </cell>
          <cell r="E354">
            <v>0</v>
          </cell>
          <cell r="F354">
            <v>0</v>
          </cell>
          <cell r="H354">
            <v>12</v>
          </cell>
          <cell r="I354">
            <v>12</v>
          </cell>
          <cell r="J354">
            <v>600591</v>
          </cell>
        </row>
        <row r="355">
          <cell r="B355">
            <v>600592</v>
          </cell>
          <cell r="C355" t="str">
            <v>Huma Pen (Bergandi) MS 8930</v>
          </cell>
          <cell r="E355">
            <v>0</v>
          </cell>
          <cell r="F355">
            <v>0</v>
          </cell>
          <cell r="H355">
            <v>11</v>
          </cell>
          <cell r="I355">
            <v>11</v>
          </cell>
          <cell r="J355">
            <v>600592</v>
          </cell>
        </row>
        <row r="356">
          <cell r="B356">
            <v>600594</v>
          </cell>
          <cell r="C356" t="str">
            <v>Zyprexa 5mg 14'S Caps</v>
          </cell>
          <cell r="D356">
            <v>1</v>
          </cell>
          <cell r="E356">
            <v>0</v>
          </cell>
          <cell r="F356">
            <v>1</v>
          </cell>
          <cell r="H356">
            <v>4</v>
          </cell>
          <cell r="I356">
            <v>4</v>
          </cell>
          <cell r="J356">
            <v>600594</v>
          </cell>
        </row>
        <row r="357">
          <cell r="B357">
            <v>600595</v>
          </cell>
          <cell r="C357" t="str">
            <v>Gemzar 1GM</v>
          </cell>
          <cell r="D357">
            <v>6</v>
          </cell>
          <cell r="E357">
            <v>169</v>
          </cell>
          <cell r="F357">
            <v>175</v>
          </cell>
          <cell r="G357">
            <v>13</v>
          </cell>
          <cell r="H357">
            <v>32</v>
          </cell>
          <cell r="I357">
            <v>45</v>
          </cell>
          <cell r="J357">
            <v>600595</v>
          </cell>
        </row>
        <row r="358">
          <cell r="B358">
            <v>600596</v>
          </cell>
          <cell r="C358" t="str">
            <v>Gemzar 200mg Injection /1 Vial</v>
          </cell>
          <cell r="D358">
            <v>6</v>
          </cell>
          <cell r="E358">
            <v>135</v>
          </cell>
          <cell r="F358">
            <v>141</v>
          </cell>
          <cell r="G358">
            <v>1</v>
          </cell>
          <cell r="H358">
            <v>106</v>
          </cell>
          <cell r="I358">
            <v>107</v>
          </cell>
          <cell r="J358">
            <v>600596</v>
          </cell>
        </row>
        <row r="359">
          <cell r="B359">
            <v>600597</v>
          </cell>
          <cell r="C359" t="str">
            <v>Pen Needle 31 Guage 5/16"</v>
          </cell>
          <cell r="E359">
            <v>0</v>
          </cell>
          <cell r="F359">
            <v>0</v>
          </cell>
          <cell r="H359">
            <v>407</v>
          </cell>
          <cell r="I359">
            <v>407</v>
          </cell>
          <cell r="J359">
            <v>600597</v>
          </cell>
        </row>
        <row r="360">
          <cell r="B360">
            <v>600598</v>
          </cell>
          <cell r="C360" t="str">
            <v>Pen Neele 31G 3/16"</v>
          </cell>
          <cell r="E360">
            <v>0</v>
          </cell>
          <cell r="F360">
            <v>0</v>
          </cell>
          <cell r="H360">
            <v>15</v>
          </cell>
          <cell r="I360">
            <v>15</v>
          </cell>
          <cell r="J360">
            <v>600598</v>
          </cell>
        </row>
        <row r="361">
          <cell r="B361">
            <v>600599</v>
          </cell>
          <cell r="C361" t="str">
            <v>Evista Tabs 60mg 28'S</v>
          </cell>
          <cell r="D361">
            <v>75</v>
          </cell>
          <cell r="E361">
            <v>36</v>
          </cell>
          <cell r="F361">
            <v>111</v>
          </cell>
          <cell r="G361">
            <v>70</v>
          </cell>
          <cell r="H361">
            <v>18</v>
          </cell>
          <cell r="I361">
            <v>88</v>
          </cell>
          <cell r="J361">
            <v>600599</v>
          </cell>
        </row>
        <row r="362">
          <cell r="B362">
            <v>601507</v>
          </cell>
          <cell r="C362" t="str">
            <v>Humatrope 36IU</v>
          </cell>
          <cell r="E362">
            <v>8</v>
          </cell>
          <cell r="F362">
            <v>8</v>
          </cell>
          <cell r="H362">
            <v>11</v>
          </cell>
          <cell r="I362">
            <v>11</v>
          </cell>
        </row>
        <row r="363">
          <cell r="B363">
            <v>602162</v>
          </cell>
          <cell r="C363" t="str">
            <v>Humatrope 18iu</v>
          </cell>
          <cell r="E363">
            <v>3</v>
          </cell>
          <cell r="F363">
            <v>3</v>
          </cell>
          <cell r="H363">
            <v>1</v>
          </cell>
          <cell r="I363">
            <v>1</v>
          </cell>
          <cell r="J363">
            <v>602162</v>
          </cell>
        </row>
        <row r="364">
          <cell r="B364">
            <v>602673</v>
          </cell>
          <cell r="C364" t="str">
            <v>Humalog Mix 25 u-100 3ml Cart.</v>
          </cell>
          <cell r="D364">
            <v>22</v>
          </cell>
          <cell r="E364">
            <v>15</v>
          </cell>
          <cell r="F364">
            <v>37</v>
          </cell>
          <cell r="H364">
            <v>0</v>
          </cell>
          <cell r="I364">
            <v>0</v>
          </cell>
          <cell r="J364">
            <v>602673</v>
          </cell>
        </row>
        <row r="365">
          <cell r="B365">
            <v>602674</v>
          </cell>
          <cell r="C365" t="str">
            <v>Humalog Mix 50u-100 3ml Cart.</v>
          </cell>
          <cell r="D365">
            <v>5</v>
          </cell>
          <cell r="E365">
            <v>25</v>
          </cell>
          <cell r="F365">
            <v>30</v>
          </cell>
          <cell r="H365">
            <v>0</v>
          </cell>
          <cell r="I365">
            <v>0</v>
          </cell>
          <cell r="J365">
            <v>602674</v>
          </cell>
        </row>
        <row r="366">
          <cell r="B366">
            <v>602685</v>
          </cell>
          <cell r="C366" t="str">
            <v>Humapen Ergo II</v>
          </cell>
          <cell r="D366">
            <v>47</v>
          </cell>
          <cell r="E366">
            <v>15</v>
          </cell>
          <cell r="F366">
            <v>62</v>
          </cell>
          <cell r="G366">
            <v>19</v>
          </cell>
          <cell r="H366">
            <v>70</v>
          </cell>
          <cell r="I366">
            <v>89</v>
          </cell>
          <cell r="J366">
            <v>602685</v>
          </cell>
        </row>
        <row r="367">
          <cell r="B367" t="str">
            <v>Result</v>
          </cell>
          <cell r="C367">
            <v>0</v>
          </cell>
          <cell r="D367">
            <v>2714</v>
          </cell>
          <cell r="E367">
            <v>2382</v>
          </cell>
          <cell r="F367">
            <v>5096</v>
          </cell>
          <cell r="G367">
            <v>2379</v>
          </cell>
          <cell r="H367">
            <v>1341</v>
          </cell>
          <cell r="I367">
            <v>3720</v>
          </cell>
        </row>
        <row r="368">
          <cell r="B368">
            <v>600600</v>
          </cell>
          <cell r="C368" t="str">
            <v>Fresofol 1% 5 x 20ml</v>
          </cell>
          <cell r="D368">
            <v>107</v>
          </cell>
          <cell r="E368">
            <v>349</v>
          </cell>
          <cell r="F368">
            <v>456</v>
          </cell>
          <cell r="G368">
            <v>24</v>
          </cell>
          <cell r="H368">
            <v>201</v>
          </cell>
          <cell r="I368">
            <v>225</v>
          </cell>
          <cell r="J368">
            <v>600600</v>
          </cell>
        </row>
        <row r="369">
          <cell r="B369">
            <v>600601</v>
          </cell>
          <cell r="C369" t="str">
            <v>Fresofol 1% 50ml</v>
          </cell>
          <cell r="E369">
            <v>230</v>
          </cell>
          <cell r="F369">
            <v>230</v>
          </cell>
          <cell r="H369">
            <v>460</v>
          </cell>
          <cell r="I369">
            <v>460</v>
          </cell>
          <cell r="J369">
            <v>600601</v>
          </cell>
        </row>
        <row r="370">
          <cell r="B370">
            <v>600602</v>
          </cell>
          <cell r="C370" t="str">
            <v>Compound Sodium Lactate IV Inf 500ml</v>
          </cell>
          <cell r="D370">
            <v>452</v>
          </cell>
          <cell r="E370">
            <v>1640</v>
          </cell>
          <cell r="F370">
            <v>2092</v>
          </cell>
          <cell r="G370">
            <v>250</v>
          </cell>
          <cell r="H370">
            <v>6663</v>
          </cell>
          <cell r="I370">
            <v>6913</v>
          </cell>
          <cell r="J370">
            <v>600602</v>
          </cell>
        </row>
        <row r="371">
          <cell r="B371">
            <v>600603</v>
          </cell>
          <cell r="C371" t="str">
            <v>Glucose Int.Infu. BP 5% 500ml Bottle</v>
          </cell>
          <cell r="D371">
            <v>504</v>
          </cell>
          <cell r="E371">
            <v>340</v>
          </cell>
          <cell r="F371">
            <v>844</v>
          </cell>
          <cell r="G371">
            <v>1176</v>
          </cell>
          <cell r="H371">
            <v>56</v>
          </cell>
          <cell r="I371">
            <v>1232</v>
          </cell>
          <cell r="J371">
            <v>600603</v>
          </cell>
        </row>
        <row r="372">
          <cell r="B372">
            <v>600604</v>
          </cell>
          <cell r="C372" t="str">
            <v>Sodium Chlor. Inj. BP 0.9% 500ml Bottle</v>
          </cell>
          <cell r="D372">
            <v>1372</v>
          </cell>
          <cell r="E372">
            <v>4936</v>
          </cell>
          <cell r="F372">
            <v>6308</v>
          </cell>
          <cell r="G372">
            <v>1344</v>
          </cell>
          <cell r="H372">
            <v>4103</v>
          </cell>
          <cell r="I372">
            <v>5447</v>
          </cell>
          <cell r="J372">
            <v>600604</v>
          </cell>
        </row>
        <row r="373">
          <cell r="B373">
            <v>600605</v>
          </cell>
          <cell r="C373" t="str">
            <v>Haes - Steril 6% 500ml Bottle</v>
          </cell>
          <cell r="E373">
            <v>56</v>
          </cell>
          <cell r="F373">
            <v>56</v>
          </cell>
          <cell r="H373">
            <v>440</v>
          </cell>
          <cell r="I373">
            <v>440</v>
          </cell>
          <cell r="J373">
            <v>600605</v>
          </cell>
        </row>
        <row r="374">
          <cell r="B374">
            <v>600606</v>
          </cell>
          <cell r="C374" t="str">
            <v>Aminoven 10% 500ml Bottle</v>
          </cell>
          <cell r="E374">
            <v>22</v>
          </cell>
          <cell r="F374">
            <v>22</v>
          </cell>
          <cell r="H374">
            <v>26</v>
          </cell>
          <cell r="I374">
            <v>26</v>
          </cell>
          <cell r="J374">
            <v>600606</v>
          </cell>
        </row>
        <row r="375">
          <cell r="B375">
            <v>600607</v>
          </cell>
          <cell r="C375" t="str">
            <v>Voluven 6% 500ml Free Flex</v>
          </cell>
          <cell r="D375">
            <v>61</v>
          </cell>
          <cell r="E375">
            <v>342</v>
          </cell>
          <cell r="F375">
            <v>403</v>
          </cell>
          <cell r="G375">
            <v>30</v>
          </cell>
          <cell r="H375">
            <v>277</v>
          </cell>
          <cell r="I375">
            <v>307</v>
          </cell>
          <cell r="J375">
            <v>600607</v>
          </cell>
        </row>
        <row r="376">
          <cell r="B376">
            <v>600609</v>
          </cell>
          <cell r="C376" t="str">
            <v>Intralipid 20% 100ml</v>
          </cell>
          <cell r="E376">
            <v>94</v>
          </cell>
          <cell r="F376">
            <v>94</v>
          </cell>
          <cell r="G376">
            <v>-10</v>
          </cell>
          <cell r="H376">
            <v>20</v>
          </cell>
          <cell r="I376">
            <v>10</v>
          </cell>
          <cell r="J376">
            <v>600609</v>
          </cell>
        </row>
        <row r="377">
          <cell r="B377">
            <v>601510</v>
          </cell>
          <cell r="C377" t="str">
            <v>Ciprofloxacin IV 100ml Plastic Bott</v>
          </cell>
          <cell r="D377">
            <v>255</v>
          </cell>
          <cell r="E377">
            <v>220</v>
          </cell>
          <cell r="F377">
            <v>475</v>
          </cell>
          <cell r="G377">
            <v>250</v>
          </cell>
          <cell r="H377">
            <v>254</v>
          </cell>
          <cell r="I377">
            <v>504</v>
          </cell>
          <cell r="J377">
            <v>601510</v>
          </cell>
        </row>
        <row r="378">
          <cell r="B378">
            <v>601511</v>
          </cell>
          <cell r="C378" t="str">
            <v>Metronidazole IV 100ml Plastic Bott</v>
          </cell>
          <cell r="D378">
            <v>350</v>
          </cell>
          <cell r="E378">
            <v>3051</v>
          </cell>
          <cell r="F378">
            <v>3401</v>
          </cell>
          <cell r="G378">
            <v>380</v>
          </cell>
          <cell r="H378">
            <v>400</v>
          </cell>
          <cell r="I378">
            <v>780</v>
          </cell>
          <cell r="J378">
            <v>601511</v>
          </cell>
        </row>
        <row r="379">
          <cell r="B379">
            <v>602469</v>
          </cell>
          <cell r="C379" t="str">
            <v>Aminosteril N-Hepa inj. 250ml</v>
          </cell>
          <cell r="E379">
            <v>20</v>
          </cell>
          <cell r="F379">
            <v>20</v>
          </cell>
          <cell r="H379">
            <v>0</v>
          </cell>
          <cell r="I379">
            <v>0</v>
          </cell>
          <cell r="J379">
            <v>602469</v>
          </cell>
        </row>
        <row r="380">
          <cell r="B380">
            <v>602470</v>
          </cell>
          <cell r="C380" t="str">
            <v>Nephrosteril inj. 250ml</v>
          </cell>
          <cell r="E380">
            <v>20</v>
          </cell>
          <cell r="F380">
            <v>20</v>
          </cell>
          <cell r="H380">
            <v>0</v>
          </cell>
          <cell r="I380">
            <v>0</v>
          </cell>
          <cell r="J380">
            <v>602470</v>
          </cell>
        </row>
        <row r="381">
          <cell r="B381">
            <v>602610</v>
          </cell>
          <cell r="C381" t="str">
            <v>Vaminolact 100ml</v>
          </cell>
          <cell r="E381">
            <v>22</v>
          </cell>
          <cell r="F381">
            <v>22</v>
          </cell>
          <cell r="H381">
            <v>0</v>
          </cell>
          <cell r="I381">
            <v>0</v>
          </cell>
          <cell r="J381">
            <v>602610</v>
          </cell>
        </row>
        <row r="382">
          <cell r="B382" t="str">
            <v>Result</v>
          </cell>
          <cell r="C382">
            <v>0</v>
          </cell>
          <cell r="D382">
            <v>3101</v>
          </cell>
          <cell r="E382">
            <v>11342</v>
          </cell>
          <cell r="F382">
            <v>14443</v>
          </cell>
          <cell r="G382">
            <v>3444</v>
          </cell>
          <cell r="H382">
            <v>12900</v>
          </cell>
          <cell r="I382">
            <v>16344</v>
          </cell>
        </row>
        <row r="383">
          <cell r="B383">
            <v>600610</v>
          </cell>
          <cell r="C383" t="str">
            <v>Risek 20mg Caps 2X7'S</v>
          </cell>
          <cell r="D383">
            <v>383</v>
          </cell>
          <cell r="E383">
            <v>4</v>
          </cell>
          <cell r="F383">
            <v>387</v>
          </cell>
          <cell r="G383">
            <v>525</v>
          </cell>
          <cell r="H383">
            <v>37</v>
          </cell>
          <cell r="I383">
            <v>562</v>
          </cell>
          <cell r="J383">
            <v>600610</v>
          </cell>
        </row>
        <row r="384">
          <cell r="B384">
            <v>600611</v>
          </cell>
          <cell r="C384" t="str">
            <v>Risek IV 40mg 1'S</v>
          </cell>
          <cell r="E384">
            <v>0</v>
          </cell>
          <cell r="F384">
            <v>0</v>
          </cell>
          <cell r="G384">
            <v>10</v>
          </cell>
          <cell r="H384">
            <v>0</v>
          </cell>
          <cell r="I384">
            <v>10</v>
          </cell>
          <cell r="J384">
            <v>600611</v>
          </cell>
        </row>
        <row r="385">
          <cell r="B385">
            <v>600612</v>
          </cell>
          <cell r="C385" t="str">
            <v>Getryl 1mg Tabs 2 X 10'S</v>
          </cell>
          <cell r="D385">
            <v>841</v>
          </cell>
          <cell r="E385">
            <v>16</v>
          </cell>
          <cell r="F385">
            <v>857</v>
          </cell>
          <cell r="G385">
            <v>755</v>
          </cell>
          <cell r="H385">
            <v>36</v>
          </cell>
          <cell r="I385">
            <v>791</v>
          </cell>
          <cell r="J385">
            <v>600612</v>
          </cell>
        </row>
        <row r="386">
          <cell r="B386">
            <v>600613</v>
          </cell>
          <cell r="C386" t="str">
            <v>Getryl 2mg Tabs 2 X 10'S</v>
          </cell>
          <cell r="D386">
            <v>1207</v>
          </cell>
          <cell r="E386">
            <v>127</v>
          </cell>
          <cell r="F386">
            <v>1334</v>
          </cell>
          <cell r="G386">
            <v>1016</v>
          </cell>
          <cell r="H386">
            <v>83</v>
          </cell>
          <cell r="I386">
            <v>1099</v>
          </cell>
          <cell r="J386">
            <v>600613</v>
          </cell>
        </row>
        <row r="387">
          <cell r="B387">
            <v>600614</v>
          </cell>
          <cell r="C387" t="str">
            <v>Getryl 3mg Tabs 2 X 10'S</v>
          </cell>
          <cell r="D387">
            <v>486</v>
          </cell>
          <cell r="E387">
            <v>33</v>
          </cell>
          <cell r="F387">
            <v>519</v>
          </cell>
          <cell r="G387">
            <v>259</v>
          </cell>
          <cell r="H387">
            <v>2</v>
          </cell>
          <cell r="I387">
            <v>261</v>
          </cell>
          <cell r="J387">
            <v>600614</v>
          </cell>
        </row>
        <row r="388">
          <cell r="B388">
            <v>600615</v>
          </cell>
          <cell r="C388" t="str">
            <v>Getryl 4mg Tabs 2 X 10'S</v>
          </cell>
          <cell r="D388">
            <v>507</v>
          </cell>
          <cell r="E388">
            <v>71</v>
          </cell>
          <cell r="F388">
            <v>578</v>
          </cell>
          <cell r="G388">
            <v>327</v>
          </cell>
          <cell r="H388">
            <v>16</v>
          </cell>
          <cell r="I388">
            <v>343</v>
          </cell>
          <cell r="J388">
            <v>600615</v>
          </cell>
        </row>
        <row r="389">
          <cell r="B389">
            <v>600616</v>
          </cell>
          <cell r="C389" t="str">
            <v>Lilac Syrup 120ml</v>
          </cell>
          <cell r="D389">
            <v>1804</v>
          </cell>
          <cell r="E389">
            <v>486</v>
          </cell>
          <cell r="F389">
            <v>2290</v>
          </cell>
          <cell r="G389">
            <v>2384</v>
          </cell>
          <cell r="H389">
            <v>337</v>
          </cell>
          <cell r="I389">
            <v>2721</v>
          </cell>
          <cell r="J389">
            <v>600616</v>
          </cell>
        </row>
        <row r="390">
          <cell r="B390">
            <v>600617</v>
          </cell>
          <cell r="C390" t="str">
            <v>Claritek 250mg Tabs 10'S</v>
          </cell>
          <cell r="D390">
            <v>1305</v>
          </cell>
          <cell r="E390">
            <v>348</v>
          </cell>
          <cell r="F390">
            <v>1653</v>
          </cell>
          <cell r="G390">
            <v>1725</v>
          </cell>
          <cell r="H390">
            <v>259</v>
          </cell>
          <cell r="I390">
            <v>1984</v>
          </cell>
          <cell r="J390">
            <v>600617</v>
          </cell>
        </row>
        <row r="391">
          <cell r="B391">
            <v>600618</v>
          </cell>
          <cell r="C391" t="str">
            <v>Claritek 500mg Tablets 10'S</v>
          </cell>
          <cell r="D391">
            <v>488</v>
          </cell>
          <cell r="E391">
            <v>233</v>
          </cell>
          <cell r="F391">
            <v>721</v>
          </cell>
          <cell r="G391">
            <v>456</v>
          </cell>
          <cell r="H391">
            <v>53</v>
          </cell>
          <cell r="I391">
            <v>509</v>
          </cell>
          <cell r="J391">
            <v>600618</v>
          </cell>
        </row>
        <row r="392">
          <cell r="B392">
            <v>600619</v>
          </cell>
          <cell r="C392" t="str">
            <v>Claritek Granules 125mg/5ml 1 x 50ml</v>
          </cell>
          <cell r="D392">
            <v>2177</v>
          </cell>
          <cell r="E392">
            <v>184</v>
          </cell>
          <cell r="F392">
            <v>2361</v>
          </cell>
          <cell r="G392">
            <v>2085</v>
          </cell>
          <cell r="H392">
            <v>211</v>
          </cell>
          <cell r="I392">
            <v>2296</v>
          </cell>
          <cell r="J392">
            <v>600619</v>
          </cell>
        </row>
        <row r="393">
          <cell r="B393">
            <v>600620</v>
          </cell>
          <cell r="C393" t="str">
            <v>Leflox 250mg Tabs 10'S</v>
          </cell>
          <cell r="D393">
            <v>1737</v>
          </cell>
          <cell r="E393">
            <v>276</v>
          </cell>
          <cell r="F393">
            <v>2013</v>
          </cell>
          <cell r="G393">
            <v>1166</v>
          </cell>
          <cell r="H393">
            <v>213</v>
          </cell>
          <cell r="I393">
            <v>1379</v>
          </cell>
          <cell r="J393">
            <v>600620</v>
          </cell>
        </row>
        <row r="394">
          <cell r="B394">
            <v>600621</v>
          </cell>
          <cell r="C394" t="str">
            <v>Leflox 500mg Tabs 10'S</v>
          </cell>
          <cell r="D394">
            <v>1606</v>
          </cell>
          <cell r="E394">
            <v>614</v>
          </cell>
          <cell r="F394">
            <v>2220</v>
          </cell>
          <cell r="G394">
            <v>1397</v>
          </cell>
          <cell r="H394">
            <v>540</v>
          </cell>
          <cell r="I394">
            <v>1937</v>
          </cell>
          <cell r="J394">
            <v>600621</v>
          </cell>
        </row>
        <row r="395">
          <cell r="B395">
            <v>600622</v>
          </cell>
          <cell r="C395" t="str">
            <v>Leflox 500mg/100ml IV</v>
          </cell>
          <cell r="D395">
            <v>414</v>
          </cell>
          <cell r="E395">
            <v>628</v>
          </cell>
          <cell r="F395">
            <v>1042</v>
          </cell>
          <cell r="G395">
            <v>76</v>
          </cell>
          <cell r="H395">
            <v>797</v>
          </cell>
          <cell r="I395">
            <v>873</v>
          </cell>
          <cell r="J395">
            <v>600622</v>
          </cell>
        </row>
        <row r="396">
          <cell r="B396">
            <v>600625</v>
          </cell>
          <cell r="C396" t="str">
            <v>Celbexx Caps 100mg 2 x 10'S</v>
          </cell>
          <cell r="E396">
            <v>0</v>
          </cell>
          <cell r="F396">
            <v>0</v>
          </cell>
          <cell r="G396">
            <v>6312</v>
          </cell>
          <cell r="H396">
            <v>246</v>
          </cell>
          <cell r="I396">
            <v>6558</v>
          </cell>
          <cell r="J396">
            <v>600625</v>
          </cell>
        </row>
        <row r="397">
          <cell r="B397">
            <v>600626</v>
          </cell>
          <cell r="C397" t="str">
            <v>Celbexx Caps 200mg 2 x 10'S</v>
          </cell>
          <cell r="D397">
            <v>0</v>
          </cell>
          <cell r="F397">
            <v>0</v>
          </cell>
          <cell r="G397">
            <v>6310</v>
          </cell>
          <cell r="H397">
            <v>288</v>
          </cell>
          <cell r="I397">
            <v>6598</v>
          </cell>
          <cell r="J397">
            <v>600626</v>
          </cell>
        </row>
        <row r="398">
          <cell r="B398">
            <v>600628</v>
          </cell>
          <cell r="C398" t="str">
            <v>Panslay 1% Gel 1 x 20G</v>
          </cell>
          <cell r="E398">
            <v>0</v>
          </cell>
          <cell r="F398">
            <v>0</v>
          </cell>
          <cell r="G398">
            <v>743</v>
          </cell>
          <cell r="H398">
            <v>71</v>
          </cell>
          <cell r="I398">
            <v>814</v>
          </cell>
          <cell r="J398">
            <v>600628</v>
          </cell>
        </row>
        <row r="399">
          <cell r="B399">
            <v>600629</v>
          </cell>
          <cell r="C399" t="str">
            <v>Gonadil-F 40'S</v>
          </cell>
          <cell r="D399">
            <v>388</v>
          </cell>
          <cell r="E399">
            <v>48</v>
          </cell>
          <cell r="F399">
            <v>436</v>
          </cell>
          <cell r="G399">
            <v>372</v>
          </cell>
          <cell r="H399">
            <v>88</v>
          </cell>
          <cell r="I399">
            <v>460</v>
          </cell>
          <cell r="J399">
            <v>600629</v>
          </cell>
        </row>
        <row r="400">
          <cell r="B400">
            <v>600630</v>
          </cell>
          <cell r="C400" t="str">
            <v>Uniferon 3MIU 1'S</v>
          </cell>
          <cell r="E400">
            <v>246</v>
          </cell>
          <cell r="F400">
            <v>246</v>
          </cell>
          <cell r="H400">
            <v>31</v>
          </cell>
          <cell r="I400">
            <v>31</v>
          </cell>
          <cell r="J400">
            <v>600630</v>
          </cell>
        </row>
        <row r="401">
          <cell r="B401">
            <v>600631</v>
          </cell>
          <cell r="C401" t="str">
            <v>Fexet Tabs 60mg 10'S</v>
          </cell>
          <cell r="D401">
            <v>1441</v>
          </cell>
          <cell r="E401">
            <v>122</v>
          </cell>
          <cell r="F401">
            <v>1563</v>
          </cell>
          <cell r="G401">
            <v>1362</v>
          </cell>
          <cell r="H401">
            <v>117</v>
          </cell>
          <cell r="I401">
            <v>1479</v>
          </cell>
          <cell r="J401">
            <v>600631</v>
          </cell>
        </row>
        <row r="402">
          <cell r="B402">
            <v>600632</v>
          </cell>
          <cell r="C402" t="str">
            <v>Fexet Tabs 120mg 10'S</v>
          </cell>
          <cell r="D402">
            <v>4661</v>
          </cell>
          <cell r="E402">
            <v>536</v>
          </cell>
          <cell r="F402">
            <v>5197</v>
          </cell>
          <cell r="G402">
            <v>4244</v>
          </cell>
          <cell r="H402">
            <v>726</v>
          </cell>
          <cell r="I402">
            <v>4970</v>
          </cell>
          <cell r="J402">
            <v>600632</v>
          </cell>
        </row>
        <row r="403">
          <cell r="B403">
            <v>600633</v>
          </cell>
          <cell r="C403" t="str">
            <v>Fexet Tabs 180mg 10'S</v>
          </cell>
          <cell r="D403">
            <v>1766</v>
          </cell>
          <cell r="E403">
            <v>502</v>
          </cell>
          <cell r="F403">
            <v>2268</v>
          </cell>
          <cell r="G403">
            <v>1646</v>
          </cell>
          <cell r="H403">
            <v>169</v>
          </cell>
          <cell r="I403">
            <v>1815</v>
          </cell>
          <cell r="J403">
            <v>600633</v>
          </cell>
        </row>
        <row r="404">
          <cell r="B404">
            <v>601512</v>
          </cell>
          <cell r="C404" t="str">
            <v>Praz 0.25mg Tabs 30's</v>
          </cell>
          <cell r="D404">
            <v>246</v>
          </cell>
          <cell r="E404">
            <v>37</v>
          </cell>
          <cell r="F404">
            <v>283</v>
          </cell>
          <cell r="G404">
            <v>232</v>
          </cell>
          <cell r="H404">
            <v>55</v>
          </cell>
          <cell r="I404">
            <v>287</v>
          </cell>
          <cell r="J404">
            <v>601512</v>
          </cell>
        </row>
        <row r="405">
          <cell r="B405">
            <v>601513</v>
          </cell>
          <cell r="C405" t="str">
            <v>Praz 0.5mg Tabs 30's</v>
          </cell>
          <cell r="D405">
            <v>228</v>
          </cell>
          <cell r="E405">
            <v>19</v>
          </cell>
          <cell r="F405">
            <v>247</v>
          </cell>
          <cell r="G405">
            <v>402</v>
          </cell>
          <cell r="H405">
            <v>298</v>
          </cell>
          <cell r="I405">
            <v>700</v>
          </cell>
          <cell r="J405">
            <v>601513</v>
          </cell>
        </row>
        <row r="406">
          <cell r="B406">
            <v>601514</v>
          </cell>
          <cell r="C406" t="str">
            <v>Praz 1mg Tabs 30's</v>
          </cell>
          <cell r="D406">
            <v>-12</v>
          </cell>
          <cell r="E406">
            <v>0</v>
          </cell>
          <cell r="F406">
            <v>-12</v>
          </cell>
          <cell r="G406">
            <v>93</v>
          </cell>
          <cell r="H406">
            <v>18</v>
          </cell>
          <cell r="I406">
            <v>111</v>
          </cell>
          <cell r="J406">
            <v>601514</v>
          </cell>
        </row>
        <row r="407">
          <cell r="B407">
            <v>601937</v>
          </cell>
          <cell r="C407" t="str">
            <v>Lipiget Tabs 10MG 10'S</v>
          </cell>
          <cell r="D407">
            <v>1255</v>
          </cell>
          <cell r="E407">
            <v>10</v>
          </cell>
          <cell r="F407">
            <v>1265</v>
          </cell>
          <cell r="G407">
            <v>382</v>
          </cell>
          <cell r="H407">
            <v>17</v>
          </cell>
          <cell r="I407">
            <v>399</v>
          </cell>
          <cell r="J407">
            <v>601937</v>
          </cell>
        </row>
        <row r="408">
          <cell r="B408">
            <v>601938</v>
          </cell>
          <cell r="C408" t="str">
            <v>Lipiget Tabs 20MG 10'S</v>
          </cell>
          <cell r="D408">
            <v>597</v>
          </cell>
          <cell r="E408">
            <v>17</v>
          </cell>
          <cell r="F408">
            <v>614</v>
          </cell>
          <cell r="G408">
            <v>171</v>
          </cell>
          <cell r="H408">
            <v>2</v>
          </cell>
          <cell r="I408">
            <v>173</v>
          </cell>
          <cell r="J408">
            <v>601938</v>
          </cell>
        </row>
        <row r="409">
          <cell r="B409">
            <v>602180</v>
          </cell>
          <cell r="C409" t="str">
            <v>Reventa Tabs 70mg 4's</v>
          </cell>
          <cell r="D409">
            <v>447</v>
          </cell>
          <cell r="E409">
            <v>61</v>
          </cell>
          <cell r="F409">
            <v>508</v>
          </cell>
          <cell r="G409">
            <v>221</v>
          </cell>
          <cell r="H409">
            <v>36</v>
          </cell>
          <cell r="I409">
            <v>257</v>
          </cell>
          <cell r="J409">
            <v>602180</v>
          </cell>
        </row>
        <row r="410">
          <cell r="B410">
            <v>602181</v>
          </cell>
          <cell r="C410" t="str">
            <v>Reventa Tabs 10mg 10's</v>
          </cell>
          <cell r="D410">
            <v>149</v>
          </cell>
          <cell r="E410">
            <v>1</v>
          </cell>
          <cell r="F410">
            <v>150</v>
          </cell>
          <cell r="G410">
            <v>166</v>
          </cell>
          <cell r="H410">
            <v>86</v>
          </cell>
          <cell r="I410">
            <v>252</v>
          </cell>
          <cell r="J410">
            <v>602181</v>
          </cell>
        </row>
        <row r="411">
          <cell r="B411">
            <v>602293</v>
          </cell>
          <cell r="C411" t="str">
            <v>Lipiget Tabs 40MG 10'S</v>
          </cell>
          <cell r="D411">
            <v>57</v>
          </cell>
          <cell r="E411">
            <v>27</v>
          </cell>
          <cell r="F411">
            <v>84</v>
          </cell>
          <cell r="G411">
            <v>7</v>
          </cell>
          <cell r="H411">
            <v>1</v>
          </cell>
          <cell r="I411">
            <v>8</v>
          </cell>
          <cell r="J411">
            <v>602293</v>
          </cell>
        </row>
        <row r="412">
          <cell r="B412">
            <v>602306</v>
          </cell>
          <cell r="C412" t="str">
            <v>Zolid 15mg Tabs 14's</v>
          </cell>
          <cell r="D412">
            <v>288</v>
          </cell>
          <cell r="E412">
            <v>6</v>
          </cell>
          <cell r="F412">
            <v>294</v>
          </cell>
          <cell r="G412">
            <v>306</v>
          </cell>
          <cell r="H412">
            <v>0</v>
          </cell>
          <cell r="I412">
            <v>306</v>
          </cell>
          <cell r="J412">
            <v>602306</v>
          </cell>
        </row>
        <row r="413">
          <cell r="B413">
            <v>602307</v>
          </cell>
          <cell r="C413" t="str">
            <v>Zolid 30mg Tabs 14's</v>
          </cell>
          <cell r="D413">
            <v>106</v>
          </cell>
          <cell r="E413">
            <v>3</v>
          </cell>
          <cell r="F413">
            <v>109</v>
          </cell>
          <cell r="G413">
            <v>210</v>
          </cell>
          <cell r="H413">
            <v>0</v>
          </cell>
          <cell r="I413">
            <v>210</v>
          </cell>
          <cell r="J413">
            <v>602307</v>
          </cell>
        </row>
        <row r="414">
          <cell r="B414">
            <v>602386</v>
          </cell>
          <cell r="C414" t="str">
            <v>Montiget 10mg Tabs 2 x 7's</v>
          </cell>
          <cell r="D414">
            <v>952</v>
          </cell>
          <cell r="E414">
            <v>282</v>
          </cell>
          <cell r="F414">
            <v>1234</v>
          </cell>
          <cell r="G414">
            <v>826</v>
          </cell>
          <cell r="H414">
            <v>268</v>
          </cell>
          <cell r="I414">
            <v>1094</v>
          </cell>
          <cell r="J414">
            <v>602386</v>
          </cell>
        </row>
        <row r="415">
          <cell r="B415">
            <v>602387</v>
          </cell>
          <cell r="C415" t="str">
            <v>Montiget 4mg Tabs 2 x 7's</v>
          </cell>
          <cell r="D415">
            <v>1462</v>
          </cell>
          <cell r="E415">
            <v>239</v>
          </cell>
          <cell r="F415">
            <v>1701</v>
          </cell>
          <cell r="G415">
            <v>974</v>
          </cell>
          <cell r="H415">
            <v>87</v>
          </cell>
          <cell r="I415">
            <v>1061</v>
          </cell>
          <cell r="J415">
            <v>602387</v>
          </cell>
        </row>
        <row r="416">
          <cell r="B416">
            <v>602388</v>
          </cell>
          <cell r="C416" t="str">
            <v>Montiget 5mg Tabs 2 x 7's</v>
          </cell>
          <cell r="D416">
            <v>1922</v>
          </cell>
          <cell r="E416">
            <v>399</v>
          </cell>
          <cell r="F416">
            <v>2321</v>
          </cell>
          <cell r="G416">
            <v>1185</v>
          </cell>
          <cell r="H416">
            <v>207</v>
          </cell>
          <cell r="I416">
            <v>1392</v>
          </cell>
          <cell r="J416">
            <v>602388</v>
          </cell>
        </row>
        <row r="417">
          <cell r="B417">
            <v>602434</v>
          </cell>
          <cell r="C417" t="str">
            <v>Esome 40mg Caps 2 x 7's</v>
          </cell>
          <cell r="D417">
            <v>502</v>
          </cell>
          <cell r="E417">
            <v>74</v>
          </cell>
          <cell r="F417">
            <v>576</v>
          </cell>
          <cell r="G417">
            <v>629</v>
          </cell>
          <cell r="H417">
            <v>23</v>
          </cell>
          <cell r="I417">
            <v>652</v>
          </cell>
          <cell r="J417">
            <v>602434</v>
          </cell>
        </row>
        <row r="418">
          <cell r="B418">
            <v>602435</v>
          </cell>
          <cell r="C418" t="str">
            <v>Esome 20mg Caps 2 x 7's</v>
          </cell>
          <cell r="D418">
            <v>635</v>
          </cell>
          <cell r="E418">
            <v>214</v>
          </cell>
          <cell r="F418">
            <v>849</v>
          </cell>
          <cell r="G418">
            <v>680</v>
          </cell>
          <cell r="H418">
            <v>11</v>
          </cell>
          <cell r="I418">
            <v>691</v>
          </cell>
          <cell r="J418">
            <v>602435</v>
          </cell>
        </row>
        <row r="419">
          <cell r="B419">
            <v>602468</v>
          </cell>
          <cell r="C419" t="str">
            <v>Lilac Syrup 60ml</v>
          </cell>
          <cell r="D419">
            <v>1929</v>
          </cell>
          <cell r="E419">
            <v>20</v>
          </cell>
          <cell r="F419">
            <v>1949</v>
          </cell>
          <cell r="G419">
            <v>2281</v>
          </cell>
          <cell r="H419">
            <v>10</v>
          </cell>
          <cell r="I419">
            <v>2291</v>
          </cell>
          <cell r="J419">
            <v>602468</v>
          </cell>
        </row>
        <row r="420">
          <cell r="B420">
            <v>602520</v>
          </cell>
          <cell r="C420" t="str">
            <v>Norplat 75mg Tabs 2x14's</v>
          </cell>
          <cell r="D420">
            <v>431</v>
          </cell>
          <cell r="E420">
            <v>1</v>
          </cell>
          <cell r="F420">
            <v>432</v>
          </cell>
          <cell r="G420">
            <v>236</v>
          </cell>
          <cell r="H420">
            <v>4</v>
          </cell>
          <cell r="I420">
            <v>240</v>
          </cell>
          <cell r="J420">
            <v>602520</v>
          </cell>
        </row>
        <row r="421">
          <cell r="B421">
            <v>602561</v>
          </cell>
          <cell r="C421" t="str">
            <v>Ezita 10mg tabs 10's</v>
          </cell>
          <cell r="D421">
            <v>2837</v>
          </cell>
          <cell r="E421">
            <v>1073</v>
          </cell>
          <cell r="F421">
            <v>3910</v>
          </cell>
          <cell r="G421">
            <v>886</v>
          </cell>
          <cell r="H421">
            <v>147</v>
          </cell>
          <cell r="I421">
            <v>1033</v>
          </cell>
          <cell r="J421">
            <v>602561</v>
          </cell>
        </row>
        <row r="422">
          <cell r="B422">
            <v>602562</v>
          </cell>
          <cell r="C422" t="str">
            <v>Advant 8mg tabs 2 x 7's</v>
          </cell>
          <cell r="D422">
            <v>655</v>
          </cell>
          <cell r="E422">
            <v>51</v>
          </cell>
          <cell r="F422">
            <v>706</v>
          </cell>
          <cell r="G422">
            <v>331</v>
          </cell>
          <cell r="H422">
            <v>28</v>
          </cell>
          <cell r="I422">
            <v>359</v>
          </cell>
          <cell r="J422">
            <v>602562</v>
          </cell>
        </row>
        <row r="423">
          <cell r="B423">
            <v>602563</v>
          </cell>
          <cell r="C423" t="str">
            <v>Advant 16mg tabs 4 x 7's</v>
          </cell>
          <cell r="D423">
            <v>69</v>
          </cell>
          <cell r="E423">
            <v>43</v>
          </cell>
          <cell r="F423">
            <v>112</v>
          </cell>
          <cell r="G423">
            <v>184</v>
          </cell>
          <cell r="H423">
            <v>12</v>
          </cell>
          <cell r="I423">
            <v>196</v>
          </cell>
          <cell r="J423">
            <v>602563</v>
          </cell>
        </row>
        <row r="424">
          <cell r="B424">
            <v>602682</v>
          </cell>
          <cell r="C424" t="str">
            <v>Nobese 15mg Caps 14's</v>
          </cell>
          <cell r="D424">
            <v>176</v>
          </cell>
          <cell r="E424">
            <v>35</v>
          </cell>
          <cell r="F424">
            <v>211</v>
          </cell>
          <cell r="H424">
            <v>0</v>
          </cell>
          <cell r="I424">
            <v>0</v>
          </cell>
          <cell r="J424">
            <v>602682</v>
          </cell>
        </row>
        <row r="425">
          <cell r="B425">
            <v>602854</v>
          </cell>
          <cell r="C425" t="str">
            <v>Allerget 10mg tabs 10's</v>
          </cell>
          <cell r="D425">
            <v>531</v>
          </cell>
          <cell r="E425">
            <v>4</v>
          </cell>
          <cell r="F425">
            <v>535</v>
          </cell>
          <cell r="H425">
            <v>0</v>
          </cell>
          <cell r="I425">
            <v>0</v>
          </cell>
          <cell r="J425">
            <v>602854</v>
          </cell>
        </row>
        <row r="426">
          <cell r="B426">
            <v>602855</v>
          </cell>
          <cell r="C426" t="str">
            <v>Allerget 5mg/5ml Syrup 30ml</v>
          </cell>
          <cell r="D426">
            <v>628</v>
          </cell>
          <cell r="E426">
            <v>34</v>
          </cell>
          <cell r="F426">
            <v>662</v>
          </cell>
          <cell r="H426">
            <v>0</v>
          </cell>
          <cell r="I426">
            <v>0</v>
          </cell>
          <cell r="J426">
            <v>602855</v>
          </cell>
        </row>
        <row r="427">
          <cell r="B427">
            <v>602880</v>
          </cell>
          <cell r="C427" t="str">
            <v>Trupril 10mg tabs 14's</v>
          </cell>
          <cell r="D427">
            <v>-13</v>
          </cell>
          <cell r="E427">
            <v>0</v>
          </cell>
          <cell r="F427">
            <v>-13</v>
          </cell>
          <cell r="H427">
            <v>0</v>
          </cell>
          <cell r="I427">
            <v>0</v>
          </cell>
          <cell r="J427">
            <v>602880</v>
          </cell>
        </row>
        <row r="428">
          <cell r="B428">
            <v>602881</v>
          </cell>
          <cell r="C428" t="str">
            <v>Cellbexx caps 100mg 5 x 10's</v>
          </cell>
          <cell r="D428">
            <v>1704</v>
          </cell>
          <cell r="E428">
            <v>84</v>
          </cell>
          <cell r="F428">
            <v>1788</v>
          </cell>
          <cell r="H428">
            <v>0</v>
          </cell>
          <cell r="I428">
            <v>0</v>
          </cell>
          <cell r="J428">
            <v>602881</v>
          </cell>
        </row>
        <row r="429">
          <cell r="B429">
            <v>602882</v>
          </cell>
          <cell r="C429" t="str">
            <v>Cellbexx caps 200mg 5 x 10's</v>
          </cell>
          <cell r="D429">
            <v>1895</v>
          </cell>
          <cell r="E429">
            <v>132</v>
          </cell>
          <cell r="F429">
            <v>2027</v>
          </cell>
          <cell r="H429">
            <v>0</v>
          </cell>
          <cell r="I429">
            <v>0</v>
          </cell>
          <cell r="J429">
            <v>602882</v>
          </cell>
        </row>
        <row r="430">
          <cell r="B430">
            <v>602883</v>
          </cell>
          <cell r="C430" t="str">
            <v>Trupril 5mg tabs 14's</v>
          </cell>
          <cell r="D430">
            <v>90</v>
          </cell>
          <cell r="E430">
            <v>20</v>
          </cell>
          <cell r="F430">
            <v>110</v>
          </cell>
          <cell r="H430">
            <v>0</v>
          </cell>
          <cell r="I430">
            <v>0</v>
          </cell>
          <cell r="J430">
            <v>602883</v>
          </cell>
        </row>
        <row r="431">
          <cell r="B431">
            <v>602934</v>
          </cell>
          <cell r="C431" t="str">
            <v>Co-Trupril Tabs 28's</v>
          </cell>
          <cell r="D431">
            <v>-5</v>
          </cell>
          <cell r="E431">
            <v>0</v>
          </cell>
          <cell r="F431">
            <v>-5</v>
          </cell>
          <cell r="H431">
            <v>0</v>
          </cell>
          <cell r="I431">
            <v>0</v>
          </cell>
          <cell r="J431">
            <v>602934</v>
          </cell>
        </row>
        <row r="432">
          <cell r="B432">
            <v>602947</v>
          </cell>
          <cell r="C432" t="str">
            <v>Risek 40mg Caps 14's</v>
          </cell>
          <cell r="D432">
            <v>29</v>
          </cell>
          <cell r="E432">
            <v>2</v>
          </cell>
          <cell r="F432">
            <v>31</v>
          </cell>
          <cell r="H432">
            <v>0</v>
          </cell>
          <cell r="I432">
            <v>0</v>
          </cell>
          <cell r="J432">
            <v>602947</v>
          </cell>
        </row>
        <row r="433">
          <cell r="B433">
            <v>602948</v>
          </cell>
          <cell r="C433" t="str">
            <v>Gabix 100mg Caps 10's</v>
          </cell>
          <cell r="D433">
            <v>123</v>
          </cell>
          <cell r="E433">
            <v>74</v>
          </cell>
          <cell r="F433">
            <v>197</v>
          </cell>
          <cell r="H433">
            <v>0</v>
          </cell>
          <cell r="I433">
            <v>0</v>
          </cell>
          <cell r="J433">
            <v>602948</v>
          </cell>
        </row>
        <row r="434">
          <cell r="B434">
            <v>602949</v>
          </cell>
          <cell r="C434" t="str">
            <v>Gabix 300mg Caps 10's</v>
          </cell>
          <cell r="D434">
            <v>48</v>
          </cell>
          <cell r="E434">
            <v>146</v>
          </cell>
          <cell r="F434">
            <v>194</v>
          </cell>
          <cell r="H434">
            <v>0</v>
          </cell>
          <cell r="I434">
            <v>0</v>
          </cell>
          <cell r="J434">
            <v>602949</v>
          </cell>
        </row>
        <row r="435">
          <cell r="B435">
            <v>602950</v>
          </cell>
          <cell r="C435" t="str">
            <v>Gabix 400mg Caps 10's</v>
          </cell>
          <cell r="D435">
            <v>10</v>
          </cell>
          <cell r="E435">
            <v>15</v>
          </cell>
          <cell r="F435">
            <v>25</v>
          </cell>
          <cell r="H435">
            <v>0</v>
          </cell>
          <cell r="I435">
            <v>0</v>
          </cell>
          <cell r="J435">
            <v>602950</v>
          </cell>
        </row>
        <row r="436">
          <cell r="B436" t="str">
            <v>Result</v>
          </cell>
          <cell r="C436">
            <v>0</v>
          </cell>
          <cell r="D436">
            <v>41182</v>
          </cell>
          <cell r="E436">
            <v>7597</v>
          </cell>
          <cell r="F436">
            <v>48779</v>
          </cell>
          <cell r="G436">
            <v>43572</v>
          </cell>
          <cell r="H436">
            <v>5630</v>
          </cell>
          <cell r="I436">
            <v>49202</v>
          </cell>
        </row>
        <row r="437">
          <cell r="B437">
            <v>602555</v>
          </cell>
          <cell r="C437" t="str">
            <v>Moods-Ultra Thin 3's</v>
          </cell>
          <cell r="D437">
            <v>159</v>
          </cell>
          <cell r="E437">
            <v>457</v>
          </cell>
          <cell r="F437">
            <v>616</v>
          </cell>
          <cell r="G437">
            <v>7680</v>
          </cell>
          <cell r="H437">
            <v>11</v>
          </cell>
          <cell r="I437">
            <v>7691</v>
          </cell>
          <cell r="J437">
            <v>602555</v>
          </cell>
        </row>
        <row r="438">
          <cell r="B438">
            <v>602557</v>
          </cell>
          <cell r="C438" t="str">
            <v>Moods-Dotted 3's</v>
          </cell>
          <cell r="D438">
            <v>891</v>
          </cell>
          <cell r="E438">
            <v>308</v>
          </cell>
          <cell r="F438">
            <v>1199</v>
          </cell>
          <cell r="G438">
            <v>7960</v>
          </cell>
          <cell r="H438">
            <v>11</v>
          </cell>
          <cell r="I438">
            <v>7971</v>
          </cell>
          <cell r="J438">
            <v>602557</v>
          </cell>
        </row>
        <row r="439">
          <cell r="B439">
            <v>602558</v>
          </cell>
          <cell r="C439" t="str">
            <v>Moods-All Night 3's</v>
          </cell>
          <cell r="D439">
            <v>899</v>
          </cell>
          <cell r="E439">
            <v>190</v>
          </cell>
          <cell r="F439">
            <v>1089</v>
          </cell>
          <cell r="G439">
            <v>8320</v>
          </cell>
          <cell r="H439">
            <v>11</v>
          </cell>
          <cell r="I439">
            <v>8331</v>
          </cell>
          <cell r="J439">
            <v>602558</v>
          </cell>
        </row>
        <row r="440">
          <cell r="B440" t="str">
            <v>Result</v>
          </cell>
          <cell r="C440">
            <v>0</v>
          </cell>
          <cell r="D440">
            <v>1949</v>
          </cell>
          <cell r="E440">
            <v>955</v>
          </cell>
          <cell r="F440">
            <v>2904</v>
          </cell>
          <cell r="G440">
            <v>23960</v>
          </cell>
          <cell r="H440">
            <v>33</v>
          </cell>
          <cell r="I440">
            <v>23993</v>
          </cell>
        </row>
        <row r="441">
          <cell r="B441">
            <v>602773</v>
          </cell>
          <cell r="C441" t="str">
            <v>GAMMA GRIPE MIXTURE 100ML</v>
          </cell>
          <cell r="D441">
            <v>-60</v>
          </cell>
          <cell r="E441">
            <v>30</v>
          </cell>
          <cell r="F441">
            <v>-30</v>
          </cell>
          <cell r="H441">
            <v>0</v>
          </cell>
          <cell r="I441">
            <v>0</v>
          </cell>
          <cell r="J441">
            <v>602773</v>
          </cell>
        </row>
        <row r="442">
          <cell r="B442" t="str">
            <v>Result</v>
          </cell>
          <cell r="C442">
            <v>0</v>
          </cell>
          <cell r="D442">
            <v>-60</v>
          </cell>
          <cell r="E442">
            <v>30</v>
          </cell>
          <cell r="F442">
            <v>-30</v>
          </cell>
          <cell r="H442">
            <v>0</v>
          </cell>
          <cell r="I442">
            <v>0</v>
          </cell>
        </row>
        <row r="443">
          <cell r="B443">
            <v>600694</v>
          </cell>
          <cell r="C443" t="str">
            <v>Mycoral cream 2% 5GM</v>
          </cell>
          <cell r="D443">
            <v>14620</v>
          </cell>
          <cell r="E443">
            <v>365</v>
          </cell>
          <cell r="F443">
            <v>14985</v>
          </cell>
          <cell r="G443">
            <v>24189</v>
          </cell>
          <cell r="H443">
            <v>834</v>
          </cell>
          <cell r="I443">
            <v>25023</v>
          </cell>
          <cell r="J443">
            <v>600694</v>
          </cell>
        </row>
        <row r="444">
          <cell r="B444">
            <v>600695</v>
          </cell>
          <cell r="C444" t="str">
            <v>Mycoral cream 2% 15GM</v>
          </cell>
          <cell r="D444">
            <v>21980</v>
          </cell>
          <cell r="E444">
            <v>1373</v>
          </cell>
          <cell r="F444">
            <v>23353</v>
          </cell>
          <cell r="G444">
            <v>24640</v>
          </cell>
          <cell r="H444">
            <v>1016</v>
          </cell>
          <cell r="I444">
            <v>25656</v>
          </cell>
          <cell r="J444">
            <v>600695</v>
          </cell>
        </row>
        <row r="445">
          <cell r="B445">
            <v>600696</v>
          </cell>
          <cell r="C445" t="str">
            <v>Mycoral 2% Scalp Solution 60ml</v>
          </cell>
          <cell r="D445">
            <v>1822</v>
          </cell>
          <cell r="E445">
            <v>357</v>
          </cell>
          <cell r="F445">
            <v>2179</v>
          </cell>
          <cell r="G445">
            <v>1682</v>
          </cell>
          <cell r="H445">
            <v>275</v>
          </cell>
          <cell r="I445">
            <v>1957</v>
          </cell>
          <cell r="J445">
            <v>600696</v>
          </cell>
        </row>
        <row r="446">
          <cell r="B446">
            <v>600697</v>
          </cell>
          <cell r="C446" t="str">
            <v>Mycoral Tabs 200mg 50'S</v>
          </cell>
          <cell r="D446">
            <v>466</v>
          </cell>
          <cell r="E446">
            <v>32</v>
          </cell>
          <cell r="F446">
            <v>498</v>
          </cell>
          <cell r="G446">
            <v>464</v>
          </cell>
          <cell r="H446">
            <v>32</v>
          </cell>
          <cell r="I446">
            <v>496</v>
          </cell>
          <cell r="J446">
            <v>600697</v>
          </cell>
        </row>
        <row r="447">
          <cell r="B447">
            <v>600698</v>
          </cell>
          <cell r="C447" t="str">
            <v>Unitrac 100mg Caps 30'S</v>
          </cell>
          <cell r="D447">
            <v>120</v>
          </cell>
          <cell r="E447">
            <v>12</v>
          </cell>
          <cell r="F447">
            <v>132</v>
          </cell>
          <cell r="G447">
            <v>76</v>
          </cell>
          <cell r="H447">
            <v>0</v>
          </cell>
          <cell r="I447">
            <v>76</v>
          </cell>
          <cell r="J447">
            <v>600698</v>
          </cell>
        </row>
        <row r="448">
          <cell r="B448">
            <v>600699</v>
          </cell>
          <cell r="C448" t="str">
            <v>Astifen 1mg Tabs 60'S</v>
          </cell>
          <cell r="D448">
            <v>3461</v>
          </cell>
          <cell r="E448">
            <v>156</v>
          </cell>
          <cell r="F448">
            <v>3617</v>
          </cell>
          <cell r="G448">
            <v>2710</v>
          </cell>
          <cell r="H448">
            <v>125</v>
          </cell>
          <cell r="I448">
            <v>2835</v>
          </cell>
          <cell r="J448">
            <v>600699</v>
          </cell>
        </row>
        <row r="449">
          <cell r="B449">
            <v>600700</v>
          </cell>
          <cell r="C449" t="str">
            <v>Astifen 1mg/5ml Syrup 60ml</v>
          </cell>
          <cell r="D449">
            <v>5180</v>
          </cell>
          <cell r="E449">
            <v>590</v>
          </cell>
          <cell r="F449">
            <v>5770</v>
          </cell>
          <cell r="G449">
            <v>4285</v>
          </cell>
          <cell r="H449">
            <v>328</v>
          </cell>
          <cell r="I449">
            <v>4613</v>
          </cell>
          <cell r="J449">
            <v>600700</v>
          </cell>
        </row>
        <row r="450">
          <cell r="B450">
            <v>600701</v>
          </cell>
          <cell r="C450" t="str">
            <v>Zeos Tablets 10mg 50'S</v>
          </cell>
          <cell r="D450">
            <v>3490</v>
          </cell>
          <cell r="E450">
            <v>525</v>
          </cell>
          <cell r="F450">
            <v>4015</v>
          </cell>
          <cell r="G450">
            <v>2845</v>
          </cell>
          <cell r="H450">
            <v>343</v>
          </cell>
          <cell r="I450">
            <v>3188</v>
          </cell>
          <cell r="J450">
            <v>600701</v>
          </cell>
        </row>
        <row r="451">
          <cell r="B451">
            <v>600702</v>
          </cell>
          <cell r="C451" t="str">
            <v>Broadced 1gm Inj.</v>
          </cell>
          <cell r="D451">
            <v>165</v>
          </cell>
          <cell r="E451">
            <v>610</v>
          </cell>
          <cell r="F451">
            <v>775</v>
          </cell>
          <cell r="G451">
            <v>190</v>
          </cell>
          <cell r="H451">
            <v>640</v>
          </cell>
          <cell r="I451">
            <v>830</v>
          </cell>
          <cell r="J451">
            <v>600702</v>
          </cell>
        </row>
        <row r="452">
          <cell r="B452">
            <v>600703</v>
          </cell>
          <cell r="C452" t="str">
            <v>Clavamox 250 Tabs 375mg 15'S</v>
          </cell>
          <cell r="D452">
            <v>1305</v>
          </cell>
          <cell r="E452">
            <v>228</v>
          </cell>
          <cell r="F452">
            <v>1533</v>
          </cell>
          <cell r="G452">
            <v>1157</v>
          </cell>
          <cell r="H452">
            <v>292</v>
          </cell>
          <cell r="I452">
            <v>1449</v>
          </cell>
          <cell r="J452">
            <v>600703</v>
          </cell>
        </row>
        <row r="453">
          <cell r="B453">
            <v>600704</v>
          </cell>
          <cell r="C453" t="str">
            <v>Clavamox Inj 1000</v>
          </cell>
          <cell r="D453">
            <v>770</v>
          </cell>
          <cell r="E453">
            <v>865</v>
          </cell>
          <cell r="F453">
            <v>1635</v>
          </cell>
          <cell r="G453">
            <v>430</v>
          </cell>
          <cell r="H453">
            <v>1047</v>
          </cell>
          <cell r="I453">
            <v>1477</v>
          </cell>
          <cell r="J453">
            <v>600704</v>
          </cell>
        </row>
        <row r="454">
          <cell r="B454">
            <v>600705</v>
          </cell>
          <cell r="C454" t="str">
            <v>Clavamox Dry Syrup 60ml</v>
          </cell>
          <cell r="D454">
            <v>7356</v>
          </cell>
          <cell r="E454">
            <v>421</v>
          </cell>
          <cell r="F454">
            <v>7777</v>
          </cell>
          <cell r="G454">
            <v>8621</v>
          </cell>
          <cell r="H454">
            <v>260</v>
          </cell>
          <cell r="I454">
            <v>8881</v>
          </cell>
          <cell r="J454">
            <v>600705</v>
          </cell>
        </row>
        <row r="455">
          <cell r="B455">
            <v>600706</v>
          </cell>
          <cell r="C455" t="str">
            <v>Clavamox 500 Tabs 625mg 30'S</v>
          </cell>
          <cell r="D455">
            <v>1384</v>
          </cell>
          <cell r="E455">
            <v>269</v>
          </cell>
          <cell r="F455">
            <v>1653</v>
          </cell>
          <cell r="G455">
            <v>1282</v>
          </cell>
          <cell r="H455">
            <v>388</v>
          </cell>
          <cell r="I455">
            <v>1670</v>
          </cell>
          <cell r="J455">
            <v>600706</v>
          </cell>
        </row>
        <row r="456">
          <cell r="B456">
            <v>600707</v>
          </cell>
          <cell r="C456" t="str">
            <v>Kalfoxim 1G - 1g</v>
          </cell>
          <cell r="D456">
            <v>40</v>
          </cell>
          <cell r="E456">
            <v>960</v>
          </cell>
          <cell r="F456">
            <v>1000</v>
          </cell>
          <cell r="G456">
            <v>351</v>
          </cell>
          <cell r="H456">
            <v>260</v>
          </cell>
          <cell r="I456">
            <v>611</v>
          </cell>
          <cell r="J456">
            <v>600707</v>
          </cell>
        </row>
        <row r="457">
          <cell r="B457">
            <v>600708</v>
          </cell>
          <cell r="C457" t="str">
            <v>Klarid 250mg 30'S</v>
          </cell>
          <cell r="D457">
            <v>712</v>
          </cell>
          <cell r="E457">
            <v>133</v>
          </cell>
          <cell r="F457">
            <v>845</v>
          </cell>
          <cell r="G457">
            <v>430</v>
          </cell>
          <cell r="H457">
            <v>115</v>
          </cell>
          <cell r="I457">
            <v>545</v>
          </cell>
          <cell r="J457">
            <v>600708</v>
          </cell>
        </row>
        <row r="458">
          <cell r="B458">
            <v>600711</v>
          </cell>
          <cell r="C458" t="str">
            <v>Albiotin Acne Solution 10mg/ml 30ml</v>
          </cell>
          <cell r="D458">
            <v>834</v>
          </cell>
          <cell r="E458">
            <v>68</v>
          </cell>
          <cell r="F458">
            <v>902</v>
          </cell>
          <cell r="G458">
            <v>686</v>
          </cell>
          <cell r="H458">
            <v>76</v>
          </cell>
          <cell r="I458">
            <v>762</v>
          </cell>
          <cell r="J458">
            <v>600711</v>
          </cell>
        </row>
        <row r="459">
          <cell r="B459">
            <v>600712</v>
          </cell>
          <cell r="C459" t="str">
            <v>Profertil Tabs 50 mg 10'S</v>
          </cell>
          <cell r="D459">
            <v>3111</v>
          </cell>
          <cell r="E459">
            <v>414</v>
          </cell>
          <cell r="F459">
            <v>3525</v>
          </cell>
          <cell r="G459">
            <v>2380</v>
          </cell>
          <cell r="H459">
            <v>254</v>
          </cell>
          <cell r="I459">
            <v>2634</v>
          </cell>
          <cell r="J459">
            <v>600712</v>
          </cell>
        </row>
        <row r="460">
          <cell r="B460">
            <v>600713</v>
          </cell>
          <cell r="C460" t="str">
            <v>Premaston 5mg Tabs 3x 10'S</v>
          </cell>
          <cell r="D460">
            <v>338</v>
          </cell>
          <cell r="E460">
            <v>199</v>
          </cell>
          <cell r="F460">
            <v>537</v>
          </cell>
          <cell r="G460">
            <v>226</v>
          </cell>
          <cell r="H460">
            <v>192</v>
          </cell>
          <cell r="I460">
            <v>418</v>
          </cell>
          <cell r="J460">
            <v>600713</v>
          </cell>
        </row>
        <row r="461">
          <cell r="B461">
            <v>600714</v>
          </cell>
          <cell r="C461" t="str">
            <v>Tamofen Tabs 10mg 30'S</v>
          </cell>
          <cell r="D461">
            <v>119</v>
          </cell>
          <cell r="E461">
            <v>1</v>
          </cell>
          <cell r="F461">
            <v>120</v>
          </cell>
          <cell r="G461">
            <v>99</v>
          </cell>
          <cell r="H461">
            <v>23</v>
          </cell>
          <cell r="I461">
            <v>122</v>
          </cell>
          <cell r="J461">
            <v>600714</v>
          </cell>
        </row>
        <row r="462">
          <cell r="B462">
            <v>600715</v>
          </cell>
          <cell r="C462" t="str">
            <v>Glidabet 80mg 100'S</v>
          </cell>
          <cell r="D462">
            <v>456</v>
          </cell>
          <cell r="E462">
            <v>71</v>
          </cell>
          <cell r="F462">
            <v>527</v>
          </cell>
          <cell r="G462">
            <v>216</v>
          </cell>
          <cell r="H462">
            <v>32</v>
          </cell>
          <cell r="I462">
            <v>248</v>
          </cell>
          <cell r="J462">
            <v>600715</v>
          </cell>
        </row>
        <row r="463">
          <cell r="B463">
            <v>600716</v>
          </cell>
          <cell r="C463" t="str">
            <v>Divoltar Tabs 50mg 50'S</v>
          </cell>
          <cell r="D463">
            <v>5916</v>
          </cell>
          <cell r="E463">
            <v>723</v>
          </cell>
          <cell r="F463">
            <v>6639</v>
          </cell>
          <cell r="G463">
            <v>4109</v>
          </cell>
          <cell r="H463">
            <v>777</v>
          </cell>
          <cell r="I463">
            <v>4886</v>
          </cell>
          <cell r="J463">
            <v>600716</v>
          </cell>
        </row>
        <row r="464">
          <cell r="B464">
            <v>600717</v>
          </cell>
          <cell r="C464" t="str">
            <v>Indene 20mg Caps 100'S</v>
          </cell>
          <cell r="D464">
            <v>235</v>
          </cell>
          <cell r="E464">
            <v>14</v>
          </cell>
          <cell r="F464">
            <v>249</v>
          </cell>
          <cell r="G464">
            <v>350</v>
          </cell>
          <cell r="H464">
            <v>26</v>
          </cell>
          <cell r="I464">
            <v>376</v>
          </cell>
          <cell r="J464">
            <v>600717</v>
          </cell>
        </row>
        <row r="465">
          <cell r="B465">
            <v>600718</v>
          </cell>
          <cell r="C465" t="str">
            <v>Prenegan 400gm Vanila Tin</v>
          </cell>
          <cell r="D465">
            <v>184</v>
          </cell>
          <cell r="E465">
            <v>264</v>
          </cell>
          <cell r="F465">
            <v>448</v>
          </cell>
          <cell r="G465">
            <v>996</v>
          </cell>
          <cell r="H465">
            <v>453</v>
          </cell>
          <cell r="I465">
            <v>1449</v>
          </cell>
          <cell r="J465">
            <v>600718</v>
          </cell>
        </row>
        <row r="466">
          <cell r="B466">
            <v>600719</v>
          </cell>
          <cell r="C466" t="str">
            <v>Diaflam Tabs 50mg 50'S</v>
          </cell>
          <cell r="D466">
            <v>440</v>
          </cell>
          <cell r="E466">
            <v>71</v>
          </cell>
          <cell r="F466">
            <v>511</v>
          </cell>
          <cell r="G466">
            <v>685</v>
          </cell>
          <cell r="H466">
            <v>54</v>
          </cell>
          <cell r="I466">
            <v>739</v>
          </cell>
          <cell r="J466">
            <v>600719</v>
          </cell>
        </row>
        <row r="467">
          <cell r="B467">
            <v>600720</v>
          </cell>
          <cell r="C467" t="str">
            <v>Dometic 10mg Tabs 50'S</v>
          </cell>
          <cell r="D467">
            <v>2320</v>
          </cell>
          <cell r="E467">
            <v>153</v>
          </cell>
          <cell r="F467">
            <v>2473</v>
          </cell>
          <cell r="G467">
            <v>1770</v>
          </cell>
          <cell r="H467">
            <v>97</v>
          </cell>
          <cell r="I467">
            <v>1867</v>
          </cell>
          <cell r="J467">
            <v>600720</v>
          </cell>
        </row>
        <row r="468">
          <cell r="B468">
            <v>600721</v>
          </cell>
          <cell r="C468" t="str">
            <v>Zegavit Tabs 50'S</v>
          </cell>
          <cell r="D468">
            <v>1574</v>
          </cell>
          <cell r="E468">
            <v>306</v>
          </cell>
          <cell r="F468">
            <v>1880</v>
          </cell>
          <cell r="G468">
            <v>1770</v>
          </cell>
          <cell r="H468">
            <v>258</v>
          </cell>
          <cell r="I468">
            <v>2028</v>
          </cell>
          <cell r="J468">
            <v>600721</v>
          </cell>
        </row>
        <row r="469">
          <cell r="B469">
            <v>600722</v>
          </cell>
          <cell r="C469" t="str">
            <v>Kalxetin 20mg Caps 30'S</v>
          </cell>
          <cell r="D469">
            <v>403</v>
          </cell>
          <cell r="E469">
            <v>54</v>
          </cell>
          <cell r="F469">
            <v>457</v>
          </cell>
          <cell r="G469">
            <v>465</v>
          </cell>
          <cell r="H469">
            <v>29</v>
          </cell>
          <cell r="I469">
            <v>494</v>
          </cell>
          <cell r="J469">
            <v>600722</v>
          </cell>
        </row>
        <row r="470">
          <cell r="B470">
            <v>600724</v>
          </cell>
          <cell r="C470" t="str">
            <v>Zeos Syrup 60ml</v>
          </cell>
          <cell r="D470">
            <v>4744</v>
          </cell>
          <cell r="E470">
            <v>963</v>
          </cell>
          <cell r="F470">
            <v>5707</v>
          </cell>
          <cell r="G470">
            <v>5716</v>
          </cell>
          <cell r="H470">
            <v>864</v>
          </cell>
          <cell r="I470">
            <v>6580</v>
          </cell>
          <cell r="J470">
            <v>600724</v>
          </cell>
        </row>
        <row r="471">
          <cell r="B471">
            <v>600725</v>
          </cell>
          <cell r="C471" t="str">
            <v>Caxon F 10'S</v>
          </cell>
          <cell r="D471">
            <v>160</v>
          </cell>
          <cell r="E471">
            <v>225</v>
          </cell>
          <cell r="F471">
            <v>385</v>
          </cell>
          <cell r="G471">
            <v>339</v>
          </cell>
          <cell r="H471">
            <v>350</v>
          </cell>
          <cell r="I471">
            <v>689</v>
          </cell>
          <cell r="J471">
            <v>600725</v>
          </cell>
        </row>
        <row r="472">
          <cell r="B472">
            <v>600726</v>
          </cell>
          <cell r="C472" t="str">
            <v>Xon Ce Tabs 500mg 100'S</v>
          </cell>
          <cell r="D472">
            <v>2063</v>
          </cell>
          <cell r="E472">
            <v>660</v>
          </cell>
          <cell r="F472">
            <v>2723</v>
          </cell>
          <cell r="G472">
            <v>2245</v>
          </cell>
          <cell r="H472">
            <v>655</v>
          </cell>
          <cell r="I472">
            <v>2900</v>
          </cell>
          <cell r="J472">
            <v>600726</v>
          </cell>
        </row>
        <row r="473">
          <cell r="B473">
            <v>601515</v>
          </cell>
          <cell r="C473" t="str">
            <v>Promag Tablets 144'S</v>
          </cell>
          <cell r="E473">
            <v>-30</v>
          </cell>
          <cell r="F473">
            <v>-30</v>
          </cell>
          <cell r="G473">
            <v>287</v>
          </cell>
          <cell r="H473">
            <v>67</v>
          </cell>
          <cell r="I473">
            <v>354</v>
          </cell>
          <cell r="J473">
            <v>601515</v>
          </cell>
        </row>
        <row r="474">
          <cell r="B474">
            <v>601518</v>
          </cell>
          <cell r="C474" t="str">
            <v>Prenagen Mocha 400g</v>
          </cell>
          <cell r="E474">
            <v>0</v>
          </cell>
          <cell r="F474">
            <v>0</v>
          </cell>
          <cell r="G474">
            <v>226</v>
          </cell>
          <cell r="H474">
            <v>63</v>
          </cell>
          <cell r="I474">
            <v>289</v>
          </cell>
          <cell r="J474">
            <v>601518</v>
          </cell>
        </row>
        <row r="475">
          <cell r="B475">
            <v>602381</v>
          </cell>
          <cell r="C475" t="str">
            <v>Hemapo 3000 iu/ml Inj.</v>
          </cell>
          <cell r="D475">
            <v>35</v>
          </cell>
          <cell r="E475">
            <v>292</v>
          </cell>
          <cell r="F475">
            <v>327</v>
          </cell>
          <cell r="G475">
            <v>37</v>
          </cell>
          <cell r="H475">
            <v>204</v>
          </cell>
          <cell r="I475">
            <v>241</v>
          </cell>
          <cell r="J475">
            <v>602381</v>
          </cell>
        </row>
        <row r="476">
          <cell r="B476">
            <v>602436</v>
          </cell>
          <cell r="C476" t="str">
            <v>Hemapo 10000 iu/ml Inj.</v>
          </cell>
          <cell r="D476">
            <v>25</v>
          </cell>
          <cell r="E476">
            <v>46</v>
          </cell>
          <cell r="F476">
            <v>71</v>
          </cell>
          <cell r="G476">
            <v>4</v>
          </cell>
          <cell r="H476">
            <v>58</v>
          </cell>
          <cell r="I476">
            <v>62</v>
          </cell>
          <cell r="J476">
            <v>602436</v>
          </cell>
        </row>
        <row r="477">
          <cell r="B477">
            <v>602447</v>
          </cell>
          <cell r="C477" t="str">
            <v>Prenagen Emesis 400gm</v>
          </cell>
          <cell r="D477">
            <v>370</v>
          </cell>
          <cell r="E477">
            <v>121</v>
          </cell>
          <cell r="F477">
            <v>491</v>
          </cell>
          <cell r="G477">
            <v>362</v>
          </cell>
          <cell r="H477">
            <v>64</v>
          </cell>
          <cell r="I477">
            <v>426</v>
          </cell>
          <cell r="J477">
            <v>602447</v>
          </cell>
        </row>
        <row r="478">
          <cell r="B478">
            <v>602473</v>
          </cell>
          <cell r="C478" t="str">
            <v>Hemapo 2000 iu/ml Inj.</v>
          </cell>
          <cell r="D478">
            <v>23</v>
          </cell>
          <cell r="E478">
            <v>102</v>
          </cell>
          <cell r="F478">
            <v>125</v>
          </cell>
          <cell r="G478">
            <v>37</v>
          </cell>
          <cell r="H478">
            <v>136</v>
          </cell>
          <cell r="I478">
            <v>173</v>
          </cell>
          <cell r="J478">
            <v>602473</v>
          </cell>
        </row>
        <row r="479">
          <cell r="B479">
            <v>602488</v>
          </cell>
          <cell r="C479" t="str">
            <v>Kalferon 3 mil Iu/v-1's</v>
          </cell>
          <cell r="E479">
            <v>13</v>
          </cell>
          <cell r="F479">
            <v>13</v>
          </cell>
          <cell r="H479">
            <v>0</v>
          </cell>
          <cell r="I479">
            <v>0</v>
          </cell>
          <cell r="J479">
            <v>602488</v>
          </cell>
        </row>
        <row r="480">
          <cell r="B480">
            <v>602512</v>
          </cell>
          <cell r="C480" t="str">
            <v>Dometic Syrup 5mg/5ml, 60 ml Bottle</v>
          </cell>
          <cell r="D480">
            <v>1002</v>
          </cell>
          <cell r="E480">
            <v>233</v>
          </cell>
          <cell r="F480">
            <v>1235</v>
          </cell>
          <cell r="H480">
            <v>0</v>
          </cell>
          <cell r="I480">
            <v>0</v>
          </cell>
          <cell r="J480">
            <v>602512</v>
          </cell>
        </row>
        <row r="481">
          <cell r="B481">
            <v>602747</v>
          </cell>
          <cell r="C481" t="str">
            <v>Kaltrofen 50mg Tabs.3x10's</v>
          </cell>
          <cell r="D481">
            <v>1350</v>
          </cell>
          <cell r="E481">
            <v>30</v>
          </cell>
          <cell r="F481">
            <v>1380</v>
          </cell>
          <cell r="H481">
            <v>0</v>
          </cell>
          <cell r="I481">
            <v>0</v>
          </cell>
          <cell r="J481">
            <v>602747</v>
          </cell>
        </row>
        <row r="482">
          <cell r="B482">
            <v>602864</v>
          </cell>
          <cell r="C482" t="str">
            <v>Kaltrofen 50mg/1ml Inj ,5's</v>
          </cell>
          <cell r="D482">
            <v>160</v>
          </cell>
          <cell r="E482">
            <v>0</v>
          </cell>
          <cell r="F482">
            <v>160</v>
          </cell>
          <cell r="H482">
            <v>0</v>
          </cell>
          <cell r="I482">
            <v>0</v>
          </cell>
          <cell r="J482">
            <v>602864</v>
          </cell>
        </row>
        <row r="483">
          <cell r="B483">
            <v>602868</v>
          </cell>
          <cell r="C483" t="str">
            <v>Citaz 100mg Tabs , 5x10's</v>
          </cell>
          <cell r="D483">
            <v>146</v>
          </cell>
          <cell r="E483">
            <v>39</v>
          </cell>
          <cell r="F483">
            <v>185</v>
          </cell>
          <cell r="H483">
            <v>0</v>
          </cell>
          <cell r="I483">
            <v>0</v>
          </cell>
          <cell r="J483">
            <v>602868</v>
          </cell>
        </row>
        <row r="484">
          <cell r="B484">
            <v>602985</v>
          </cell>
          <cell r="C484" t="str">
            <v>Zypraz 0.5mg Tabs,5x10's</v>
          </cell>
          <cell r="D484">
            <v>50</v>
          </cell>
          <cell r="E484">
            <v>20</v>
          </cell>
          <cell r="F484">
            <v>70</v>
          </cell>
          <cell r="H484">
            <v>0</v>
          </cell>
          <cell r="I484">
            <v>0</v>
          </cell>
          <cell r="J484">
            <v>602985</v>
          </cell>
        </row>
        <row r="485">
          <cell r="B485" t="str">
            <v>Result</v>
          </cell>
          <cell r="C485">
            <v>0</v>
          </cell>
          <cell r="D485">
            <v>88929</v>
          </cell>
          <cell r="E485">
            <v>11948</v>
          </cell>
          <cell r="F485">
            <v>100877</v>
          </cell>
          <cell r="G485">
            <v>96357</v>
          </cell>
          <cell r="H485">
            <v>10687</v>
          </cell>
          <cell r="I485">
            <v>107044</v>
          </cell>
        </row>
        <row r="486">
          <cell r="B486">
            <v>600771</v>
          </cell>
          <cell r="C486" t="str">
            <v>Heparin Leo Inj 5000 Iu/ml 5 X 5ml</v>
          </cell>
          <cell r="D486">
            <v>13</v>
          </cell>
          <cell r="E486">
            <v>431</v>
          </cell>
          <cell r="F486">
            <v>444</v>
          </cell>
          <cell r="H486">
            <v>187</v>
          </cell>
          <cell r="I486">
            <v>187</v>
          </cell>
          <cell r="J486">
            <v>600771</v>
          </cell>
        </row>
        <row r="487">
          <cell r="B487">
            <v>600772</v>
          </cell>
          <cell r="C487" t="str">
            <v>Innohep 10,000 iu/ml 10 Viais x 2ml</v>
          </cell>
          <cell r="E487">
            <v>5.7</v>
          </cell>
          <cell r="F487">
            <v>5.7</v>
          </cell>
          <cell r="H487">
            <v>0.2</v>
          </cell>
          <cell r="I487">
            <v>0.2</v>
          </cell>
          <cell r="J487">
            <v>600772</v>
          </cell>
        </row>
        <row r="488">
          <cell r="B488">
            <v>600773</v>
          </cell>
          <cell r="C488" t="str">
            <v>Innohep 10,000IU/ml 10 Syring 0.35ml</v>
          </cell>
          <cell r="E488">
            <v>20.6</v>
          </cell>
          <cell r="F488">
            <v>20.6</v>
          </cell>
          <cell r="G488">
            <v>3</v>
          </cell>
          <cell r="H488">
            <v>27</v>
          </cell>
          <cell r="I488">
            <v>30</v>
          </cell>
          <cell r="J488">
            <v>600773</v>
          </cell>
        </row>
        <row r="489">
          <cell r="B489">
            <v>600774</v>
          </cell>
          <cell r="C489" t="str">
            <v>Innohep 10,000IU/ml 10 Syring 0.45ml</v>
          </cell>
          <cell r="E489">
            <v>-0.9</v>
          </cell>
          <cell r="F489">
            <v>-0.9</v>
          </cell>
          <cell r="H489">
            <v>0.8</v>
          </cell>
          <cell r="I489">
            <v>0.8</v>
          </cell>
          <cell r="J489">
            <v>600774</v>
          </cell>
        </row>
        <row r="490">
          <cell r="B490">
            <v>600775</v>
          </cell>
          <cell r="C490" t="str">
            <v>Fucidin H Cream 5G</v>
          </cell>
          <cell r="D490">
            <v>683</v>
          </cell>
          <cell r="E490">
            <v>84</v>
          </cell>
          <cell r="F490">
            <v>767</v>
          </cell>
          <cell r="G490">
            <v>854</v>
          </cell>
          <cell r="H490">
            <v>76</v>
          </cell>
          <cell r="I490">
            <v>930</v>
          </cell>
          <cell r="J490">
            <v>600775</v>
          </cell>
        </row>
        <row r="491">
          <cell r="B491">
            <v>600776</v>
          </cell>
          <cell r="C491" t="str">
            <v>Daivonex Ointment 50mcg/G 30gm</v>
          </cell>
          <cell r="D491">
            <v>133</v>
          </cell>
          <cell r="E491">
            <v>122</v>
          </cell>
          <cell r="F491">
            <v>255</v>
          </cell>
          <cell r="G491">
            <v>56</v>
          </cell>
          <cell r="H491">
            <v>125</v>
          </cell>
          <cell r="I491">
            <v>181</v>
          </cell>
          <cell r="J491">
            <v>600776</v>
          </cell>
        </row>
        <row r="492">
          <cell r="B492">
            <v>600777</v>
          </cell>
          <cell r="C492" t="str">
            <v>Daivonex Scaip Solution 30ml</v>
          </cell>
          <cell r="D492">
            <v>11</v>
          </cell>
          <cell r="E492">
            <v>3</v>
          </cell>
          <cell r="F492">
            <v>14</v>
          </cell>
          <cell r="G492">
            <v>12</v>
          </cell>
          <cell r="H492">
            <v>5</v>
          </cell>
          <cell r="I492">
            <v>17</v>
          </cell>
          <cell r="J492">
            <v>600777</v>
          </cell>
        </row>
        <row r="493">
          <cell r="B493">
            <v>600778</v>
          </cell>
          <cell r="C493" t="str">
            <v>Daivonex Cream 30gm Tube</v>
          </cell>
          <cell r="D493">
            <v>-2</v>
          </cell>
          <cell r="E493">
            <v>-15</v>
          </cell>
          <cell r="F493">
            <v>-17</v>
          </cell>
          <cell r="G493">
            <v>15</v>
          </cell>
          <cell r="H493">
            <v>6</v>
          </cell>
          <cell r="I493">
            <v>21</v>
          </cell>
          <cell r="J493">
            <v>600778</v>
          </cell>
        </row>
        <row r="494">
          <cell r="B494">
            <v>600779</v>
          </cell>
          <cell r="C494" t="str">
            <v>Daivobet 15gm Ointment 1'S</v>
          </cell>
          <cell r="D494">
            <v>281</v>
          </cell>
          <cell r="E494">
            <v>36</v>
          </cell>
          <cell r="F494">
            <v>317</v>
          </cell>
          <cell r="G494">
            <v>219</v>
          </cell>
          <cell r="H494">
            <v>58</v>
          </cell>
          <cell r="I494">
            <v>277</v>
          </cell>
          <cell r="J494">
            <v>600779</v>
          </cell>
        </row>
        <row r="495">
          <cell r="B495">
            <v>600780</v>
          </cell>
          <cell r="C495" t="str">
            <v>Fucicort cream 5gm</v>
          </cell>
          <cell r="D495">
            <v>846</v>
          </cell>
          <cell r="E495">
            <v>219</v>
          </cell>
          <cell r="F495">
            <v>1065</v>
          </cell>
          <cell r="G495">
            <v>794</v>
          </cell>
          <cell r="H495">
            <v>115</v>
          </cell>
          <cell r="I495">
            <v>909</v>
          </cell>
          <cell r="J495">
            <v>600780</v>
          </cell>
        </row>
        <row r="496">
          <cell r="B496">
            <v>600781</v>
          </cell>
          <cell r="C496" t="str">
            <v>Fucicort cream 15gm</v>
          </cell>
          <cell r="D496">
            <v>152</v>
          </cell>
          <cell r="E496">
            <v>156</v>
          </cell>
          <cell r="F496">
            <v>308</v>
          </cell>
          <cell r="G496">
            <v>155</v>
          </cell>
          <cell r="H496">
            <v>69</v>
          </cell>
          <cell r="I496">
            <v>224</v>
          </cell>
          <cell r="J496">
            <v>600781</v>
          </cell>
        </row>
        <row r="497">
          <cell r="B497">
            <v>600782</v>
          </cell>
          <cell r="C497" t="str">
            <v>Fucidin Cream 5gm</v>
          </cell>
          <cell r="D497">
            <v>3505</v>
          </cell>
          <cell r="E497">
            <v>801</v>
          </cell>
          <cell r="F497">
            <v>4306</v>
          </cell>
          <cell r="G497">
            <v>2945</v>
          </cell>
          <cell r="H497">
            <v>598</v>
          </cell>
          <cell r="I497">
            <v>3543</v>
          </cell>
          <cell r="J497">
            <v>600782</v>
          </cell>
        </row>
        <row r="498">
          <cell r="B498">
            <v>600783</v>
          </cell>
          <cell r="C498" t="str">
            <v>Fucidin Cream 15gm</v>
          </cell>
          <cell r="D498">
            <v>347</v>
          </cell>
          <cell r="E498">
            <v>419</v>
          </cell>
          <cell r="F498">
            <v>766</v>
          </cell>
          <cell r="G498">
            <v>429</v>
          </cell>
          <cell r="H498">
            <v>299</v>
          </cell>
          <cell r="I498">
            <v>728</v>
          </cell>
          <cell r="J498">
            <v>600783</v>
          </cell>
        </row>
        <row r="499">
          <cell r="B499">
            <v>600784</v>
          </cell>
          <cell r="C499" t="str">
            <v>Fucidin Ointment 2% 5gm</v>
          </cell>
          <cell r="D499">
            <v>538</v>
          </cell>
          <cell r="E499">
            <v>141</v>
          </cell>
          <cell r="F499">
            <v>679</v>
          </cell>
          <cell r="G499">
            <v>795</v>
          </cell>
          <cell r="H499">
            <v>82</v>
          </cell>
          <cell r="I499">
            <v>877</v>
          </cell>
          <cell r="J499">
            <v>600784</v>
          </cell>
        </row>
        <row r="500">
          <cell r="B500">
            <v>600785</v>
          </cell>
          <cell r="C500" t="str">
            <v>Fucidin Ointment 20mg/G 2% 15gm</v>
          </cell>
          <cell r="D500">
            <v>159</v>
          </cell>
          <cell r="E500">
            <v>123</v>
          </cell>
          <cell r="F500">
            <v>282</v>
          </cell>
          <cell r="G500">
            <v>142</v>
          </cell>
          <cell r="H500">
            <v>117</v>
          </cell>
          <cell r="I500">
            <v>259</v>
          </cell>
          <cell r="J500">
            <v>600785</v>
          </cell>
        </row>
        <row r="501">
          <cell r="B501">
            <v>600786</v>
          </cell>
          <cell r="C501" t="str">
            <v>Fucidin Tabs 250mg 20'S</v>
          </cell>
          <cell r="D501">
            <v>80</v>
          </cell>
          <cell r="E501">
            <v>64</v>
          </cell>
          <cell r="F501">
            <v>144</v>
          </cell>
          <cell r="G501">
            <v>69</v>
          </cell>
          <cell r="H501">
            <v>68</v>
          </cell>
          <cell r="I501">
            <v>137</v>
          </cell>
          <cell r="J501">
            <v>600786</v>
          </cell>
        </row>
        <row r="502">
          <cell r="B502">
            <v>600787</v>
          </cell>
          <cell r="C502" t="str">
            <v>Fucidin Tulle 2% 10'S</v>
          </cell>
          <cell r="D502">
            <v>653</v>
          </cell>
          <cell r="E502">
            <v>208</v>
          </cell>
          <cell r="F502">
            <v>861</v>
          </cell>
          <cell r="G502">
            <v>941</v>
          </cell>
          <cell r="H502">
            <v>278</v>
          </cell>
          <cell r="I502">
            <v>1219</v>
          </cell>
          <cell r="J502">
            <v>600787</v>
          </cell>
        </row>
        <row r="503">
          <cell r="B503">
            <v>600788</v>
          </cell>
          <cell r="C503" t="str">
            <v>Fucidin H 15gm</v>
          </cell>
          <cell r="D503">
            <v>140</v>
          </cell>
          <cell r="E503">
            <v>139</v>
          </cell>
          <cell r="F503">
            <v>279</v>
          </cell>
          <cell r="G503">
            <v>162</v>
          </cell>
          <cell r="H503">
            <v>106</v>
          </cell>
          <cell r="I503">
            <v>268</v>
          </cell>
          <cell r="J503">
            <v>600788</v>
          </cell>
        </row>
        <row r="504">
          <cell r="B504">
            <v>600789</v>
          </cell>
          <cell r="C504" t="str">
            <v>Burinex K Tabs 0.5mg 100'S</v>
          </cell>
          <cell r="D504">
            <v>154</v>
          </cell>
          <cell r="E504">
            <v>34</v>
          </cell>
          <cell r="F504">
            <v>188</v>
          </cell>
          <cell r="G504">
            <v>257</v>
          </cell>
          <cell r="H504">
            <v>51</v>
          </cell>
          <cell r="I504">
            <v>308</v>
          </cell>
          <cell r="J504">
            <v>600789</v>
          </cell>
        </row>
        <row r="505">
          <cell r="B505">
            <v>600790</v>
          </cell>
          <cell r="C505" t="str">
            <v>Protamine Sulphate 10mg/ml 5ml Vials</v>
          </cell>
          <cell r="E505">
            <v>25</v>
          </cell>
          <cell r="F505">
            <v>25</v>
          </cell>
          <cell r="H505">
            <v>0</v>
          </cell>
          <cell r="I505">
            <v>0</v>
          </cell>
          <cell r="J505">
            <v>600790</v>
          </cell>
        </row>
        <row r="506">
          <cell r="B506">
            <v>600791</v>
          </cell>
          <cell r="C506" t="str">
            <v>Selexid Injection 400mg 5'S</v>
          </cell>
          <cell r="D506">
            <v>0</v>
          </cell>
          <cell r="F506">
            <v>-11.2</v>
          </cell>
          <cell r="G506">
            <v>2</v>
          </cell>
          <cell r="H506">
            <v>26</v>
          </cell>
          <cell r="I506">
            <v>28</v>
          </cell>
          <cell r="J506">
            <v>600791</v>
          </cell>
        </row>
        <row r="507">
          <cell r="B507">
            <v>600792</v>
          </cell>
          <cell r="C507" t="str">
            <v>Selexid Tabs 200mg 100'S</v>
          </cell>
          <cell r="D507">
            <v>235</v>
          </cell>
          <cell r="E507">
            <v>117</v>
          </cell>
          <cell r="F507">
            <v>352</v>
          </cell>
          <cell r="G507">
            <v>218</v>
          </cell>
          <cell r="H507">
            <v>38</v>
          </cell>
          <cell r="I507">
            <v>256</v>
          </cell>
          <cell r="J507">
            <v>600792</v>
          </cell>
        </row>
        <row r="508">
          <cell r="B508">
            <v>600793</v>
          </cell>
          <cell r="C508" t="str">
            <v>Fucithalmic Eye Drops 1% 5g</v>
          </cell>
          <cell r="D508">
            <v>3731</v>
          </cell>
          <cell r="E508">
            <v>436</v>
          </cell>
          <cell r="F508">
            <v>4167</v>
          </cell>
          <cell r="G508">
            <v>3159</v>
          </cell>
          <cell r="H508">
            <v>563</v>
          </cell>
          <cell r="I508">
            <v>3722</v>
          </cell>
          <cell r="J508">
            <v>600793</v>
          </cell>
        </row>
        <row r="509">
          <cell r="B509">
            <v>600794</v>
          </cell>
          <cell r="C509" t="str">
            <v>Fucidin IV. 500mg 10ml</v>
          </cell>
          <cell r="D509">
            <v>-3</v>
          </cell>
          <cell r="E509">
            <v>80</v>
          </cell>
          <cell r="F509">
            <v>77</v>
          </cell>
          <cell r="G509">
            <v>9</v>
          </cell>
          <cell r="H509">
            <v>110</v>
          </cell>
          <cell r="I509">
            <v>119</v>
          </cell>
          <cell r="J509">
            <v>600794</v>
          </cell>
        </row>
        <row r="510">
          <cell r="B510">
            <v>600795</v>
          </cell>
          <cell r="C510" t="str">
            <v>Addik Tabs 600mg 1000'S</v>
          </cell>
          <cell r="D510">
            <v>317</v>
          </cell>
          <cell r="E510">
            <v>52</v>
          </cell>
          <cell r="F510">
            <v>369</v>
          </cell>
          <cell r="G510">
            <v>465</v>
          </cell>
          <cell r="H510">
            <v>59</v>
          </cell>
          <cell r="I510">
            <v>524</v>
          </cell>
          <cell r="J510">
            <v>600795</v>
          </cell>
        </row>
        <row r="511">
          <cell r="B511">
            <v>600796</v>
          </cell>
          <cell r="C511" t="str">
            <v>One Alpha Caps 0.25mcg 100'S</v>
          </cell>
          <cell r="D511">
            <v>276</v>
          </cell>
          <cell r="E511">
            <v>74</v>
          </cell>
          <cell r="F511">
            <v>350</v>
          </cell>
          <cell r="G511">
            <v>364</v>
          </cell>
          <cell r="H511">
            <v>102</v>
          </cell>
          <cell r="I511">
            <v>466</v>
          </cell>
          <cell r="J511">
            <v>600796</v>
          </cell>
        </row>
        <row r="512">
          <cell r="B512">
            <v>600797</v>
          </cell>
          <cell r="C512" t="str">
            <v>One Alpha Caps 1mcg 100'S</v>
          </cell>
          <cell r="D512">
            <v>6</v>
          </cell>
          <cell r="E512">
            <v>1</v>
          </cell>
          <cell r="F512">
            <v>7</v>
          </cell>
          <cell r="G512">
            <v>4</v>
          </cell>
          <cell r="H512">
            <v>5.5</v>
          </cell>
          <cell r="I512">
            <v>9.5</v>
          </cell>
          <cell r="J512">
            <v>600797</v>
          </cell>
        </row>
        <row r="513">
          <cell r="B513">
            <v>600798</v>
          </cell>
          <cell r="C513" t="str">
            <v>One Alpha 0.5mcg 100'S</v>
          </cell>
          <cell r="D513">
            <v>64</v>
          </cell>
          <cell r="E513">
            <v>27.5</v>
          </cell>
          <cell r="F513">
            <v>91.5</v>
          </cell>
          <cell r="G513">
            <v>57</v>
          </cell>
          <cell r="H513">
            <v>23.5</v>
          </cell>
          <cell r="I513">
            <v>80.5</v>
          </cell>
          <cell r="J513">
            <v>600798</v>
          </cell>
        </row>
        <row r="514">
          <cell r="B514" t="str">
            <v>Result</v>
          </cell>
          <cell r="C514">
            <v>0</v>
          </cell>
          <cell r="D514">
            <v>12319</v>
          </cell>
          <cell r="E514">
            <v>3791.7</v>
          </cell>
          <cell r="F514">
            <v>16110.7</v>
          </cell>
          <cell r="G514">
            <v>12126</v>
          </cell>
          <cell r="H514">
            <v>3195</v>
          </cell>
          <cell r="I514">
            <v>15321</v>
          </cell>
        </row>
        <row r="515">
          <cell r="B515">
            <v>601914</v>
          </cell>
          <cell r="C515" t="str">
            <v>Inst. Sterilizer 51X20X15cm 15L</v>
          </cell>
          <cell r="E515">
            <v>0</v>
          </cell>
          <cell r="F515">
            <v>0</v>
          </cell>
          <cell r="H515">
            <v>2</v>
          </cell>
          <cell r="I515">
            <v>2</v>
          </cell>
        </row>
        <row r="516">
          <cell r="B516" t="str">
            <v>Result</v>
          </cell>
          <cell r="C516">
            <v>0</v>
          </cell>
          <cell r="E516">
            <v>0</v>
          </cell>
          <cell r="F516">
            <v>0</v>
          </cell>
          <cell r="H516">
            <v>2</v>
          </cell>
          <cell r="I516">
            <v>2</v>
          </cell>
        </row>
        <row r="517">
          <cell r="B517">
            <v>600809</v>
          </cell>
          <cell r="C517" t="str">
            <v>Klean Prep Sachets 4'S</v>
          </cell>
          <cell r="D517">
            <v>583</v>
          </cell>
          <cell r="E517">
            <v>274</v>
          </cell>
          <cell r="F517">
            <v>857</v>
          </cell>
          <cell r="G517">
            <v>639</v>
          </cell>
          <cell r="H517">
            <v>4711</v>
          </cell>
          <cell r="I517">
            <v>5350</v>
          </cell>
          <cell r="J517">
            <v>600809</v>
          </cell>
        </row>
        <row r="518">
          <cell r="B518">
            <v>600810</v>
          </cell>
          <cell r="C518" t="str">
            <v>Movicol Sachets 20'S</v>
          </cell>
          <cell r="D518">
            <v>121</v>
          </cell>
          <cell r="E518">
            <v>56</v>
          </cell>
          <cell r="F518">
            <v>177</v>
          </cell>
          <cell r="G518">
            <v>103</v>
          </cell>
          <cell r="H518">
            <v>100</v>
          </cell>
          <cell r="I518">
            <v>203</v>
          </cell>
          <cell r="J518">
            <v>600810</v>
          </cell>
        </row>
        <row r="519">
          <cell r="B519">
            <v>600811</v>
          </cell>
          <cell r="C519" t="str">
            <v>Normacol Plus 7gm 30'S</v>
          </cell>
          <cell r="D519">
            <v>399</v>
          </cell>
          <cell r="E519">
            <v>94</v>
          </cell>
          <cell r="F519">
            <v>493</v>
          </cell>
          <cell r="G519">
            <v>686</v>
          </cell>
          <cell r="H519">
            <v>182</v>
          </cell>
          <cell r="I519">
            <v>868</v>
          </cell>
          <cell r="J519">
            <v>600811</v>
          </cell>
        </row>
        <row r="520">
          <cell r="B520">
            <v>600812</v>
          </cell>
          <cell r="C520" t="str">
            <v>Spasmonal Caps 60mg 100'S</v>
          </cell>
          <cell r="D520">
            <v>29</v>
          </cell>
          <cell r="E520">
            <v>7</v>
          </cell>
          <cell r="F520">
            <v>36</v>
          </cell>
          <cell r="G520">
            <v>184</v>
          </cell>
          <cell r="H520">
            <v>65</v>
          </cell>
          <cell r="I520">
            <v>249</v>
          </cell>
          <cell r="J520">
            <v>600812</v>
          </cell>
        </row>
        <row r="521">
          <cell r="B521">
            <v>600813</v>
          </cell>
          <cell r="C521" t="str">
            <v>Waxol Solution 10ml</v>
          </cell>
          <cell r="D521">
            <v>2352</v>
          </cell>
          <cell r="E521">
            <v>321</v>
          </cell>
          <cell r="F521">
            <v>2673</v>
          </cell>
          <cell r="G521">
            <v>2638</v>
          </cell>
          <cell r="H521">
            <v>328</v>
          </cell>
          <cell r="I521">
            <v>2966</v>
          </cell>
          <cell r="J521">
            <v>600813</v>
          </cell>
        </row>
        <row r="522">
          <cell r="B522">
            <v>600814</v>
          </cell>
          <cell r="C522" t="str">
            <v>Pyralvex Solution 10ml</v>
          </cell>
          <cell r="E522">
            <v>0</v>
          </cell>
          <cell r="F522">
            <v>0</v>
          </cell>
          <cell r="G522">
            <v>487</v>
          </cell>
          <cell r="H522">
            <v>128</v>
          </cell>
          <cell r="I522">
            <v>615</v>
          </cell>
          <cell r="J522">
            <v>600814</v>
          </cell>
        </row>
        <row r="523">
          <cell r="B523" t="str">
            <v>Result</v>
          </cell>
          <cell r="C523">
            <v>0</v>
          </cell>
          <cell r="D523">
            <v>3484</v>
          </cell>
          <cell r="E523">
            <v>752</v>
          </cell>
          <cell r="F523">
            <v>4236</v>
          </cell>
          <cell r="G523">
            <v>4737</v>
          </cell>
          <cell r="H523">
            <v>5514</v>
          </cell>
          <cell r="I523">
            <v>10251</v>
          </cell>
        </row>
        <row r="524">
          <cell r="B524">
            <v>600822</v>
          </cell>
          <cell r="C524" t="str">
            <v>Dalacin C Caps 150mg 16'S</v>
          </cell>
          <cell r="D524">
            <v>482</v>
          </cell>
          <cell r="E524">
            <v>204</v>
          </cell>
          <cell r="F524">
            <v>686</v>
          </cell>
          <cell r="G524">
            <v>498</v>
          </cell>
          <cell r="H524">
            <v>233</v>
          </cell>
          <cell r="I524">
            <v>731</v>
          </cell>
          <cell r="J524">
            <v>600822</v>
          </cell>
        </row>
        <row r="525">
          <cell r="B525">
            <v>600823</v>
          </cell>
          <cell r="C525" t="str">
            <v>Dalacin C Inj 150mg/ml x 2ml</v>
          </cell>
          <cell r="E525">
            <v>467</v>
          </cell>
          <cell r="F525">
            <v>467</v>
          </cell>
          <cell r="G525">
            <v>25</v>
          </cell>
          <cell r="H525">
            <v>257</v>
          </cell>
          <cell r="I525">
            <v>282</v>
          </cell>
          <cell r="J525">
            <v>600823</v>
          </cell>
        </row>
        <row r="526">
          <cell r="B526">
            <v>600824</v>
          </cell>
          <cell r="C526" t="str">
            <v>Fragmin 2,500IU</v>
          </cell>
          <cell r="E526">
            <v>58</v>
          </cell>
          <cell r="F526">
            <v>58</v>
          </cell>
          <cell r="H526">
            <v>50</v>
          </cell>
          <cell r="I526">
            <v>50</v>
          </cell>
          <cell r="J526">
            <v>600824</v>
          </cell>
        </row>
        <row r="527">
          <cell r="B527">
            <v>600825</v>
          </cell>
          <cell r="C527" t="str">
            <v>Fragmin 5,000IU 0.2ml Inj Sing. Dose</v>
          </cell>
          <cell r="E527">
            <v>82</v>
          </cell>
          <cell r="F527">
            <v>82</v>
          </cell>
          <cell r="G527">
            <v>36</v>
          </cell>
          <cell r="H527">
            <v>77</v>
          </cell>
          <cell r="I527">
            <v>113</v>
          </cell>
          <cell r="J527">
            <v>600825</v>
          </cell>
        </row>
        <row r="528">
          <cell r="B528">
            <v>600826</v>
          </cell>
          <cell r="C528" t="str">
            <v>Depo Provera Inj 50mg/ml 3ml 1'S</v>
          </cell>
          <cell r="D528">
            <v>22</v>
          </cell>
          <cell r="E528">
            <v>130</v>
          </cell>
          <cell r="F528">
            <v>152</v>
          </cell>
          <cell r="G528">
            <v>7</v>
          </cell>
          <cell r="H528">
            <v>71</v>
          </cell>
          <cell r="I528">
            <v>78</v>
          </cell>
          <cell r="J528">
            <v>600826</v>
          </cell>
        </row>
        <row r="529">
          <cell r="B529">
            <v>600827</v>
          </cell>
          <cell r="C529" t="str">
            <v>Genotropin 16IU 1'S</v>
          </cell>
          <cell r="E529">
            <v>3</v>
          </cell>
          <cell r="F529">
            <v>3</v>
          </cell>
          <cell r="H529">
            <v>6</v>
          </cell>
          <cell r="I529">
            <v>6</v>
          </cell>
          <cell r="J529">
            <v>600827</v>
          </cell>
        </row>
        <row r="530">
          <cell r="B530">
            <v>600828</v>
          </cell>
          <cell r="C530" t="str">
            <v>Aromasin Tabs 30'S</v>
          </cell>
          <cell r="D530">
            <v>1</v>
          </cell>
          <cell r="E530">
            <v>520.5</v>
          </cell>
          <cell r="F530">
            <v>521.5</v>
          </cell>
          <cell r="G530">
            <v>1</v>
          </cell>
          <cell r="H530">
            <v>18.5</v>
          </cell>
          <cell r="I530">
            <v>19.5</v>
          </cell>
          <cell r="J530">
            <v>600828</v>
          </cell>
        </row>
        <row r="531">
          <cell r="B531">
            <v>600830</v>
          </cell>
          <cell r="C531" t="str">
            <v>Depo Medrol Inj 40mg/ml 1ml 1'S</v>
          </cell>
          <cell r="D531">
            <v>1677</v>
          </cell>
          <cell r="E531">
            <v>205</v>
          </cell>
          <cell r="F531">
            <v>1882</v>
          </cell>
          <cell r="G531">
            <v>1761</v>
          </cell>
          <cell r="H531">
            <v>284</v>
          </cell>
          <cell r="I531">
            <v>2045</v>
          </cell>
          <cell r="J531">
            <v>600830</v>
          </cell>
        </row>
        <row r="532">
          <cell r="B532">
            <v>600831</v>
          </cell>
          <cell r="C532" t="str">
            <v>Depo Medrol Inj 80mg/2ml 1'S</v>
          </cell>
          <cell r="D532">
            <v>451</v>
          </cell>
          <cell r="E532">
            <v>244</v>
          </cell>
          <cell r="F532">
            <v>695</v>
          </cell>
          <cell r="G532">
            <v>278</v>
          </cell>
          <cell r="H532">
            <v>260</v>
          </cell>
          <cell r="I532">
            <v>538</v>
          </cell>
          <cell r="J532">
            <v>600831</v>
          </cell>
        </row>
        <row r="533">
          <cell r="B533">
            <v>600832</v>
          </cell>
          <cell r="C533" t="str">
            <v>Farmorubacin Inj 50mg 1'S</v>
          </cell>
          <cell r="E533">
            <v>11</v>
          </cell>
          <cell r="F533">
            <v>11</v>
          </cell>
          <cell r="H533">
            <v>0</v>
          </cell>
          <cell r="I533">
            <v>0</v>
          </cell>
          <cell r="J533">
            <v>600832</v>
          </cell>
        </row>
        <row r="534">
          <cell r="B534">
            <v>600833</v>
          </cell>
          <cell r="C534" t="str">
            <v>Farmorubacin Inj 10mg 1'S</v>
          </cell>
          <cell r="E534">
            <v>12</v>
          </cell>
          <cell r="F534">
            <v>12</v>
          </cell>
          <cell r="H534">
            <v>0</v>
          </cell>
          <cell r="I534">
            <v>0</v>
          </cell>
          <cell r="J534">
            <v>600833</v>
          </cell>
        </row>
        <row r="535">
          <cell r="B535">
            <v>600834</v>
          </cell>
          <cell r="C535" t="str">
            <v>Xalatan 50mcg/ml Eye Drops 2.5ml</v>
          </cell>
          <cell r="D535">
            <v>3</v>
          </cell>
          <cell r="E535">
            <v>165</v>
          </cell>
          <cell r="F535">
            <v>168</v>
          </cell>
          <cell r="G535">
            <v>15</v>
          </cell>
          <cell r="H535">
            <v>218</v>
          </cell>
          <cell r="I535">
            <v>233</v>
          </cell>
          <cell r="J535">
            <v>600834</v>
          </cell>
        </row>
        <row r="536">
          <cell r="B536">
            <v>600837</v>
          </cell>
          <cell r="C536" t="str">
            <v>Dalacin C 300mg Caps 16'S</v>
          </cell>
          <cell r="D536">
            <v>373</v>
          </cell>
          <cell r="E536">
            <v>152</v>
          </cell>
          <cell r="F536">
            <v>525</v>
          </cell>
          <cell r="G536">
            <v>406</v>
          </cell>
          <cell r="H536">
            <v>117</v>
          </cell>
          <cell r="I536">
            <v>523</v>
          </cell>
          <cell r="J536">
            <v>600837</v>
          </cell>
        </row>
        <row r="537">
          <cell r="B537">
            <v>600838</v>
          </cell>
          <cell r="C537" t="str">
            <v>Zavedos Caps 5mg 1'S</v>
          </cell>
          <cell r="E537">
            <v>0</v>
          </cell>
          <cell r="F537">
            <v>0</v>
          </cell>
          <cell r="H537">
            <v>5</v>
          </cell>
          <cell r="I537">
            <v>5</v>
          </cell>
          <cell r="J537">
            <v>600838</v>
          </cell>
        </row>
        <row r="538">
          <cell r="B538">
            <v>600839</v>
          </cell>
          <cell r="C538" t="str">
            <v>Zavedos Caps 10mg 1'S</v>
          </cell>
          <cell r="E538">
            <v>4</v>
          </cell>
          <cell r="F538">
            <v>4</v>
          </cell>
          <cell r="H538">
            <v>5</v>
          </cell>
          <cell r="I538">
            <v>5</v>
          </cell>
          <cell r="J538">
            <v>600839</v>
          </cell>
        </row>
        <row r="539">
          <cell r="B539">
            <v>600840</v>
          </cell>
          <cell r="C539" t="str">
            <v>Solu - Medrol 40mg 1'S</v>
          </cell>
          <cell r="E539">
            <v>3</v>
          </cell>
          <cell r="F539">
            <v>3</v>
          </cell>
          <cell r="G539">
            <v>-8</v>
          </cell>
          <cell r="H539">
            <v>0</v>
          </cell>
          <cell r="I539">
            <v>-8</v>
          </cell>
          <cell r="J539">
            <v>600840</v>
          </cell>
        </row>
        <row r="540">
          <cell r="B540">
            <v>601399</v>
          </cell>
          <cell r="C540" t="str">
            <v>Minidiab 5mg 30's</v>
          </cell>
          <cell r="D540">
            <v>2808</v>
          </cell>
          <cell r="E540">
            <v>667</v>
          </cell>
          <cell r="F540">
            <v>3475</v>
          </cell>
          <cell r="G540">
            <v>3397</v>
          </cell>
          <cell r="H540">
            <v>786</v>
          </cell>
          <cell r="I540">
            <v>4183</v>
          </cell>
          <cell r="J540">
            <v>601399</v>
          </cell>
        </row>
        <row r="541">
          <cell r="B541">
            <v>602305</v>
          </cell>
          <cell r="C541" t="str">
            <v>Daunorubicin Hcl. 20mg Inj(Daunoblasin)</v>
          </cell>
          <cell r="E541">
            <v>3</v>
          </cell>
          <cell r="F541">
            <v>3</v>
          </cell>
          <cell r="H541">
            <v>0</v>
          </cell>
          <cell r="I541">
            <v>0</v>
          </cell>
          <cell r="J541">
            <v>602305</v>
          </cell>
        </row>
        <row r="542">
          <cell r="B542">
            <v>602565</v>
          </cell>
          <cell r="C542" t="str">
            <v>Xalacom 2.5ml D /Bottle (Eye drops)</v>
          </cell>
          <cell r="E542">
            <v>18</v>
          </cell>
          <cell r="F542">
            <v>18</v>
          </cell>
          <cell r="H542">
            <v>0</v>
          </cell>
          <cell r="I542">
            <v>0</v>
          </cell>
          <cell r="J542">
            <v>602565</v>
          </cell>
        </row>
        <row r="543">
          <cell r="B543">
            <v>602647</v>
          </cell>
          <cell r="C543" t="str">
            <v>Solumedrol 1G , Inj 1's</v>
          </cell>
          <cell r="E543">
            <v>0</v>
          </cell>
          <cell r="F543">
            <v>0</v>
          </cell>
          <cell r="H543">
            <v>800</v>
          </cell>
          <cell r="I543">
            <v>800</v>
          </cell>
        </row>
        <row r="544">
          <cell r="B544">
            <v>602923</v>
          </cell>
          <cell r="C544" t="str">
            <v>Zyvox 2mg/ml Inf, 300ml(600mg) CI Bags</v>
          </cell>
          <cell r="E544">
            <v>10</v>
          </cell>
          <cell r="F544">
            <v>10</v>
          </cell>
          <cell r="H544">
            <v>0</v>
          </cell>
          <cell r="I544">
            <v>0</v>
          </cell>
          <cell r="J544">
            <v>602923</v>
          </cell>
        </row>
        <row r="545">
          <cell r="B545" t="str">
            <v>Result</v>
          </cell>
          <cell r="C545">
            <v>0</v>
          </cell>
          <cell r="D545">
            <v>5817</v>
          </cell>
          <cell r="E545">
            <v>2958.5</v>
          </cell>
          <cell r="F545">
            <v>8775.5</v>
          </cell>
          <cell r="G545">
            <v>6416</v>
          </cell>
          <cell r="H545">
            <v>3187.5</v>
          </cell>
          <cell r="I545">
            <v>9603.5</v>
          </cell>
        </row>
        <row r="546">
          <cell r="B546">
            <v>600843</v>
          </cell>
          <cell r="C546" t="str">
            <v>Gestid Tabs 20'S</v>
          </cell>
          <cell r="D546">
            <v>30</v>
          </cell>
          <cell r="E546">
            <v>22</v>
          </cell>
          <cell r="F546">
            <v>52</v>
          </cell>
          <cell r="G546">
            <v>417</v>
          </cell>
          <cell r="H546">
            <v>6</v>
          </cell>
          <cell r="I546">
            <v>423</v>
          </cell>
          <cell r="J546">
            <v>600843</v>
          </cell>
        </row>
        <row r="547">
          <cell r="B547">
            <v>600846</v>
          </cell>
          <cell r="C547" t="str">
            <v>Pylobact 6'S x 7</v>
          </cell>
          <cell r="D547">
            <v>225</v>
          </cell>
          <cell r="E547">
            <v>58</v>
          </cell>
          <cell r="F547">
            <v>283</v>
          </cell>
          <cell r="G547">
            <v>285</v>
          </cell>
          <cell r="H547">
            <v>64</v>
          </cell>
          <cell r="I547">
            <v>349</v>
          </cell>
          <cell r="J547">
            <v>600846</v>
          </cell>
        </row>
        <row r="548">
          <cell r="B548">
            <v>600847</v>
          </cell>
          <cell r="C548" t="str">
            <v>Cifran Tabs 250mg 20'S</v>
          </cell>
          <cell r="D548">
            <v>300</v>
          </cell>
          <cell r="E548">
            <v>92</v>
          </cell>
          <cell r="F548">
            <v>392</v>
          </cell>
          <cell r="G548">
            <v>510</v>
          </cell>
          <cell r="H548">
            <v>86</v>
          </cell>
          <cell r="I548">
            <v>596</v>
          </cell>
          <cell r="J548">
            <v>600847</v>
          </cell>
        </row>
        <row r="549">
          <cell r="B549">
            <v>600848</v>
          </cell>
          <cell r="C549" t="str">
            <v>Cifran Tabs 500mg 20'S</v>
          </cell>
          <cell r="D549">
            <v>1345</v>
          </cell>
          <cell r="E549">
            <v>415</v>
          </cell>
          <cell r="F549">
            <v>1760</v>
          </cell>
          <cell r="G549">
            <v>1930</v>
          </cell>
          <cell r="H549">
            <v>417</v>
          </cell>
          <cell r="I549">
            <v>2347</v>
          </cell>
          <cell r="J549">
            <v>600848</v>
          </cell>
        </row>
        <row r="550">
          <cell r="B550">
            <v>600849</v>
          </cell>
          <cell r="C550" t="str">
            <v>Cifran Infusion 2mg/ml 100ml</v>
          </cell>
          <cell r="D550">
            <v>637</v>
          </cell>
          <cell r="E550">
            <v>356</v>
          </cell>
          <cell r="F550">
            <v>993</v>
          </cell>
          <cell r="G550">
            <v>480</v>
          </cell>
          <cell r="H550">
            <v>250</v>
          </cell>
          <cell r="I550">
            <v>730</v>
          </cell>
          <cell r="J550">
            <v>600849</v>
          </cell>
        </row>
        <row r="551">
          <cell r="B551">
            <v>600852</v>
          </cell>
          <cell r="C551" t="str">
            <v>Enhancin Suspension 100ml</v>
          </cell>
          <cell r="D551">
            <v>8336</v>
          </cell>
          <cell r="E551">
            <v>234</v>
          </cell>
          <cell r="F551">
            <v>8570</v>
          </cell>
          <cell r="G551">
            <v>11750</v>
          </cell>
          <cell r="H551">
            <v>159</v>
          </cell>
          <cell r="I551">
            <v>11909</v>
          </cell>
          <cell r="J551">
            <v>600852</v>
          </cell>
        </row>
        <row r="552">
          <cell r="B552">
            <v>600853</v>
          </cell>
          <cell r="C552" t="str">
            <v>Keflor 250mg 10'S</v>
          </cell>
          <cell r="E552">
            <v>0</v>
          </cell>
          <cell r="F552">
            <v>0</v>
          </cell>
          <cell r="G552">
            <v>2</v>
          </cell>
          <cell r="H552">
            <v>0</v>
          </cell>
          <cell r="I552">
            <v>2</v>
          </cell>
          <cell r="J552">
            <v>600853</v>
          </cell>
        </row>
        <row r="553">
          <cell r="B553">
            <v>600854</v>
          </cell>
          <cell r="C553" t="str">
            <v>Keflor Granules For O/Susp 125mg/5ml</v>
          </cell>
          <cell r="D553">
            <v>622</v>
          </cell>
          <cell r="E553">
            <v>10</v>
          </cell>
          <cell r="F553">
            <v>632</v>
          </cell>
          <cell r="G553">
            <v>577</v>
          </cell>
          <cell r="H553">
            <v>18</v>
          </cell>
          <cell r="I553">
            <v>595</v>
          </cell>
          <cell r="J553">
            <v>600854</v>
          </cell>
        </row>
        <row r="554">
          <cell r="B554">
            <v>600857</v>
          </cell>
          <cell r="C554" t="str">
            <v>Ranoxyl Caps 250mg 24X10'S</v>
          </cell>
          <cell r="D554">
            <v>572</v>
          </cell>
          <cell r="E554">
            <v>25</v>
          </cell>
          <cell r="F554">
            <v>597</v>
          </cell>
          <cell r="G554">
            <v>735</v>
          </cell>
          <cell r="H554">
            <v>29</v>
          </cell>
          <cell r="I554">
            <v>764</v>
          </cell>
          <cell r="J554">
            <v>600857</v>
          </cell>
        </row>
        <row r="555">
          <cell r="B555">
            <v>600858</v>
          </cell>
          <cell r="C555" t="str">
            <v>Ranoxyl Syrup 125mg 100ml</v>
          </cell>
          <cell r="D555">
            <v>14492</v>
          </cell>
          <cell r="E555">
            <v>15153</v>
          </cell>
          <cell r="F555">
            <v>29645</v>
          </cell>
          <cell r="G555">
            <v>6764</v>
          </cell>
          <cell r="H555">
            <v>306</v>
          </cell>
          <cell r="I555">
            <v>7070</v>
          </cell>
          <cell r="J555">
            <v>600858</v>
          </cell>
        </row>
        <row r="556">
          <cell r="B556">
            <v>600859</v>
          </cell>
          <cell r="C556" t="str">
            <v>Ranoxyl 500mg Caps 24 X 20'S</v>
          </cell>
          <cell r="D556">
            <v>395</v>
          </cell>
          <cell r="E556">
            <v>3</v>
          </cell>
          <cell r="F556">
            <v>398</v>
          </cell>
          <cell r="G556">
            <v>355</v>
          </cell>
          <cell r="H556">
            <v>4</v>
          </cell>
          <cell r="I556">
            <v>359</v>
          </cell>
          <cell r="J556">
            <v>600859</v>
          </cell>
        </row>
        <row r="557">
          <cell r="B557">
            <v>600860</v>
          </cell>
          <cell r="C557" t="str">
            <v>Sporidex Caps 250mg 24 X 10'S</v>
          </cell>
          <cell r="D557">
            <v>738</v>
          </cell>
          <cell r="E557">
            <v>185</v>
          </cell>
          <cell r="F557">
            <v>923</v>
          </cell>
          <cell r="G557">
            <v>820</v>
          </cell>
          <cell r="H557">
            <v>53</v>
          </cell>
          <cell r="I557">
            <v>873</v>
          </cell>
          <cell r="J557">
            <v>600860</v>
          </cell>
        </row>
        <row r="558">
          <cell r="B558">
            <v>600861</v>
          </cell>
          <cell r="C558" t="str">
            <v>Sporidex Caps 500mg 24 X 10'S</v>
          </cell>
          <cell r="D558">
            <v>641</v>
          </cell>
          <cell r="E558">
            <v>37</v>
          </cell>
          <cell r="F558">
            <v>678</v>
          </cell>
          <cell r="G558">
            <v>743</v>
          </cell>
          <cell r="H558">
            <v>48</v>
          </cell>
          <cell r="I558">
            <v>791</v>
          </cell>
          <cell r="J558">
            <v>600861</v>
          </cell>
        </row>
        <row r="559">
          <cell r="B559">
            <v>600862</v>
          </cell>
          <cell r="C559" t="str">
            <v>Sporidex Syrup 125mg/5ml 100ml</v>
          </cell>
          <cell r="D559">
            <v>9224</v>
          </cell>
          <cell r="E559">
            <v>691</v>
          </cell>
          <cell r="F559">
            <v>9915</v>
          </cell>
          <cell r="G559">
            <v>27886</v>
          </cell>
          <cell r="H559">
            <v>604</v>
          </cell>
          <cell r="I559">
            <v>28490</v>
          </cell>
          <cell r="J559">
            <v>600862</v>
          </cell>
        </row>
        <row r="560">
          <cell r="B560">
            <v>600863</v>
          </cell>
          <cell r="C560" t="str">
            <v>Sporidex Distab 125mg Tabs 100'S</v>
          </cell>
          <cell r="D560">
            <v>5010</v>
          </cell>
          <cell r="E560">
            <v>22</v>
          </cell>
          <cell r="F560">
            <v>5032</v>
          </cell>
          <cell r="G560">
            <v>2438</v>
          </cell>
          <cell r="H560">
            <v>25</v>
          </cell>
          <cell r="I560">
            <v>2463</v>
          </cell>
          <cell r="J560">
            <v>600863</v>
          </cell>
        </row>
        <row r="561">
          <cell r="B561">
            <v>600865</v>
          </cell>
          <cell r="C561" t="str">
            <v>Chericof Syrup 100ml</v>
          </cell>
          <cell r="D561">
            <v>35795</v>
          </cell>
          <cell r="E561">
            <v>1701</v>
          </cell>
          <cell r="F561">
            <v>37496</v>
          </cell>
          <cell r="G561">
            <v>15062</v>
          </cell>
          <cell r="H561">
            <v>1748</v>
          </cell>
          <cell r="I561">
            <v>16810</v>
          </cell>
          <cell r="J561">
            <v>600865</v>
          </cell>
        </row>
        <row r="562">
          <cell r="B562">
            <v>600875</v>
          </cell>
          <cell r="C562" t="str">
            <v>Caverta 50mg 4'S</v>
          </cell>
          <cell r="D562">
            <v>2536</v>
          </cell>
          <cell r="E562">
            <v>10</v>
          </cell>
          <cell r="F562">
            <v>2546</v>
          </cell>
          <cell r="G562">
            <v>1252</v>
          </cell>
          <cell r="H562">
            <v>52</v>
          </cell>
          <cell r="I562">
            <v>1304</v>
          </cell>
          <cell r="J562">
            <v>600875</v>
          </cell>
        </row>
        <row r="563">
          <cell r="B563">
            <v>600876</v>
          </cell>
          <cell r="C563" t="str">
            <v>Caverta 100mg 4'S</v>
          </cell>
          <cell r="D563">
            <v>406</v>
          </cell>
          <cell r="E563">
            <v>0</v>
          </cell>
          <cell r="F563">
            <v>406</v>
          </cell>
          <cell r="G563">
            <v>640</v>
          </cell>
          <cell r="H563">
            <v>0</v>
          </cell>
          <cell r="I563">
            <v>640</v>
          </cell>
          <cell r="J563">
            <v>600876</v>
          </cell>
        </row>
        <row r="564">
          <cell r="B564">
            <v>600877</v>
          </cell>
          <cell r="C564" t="str">
            <v>Ceroxim 250mg Tabs 10'S</v>
          </cell>
          <cell r="D564">
            <v>945</v>
          </cell>
          <cell r="E564">
            <v>32</v>
          </cell>
          <cell r="F564">
            <v>977</v>
          </cell>
          <cell r="G564">
            <v>1127</v>
          </cell>
          <cell r="H564">
            <v>76</v>
          </cell>
          <cell r="I564">
            <v>1203</v>
          </cell>
          <cell r="J564">
            <v>600877</v>
          </cell>
        </row>
        <row r="565">
          <cell r="B565">
            <v>600878</v>
          </cell>
          <cell r="C565" t="str">
            <v>Ceroxim 500mg Tabs 10'S</v>
          </cell>
          <cell r="D565">
            <v>522</v>
          </cell>
          <cell r="E565">
            <v>1</v>
          </cell>
          <cell r="F565">
            <v>523</v>
          </cell>
          <cell r="G565">
            <v>381</v>
          </cell>
          <cell r="H565">
            <v>9.1999999999999886</v>
          </cell>
          <cell r="I565">
            <v>390.2</v>
          </cell>
          <cell r="J565">
            <v>600878</v>
          </cell>
        </row>
        <row r="566">
          <cell r="B566">
            <v>600881</v>
          </cell>
          <cell r="C566" t="str">
            <v>Garlic Pearl Caps 100'S</v>
          </cell>
          <cell r="D566">
            <v>720</v>
          </cell>
          <cell r="E566">
            <v>253</v>
          </cell>
          <cell r="F566">
            <v>973</v>
          </cell>
          <cell r="G566">
            <v>5080</v>
          </cell>
          <cell r="H566">
            <v>271</v>
          </cell>
          <cell r="I566">
            <v>5351</v>
          </cell>
          <cell r="J566">
            <v>600881</v>
          </cell>
        </row>
        <row r="567">
          <cell r="B567">
            <v>600886</v>
          </cell>
          <cell r="C567" t="str">
            <v>Sovical 30'S</v>
          </cell>
          <cell r="D567">
            <v>436</v>
          </cell>
          <cell r="E567">
            <v>80</v>
          </cell>
          <cell r="F567">
            <v>516</v>
          </cell>
          <cell r="G567">
            <v>1143</v>
          </cell>
          <cell r="H567">
            <v>83</v>
          </cell>
          <cell r="I567">
            <v>1226</v>
          </cell>
          <cell r="J567">
            <v>600886</v>
          </cell>
        </row>
        <row r="568">
          <cell r="B568">
            <v>600887</v>
          </cell>
          <cell r="C568" t="str">
            <v>Strenvit Syrup 210ml</v>
          </cell>
          <cell r="D568">
            <v>1338</v>
          </cell>
          <cell r="E568">
            <v>3088</v>
          </cell>
          <cell r="F568">
            <v>4426</v>
          </cell>
          <cell r="G568">
            <v>4748</v>
          </cell>
          <cell r="H568">
            <v>212</v>
          </cell>
          <cell r="I568">
            <v>4960</v>
          </cell>
          <cell r="J568">
            <v>600887</v>
          </cell>
        </row>
        <row r="569">
          <cell r="B569">
            <v>602209</v>
          </cell>
          <cell r="C569" t="str">
            <v>Raciper 20mg Tabs 10x10's</v>
          </cell>
          <cell r="D569">
            <v>85</v>
          </cell>
          <cell r="E569">
            <v>4</v>
          </cell>
          <cell r="F569">
            <v>89</v>
          </cell>
          <cell r="G569">
            <v>112</v>
          </cell>
          <cell r="H569">
            <v>69</v>
          </cell>
          <cell r="I569">
            <v>181</v>
          </cell>
          <cell r="J569">
            <v>602209</v>
          </cell>
        </row>
        <row r="570">
          <cell r="B570">
            <v>602426</v>
          </cell>
          <cell r="C570" t="str">
            <v>Cilanem Inj. 500mg 30ml</v>
          </cell>
          <cell r="E570">
            <v>50</v>
          </cell>
          <cell r="F570">
            <v>50</v>
          </cell>
          <cell r="H570">
            <v>80</v>
          </cell>
          <cell r="I570">
            <v>80</v>
          </cell>
          <cell r="J570">
            <v>602426</v>
          </cell>
        </row>
        <row r="571">
          <cell r="B571">
            <v>602441</v>
          </cell>
          <cell r="C571" t="str">
            <v>Raciper 40mg Tabs 10x10's</v>
          </cell>
          <cell r="D571">
            <v>25</v>
          </cell>
          <cell r="E571">
            <v>11</v>
          </cell>
          <cell r="F571">
            <v>36</v>
          </cell>
          <cell r="G571">
            <v>73</v>
          </cell>
          <cell r="H571">
            <v>3</v>
          </cell>
          <cell r="I571">
            <v>76</v>
          </cell>
          <cell r="J571">
            <v>602441</v>
          </cell>
        </row>
        <row r="572">
          <cell r="B572">
            <v>602489</v>
          </cell>
          <cell r="C572" t="str">
            <v>Enhancin Tabs 375 ,20's</v>
          </cell>
          <cell r="D572">
            <v>3166</v>
          </cell>
          <cell r="E572">
            <v>171</v>
          </cell>
          <cell r="F572">
            <v>3337</v>
          </cell>
          <cell r="G572">
            <v>3334</v>
          </cell>
          <cell r="H572">
            <v>412</v>
          </cell>
          <cell r="I572">
            <v>3746</v>
          </cell>
          <cell r="J572">
            <v>602489</v>
          </cell>
        </row>
        <row r="573">
          <cell r="B573">
            <v>602549</v>
          </cell>
          <cell r="C573" t="str">
            <v>Enhancin Tabs 625mg ,20's</v>
          </cell>
          <cell r="D573">
            <v>2656</v>
          </cell>
          <cell r="E573">
            <v>350</v>
          </cell>
          <cell r="F573">
            <v>3006</v>
          </cell>
          <cell r="G573">
            <v>4820</v>
          </cell>
          <cell r="H573">
            <v>424</v>
          </cell>
          <cell r="I573">
            <v>5244</v>
          </cell>
          <cell r="J573">
            <v>602549</v>
          </cell>
        </row>
        <row r="574">
          <cell r="B574">
            <v>602793</v>
          </cell>
          <cell r="C574" t="str">
            <v>Rheoran SF 250,120M/Doses,1's</v>
          </cell>
          <cell r="D574">
            <v>1348</v>
          </cell>
          <cell r="E574">
            <v>105</v>
          </cell>
          <cell r="F574">
            <v>1453</v>
          </cell>
          <cell r="H574">
            <v>0</v>
          </cell>
          <cell r="I574">
            <v>0</v>
          </cell>
          <cell r="J574">
            <v>602793</v>
          </cell>
        </row>
        <row r="575">
          <cell r="B575">
            <v>602794</v>
          </cell>
          <cell r="C575" t="str">
            <v>Rheoran SF 125,120M/Doses,1's</v>
          </cell>
          <cell r="D575">
            <v>852</v>
          </cell>
          <cell r="E575">
            <v>85</v>
          </cell>
          <cell r="F575">
            <v>937</v>
          </cell>
          <cell r="H575">
            <v>0</v>
          </cell>
          <cell r="I575">
            <v>0</v>
          </cell>
          <cell r="J575">
            <v>602794</v>
          </cell>
        </row>
        <row r="576">
          <cell r="B576">
            <v>602795</v>
          </cell>
          <cell r="C576" t="str">
            <v>Rheoran SF 50,120M/Doses,1's</v>
          </cell>
          <cell r="D576">
            <v>188</v>
          </cell>
          <cell r="E576">
            <v>27</v>
          </cell>
          <cell r="F576">
            <v>215</v>
          </cell>
          <cell r="H576">
            <v>0</v>
          </cell>
          <cell r="I576">
            <v>0</v>
          </cell>
          <cell r="J576">
            <v>602795</v>
          </cell>
        </row>
        <row r="577">
          <cell r="B577">
            <v>602822</v>
          </cell>
          <cell r="C577" t="str">
            <v>LOXOF 250mg Tabs , 2x5's</v>
          </cell>
          <cell r="D577">
            <v>410</v>
          </cell>
          <cell r="E577">
            <v>0</v>
          </cell>
          <cell r="F577">
            <v>410</v>
          </cell>
          <cell r="H577">
            <v>0</v>
          </cell>
          <cell r="I577">
            <v>0</v>
          </cell>
          <cell r="J577">
            <v>602822</v>
          </cell>
        </row>
        <row r="578">
          <cell r="B578">
            <v>602823</v>
          </cell>
          <cell r="C578" t="str">
            <v>LOXOF 500mg Tabs , 2x5's</v>
          </cell>
          <cell r="D578">
            <v>555</v>
          </cell>
          <cell r="E578">
            <v>0</v>
          </cell>
          <cell r="F578">
            <v>555</v>
          </cell>
          <cell r="H578">
            <v>0</v>
          </cell>
          <cell r="I578">
            <v>0</v>
          </cell>
          <cell r="J578">
            <v>602823</v>
          </cell>
        </row>
        <row r="579">
          <cell r="B579" t="str">
            <v>Result</v>
          </cell>
          <cell r="C579">
            <v>0</v>
          </cell>
          <cell r="D579">
            <v>94550</v>
          </cell>
          <cell r="E579">
            <v>23271</v>
          </cell>
          <cell r="F579">
            <v>117821</v>
          </cell>
          <cell r="G579">
            <v>93464</v>
          </cell>
          <cell r="H579">
            <v>5508.2</v>
          </cell>
          <cell r="I579">
            <v>98972.2</v>
          </cell>
        </row>
        <row r="580">
          <cell r="B580">
            <v>600888</v>
          </cell>
          <cell r="C580" t="str">
            <v>Enrocin Oral 10% Solution 100ml</v>
          </cell>
          <cell r="E580">
            <v>0</v>
          </cell>
          <cell r="F580">
            <v>0</v>
          </cell>
          <cell r="G580">
            <v>61</v>
          </cell>
          <cell r="H580">
            <v>820</v>
          </cell>
          <cell r="I580">
            <v>881</v>
          </cell>
          <cell r="J580">
            <v>600888</v>
          </cell>
        </row>
        <row r="581">
          <cell r="B581">
            <v>600889</v>
          </cell>
          <cell r="C581" t="str">
            <v>Enrocin Inj 50ml Vial</v>
          </cell>
          <cell r="E581">
            <v>0</v>
          </cell>
          <cell r="F581">
            <v>0</v>
          </cell>
          <cell r="G581">
            <v>20</v>
          </cell>
          <cell r="H581">
            <v>30</v>
          </cell>
          <cell r="I581">
            <v>50</v>
          </cell>
          <cell r="J581">
            <v>600889</v>
          </cell>
        </row>
        <row r="582">
          <cell r="B582">
            <v>600890</v>
          </cell>
          <cell r="C582" t="str">
            <v>Enrocin Oral 10% 1 Litre</v>
          </cell>
          <cell r="E582">
            <v>0</v>
          </cell>
          <cell r="F582">
            <v>0</v>
          </cell>
          <cell r="G582">
            <v>14</v>
          </cell>
          <cell r="H582">
            <v>250</v>
          </cell>
          <cell r="I582">
            <v>264</v>
          </cell>
          <cell r="J582">
            <v>600890</v>
          </cell>
        </row>
        <row r="583">
          <cell r="B583">
            <v>600894</v>
          </cell>
          <cell r="C583" t="str">
            <v>Monacox 10Kg</v>
          </cell>
          <cell r="E583">
            <v>0</v>
          </cell>
          <cell r="F583">
            <v>0</v>
          </cell>
          <cell r="G583">
            <v>3</v>
          </cell>
          <cell r="H583">
            <v>23</v>
          </cell>
          <cell r="I583">
            <v>26</v>
          </cell>
          <cell r="J583">
            <v>600894</v>
          </cell>
        </row>
        <row r="584">
          <cell r="B584">
            <v>600895</v>
          </cell>
          <cell r="C584" t="str">
            <v>Occidal 10Kg</v>
          </cell>
          <cell r="E584">
            <v>0</v>
          </cell>
          <cell r="F584">
            <v>0</v>
          </cell>
          <cell r="H584">
            <v>13</v>
          </cell>
          <cell r="I584">
            <v>13</v>
          </cell>
          <cell r="J584">
            <v>600895</v>
          </cell>
        </row>
        <row r="585">
          <cell r="B585">
            <v>600898</v>
          </cell>
          <cell r="C585" t="str">
            <v>Famitone 1 Ltr</v>
          </cell>
          <cell r="E585">
            <v>0</v>
          </cell>
          <cell r="F585">
            <v>0</v>
          </cell>
          <cell r="G585">
            <v>-3</v>
          </cell>
          <cell r="H585">
            <v>123</v>
          </cell>
          <cell r="I585">
            <v>120</v>
          </cell>
          <cell r="J585">
            <v>600898</v>
          </cell>
        </row>
        <row r="586">
          <cell r="B586">
            <v>602179</v>
          </cell>
          <cell r="C586" t="str">
            <v>CHECK-O-TOX 25KG</v>
          </cell>
          <cell r="E586">
            <v>0</v>
          </cell>
          <cell r="F586">
            <v>0</v>
          </cell>
          <cell r="G586">
            <v>6</v>
          </cell>
          <cell r="H586">
            <v>248</v>
          </cell>
          <cell r="I586">
            <v>254</v>
          </cell>
          <cell r="J586">
            <v>602179</v>
          </cell>
        </row>
        <row r="587">
          <cell r="B587">
            <v>602638</v>
          </cell>
          <cell r="C587" t="str">
            <v>Enziver 25kg powder</v>
          </cell>
          <cell r="E587">
            <v>0</v>
          </cell>
          <cell r="F587">
            <v>0</v>
          </cell>
          <cell r="G587">
            <v>1</v>
          </cell>
          <cell r="H587">
            <v>64</v>
          </cell>
          <cell r="I587">
            <v>65</v>
          </cell>
          <cell r="J587">
            <v>602638</v>
          </cell>
        </row>
        <row r="588">
          <cell r="B588" t="str">
            <v>Result</v>
          </cell>
          <cell r="C588">
            <v>0</v>
          </cell>
          <cell r="E588">
            <v>0</v>
          </cell>
          <cell r="F588">
            <v>0</v>
          </cell>
          <cell r="G588">
            <v>102</v>
          </cell>
          <cell r="H588">
            <v>1571</v>
          </cell>
          <cell r="I588">
            <v>1673</v>
          </cell>
        </row>
        <row r="589">
          <cell r="B589">
            <v>600910</v>
          </cell>
          <cell r="C589" t="str">
            <v>Travocort Cream 15GM</v>
          </cell>
          <cell r="D589">
            <v>2649</v>
          </cell>
          <cell r="E589">
            <v>274</v>
          </cell>
          <cell r="F589">
            <v>2923</v>
          </cell>
          <cell r="G589">
            <v>2575</v>
          </cell>
          <cell r="H589">
            <v>415</v>
          </cell>
          <cell r="I589">
            <v>2990</v>
          </cell>
          <cell r="J589">
            <v>600910</v>
          </cell>
        </row>
        <row r="590">
          <cell r="B590">
            <v>600911</v>
          </cell>
          <cell r="C590" t="str">
            <v>Travogen Cream 20GM</v>
          </cell>
          <cell r="D590">
            <v>1535</v>
          </cell>
          <cell r="E590">
            <v>280</v>
          </cell>
          <cell r="F590">
            <v>1815</v>
          </cell>
          <cell r="G590">
            <v>1528</v>
          </cell>
          <cell r="H590">
            <v>308</v>
          </cell>
          <cell r="I590">
            <v>1836</v>
          </cell>
          <cell r="J590">
            <v>600911</v>
          </cell>
        </row>
        <row r="591">
          <cell r="B591">
            <v>600912</v>
          </cell>
          <cell r="C591" t="str">
            <v>Magnevist Inj 469mg 10ml</v>
          </cell>
          <cell r="E591">
            <v>80</v>
          </cell>
          <cell r="F591">
            <v>80</v>
          </cell>
          <cell r="G591">
            <v>20</v>
          </cell>
          <cell r="H591">
            <v>-45</v>
          </cell>
          <cell r="I591">
            <v>-25</v>
          </cell>
          <cell r="J591">
            <v>600912</v>
          </cell>
        </row>
        <row r="592">
          <cell r="B592">
            <v>600914</v>
          </cell>
          <cell r="C592" t="str">
            <v>Ultravist 370 100ml X 10'S</v>
          </cell>
          <cell r="E592">
            <v>82.6</v>
          </cell>
          <cell r="F592">
            <v>82.6</v>
          </cell>
          <cell r="H592">
            <v>0</v>
          </cell>
          <cell r="I592">
            <v>0</v>
          </cell>
          <cell r="J592">
            <v>600914</v>
          </cell>
        </row>
        <row r="593">
          <cell r="B593">
            <v>600915</v>
          </cell>
          <cell r="C593" t="str">
            <v>Ultravist 300 10 x 100ml</v>
          </cell>
          <cell r="E593">
            <v>-42</v>
          </cell>
          <cell r="F593">
            <v>-42</v>
          </cell>
          <cell r="H593">
            <v>17</v>
          </cell>
          <cell r="I593">
            <v>17</v>
          </cell>
          <cell r="J593">
            <v>600915</v>
          </cell>
        </row>
        <row r="594">
          <cell r="B594">
            <v>600916</v>
          </cell>
          <cell r="C594" t="str">
            <v>Urografin 76% 20ml 10'S</v>
          </cell>
          <cell r="D594">
            <v>23</v>
          </cell>
          <cell r="E594">
            <v>3</v>
          </cell>
          <cell r="F594">
            <v>26</v>
          </cell>
          <cell r="G594">
            <v>27</v>
          </cell>
          <cell r="H594">
            <v>15</v>
          </cell>
          <cell r="I594">
            <v>42</v>
          </cell>
          <cell r="J594">
            <v>600916</v>
          </cell>
        </row>
        <row r="595">
          <cell r="B595">
            <v>600918</v>
          </cell>
          <cell r="C595" t="str">
            <v>Nalador Inj 500mcg 3'S</v>
          </cell>
          <cell r="D595">
            <v>3</v>
          </cell>
          <cell r="E595">
            <v>-2</v>
          </cell>
          <cell r="F595">
            <v>1</v>
          </cell>
          <cell r="H595">
            <v>0</v>
          </cell>
          <cell r="I595">
            <v>0</v>
          </cell>
          <cell r="J595">
            <v>600918</v>
          </cell>
        </row>
        <row r="596">
          <cell r="B596">
            <v>600919</v>
          </cell>
          <cell r="C596" t="str">
            <v>Mirena 20mcg 1'S</v>
          </cell>
          <cell r="D596">
            <v>3</v>
          </cell>
          <cell r="E596">
            <v>13</v>
          </cell>
          <cell r="F596">
            <v>16</v>
          </cell>
          <cell r="G596">
            <v>5</v>
          </cell>
          <cell r="H596">
            <v>7</v>
          </cell>
          <cell r="I596">
            <v>12</v>
          </cell>
          <cell r="J596">
            <v>600919</v>
          </cell>
        </row>
        <row r="597">
          <cell r="B597">
            <v>600920</v>
          </cell>
          <cell r="C597" t="str">
            <v>Climen 1 X 21 Tabs</v>
          </cell>
          <cell r="D597">
            <v>1450</v>
          </cell>
          <cell r="E597">
            <v>165</v>
          </cell>
          <cell r="F597">
            <v>1615</v>
          </cell>
          <cell r="G597">
            <v>222</v>
          </cell>
          <cell r="H597">
            <v>664</v>
          </cell>
          <cell r="I597">
            <v>886</v>
          </cell>
          <cell r="J597">
            <v>600920</v>
          </cell>
        </row>
        <row r="598">
          <cell r="B598">
            <v>600921</v>
          </cell>
          <cell r="C598" t="str">
            <v>Diane-35 Tabs 21'S</v>
          </cell>
          <cell r="D598">
            <v>1144</v>
          </cell>
          <cell r="E598">
            <v>209</v>
          </cell>
          <cell r="F598">
            <v>1353</v>
          </cell>
          <cell r="G598">
            <v>800</v>
          </cell>
          <cell r="H598">
            <v>589</v>
          </cell>
          <cell r="I598">
            <v>1389</v>
          </cell>
          <cell r="J598">
            <v>600921</v>
          </cell>
        </row>
        <row r="599">
          <cell r="B599">
            <v>600922</v>
          </cell>
          <cell r="C599" t="str">
            <v>Primolut-N Tabs 5mg 150'S</v>
          </cell>
          <cell r="D599">
            <v>1565</v>
          </cell>
          <cell r="E599">
            <v>181</v>
          </cell>
          <cell r="F599">
            <v>1746</v>
          </cell>
          <cell r="G599">
            <v>1250</v>
          </cell>
          <cell r="H599">
            <v>196</v>
          </cell>
          <cell r="I599">
            <v>1446</v>
          </cell>
          <cell r="J599">
            <v>600922</v>
          </cell>
        </row>
        <row r="600">
          <cell r="B600">
            <v>600923</v>
          </cell>
          <cell r="C600" t="str">
            <v>Prolution Depot 250mg/1ml 1'S Amps.</v>
          </cell>
          <cell r="D600">
            <v>3565</v>
          </cell>
          <cell r="E600">
            <v>385</v>
          </cell>
          <cell r="F600">
            <v>3950</v>
          </cell>
          <cell r="G600">
            <v>2865</v>
          </cell>
          <cell r="H600">
            <v>253</v>
          </cell>
          <cell r="I600">
            <v>3118</v>
          </cell>
          <cell r="J600">
            <v>600923</v>
          </cell>
        </row>
        <row r="601">
          <cell r="B601">
            <v>600924</v>
          </cell>
          <cell r="C601" t="str">
            <v>Proviron Tabs 25mg 20'S</v>
          </cell>
          <cell r="D601">
            <v>1046</v>
          </cell>
          <cell r="E601">
            <v>95</v>
          </cell>
          <cell r="F601">
            <v>1141</v>
          </cell>
          <cell r="G601">
            <v>1395</v>
          </cell>
          <cell r="H601">
            <v>347</v>
          </cell>
          <cell r="I601">
            <v>1742</v>
          </cell>
          <cell r="J601">
            <v>600924</v>
          </cell>
        </row>
        <row r="602">
          <cell r="B602">
            <v>600925</v>
          </cell>
          <cell r="C602" t="str">
            <v>Testoviron Depot 250mg 1'S</v>
          </cell>
          <cell r="D602">
            <v>1146</v>
          </cell>
          <cell r="E602">
            <v>39</v>
          </cell>
          <cell r="F602">
            <v>1185</v>
          </cell>
          <cell r="G602">
            <v>556</v>
          </cell>
          <cell r="H602">
            <v>77</v>
          </cell>
          <cell r="I602">
            <v>633</v>
          </cell>
          <cell r="J602">
            <v>600925</v>
          </cell>
        </row>
        <row r="603">
          <cell r="B603">
            <v>602637</v>
          </cell>
          <cell r="C603" t="str">
            <v>Fludara 50mg x 5's</v>
          </cell>
          <cell r="E603">
            <v>1</v>
          </cell>
          <cell r="F603">
            <v>1</v>
          </cell>
          <cell r="H603">
            <v>0</v>
          </cell>
          <cell r="I603">
            <v>0</v>
          </cell>
          <cell r="J603">
            <v>602637</v>
          </cell>
        </row>
        <row r="604">
          <cell r="B604">
            <v>602986</v>
          </cell>
          <cell r="C604" t="str">
            <v>Glucobay tabs 50mg 30's</v>
          </cell>
          <cell r="D604">
            <v>334</v>
          </cell>
          <cell r="E604">
            <v>220</v>
          </cell>
          <cell r="F604">
            <v>554</v>
          </cell>
          <cell r="H604">
            <v>0</v>
          </cell>
          <cell r="I604">
            <v>0</v>
          </cell>
          <cell r="J604">
            <v>602986</v>
          </cell>
        </row>
        <row r="605">
          <cell r="B605">
            <v>602987</v>
          </cell>
          <cell r="C605" t="str">
            <v>Canesten Cream 15g</v>
          </cell>
          <cell r="E605">
            <v>6</v>
          </cell>
          <cell r="F605">
            <v>6</v>
          </cell>
          <cell r="H605">
            <v>0</v>
          </cell>
          <cell r="I605">
            <v>0</v>
          </cell>
          <cell r="J605">
            <v>602987</v>
          </cell>
        </row>
        <row r="606">
          <cell r="B606">
            <v>602992</v>
          </cell>
          <cell r="C606" t="str">
            <v>Canesten V. tabs 100mg 6's</v>
          </cell>
          <cell r="E606">
            <v>8</v>
          </cell>
          <cell r="F606">
            <v>8</v>
          </cell>
          <cell r="H606">
            <v>0</v>
          </cell>
          <cell r="I606">
            <v>0</v>
          </cell>
          <cell r="J606">
            <v>602992</v>
          </cell>
        </row>
        <row r="607">
          <cell r="B607" t="str">
            <v>Result</v>
          </cell>
          <cell r="C607">
            <v>0</v>
          </cell>
          <cell r="D607">
            <v>14463</v>
          </cell>
          <cell r="E607">
            <v>1997.6</v>
          </cell>
          <cell r="F607">
            <v>16460.599999999999</v>
          </cell>
          <cell r="G607">
            <v>11243</v>
          </cell>
          <cell r="H607">
            <v>2843</v>
          </cell>
          <cell r="I607">
            <v>14086</v>
          </cell>
        </row>
        <row r="608">
          <cell r="B608">
            <v>600926</v>
          </cell>
          <cell r="C608" t="str">
            <v>Bipreterax Tabs 30'S</v>
          </cell>
          <cell r="D608">
            <v>528</v>
          </cell>
          <cell r="E608">
            <v>126</v>
          </cell>
          <cell r="F608">
            <v>654</v>
          </cell>
          <cell r="G608">
            <v>170</v>
          </cell>
          <cell r="H608">
            <v>79</v>
          </cell>
          <cell r="I608">
            <v>249</v>
          </cell>
          <cell r="J608">
            <v>600926</v>
          </cell>
        </row>
        <row r="609">
          <cell r="B609">
            <v>600927</v>
          </cell>
          <cell r="C609" t="str">
            <v>Coversyl 2mg Tabs 30'S</v>
          </cell>
          <cell r="D609">
            <v>465</v>
          </cell>
          <cell r="E609">
            <v>112</v>
          </cell>
          <cell r="F609">
            <v>577</v>
          </cell>
          <cell r="G609">
            <v>343</v>
          </cell>
          <cell r="H609">
            <v>148</v>
          </cell>
          <cell r="I609">
            <v>491</v>
          </cell>
          <cell r="J609">
            <v>600927</v>
          </cell>
        </row>
        <row r="610">
          <cell r="B610">
            <v>600928</v>
          </cell>
          <cell r="C610" t="str">
            <v>Coversyl 4mg Tabs 10'S</v>
          </cell>
          <cell r="E610">
            <v>0</v>
          </cell>
          <cell r="F610">
            <v>0</v>
          </cell>
          <cell r="G610">
            <v>1968</v>
          </cell>
          <cell r="H610">
            <v>919</v>
          </cell>
          <cell r="I610">
            <v>2887</v>
          </cell>
          <cell r="J610">
            <v>600928</v>
          </cell>
        </row>
        <row r="611">
          <cell r="B611">
            <v>600929</v>
          </cell>
          <cell r="C611" t="str">
            <v>Natrillx 1.5mg Tabs Sr 30'S</v>
          </cell>
          <cell r="D611">
            <v>3046</v>
          </cell>
          <cell r="E611">
            <v>1180</v>
          </cell>
          <cell r="F611">
            <v>4226</v>
          </cell>
          <cell r="G611">
            <v>2511</v>
          </cell>
          <cell r="H611">
            <v>1087</v>
          </cell>
          <cell r="I611">
            <v>3598</v>
          </cell>
          <cell r="J611">
            <v>600929</v>
          </cell>
        </row>
        <row r="612">
          <cell r="B612">
            <v>600930</v>
          </cell>
          <cell r="C612" t="str">
            <v>Preterax Tabs 30'S</v>
          </cell>
          <cell r="D612">
            <v>375</v>
          </cell>
          <cell r="E612">
            <v>58</v>
          </cell>
          <cell r="F612">
            <v>433</v>
          </cell>
          <cell r="G612">
            <v>249</v>
          </cell>
          <cell r="H612">
            <v>143</v>
          </cell>
          <cell r="I612">
            <v>392</v>
          </cell>
          <cell r="J612">
            <v>600930</v>
          </cell>
        </row>
        <row r="613">
          <cell r="B613">
            <v>600931</v>
          </cell>
          <cell r="C613" t="str">
            <v>Diamicron Tabs 80mg 20'S</v>
          </cell>
          <cell r="D613">
            <v>13331</v>
          </cell>
          <cell r="E613">
            <v>4660</v>
          </cell>
          <cell r="F613">
            <v>17991</v>
          </cell>
          <cell r="G613">
            <v>12869</v>
          </cell>
          <cell r="H613">
            <v>3942</v>
          </cell>
          <cell r="I613">
            <v>16811</v>
          </cell>
          <cell r="J613">
            <v>600931</v>
          </cell>
        </row>
        <row r="614">
          <cell r="B614">
            <v>600932</v>
          </cell>
          <cell r="C614" t="str">
            <v>Diamicron-MR 30mg Tabs 30'S</v>
          </cell>
          <cell r="D614">
            <v>5740</v>
          </cell>
          <cell r="E614">
            <v>1226</v>
          </cell>
          <cell r="F614">
            <v>6966</v>
          </cell>
          <cell r="G614">
            <v>4401</v>
          </cell>
          <cell r="H614">
            <v>1300</v>
          </cell>
          <cell r="I614">
            <v>5701</v>
          </cell>
          <cell r="J614">
            <v>600932</v>
          </cell>
        </row>
        <row r="615">
          <cell r="B615">
            <v>602552</v>
          </cell>
          <cell r="C615" t="str">
            <v>Coversyl 8mg Tabs 30'S</v>
          </cell>
          <cell r="D615">
            <v>71</v>
          </cell>
          <cell r="E615">
            <v>6</v>
          </cell>
          <cell r="F615">
            <v>77</v>
          </cell>
          <cell r="G615">
            <v>108</v>
          </cell>
          <cell r="H615">
            <v>0</v>
          </cell>
          <cell r="I615">
            <v>108</v>
          </cell>
          <cell r="J615">
            <v>602552</v>
          </cell>
        </row>
        <row r="616">
          <cell r="B616">
            <v>602620</v>
          </cell>
          <cell r="C616" t="str">
            <v>Coversyl 4mg Tabs 30'S</v>
          </cell>
          <cell r="D616">
            <v>832</v>
          </cell>
          <cell r="E616">
            <v>307</v>
          </cell>
          <cell r="F616">
            <v>1139</v>
          </cell>
          <cell r="H616">
            <v>0</v>
          </cell>
          <cell r="I616">
            <v>0</v>
          </cell>
          <cell r="J616">
            <v>602620</v>
          </cell>
        </row>
        <row r="617">
          <cell r="B617" t="str">
            <v>Result</v>
          </cell>
          <cell r="C617">
            <v>0</v>
          </cell>
          <cell r="D617">
            <v>24388</v>
          </cell>
          <cell r="E617">
            <v>7675</v>
          </cell>
          <cell r="F617">
            <v>32063</v>
          </cell>
          <cell r="G617">
            <v>22619</v>
          </cell>
          <cell r="H617">
            <v>7618</v>
          </cell>
          <cell r="I617">
            <v>30237</v>
          </cell>
        </row>
        <row r="618">
          <cell r="B618">
            <v>600937</v>
          </cell>
          <cell r="C618" t="str">
            <v>Jelonet 10cm x 10cm 10'S</v>
          </cell>
          <cell r="E618">
            <v>0</v>
          </cell>
          <cell r="F618">
            <v>0</v>
          </cell>
          <cell r="G618">
            <v>3</v>
          </cell>
          <cell r="H618">
            <v>0</v>
          </cell>
          <cell r="I618">
            <v>3</v>
          </cell>
          <cell r="J618">
            <v>600937</v>
          </cell>
        </row>
        <row r="619">
          <cell r="B619">
            <v>600943</v>
          </cell>
          <cell r="C619" t="str">
            <v>Allevyn 10CM X 10CM 10'S</v>
          </cell>
          <cell r="E619">
            <v>0</v>
          </cell>
          <cell r="F619">
            <v>0</v>
          </cell>
          <cell r="G619">
            <v>10</v>
          </cell>
          <cell r="H619">
            <v>6</v>
          </cell>
          <cell r="I619">
            <v>16</v>
          </cell>
          <cell r="J619">
            <v>600943</v>
          </cell>
        </row>
        <row r="620">
          <cell r="B620">
            <v>600944</v>
          </cell>
          <cell r="C620" t="str">
            <v>Bactigras 10CM X 10CM 10'S</v>
          </cell>
          <cell r="E620">
            <v>0</v>
          </cell>
          <cell r="F620">
            <v>0</v>
          </cell>
          <cell r="H620">
            <v>98</v>
          </cell>
          <cell r="I620">
            <v>98</v>
          </cell>
          <cell r="J620">
            <v>600944</v>
          </cell>
        </row>
        <row r="621">
          <cell r="B621">
            <v>600952</v>
          </cell>
          <cell r="C621" t="str">
            <v>Elastocrepe 8cmX4m</v>
          </cell>
          <cell r="E621">
            <v>0</v>
          </cell>
          <cell r="F621">
            <v>0</v>
          </cell>
          <cell r="G621">
            <v>10</v>
          </cell>
          <cell r="H621">
            <v>0</v>
          </cell>
          <cell r="I621">
            <v>10</v>
          </cell>
          <cell r="J621">
            <v>600952</v>
          </cell>
        </row>
        <row r="622">
          <cell r="B622">
            <v>600955</v>
          </cell>
          <cell r="C622" t="str">
            <v>Gypsona 15CM X2.7M 12'S</v>
          </cell>
          <cell r="E622">
            <v>0</v>
          </cell>
          <cell r="F622">
            <v>0</v>
          </cell>
          <cell r="G622">
            <v>2</v>
          </cell>
          <cell r="H622">
            <v>2</v>
          </cell>
          <cell r="I622">
            <v>4</v>
          </cell>
          <cell r="J622">
            <v>600955</v>
          </cell>
        </row>
        <row r="623">
          <cell r="B623">
            <v>600958</v>
          </cell>
          <cell r="C623" t="str">
            <v>Gypsona 10cm X 2.7m 12'S</v>
          </cell>
          <cell r="E623">
            <v>0</v>
          </cell>
          <cell r="F623">
            <v>0</v>
          </cell>
          <cell r="G623">
            <v>1</v>
          </cell>
          <cell r="H623">
            <v>5</v>
          </cell>
          <cell r="I623">
            <v>6</v>
          </cell>
          <cell r="J623">
            <v>600958</v>
          </cell>
        </row>
        <row r="624">
          <cell r="B624">
            <v>600959</v>
          </cell>
          <cell r="C624" t="str">
            <v>Intrasite Gel 25GM 10'S</v>
          </cell>
          <cell r="E624">
            <v>0</v>
          </cell>
          <cell r="F624">
            <v>0</v>
          </cell>
          <cell r="G624">
            <v>11</v>
          </cell>
          <cell r="H624">
            <v>3</v>
          </cell>
          <cell r="I624">
            <v>14</v>
          </cell>
          <cell r="J624">
            <v>600959</v>
          </cell>
        </row>
        <row r="625">
          <cell r="B625">
            <v>600961</v>
          </cell>
          <cell r="C625" t="str">
            <v>Melolin 5CM X 5CM - 4940 100'S</v>
          </cell>
          <cell r="E625">
            <v>0</v>
          </cell>
          <cell r="F625">
            <v>0</v>
          </cell>
          <cell r="G625">
            <v>2</v>
          </cell>
          <cell r="H625">
            <v>1</v>
          </cell>
          <cell r="I625">
            <v>3</v>
          </cell>
          <cell r="J625">
            <v>600961</v>
          </cell>
        </row>
        <row r="626">
          <cell r="B626">
            <v>600962</v>
          </cell>
          <cell r="C626" t="str">
            <v>Melolin 10CM X 10CM - 4941 100'S</v>
          </cell>
          <cell r="E626">
            <v>0</v>
          </cell>
          <cell r="F626">
            <v>0</v>
          </cell>
          <cell r="G626">
            <v>2</v>
          </cell>
          <cell r="H626">
            <v>1</v>
          </cell>
          <cell r="I626">
            <v>3</v>
          </cell>
          <cell r="J626">
            <v>600962</v>
          </cell>
        </row>
        <row r="627">
          <cell r="B627">
            <v>600964</v>
          </cell>
          <cell r="C627" t="str">
            <v>Opsite 10CM X 14CM - 4925 50'S</v>
          </cell>
          <cell r="E627">
            <v>0</v>
          </cell>
          <cell r="F627">
            <v>0</v>
          </cell>
          <cell r="H627">
            <v>1</v>
          </cell>
          <cell r="I627">
            <v>1</v>
          </cell>
          <cell r="J627">
            <v>600964</v>
          </cell>
        </row>
        <row r="628">
          <cell r="B628">
            <v>600966</v>
          </cell>
          <cell r="C628" t="str">
            <v>Opsite 30CM X 28CM - 4987 10'S</v>
          </cell>
          <cell r="E628">
            <v>0</v>
          </cell>
          <cell r="F628">
            <v>0</v>
          </cell>
          <cell r="H628">
            <v>6</v>
          </cell>
          <cell r="I628">
            <v>6</v>
          </cell>
          <cell r="J628">
            <v>600966</v>
          </cell>
        </row>
        <row r="629">
          <cell r="B629">
            <v>600968</v>
          </cell>
          <cell r="C629" t="str">
            <v>Opsite 42CM X 40CM - 4995 10'S</v>
          </cell>
          <cell r="E629">
            <v>0</v>
          </cell>
          <cell r="F629">
            <v>0</v>
          </cell>
          <cell r="G629">
            <v>1</v>
          </cell>
          <cell r="H629">
            <v>2</v>
          </cell>
          <cell r="I629">
            <v>3</v>
          </cell>
          <cell r="J629">
            <v>600968</v>
          </cell>
        </row>
        <row r="630">
          <cell r="B630">
            <v>600970</v>
          </cell>
          <cell r="C630" t="str">
            <v>Opsite 45CM X 55CM - 4989 10'S</v>
          </cell>
          <cell r="E630">
            <v>0</v>
          </cell>
          <cell r="F630">
            <v>0</v>
          </cell>
          <cell r="G630">
            <v>1</v>
          </cell>
          <cell r="H630">
            <v>2</v>
          </cell>
          <cell r="I630">
            <v>3</v>
          </cell>
          <cell r="J630">
            <v>600970</v>
          </cell>
        </row>
        <row r="631">
          <cell r="B631">
            <v>600972</v>
          </cell>
          <cell r="C631" t="str">
            <v>Opsite Post-Op 15.5cm X 8.5cm 20'S</v>
          </cell>
          <cell r="E631">
            <v>0</v>
          </cell>
          <cell r="F631">
            <v>0</v>
          </cell>
          <cell r="G631">
            <v>4</v>
          </cell>
          <cell r="H631">
            <v>0</v>
          </cell>
          <cell r="I631">
            <v>4</v>
          </cell>
          <cell r="J631">
            <v>600972</v>
          </cell>
        </row>
        <row r="632">
          <cell r="B632">
            <v>600975</v>
          </cell>
          <cell r="C632" t="str">
            <v>Opsite Spray 240ml</v>
          </cell>
          <cell r="E632">
            <v>0</v>
          </cell>
          <cell r="F632">
            <v>0</v>
          </cell>
          <cell r="G632">
            <v>6</v>
          </cell>
          <cell r="H632">
            <v>18</v>
          </cell>
          <cell r="I632">
            <v>24</v>
          </cell>
          <cell r="J632">
            <v>600975</v>
          </cell>
        </row>
        <row r="633">
          <cell r="B633">
            <v>600976</v>
          </cell>
          <cell r="C633" t="str">
            <v>Opsite Post OP 25cm X 10cm 20'S</v>
          </cell>
          <cell r="E633">
            <v>0</v>
          </cell>
          <cell r="F633">
            <v>0</v>
          </cell>
          <cell r="H633">
            <v>16</v>
          </cell>
          <cell r="I633">
            <v>16</v>
          </cell>
          <cell r="J633">
            <v>600976</v>
          </cell>
        </row>
        <row r="634">
          <cell r="B634">
            <v>600977</v>
          </cell>
          <cell r="C634" t="str">
            <v>Opsite Post OP 30cm X 10cm 20'S</v>
          </cell>
          <cell r="E634">
            <v>0</v>
          </cell>
          <cell r="F634">
            <v>0</v>
          </cell>
          <cell r="H634">
            <v>5</v>
          </cell>
          <cell r="I634">
            <v>5</v>
          </cell>
          <cell r="J634">
            <v>600977</v>
          </cell>
        </row>
        <row r="635">
          <cell r="B635">
            <v>600979</v>
          </cell>
          <cell r="C635" t="str">
            <v>Opsite Post OP 6.5cm X 5cm 100'S</v>
          </cell>
          <cell r="E635">
            <v>0</v>
          </cell>
          <cell r="F635">
            <v>0</v>
          </cell>
          <cell r="H635">
            <v>5</v>
          </cell>
          <cell r="I635">
            <v>5</v>
          </cell>
          <cell r="J635">
            <v>600979</v>
          </cell>
        </row>
        <row r="636">
          <cell r="B636">
            <v>600980</v>
          </cell>
          <cell r="C636" t="str">
            <v>Opsite Post OP 20cm X 10cm 20'S</v>
          </cell>
          <cell r="E636">
            <v>0</v>
          </cell>
          <cell r="F636">
            <v>0</v>
          </cell>
          <cell r="G636">
            <v>1</v>
          </cell>
          <cell r="H636">
            <v>3</v>
          </cell>
          <cell r="I636">
            <v>4</v>
          </cell>
          <cell r="J636">
            <v>600980</v>
          </cell>
        </row>
        <row r="637">
          <cell r="B637">
            <v>600981</v>
          </cell>
          <cell r="C637" t="str">
            <v>Profore 1'S</v>
          </cell>
          <cell r="E637">
            <v>0</v>
          </cell>
          <cell r="F637">
            <v>0</v>
          </cell>
          <cell r="H637">
            <v>2</v>
          </cell>
          <cell r="I637">
            <v>2</v>
          </cell>
          <cell r="J637">
            <v>600981</v>
          </cell>
        </row>
        <row r="638">
          <cell r="B638">
            <v>600983</v>
          </cell>
          <cell r="C638" t="str">
            <v>Primapore Adh 10 x 8.0CM 20'S</v>
          </cell>
          <cell r="E638">
            <v>0</v>
          </cell>
          <cell r="F638">
            <v>0</v>
          </cell>
          <cell r="H638">
            <v>6</v>
          </cell>
          <cell r="I638">
            <v>6</v>
          </cell>
          <cell r="J638">
            <v>600983</v>
          </cell>
        </row>
        <row r="639">
          <cell r="B639">
            <v>600984</v>
          </cell>
          <cell r="C639" t="str">
            <v>Primapore 15 x 8.0CM - 7137 20'S</v>
          </cell>
          <cell r="E639">
            <v>0</v>
          </cell>
          <cell r="F639">
            <v>0</v>
          </cell>
          <cell r="G639">
            <v>2</v>
          </cell>
          <cell r="H639">
            <v>3</v>
          </cell>
          <cell r="I639">
            <v>5</v>
          </cell>
          <cell r="J639">
            <v>600984</v>
          </cell>
        </row>
        <row r="640">
          <cell r="B640">
            <v>600985</v>
          </cell>
          <cell r="C640" t="str">
            <v>Primapore 20 X 10CM - 7138 20'S</v>
          </cell>
          <cell r="E640">
            <v>0</v>
          </cell>
          <cell r="F640">
            <v>0</v>
          </cell>
          <cell r="G640">
            <v>3</v>
          </cell>
          <cell r="H640">
            <v>1</v>
          </cell>
          <cell r="I640">
            <v>4</v>
          </cell>
          <cell r="J640">
            <v>600985</v>
          </cell>
        </row>
        <row r="641">
          <cell r="B641">
            <v>600986</v>
          </cell>
          <cell r="C641" t="str">
            <v>Primapore Adh 25CM X 10CM 20'S</v>
          </cell>
          <cell r="E641">
            <v>0</v>
          </cell>
          <cell r="F641">
            <v>0</v>
          </cell>
          <cell r="G641">
            <v>3</v>
          </cell>
          <cell r="H641">
            <v>1</v>
          </cell>
          <cell r="I641">
            <v>4</v>
          </cell>
          <cell r="J641">
            <v>600986</v>
          </cell>
        </row>
        <row r="642">
          <cell r="B642">
            <v>600987</v>
          </cell>
          <cell r="C642" t="str">
            <v>Primapore 30CM X 10CM 20'S</v>
          </cell>
          <cell r="E642">
            <v>0</v>
          </cell>
          <cell r="F642">
            <v>0</v>
          </cell>
          <cell r="G642">
            <v>8</v>
          </cell>
          <cell r="H642">
            <v>-1</v>
          </cell>
          <cell r="I642">
            <v>7</v>
          </cell>
          <cell r="J642">
            <v>600987</v>
          </cell>
        </row>
        <row r="643">
          <cell r="B643">
            <v>600996</v>
          </cell>
          <cell r="C643" t="str">
            <v>Elastoplast 10CM X 4/6M</v>
          </cell>
          <cell r="E643">
            <v>0</v>
          </cell>
          <cell r="F643">
            <v>0</v>
          </cell>
          <cell r="H643">
            <v>430</v>
          </cell>
          <cell r="I643">
            <v>430</v>
          </cell>
          <cell r="J643">
            <v>600996</v>
          </cell>
        </row>
        <row r="644">
          <cell r="B644">
            <v>600997</v>
          </cell>
          <cell r="C644" t="str">
            <v>Gypsona 7.5CM X 2.7M 12'S</v>
          </cell>
          <cell r="E644">
            <v>0</v>
          </cell>
          <cell r="F644">
            <v>0</v>
          </cell>
          <cell r="G644">
            <v>2</v>
          </cell>
          <cell r="H644">
            <v>3</v>
          </cell>
          <cell r="I644">
            <v>5</v>
          </cell>
          <cell r="J644">
            <v>600997</v>
          </cell>
        </row>
        <row r="645">
          <cell r="B645">
            <v>600998</v>
          </cell>
          <cell r="C645" t="str">
            <v>IV3000 1-Hand Ported 7X9CM 66004006</v>
          </cell>
          <cell r="E645">
            <v>0</v>
          </cell>
          <cell r="F645">
            <v>0</v>
          </cell>
          <cell r="G645">
            <v>1</v>
          </cell>
          <cell r="H645">
            <v>10</v>
          </cell>
          <cell r="I645">
            <v>11</v>
          </cell>
          <cell r="J645">
            <v>600998</v>
          </cell>
        </row>
        <row r="646">
          <cell r="B646">
            <v>600999</v>
          </cell>
          <cell r="C646" t="str">
            <v>IV3000 1-Hand 10X12CM 66004008</v>
          </cell>
          <cell r="E646">
            <v>0</v>
          </cell>
          <cell r="F646">
            <v>0</v>
          </cell>
          <cell r="H646">
            <v>5</v>
          </cell>
          <cell r="I646">
            <v>5</v>
          </cell>
          <cell r="J646">
            <v>600999</v>
          </cell>
        </row>
        <row r="647">
          <cell r="B647">
            <v>601004</v>
          </cell>
          <cell r="C647" t="str">
            <v>Opsite Flexigrid 10X12CM 66004630</v>
          </cell>
          <cell r="E647">
            <v>0</v>
          </cell>
          <cell r="F647">
            <v>0</v>
          </cell>
          <cell r="H647">
            <v>-1</v>
          </cell>
          <cell r="I647">
            <v>-1</v>
          </cell>
          <cell r="J647">
            <v>601004</v>
          </cell>
        </row>
        <row r="648">
          <cell r="B648">
            <v>601006</v>
          </cell>
          <cell r="C648" t="str">
            <v>Opsite Spray 40ml 66000679</v>
          </cell>
          <cell r="E648">
            <v>0</v>
          </cell>
          <cell r="F648">
            <v>0</v>
          </cell>
          <cell r="H648">
            <v>10</v>
          </cell>
          <cell r="I648">
            <v>10</v>
          </cell>
          <cell r="J648">
            <v>601006</v>
          </cell>
        </row>
        <row r="649">
          <cell r="B649">
            <v>601536</v>
          </cell>
          <cell r="C649" t="str">
            <v>Acticoat 10cm x 10cm 12's 66000791</v>
          </cell>
          <cell r="E649">
            <v>0</v>
          </cell>
          <cell r="F649">
            <v>0</v>
          </cell>
          <cell r="H649">
            <v>-2</v>
          </cell>
          <cell r="I649">
            <v>-2</v>
          </cell>
          <cell r="J649">
            <v>601536</v>
          </cell>
        </row>
        <row r="650">
          <cell r="B650">
            <v>601537</v>
          </cell>
          <cell r="C650" t="str">
            <v>Acticoat 10cm x 20cm 12's 66000792</v>
          </cell>
          <cell r="E650">
            <v>0</v>
          </cell>
          <cell r="F650">
            <v>0</v>
          </cell>
          <cell r="H650">
            <v>-3</v>
          </cell>
          <cell r="I650">
            <v>-3</v>
          </cell>
          <cell r="J650">
            <v>601537</v>
          </cell>
        </row>
        <row r="651">
          <cell r="B651">
            <v>601710</v>
          </cell>
          <cell r="C651" t="str">
            <v>Deleted</v>
          </cell>
          <cell r="E651">
            <v>0</v>
          </cell>
          <cell r="F651">
            <v>0</v>
          </cell>
          <cell r="H651">
            <v>10</v>
          </cell>
          <cell r="I651">
            <v>10</v>
          </cell>
          <cell r="J651">
            <v>601710</v>
          </cell>
        </row>
        <row r="652">
          <cell r="B652">
            <v>602497</v>
          </cell>
          <cell r="C652" t="str">
            <v>PRIMAPORE 35CMX10CM 20'S</v>
          </cell>
          <cell r="E652">
            <v>0</v>
          </cell>
          <cell r="F652">
            <v>0</v>
          </cell>
          <cell r="H652">
            <v>30</v>
          </cell>
          <cell r="I652">
            <v>30</v>
          </cell>
          <cell r="J652">
            <v>602497</v>
          </cell>
        </row>
        <row r="653">
          <cell r="B653">
            <v>602631</v>
          </cell>
          <cell r="C653" t="str">
            <v>Allevyn 10 x 20cm 10's</v>
          </cell>
          <cell r="E653">
            <v>0</v>
          </cell>
          <cell r="F653">
            <v>0</v>
          </cell>
          <cell r="H653">
            <v>10</v>
          </cell>
          <cell r="I653">
            <v>10</v>
          </cell>
          <cell r="J653">
            <v>602631</v>
          </cell>
        </row>
        <row r="654">
          <cell r="B654">
            <v>602632</v>
          </cell>
          <cell r="C654" t="str">
            <v>Allevyn 20 x 20cm 10's</v>
          </cell>
          <cell r="E654">
            <v>0</v>
          </cell>
          <cell r="F654">
            <v>0</v>
          </cell>
          <cell r="H654">
            <v>10</v>
          </cell>
          <cell r="I654">
            <v>10</v>
          </cell>
          <cell r="J654">
            <v>602632</v>
          </cell>
        </row>
        <row r="655">
          <cell r="B655" t="str">
            <v>Result</v>
          </cell>
          <cell r="C655">
            <v>0</v>
          </cell>
          <cell r="E655">
            <v>0</v>
          </cell>
          <cell r="F655">
            <v>0</v>
          </cell>
          <cell r="G655">
            <v>73</v>
          </cell>
          <cell r="H655">
            <v>698</v>
          </cell>
          <cell r="I655">
            <v>771</v>
          </cell>
        </row>
        <row r="656">
          <cell r="B656">
            <v>601107</v>
          </cell>
          <cell r="C656" t="str">
            <v>Minadex Tonic 200ml Bottle</v>
          </cell>
          <cell r="D656">
            <v>1119</v>
          </cell>
          <cell r="E656">
            <v>410</v>
          </cell>
          <cell r="F656">
            <v>1529</v>
          </cell>
          <cell r="G656">
            <v>1225</v>
          </cell>
          <cell r="H656">
            <v>381</v>
          </cell>
          <cell r="I656">
            <v>1606</v>
          </cell>
          <cell r="J656">
            <v>601107</v>
          </cell>
        </row>
        <row r="657">
          <cell r="B657">
            <v>601108</v>
          </cell>
          <cell r="C657" t="str">
            <v>Pulse Pure Fish Oil Caps 60'S</v>
          </cell>
          <cell r="D657">
            <v>1285</v>
          </cell>
          <cell r="E657">
            <v>619</v>
          </cell>
          <cell r="F657">
            <v>1904</v>
          </cell>
          <cell r="G657">
            <v>1394</v>
          </cell>
          <cell r="H657">
            <v>563</v>
          </cell>
          <cell r="I657">
            <v>1957</v>
          </cell>
          <cell r="J657">
            <v>601108</v>
          </cell>
        </row>
        <row r="658">
          <cell r="B658">
            <v>601109</v>
          </cell>
          <cell r="C658" t="str">
            <v>Even Prim Oil+StarFlower 1000mg 30'S</v>
          </cell>
          <cell r="D658">
            <v>68</v>
          </cell>
          <cell r="E658">
            <v>1</v>
          </cell>
          <cell r="F658">
            <v>69</v>
          </cell>
          <cell r="H658">
            <v>0</v>
          </cell>
          <cell r="I658">
            <v>0</v>
          </cell>
          <cell r="J658">
            <v>601109</v>
          </cell>
        </row>
        <row r="659">
          <cell r="B659">
            <v>601111</v>
          </cell>
          <cell r="C659" t="str">
            <v>Minadex M.V. Syrup 150ml</v>
          </cell>
          <cell r="D659">
            <v>3350</v>
          </cell>
          <cell r="E659">
            <v>1320</v>
          </cell>
          <cell r="F659">
            <v>4670</v>
          </cell>
          <cell r="G659">
            <v>3706</v>
          </cell>
          <cell r="H659">
            <v>1178</v>
          </cell>
          <cell r="I659">
            <v>4884</v>
          </cell>
          <cell r="J659">
            <v>601111</v>
          </cell>
        </row>
        <row r="660">
          <cell r="B660">
            <v>601112</v>
          </cell>
          <cell r="C660" t="str">
            <v>Pulse Triomega Fish Oil Caps 60'S Bottle</v>
          </cell>
          <cell r="D660">
            <v>2065</v>
          </cell>
          <cell r="E660">
            <v>763</v>
          </cell>
          <cell r="F660">
            <v>2828</v>
          </cell>
          <cell r="G660">
            <v>2353</v>
          </cell>
          <cell r="H660">
            <v>662</v>
          </cell>
          <cell r="I660">
            <v>3015</v>
          </cell>
          <cell r="J660">
            <v>601112</v>
          </cell>
        </row>
        <row r="661">
          <cell r="B661">
            <v>601113</v>
          </cell>
          <cell r="C661" t="str">
            <v>Seven Seas Cherry Flv. Oil 170ml</v>
          </cell>
          <cell r="D661">
            <v>901</v>
          </cell>
          <cell r="E661">
            <v>288</v>
          </cell>
          <cell r="F661">
            <v>1189</v>
          </cell>
          <cell r="G661">
            <v>1375</v>
          </cell>
          <cell r="H661">
            <v>265</v>
          </cell>
          <cell r="I661">
            <v>1640</v>
          </cell>
          <cell r="J661">
            <v>601113</v>
          </cell>
        </row>
        <row r="662">
          <cell r="B662">
            <v>601115</v>
          </cell>
          <cell r="C662" t="str">
            <v>Pure CLO with AD&amp;E Caps 120'S One A Day</v>
          </cell>
          <cell r="D662">
            <v>4002</v>
          </cell>
          <cell r="E662">
            <v>1246</v>
          </cell>
          <cell r="F662">
            <v>5248</v>
          </cell>
          <cell r="G662">
            <v>4928</v>
          </cell>
          <cell r="H662">
            <v>1138</v>
          </cell>
          <cell r="I662">
            <v>6066</v>
          </cell>
          <cell r="J662">
            <v>601115</v>
          </cell>
        </row>
        <row r="663">
          <cell r="B663">
            <v>601116</v>
          </cell>
          <cell r="C663" t="str">
            <v>S S Vitrite Multivitamin Caps 60'S</v>
          </cell>
          <cell r="D663">
            <v>4241</v>
          </cell>
          <cell r="E663">
            <v>1244</v>
          </cell>
          <cell r="F663">
            <v>5485</v>
          </cell>
          <cell r="G663">
            <v>3576</v>
          </cell>
          <cell r="H663">
            <v>980</v>
          </cell>
          <cell r="I663">
            <v>4556</v>
          </cell>
          <cell r="J663">
            <v>601116</v>
          </cell>
        </row>
        <row r="664">
          <cell r="B664">
            <v>601117</v>
          </cell>
          <cell r="C664" t="str">
            <v>Seven S. HS Pure Cod Liver Oil 60'S</v>
          </cell>
          <cell r="E664">
            <v>0</v>
          </cell>
          <cell r="F664">
            <v>0</v>
          </cell>
          <cell r="G664">
            <v>-13</v>
          </cell>
          <cell r="H664">
            <v>-8.5</v>
          </cell>
          <cell r="I664">
            <v>-21.5</v>
          </cell>
          <cell r="J664">
            <v>601117</v>
          </cell>
        </row>
        <row r="665">
          <cell r="B665">
            <v>602763</v>
          </cell>
          <cell r="C665" t="str">
            <v>Seven Seas Calci D Tabs 30's bottles</v>
          </cell>
          <cell r="D665">
            <v>1124</v>
          </cell>
          <cell r="E665">
            <v>302</v>
          </cell>
          <cell r="F665">
            <v>1426</v>
          </cell>
          <cell r="H665">
            <v>0</v>
          </cell>
          <cell r="I665">
            <v>0</v>
          </cell>
          <cell r="J665">
            <v>602763</v>
          </cell>
        </row>
        <row r="666">
          <cell r="B666">
            <v>602764</v>
          </cell>
          <cell r="C666" t="str">
            <v>Flexicare HS CLO Forte caps 30's bottles</v>
          </cell>
          <cell r="D666">
            <v>75</v>
          </cell>
          <cell r="E666">
            <v>142</v>
          </cell>
          <cell r="F666">
            <v>217</v>
          </cell>
          <cell r="H666">
            <v>0</v>
          </cell>
          <cell r="I666">
            <v>0</v>
          </cell>
          <cell r="J666">
            <v>602764</v>
          </cell>
        </row>
        <row r="667">
          <cell r="B667" t="str">
            <v>Result</v>
          </cell>
          <cell r="C667">
            <v>0</v>
          </cell>
          <cell r="D667">
            <v>18230</v>
          </cell>
          <cell r="E667">
            <v>6335</v>
          </cell>
          <cell r="F667">
            <v>24565</v>
          </cell>
          <cell r="G667">
            <v>18544</v>
          </cell>
          <cell r="H667">
            <v>5158.5</v>
          </cell>
          <cell r="I667">
            <v>23702.5</v>
          </cell>
        </row>
        <row r="668">
          <cell r="B668">
            <v>601118</v>
          </cell>
          <cell r="C668" t="str">
            <v>Coal Tar Shampoo 125ml</v>
          </cell>
          <cell r="E668">
            <v>0</v>
          </cell>
          <cell r="F668">
            <v>0</v>
          </cell>
          <cell r="H668">
            <v>2</v>
          </cell>
          <cell r="I668">
            <v>2</v>
          </cell>
          <cell r="J668">
            <v>601118</v>
          </cell>
        </row>
        <row r="669">
          <cell r="B669">
            <v>601119</v>
          </cell>
          <cell r="C669" t="str">
            <v>JDS Insecticidal Shampoo 125ml</v>
          </cell>
          <cell r="D669">
            <v>2</v>
          </cell>
          <cell r="E669">
            <v>0</v>
          </cell>
          <cell r="F669">
            <v>2</v>
          </cell>
          <cell r="G669">
            <v>11</v>
          </cell>
          <cell r="H669">
            <v>3</v>
          </cell>
          <cell r="I669">
            <v>14</v>
          </cell>
          <cell r="J669">
            <v>601119</v>
          </cell>
        </row>
        <row r="670">
          <cell r="B670">
            <v>601120</v>
          </cell>
          <cell r="C670" t="str">
            <v>JDS Insecticidal Shampoo 250ml</v>
          </cell>
          <cell r="E670">
            <v>21</v>
          </cell>
          <cell r="F670">
            <v>21</v>
          </cell>
          <cell r="H670">
            <v>26</v>
          </cell>
          <cell r="I670">
            <v>26</v>
          </cell>
          <cell r="J670">
            <v>601120</v>
          </cell>
        </row>
        <row r="671">
          <cell r="B671">
            <v>601123</v>
          </cell>
          <cell r="C671" t="str">
            <v>Vetzyme Ear Drops 18ML</v>
          </cell>
          <cell r="D671">
            <v>14</v>
          </cell>
          <cell r="E671">
            <v>6</v>
          </cell>
          <cell r="F671">
            <v>20</v>
          </cell>
          <cell r="G671">
            <v>10</v>
          </cell>
          <cell r="H671">
            <v>0</v>
          </cell>
          <cell r="I671">
            <v>10</v>
          </cell>
          <cell r="J671">
            <v>601123</v>
          </cell>
        </row>
        <row r="672">
          <cell r="B672">
            <v>601124</v>
          </cell>
          <cell r="C672" t="str">
            <v>Vetzyme White Coat Shampoo 250ml</v>
          </cell>
          <cell r="D672">
            <v>12</v>
          </cell>
          <cell r="E672">
            <v>22</v>
          </cell>
          <cell r="F672">
            <v>34</v>
          </cell>
          <cell r="G672">
            <v>16</v>
          </cell>
          <cell r="H672">
            <v>2</v>
          </cell>
          <cell r="I672">
            <v>18</v>
          </cell>
          <cell r="J672">
            <v>601124</v>
          </cell>
        </row>
        <row r="673">
          <cell r="B673">
            <v>601125</v>
          </cell>
          <cell r="C673" t="str">
            <v>Vetzyme Black Coat Shampoo 250ml</v>
          </cell>
          <cell r="D673">
            <v>13</v>
          </cell>
          <cell r="E673">
            <v>24</v>
          </cell>
          <cell r="F673">
            <v>37</v>
          </cell>
          <cell r="G673">
            <v>14</v>
          </cell>
          <cell r="H673">
            <v>13</v>
          </cell>
          <cell r="I673">
            <v>27</v>
          </cell>
          <cell r="J673">
            <v>601125</v>
          </cell>
        </row>
        <row r="674">
          <cell r="B674">
            <v>601126</v>
          </cell>
          <cell r="C674" t="str">
            <v>Vetzyme Gold Coat Shampoo 250ml</v>
          </cell>
          <cell r="E674">
            <v>0</v>
          </cell>
          <cell r="F674">
            <v>0</v>
          </cell>
          <cell r="G674">
            <v>2</v>
          </cell>
          <cell r="H674">
            <v>0</v>
          </cell>
          <cell r="I674">
            <v>2</v>
          </cell>
          <cell r="J674">
            <v>601126</v>
          </cell>
        </row>
        <row r="675">
          <cell r="B675">
            <v>601127</v>
          </cell>
          <cell r="C675" t="str">
            <v>Vetzyme Brown Coat Shampoo 250ml</v>
          </cell>
          <cell r="D675">
            <v>7</v>
          </cell>
          <cell r="E675">
            <v>19</v>
          </cell>
          <cell r="F675">
            <v>26</v>
          </cell>
          <cell r="G675">
            <v>17</v>
          </cell>
          <cell r="H675">
            <v>11</v>
          </cell>
          <cell r="I675">
            <v>28</v>
          </cell>
          <cell r="J675">
            <v>601127</v>
          </cell>
        </row>
        <row r="676">
          <cell r="B676">
            <v>601128</v>
          </cell>
          <cell r="C676" t="str">
            <v>Vetzyme Garlic Tabs 240'S</v>
          </cell>
          <cell r="D676">
            <v>79</v>
          </cell>
          <cell r="E676">
            <v>14</v>
          </cell>
          <cell r="F676">
            <v>93</v>
          </cell>
          <cell r="G676">
            <v>10</v>
          </cell>
          <cell r="H676">
            <v>13</v>
          </cell>
          <cell r="I676">
            <v>23</v>
          </cell>
          <cell r="J676">
            <v>601128</v>
          </cell>
        </row>
        <row r="677">
          <cell r="B677">
            <v>601131</v>
          </cell>
          <cell r="C677" t="str">
            <v>Vetzyme Conditioning Tabs 240'S</v>
          </cell>
          <cell r="D677">
            <v>39</v>
          </cell>
          <cell r="E677">
            <v>83</v>
          </cell>
          <cell r="F677">
            <v>122</v>
          </cell>
          <cell r="G677">
            <v>40</v>
          </cell>
          <cell r="H677">
            <v>45</v>
          </cell>
          <cell r="I677">
            <v>85</v>
          </cell>
          <cell r="J677">
            <v>601131</v>
          </cell>
        </row>
        <row r="678">
          <cell r="B678">
            <v>601134</v>
          </cell>
          <cell r="C678" t="str">
            <v>Vetzyme Tabs B + E 200'S</v>
          </cell>
          <cell r="D678">
            <v>292</v>
          </cell>
          <cell r="E678">
            <v>101</v>
          </cell>
          <cell r="F678">
            <v>393</v>
          </cell>
          <cell r="G678">
            <v>332</v>
          </cell>
          <cell r="H678">
            <v>45</v>
          </cell>
          <cell r="I678">
            <v>377</v>
          </cell>
          <cell r="J678">
            <v>601134</v>
          </cell>
        </row>
        <row r="679">
          <cell r="B679">
            <v>601854</v>
          </cell>
          <cell r="C679" t="str">
            <v>Vetzyme Tabs 500'S</v>
          </cell>
          <cell r="D679">
            <v>139</v>
          </cell>
          <cell r="E679">
            <v>67</v>
          </cell>
          <cell r="F679">
            <v>206</v>
          </cell>
          <cell r="G679">
            <v>100</v>
          </cell>
          <cell r="H679">
            <v>22</v>
          </cell>
          <cell r="I679">
            <v>122</v>
          </cell>
          <cell r="J679">
            <v>601854</v>
          </cell>
        </row>
        <row r="680">
          <cell r="B680">
            <v>601865</v>
          </cell>
          <cell r="C680" t="str">
            <v>Stress Powder 150G</v>
          </cell>
          <cell r="D680">
            <v>482</v>
          </cell>
          <cell r="E680">
            <v>26</v>
          </cell>
          <cell r="F680">
            <v>508</v>
          </cell>
          <cell r="G680">
            <v>486</v>
          </cell>
          <cell r="H680">
            <v>69</v>
          </cell>
          <cell r="I680">
            <v>555</v>
          </cell>
          <cell r="J680">
            <v>601865</v>
          </cell>
        </row>
        <row r="681">
          <cell r="B681">
            <v>601868</v>
          </cell>
          <cell r="C681" t="str">
            <v>Kitzyme Tabs 100'S</v>
          </cell>
          <cell r="D681">
            <v>5</v>
          </cell>
          <cell r="E681">
            <v>9</v>
          </cell>
          <cell r="F681">
            <v>14</v>
          </cell>
          <cell r="H681">
            <v>0</v>
          </cell>
          <cell r="I681">
            <v>0</v>
          </cell>
          <cell r="J681">
            <v>601868</v>
          </cell>
        </row>
        <row r="682">
          <cell r="B682">
            <v>601869</v>
          </cell>
          <cell r="C682" t="str">
            <v>Kitzyme Tabs 300'S</v>
          </cell>
          <cell r="D682">
            <v>3</v>
          </cell>
          <cell r="E682">
            <v>0</v>
          </cell>
          <cell r="F682">
            <v>3</v>
          </cell>
          <cell r="G682">
            <v>29</v>
          </cell>
          <cell r="H682">
            <v>0</v>
          </cell>
          <cell r="I682">
            <v>29</v>
          </cell>
          <cell r="J682">
            <v>601869</v>
          </cell>
        </row>
        <row r="683">
          <cell r="B683" t="str">
            <v>Result</v>
          </cell>
          <cell r="C683">
            <v>0</v>
          </cell>
          <cell r="D683">
            <v>1087</v>
          </cell>
          <cell r="E683">
            <v>392</v>
          </cell>
          <cell r="F683">
            <v>1479</v>
          </cell>
          <cell r="G683">
            <v>1067</v>
          </cell>
          <cell r="H683">
            <v>251</v>
          </cell>
          <cell r="I683">
            <v>1318</v>
          </cell>
        </row>
        <row r="684">
          <cell r="B684">
            <v>601136</v>
          </cell>
          <cell r="C684" t="str">
            <v>Herbesser Tabs 30mg 10 X 10'S Cards</v>
          </cell>
          <cell r="D684">
            <v>231</v>
          </cell>
          <cell r="E684">
            <v>85</v>
          </cell>
          <cell r="F684">
            <v>316</v>
          </cell>
          <cell r="H684">
            <v>0</v>
          </cell>
          <cell r="I684">
            <v>0</v>
          </cell>
          <cell r="J684">
            <v>601136</v>
          </cell>
        </row>
        <row r="685">
          <cell r="B685">
            <v>601137</v>
          </cell>
          <cell r="C685" t="str">
            <v>Herbesser Caps 90SR 10 X 10'S</v>
          </cell>
          <cell r="D685">
            <v>395</v>
          </cell>
          <cell r="E685">
            <v>68</v>
          </cell>
          <cell r="F685">
            <v>463</v>
          </cell>
          <cell r="G685">
            <v>325</v>
          </cell>
          <cell r="H685">
            <v>89</v>
          </cell>
          <cell r="I685">
            <v>414</v>
          </cell>
          <cell r="J685">
            <v>601137</v>
          </cell>
        </row>
        <row r="686">
          <cell r="B686">
            <v>601138</v>
          </cell>
          <cell r="C686" t="str">
            <v>Herbesser Tabs 30mg 500'S - Bot</v>
          </cell>
          <cell r="D686">
            <v>0</v>
          </cell>
          <cell r="F686">
            <v>0</v>
          </cell>
          <cell r="G686">
            <v>65</v>
          </cell>
          <cell r="H686">
            <v>14</v>
          </cell>
          <cell r="I686">
            <v>79</v>
          </cell>
          <cell r="J686">
            <v>601138</v>
          </cell>
        </row>
        <row r="687">
          <cell r="B687">
            <v>601139</v>
          </cell>
          <cell r="C687" t="str">
            <v>Herbesser Tabs 60mg 500'S - Bot</v>
          </cell>
          <cell r="D687">
            <v>0</v>
          </cell>
          <cell r="F687">
            <v>0</v>
          </cell>
          <cell r="G687">
            <v>34</v>
          </cell>
          <cell r="H687">
            <v>5</v>
          </cell>
          <cell r="I687">
            <v>39</v>
          </cell>
          <cell r="J687">
            <v>601139</v>
          </cell>
        </row>
        <row r="688">
          <cell r="B688">
            <v>601140</v>
          </cell>
          <cell r="C688" t="str">
            <v>Herbesser R 100 10 x 10 Caps</v>
          </cell>
          <cell r="D688">
            <v>1436</v>
          </cell>
          <cell r="E688">
            <v>371</v>
          </cell>
          <cell r="F688">
            <v>1807</v>
          </cell>
          <cell r="G688">
            <v>1326</v>
          </cell>
          <cell r="H688">
            <v>405</v>
          </cell>
          <cell r="I688">
            <v>1731</v>
          </cell>
          <cell r="J688">
            <v>601140</v>
          </cell>
        </row>
        <row r="689">
          <cell r="B689">
            <v>601141</v>
          </cell>
          <cell r="C689" t="str">
            <v>Herbesser R 200 10 x 10 Caps</v>
          </cell>
          <cell r="D689">
            <v>611</v>
          </cell>
          <cell r="E689">
            <v>144</v>
          </cell>
          <cell r="F689">
            <v>755</v>
          </cell>
          <cell r="G689">
            <v>472</v>
          </cell>
          <cell r="H689">
            <v>110</v>
          </cell>
          <cell r="I689">
            <v>582</v>
          </cell>
          <cell r="J689">
            <v>601141</v>
          </cell>
        </row>
        <row r="690">
          <cell r="B690">
            <v>601142</v>
          </cell>
          <cell r="C690" t="str">
            <v>Tanatril 5mg 10 x 10, Tabs</v>
          </cell>
          <cell r="D690">
            <v>512</v>
          </cell>
          <cell r="E690">
            <v>131</v>
          </cell>
          <cell r="F690">
            <v>643</v>
          </cell>
          <cell r="G690">
            <v>515</v>
          </cell>
          <cell r="H690">
            <v>80</v>
          </cell>
          <cell r="I690">
            <v>595</v>
          </cell>
          <cell r="J690">
            <v>601142</v>
          </cell>
        </row>
        <row r="691">
          <cell r="B691">
            <v>601143</v>
          </cell>
          <cell r="C691" t="str">
            <v>Tanatril 10mg 10 x 10, Tabs</v>
          </cell>
          <cell r="D691">
            <v>207</v>
          </cell>
          <cell r="E691">
            <v>30</v>
          </cell>
          <cell r="F691">
            <v>237</v>
          </cell>
          <cell r="G691">
            <v>173</v>
          </cell>
          <cell r="H691">
            <v>36</v>
          </cell>
          <cell r="I691">
            <v>209</v>
          </cell>
          <cell r="J691">
            <v>601143</v>
          </cell>
        </row>
        <row r="692">
          <cell r="B692">
            <v>601713</v>
          </cell>
          <cell r="C692" t="str">
            <v>Herbesser Tabs 60mg 10 X 10'S Cards</v>
          </cell>
          <cell r="D692">
            <v>96</v>
          </cell>
          <cell r="E692">
            <v>29</v>
          </cell>
          <cell r="F692">
            <v>125</v>
          </cell>
          <cell r="H692">
            <v>0</v>
          </cell>
          <cell r="I692">
            <v>0</v>
          </cell>
          <cell r="J692">
            <v>601713</v>
          </cell>
        </row>
        <row r="693">
          <cell r="B693" t="str">
            <v>Result</v>
          </cell>
          <cell r="C693">
            <v>0</v>
          </cell>
          <cell r="D693">
            <v>3488</v>
          </cell>
          <cell r="E693">
            <v>858</v>
          </cell>
          <cell r="F693">
            <v>4346</v>
          </cell>
          <cell r="G693">
            <v>2910</v>
          </cell>
          <cell r="H693">
            <v>739</v>
          </cell>
          <cell r="I693">
            <v>3649</v>
          </cell>
        </row>
        <row r="694">
          <cell r="B694">
            <v>601145</v>
          </cell>
          <cell r="C694" t="str">
            <v>Blood Administration Set TB*A 200B</v>
          </cell>
          <cell r="E694">
            <v>1150</v>
          </cell>
          <cell r="F694">
            <v>1150</v>
          </cell>
          <cell r="H694">
            <v>1050</v>
          </cell>
          <cell r="I694">
            <v>1050</v>
          </cell>
          <cell r="J694">
            <v>601145</v>
          </cell>
        </row>
        <row r="695">
          <cell r="B695">
            <v>601146</v>
          </cell>
          <cell r="C695" t="str">
            <v>Single Blood Bag CPDA1 250ml BB*SCD256E*</v>
          </cell>
          <cell r="D695">
            <v>10</v>
          </cell>
          <cell r="E695">
            <v>90</v>
          </cell>
          <cell r="F695">
            <v>100</v>
          </cell>
          <cell r="H695">
            <v>10</v>
          </cell>
          <cell r="I695">
            <v>10</v>
          </cell>
          <cell r="J695">
            <v>601146</v>
          </cell>
        </row>
        <row r="696">
          <cell r="B696">
            <v>601147</v>
          </cell>
          <cell r="C696" t="str">
            <v>Single Blood Bag CPDA1 450ml BB*SCD456E*</v>
          </cell>
          <cell r="D696">
            <v>10</v>
          </cell>
          <cell r="E696">
            <v>130</v>
          </cell>
          <cell r="F696">
            <v>140</v>
          </cell>
          <cell r="H696">
            <v>40</v>
          </cell>
          <cell r="I696">
            <v>40</v>
          </cell>
          <cell r="J696">
            <v>601147</v>
          </cell>
        </row>
        <row r="697">
          <cell r="B697">
            <v>601148</v>
          </cell>
          <cell r="C697" t="str">
            <v>S B B BB*SCD456E*</v>
          </cell>
          <cell r="E697">
            <v>0</v>
          </cell>
          <cell r="F697">
            <v>0</v>
          </cell>
          <cell r="H697">
            <v>480</v>
          </cell>
          <cell r="I697">
            <v>480</v>
          </cell>
          <cell r="J697">
            <v>601148</v>
          </cell>
        </row>
        <row r="698">
          <cell r="B698">
            <v>601149</v>
          </cell>
          <cell r="C698" t="str">
            <v>Double Blood Bag CPDA1 450ml BB*DCD456E*</v>
          </cell>
          <cell r="E698">
            <v>0</v>
          </cell>
          <cell r="F698">
            <v>0</v>
          </cell>
          <cell r="H698">
            <v>80</v>
          </cell>
          <cell r="I698">
            <v>80</v>
          </cell>
          <cell r="J698">
            <v>601149</v>
          </cell>
        </row>
        <row r="699">
          <cell r="B699">
            <v>601150</v>
          </cell>
          <cell r="C699" t="str">
            <v>Triple Blood Bag CPDA1 450ml BB*TCD456E*</v>
          </cell>
          <cell r="E699">
            <v>780</v>
          </cell>
          <cell r="F699">
            <v>780</v>
          </cell>
          <cell r="H699">
            <v>250</v>
          </cell>
          <cell r="I699">
            <v>250</v>
          </cell>
          <cell r="J699">
            <v>601150</v>
          </cell>
        </row>
        <row r="700">
          <cell r="B700">
            <v>601152</v>
          </cell>
          <cell r="C700" t="str">
            <v>Quadruple Blood Bag 450ml BB*AGQ456E*</v>
          </cell>
          <cell r="E700">
            <v>524</v>
          </cell>
          <cell r="F700">
            <v>524</v>
          </cell>
          <cell r="H700">
            <v>144</v>
          </cell>
          <cell r="I700">
            <v>144</v>
          </cell>
          <cell r="J700">
            <v>601152</v>
          </cell>
        </row>
        <row r="701">
          <cell r="B701">
            <v>601156</v>
          </cell>
          <cell r="C701" t="str">
            <v>AngiographicCatheter RH*5JR3500M 5FJR3.5</v>
          </cell>
          <cell r="E701">
            <v>35</v>
          </cell>
          <cell r="F701">
            <v>35</v>
          </cell>
          <cell r="H701">
            <v>35</v>
          </cell>
          <cell r="I701">
            <v>35</v>
          </cell>
          <cell r="J701">
            <v>601156</v>
          </cell>
        </row>
        <row r="702">
          <cell r="B702">
            <v>601157</v>
          </cell>
          <cell r="C702" t="str">
            <v>AngiographicCatheter RH*5JR4000M 5FJR4.0</v>
          </cell>
          <cell r="E702">
            <v>0</v>
          </cell>
          <cell r="F702">
            <v>0</v>
          </cell>
          <cell r="H702">
            <v>10</v>
          </cell>
          <cell r="I702">
            <v>10</v>
          </cell>
          <cell r="J702">
            <v>601157</v>
          </cell>
        </row>
        <row r="703">
          <cell r="B703">
            <v>601158</v>
          </cell>
          <cell r="C703" t="str">
            <v>Extension Tube SF*ET152EL22- 150cm</v>
          </cell>
          <cell r="D703">
            <v>100</v>
          </cell>
          <cell r="E703">
            <v>0</v>
          </cell>
          <cell r="F703">
            <v>100</v>
          </cell>
          <cell r="G703">
            <v>50</v>
          </cell>
          <cell r="H703">
            <v>20</v>
          </cell>
          <cell r="I703">
            <v>70</v>
          </cell>
          <cell r="J703">
            <v>601158</v>
          </cell>
        </row>
        <row r="704">
          <cell r="B704">
            <v>601160</v>
          </cell>
          <cell r="C704" t="str">
            <v>R/Guide Wire-M RF*GS35153M 0.035,150St</v>
          </cell>
          <cell r="E704">
            <v>35</v>
          </cell>
          <cell r="F704">
            <v>35</v>
          </cell>
          <cell r="H704">
            <v>50</v>
          </cell>
          <cell r="I704">
            <v>50</v>
          </cell>
          <cell r="J704">
            <v>601160</v>
          </cell>
        </row>
        <row r="705">
          <cell r="B705">
            <v>601162</v>
          </cell>
          <cell r="C705" t="str">
            <v>Winged Infusion set SV*19CLK Scalp Vein</v>
          </cell>
          <cell r="E705">
            <v>350</v>
          </cell>
          <cell r="F705">
            <v>350</v>
          </cell>
          <cell r="H705">
            <v>350</v>
          </cell>
          <cell r="I705">
            <v>350</v>
          </cell>
        </row>
        <row r="706">
          <cell r="B706">
            <v>601163</v>
          </cell>
          <cell r="C706" t="str">
            <v>Winged Infusion set SV*21CLK Scalp Vein</v>
          </cell>
          <cell r="D706">
            <v>50</v>
          </cell>
          <cell r="E706">
            <v>100</v>
          </cell>
          <cell r="F706">
            <v>150</v>
          </cell>
          <cell r="H706">
            <v>150</v>
          </cell>
          <cell r="I706">
            <v>150</v>
          </cell>
        </row>
        <row r="707">
          <cell r="B707">
            <v>601164</v>
          </cell>
          <cell r="C707" t="str">
            <v>Winged Infusion set SV*22CLK Scalp Vein</v>
          </cell>
          <cell r="D707">
            <v>100</v>
          </cell>
          <cell r="E707">
            <v>1200</v>
          </cell>
          <cell r="F707">
            <v>1300</v>
          </cell>
          <cell r="H707">
            <v>1450</v>
          </cell>
          <cell r="I707">
            <v>1450</v>
          </cell>
          <cell r="J707">
            <v>601164</v>
          </cell>
        </row>
        <row r="708">
          <cell r="B708">
            <v>601165</v>
          </cell>
          <cell r="C708" t="str">
            <v>Winged Infusion set SV*23CLK Scalp Vein</v>
          </cell>
          <cell r="E708">
            <v>800</v>
          </cell>
          <cell r="F708">
            <v>800</v>
          </cell>
          <cell r="H708">
            <v>600</v>
          </cell>
          <cell r="I708">
            <v>600</v>
          </cell>
          <cell r="J708">
            <v>601165</v>
          </cell>
        </row>
        <row r="709">
          <cell r="B709">
            <v>601167</v>
          </cell>
          <cell r="C709" t="str">
            <v>SOL ADM FOR I/PUMP TS*PA 200L 15drop/ml</v>
          </cell>
          <cell r="E709">
            <v>460</v>
          </cell>
          <cell r="F709">
            <v>460</v>
          </cell>
          <cell r="H709">
            <v>160</v>
          </cell>
          <cell r="I709">
            <v>160</v>
          </cell>
        </row>
        <row r="710">
          <cell r="B710">
            <v>601168</v>
          </cell>
          <cell r="C710" t="str">
            <v>R/INTRODUCER II RS*B70N10MQ 7F 10cm</v>
          </cell>
          <cell r="E710">
            <v>95</v>
          </cell>
          <cell r="F710">
            <v>95</v>
          </cell>
          <cell r="H710">
            <v>50</v>
          </cell>
          <cell r="I710">
            <v>50</v>
          </cell>
          <cell r="J710">
            <v>601168</v>
          </cell>
        </row>
        <row r="711">
          <cell r="B711">
            <v>601169</v>
          </cell>
          <cell r="C711" t="str">
            <v>R/INTRODUCER II RS*B80N10MQ 8F 10cm</v>
          </cell>
          <cell r="E711">
            <v>10</v>
          </cell>
          <cell r="F711">
            <v>10</v>
          </cell>
          <cell r="H711">
            <v>0</v>
          </cell>
          <cell r="I711">
            <v>0</v>
          </cell>
          <cell r="J711">
            <v>601169</v>
          </cell>
        </row>
        <row r="712">
          <cell r="B712">
            <v>601170</v>
          </cell>
          <cell r="C712" t="str">
            <v>AngiographicCatheter RH*5CL3500M 5FJL3.5</v>
          </cell>
          <cell r="E712">
            <v>20</v>
          </cell>
          <cell r="F712">
            <v>20</v>
          </cell>
          <cell r="H712">
            <v>40</v>
          </cell>
          <cell r="I712">
            <v>40</v>
          </cell>
          <cell r="J712">
            <v>601170</v>
          </cell>
        </row>
        <row r="713">
          <cell r="B713">
            <v>601171</v>
          </cell>
          <cell r="C713" t="str">
            <v>AngiographicCatheter RH*5CL4000M 5FJL4.0</v>
          </cell>
          <cell r="E713">
            <v>10</v>
          </cell>
          <cell r="F713">
            <v>10</v>
          </cell>
          <cell r="H713">
            <v>15</v>
          </cell>
          <cell r="I713">
            <v>15</v>
          </cell>
          <cell r="J713">
            <v>601171</v>
          </cell>
        </row>
        <row r="714">
          <cell r="B714">
            <v>601172</v>
          </cell>
          <cell r="C714" t="str">
            <v>1ml SYRINGE 6SS+01N2613 26G Luer Tip</v>
          </cell>
          <cell r="E714">
            <v>1600</v>
          </cell>
          <cell r="F714">
            <v>1600</v>
          </cell>
          <cell r="H714">
            <v>2000</v>
          </cell>
          <cell r="I714">
            <v>2000</v>
          </cell>
          <cell r="J714">
            <v>601172</v>
          </cell>
        </row>
        <row r="715">
          <cell r="B715">
            <v>601173</v>
          </cell>
          <cell r="C715" t="str">
            <v>5ml SYRINGE 6SS+05L2332 -23G</v>
          </cell>
          <cell r="D715">
            <v>10700</v>
          </cell>
          <cell r="E715">
            <v>12100</v>
          </cell>
          <cell r="F715">
            <v>22800</v>
          </cell>
          <cell r="G715">
            <v>7600</v>
          </cell>
          <cell r="H715">
            <v>29800</v>
          </cell>
          <cell r="I715">
            <v>37400</v>
          </cell>
          <cell r="J715">
            <v>601173</v>
          </cell>
        </row>
        <row r="716">
          <cell r="B716">
            <v>601174</v>
          </cell>
          <cell r="C716" t="str">
            <v>10ml SYRINGE 6SS+10L 2138 10CC-21G L/L</v>
          </cell>
          <cell r="D716">
            <v>4000</v>
          </cell>
          <cell r="E716">
            <v>9750</v>
          </cell>
          <cell r="F716">
            <v>13750</v>
          </cell>
          <cell r="G716">
            <v>3200</v>
          </cell>
          <cell r="H716">
            <v>9500</v>
          </cell>
          <cell r="I716">
            <v>12700</v>
          </cell>
          <cell r="J716">
            <v>601174</v>
          </cell>
        </row>
        <row r="717">
          <cell r="B717">
            <v>601175</v>
          </cell>
          <cell r="C717" t="str">
            <v>INSULIN SYRINGE 1ml 1SS*10M2713- 100U</v>
          </cell>
          <cell r="D717">
            <v>6300</v>
          </cell>
          <cell r="E717">
            <v>3700</v>
          </cell>
          <cell r="F717">
            <v>10000</v>
          </cell>
          <cell r="G717">
            <v>7300</v>
          </cell>
          <cell r="H717">
            <v>4000</v>
          </cell>
          <cell r="I717">
            <v>11300</v>
          </cell>
          <cell r="J717">
            <v>601175</v>
          </cell>
        </row>
        <row r="718">
          <cell r="B718">
            <v>601176</v>
          </cell>
          <cell r="C718" t="str">
            <v>20ml SYRINGE SS+20ES (20CC) L/S</v>
          </cell>
          <cell r="D718">
            <v>900</v>
          </cell>
          <cell r="E718">
            <v>4250</v>
          </cell>
          <cell r="F718">
            <v>5150</v>
          </cell>
          <cell r="G718">
            <v>800</v>
          </cell>
          <cell r="H718">
            <v>3350</v>
          </cell>
          <cell r="I718">
            <v>4150</v>
          </cell>
          <cell r="J718">
            <v>601176</v>
          </cell>
        </row>
        <row r="719">
          <cell r="B719">
            <v>601177</v>
          </cell>
          <cell r="C719" t="str">
            <v>50ml SYRINGE 1SS*50ESZ LUER SLIP TIP</v>
          </cell>
          <cell r="D719">
            <v>20</v>
          </cell>
          <cell r="E719">
            <v>100</v>
          </cell>
          <cell r="F719">
            <v>120</v>
          </cell>
          <cell r="G719">
            <v>100</v>
          </cell>
          <cell r="H719">
            <v>100</v>
          </cell>
          <cell r="I719">
            <v>200</v>
          </cell>
          <cell r="J719">
            <v>601177</v>
          </cell>
        </row>
        <row r="720">
          <cell r="B720">
            <v>601178</v>
          </cell>
          <cell r="C720" t="str">
            <v>50ml SYRINGE 1SS*50LZ LUER LOCK TIP</v>
          </cell>
          <cell r="D720">
            <v>310</v>
          </cell>
          <cell r="E720">
            <v>1480</v>
          </cell>
          <cell r="F720">
            <v>1790</v>
          </cell>
          <cell r="G720">
            <v>140</v>
          </cell>
          <cell r="H720">
            <v>1340</v>
          </cell>
          <cell r="I720">
            <v>1480</v>
          </cell>
          <cell r="J720">
            <v>601178</v>
          </cell>
        </row>
        <row r="721">
          <cell r="B721">
            <v>601179</v>
          </cell>
          <cell r="C721" t="str">
            <v>INSULIN SYRINGE 1ml 1SS*10M2913- 100U</v>
          </cell>
          <cell r="D721">
            <v>73300</v>
          </cell>
          <cell r="E721">
            <v>7200</v>
          </cell>
          <cell r="F721">
            <v>80500</v>
          </cell>
          <cell r="G721">
            <v>61400</v>
          </cell>
          <cell r="H721">
            <v>3800</v>
          </cell>
          <cell r="I721">
            <v>65200</v>
          </cell>
          <cell r="J721">
            <v>601179</v>
          </cell>
        </row>
        <row r="722">
          <cell r="B722">
            <v>601180</v>
          </cell>
          <cell r="C722" t="str">
            <v>5ml SYRINGE 6SS+05L2232 -22G</v>
          </cell>
          <cell r="D722">
            <v>300</v>
          </cell>
          <cell r="E722">
            <v>100</v>
          </cell>
          <cell r="F722">
            <v>400</v>
          </cell>
          <cell r="G722">
            <v>600</v>
          </cell>
          <cell r="H722">
            <v>400</v>
          </cell>
          <cell r="I722">
            <v>1000</v>
          </cell>
          <cell r="J722">
            <v>601180</v>
          </cell>
        </row>
        <row r="723">
          <cell r="B723">
            <v>601181</v>
          </cell>
          <cell r="C723" t="str">
            <v>3ml SYRINGE 6SS+03L 2425 24G</v>
          </cell>
          <cell r="D723">
            <v>16000</v>
          </cell>
          <cell r="E723">
            <v>10400</v>
          </cell>
          <cell r="F723">
            <v>26400</v>
          </cell>
          <cell r="G723">
            <v>15400</v>
          </cell>
          <cell r="H723">
            <v>12900</v>
          </cell>
          <cell r="I723">
            <v>28300</v>
          </cell>
          <cell r="J723">
            <v>601181</v>
          </cell>
        </row>
        <row r="724">
          <cell r="B724">
            <v>601182</v>
          </cell>
          <cell r="C724" t="str">
            <v>3ml SYRINGE 6SS+03L 2332 23G</v>
          </cell>
          <cell r="D724">
            <v>8500</v>
          </cell>
          <cell r="E724">
            <v>19000</v>
          </cell>
          <cell r="F724">
            <v>27500</v>
          </cell>
          <cell r="G724">
            <v>8400</v>
          </cell>
          <cell r="H724">
            <v>43000</v>
          </cell>
          <cell r="I724">
            <v>51400</v>
          </cell>
          <cell r="J724">
            <v>601182</v>
          </cell>
        </row>
        <row r="725">
          <cell r="B725">
            <v>601183</v>
          </cell>
          <cell r="C725" t="str">
            <v>URINE COLLECTION BAG UD+BE3112 2500ML</v>
          </cell>
          <cell r="D725">
            <v>40</v>
          </cell>
          <cell r="E725">
            <v>435</v>
          </cell>
          <cell r="F725">
            <v>475</v>
          </cell>
          <cell r="H725">
            <v>505</v>
          </cell>
          <cell r="I725">
            <v>505</v>
          </cell>
          <cell r="J725">
            <v>601183</v>
          </cell>
        </row>
        <row r="726">
          <cell r="B726">
            <v>601184</v>
          </cell>
          <cell r="C726" t="str">
            <v>Hand Sealer (Blood Bag Acc) ME*AC132</v>
          </cell>
          <cell r="E726">
            <v>0</v>
          </cell>
          <cell r="F726">
            <v>0</v>
          </cell>
          <cell r="H726">
            <v>5</v>
          </cell>
          <cell r="I726">
            <v>5</v>
          </cell>
        </row>
        <row r="727">
          <cell r="B727">
            <v>601195</v>
          </cell>
          <cell r="C727" t="str">
            <v>Angiographic Catheter RH*5TIG110M 5F TRI</v>
          </cell>
          <cell r="E727">
            <v>160</v>
          </cell>
          <cell r="F727">
            <v>160</v>
          </cell>
          <cell r="H727">
            <v>60</v>
          </cell>
          <cell r="I727">
            <v>60</v>
          </cell>
        </row>
        <row r="728">
          <cell r="B728">
            <v>601196</v>
          </cell>
          <cell r="C728" t="str">
            <v>R/INTRODUCER II RM*AF5J10SQW 5F 10cm TRI</v>
          </cell>
          <cell r="E728">
            <v>0</v>
          </cell>
          <cell r="F728">
            <v>0</v>
          </cell>
          <cell r="H728">
            <v>40</v>
          </cell>
          <cell r="I728">
            <v>40</v>
          </cell>
        </row>
        <row r="729">
          <cell r="B729">
            <v>601199</v>
          </cell>
          <cell r="C729" t="str">
            <v>HYPODERMIC NEEDLE NN*1838R -18GX1 1/2</v>
          </cell>
          <cell r="D729">
            <v>3200</v>
          </cell>
          <cell r="E729">
            <v>7000</v>
          </cell>
          <cell r="F729">
            <v>10200</v>
          </cell>
          <cell r="G729">
            <v>1700</v>
          </cell>
          <cell r="H729">
            <v>8200</v>
          </cell>
          <cell r="I729">
            <v>9900</v>
          </cell>
          <cell r="J729">
            <v>601199</v>
          </cell>
        </row>
        <row r="730">
          <cell r="B730">
            <v>601200</v>
          </cell>
          <cell r="C730" t="str">
            <v>HYPODERMIC NEEDLE NN*11938R -19GX1 1/2</v>
          </cell>
          <cell r="D730">
            <v>900</v>
          </cell>
          <cell r="E730">
            <v>400</v>
          </cell>
          <cell r="F730">
            <v>1300</v>
          </cell>
          <cell r="G730">
            <v>500</v>
          </cell>
          <cell r="H730">
            <v>500</v>
          </cell>
          <cell r="I730">
            <v>1000</v>
          </cell>
          <cell r="J730">
            <v>601200</v>
          </cell>
        </row>
        <row r="731">
          <cell r="B731">
            <v>601201</v>
          </cell>
          <cell r="C731" t="str">
            <v>HYPODERMIC NEEDLE NN*2025R -20GX1</v>
          </cell>
          <cell r="D731">
            <v>400</v>
          </cell>
          <cell r="E731">
            <v>500</v>
          </cell>
          <cell r="F731">
            <v>900</v>
          </cell>
          <cell r="G731">
            <v>700</v>
          </cell>
          <cell r="H731">
            <v>500</v>
          </cell>
          <cell r="I731">
            <v>1200</v>
          </cell>
          <cell r="J731">
            <v>601201</v>
          </cell>
        </row>
        <row r="732">
          <cell r="B732">
            <v>601202</v>
          </cell>
          <cell r="C732" t="str">
            <v>HYPODERMIC NEEDLE NN*2138R -21GX1 1/2</v>
          </cell>
          <cell r="D732">
            <v>1600</v>
          </cell>
          <cell r="E732">
            <v>2100</v>
          </cell>
          <cell r="F732">
            <v>3700</v>
          </cell>
          <cell r="G732">
            <v>1200</v>
          </cell>
          <cell r="H732">
            <v>4100</v>
          </cell>
          <cell r="I732">
            <v>5300</v>
          </cell>
          <cell r="J732">
            <v>601202</v>
          </cell>
        </row>
        <row r="733">
          <cell r="B733">
            <v>601203</v>
          </cell>
          <cell r="C733" t="str">
            <v>HYPODERMIC NEEDLE NN*2232R -22GX1 1/2</v>
          </cell>
          <cell r="D733">
            <v>1500</v>
          </cell>
          <cell r="E733">
            <v>1000</v>
          </cell>
          <cell r="F733">
            <v>2500</v>
          </cell>
          <cell r="G733">
            <v>100</v>
          </cell>
          <cell r="H733">
            <v>1700</v>
          </cell>
          <cell r="I733">
            <v>1800</v>
          </cell>
          <cell r="J733">
            <v>601203</v>
          </cell>
        </row>
        <row r="734">
          <cell r="B734">
            <v>601204</v>
          </cell>
          <cell r="C734" t="str">
            <v>HYPODERMIC NEEDLE NN*2332R -23GX1 1/4</v>
          </cell>
          <cell r="D734">
            <v>4500</v>
          </cell>
          <cell r="E734">
            <v>2700</v>
          </cell>
          <cell r="F734">
            <v>7200</v>
          </cell>
          <cell r="G734">
            <v>4900</v>
          </cell>
          <cell r="H734">
            <v>3900</v>
          </cell>
          <cell r="I734">
            <v>8800</v>
          </cell>
          <cell r="J734">
            <v>601204</v>
          </cell>
        </row>
        <row r="735">
          <cell r="B735">
            <v>601205</v>
          </cell>
          <cell r="C735" t="str">
            <v>HYPODERMIC NEEDLE NN*2425R -24GX1</v>
          </cell>
          <cell r="D735">
            <v>3300</v>
          </cell>
          <cell r="E735">
            <v>6600</v>
          </cell>
          <cell r="F735">
            <v>9900</v>
          </cell>
          <cell r="G735">
            <v>3100</v>
          </cell>
          <cell r="H735">
            <v>9200</v>
          </cell>
          <cell r="I735">
            <v>12300</v>
          </cell>
          <cell r="J735">
            <v>601205</v>
          </cell>
        </row>
        <row r="736">
          <cell r="B736">
            <v>601206</v>
          </cell>
          <cell r="C736" t="str">
            <v>HYPODERMIC NEEDLE NN*2516R -25GX5/8</v>
          </cell>
          <cell r="D736">
            <v>200</v>
          </cell>
          <cell r="E736">
            <v>300</v>
          </cell>
          <cell r="F736">
            <v>500</v>
          </cell>
          <cell r="G736">
            <v>700</v>
          </cell>
          <cell r="H736">
            <v>100</v>
          </cell>
          <cell r="I736">
            <v>800</v>
          </cell>
          <cell r="J736">
            <v>601206</v>
          </cell>
        </row>
        <row r="737">
          <cell r="B737">
            <v>601207</v>
          </cell>
          <cell r="C737" t="str">
            <v>HYPODERMIC NEEDLE NN*2525R -25GX1</v>
          </cell>
          <cell r="D737">
            <v>2000</v>
          </cell>
          <cell r="E737">
            <v>2700</v>
          </cell>
          <cell r="F737">
            <v>4700</v>
          </cell>
          <cell r="G737">
            <v>2200</v>
          </cell>
          <cell r="H737">
            <v>3600</v>
          </cell>
          <cell r="I737">
            <v>5800</v>
          </cell>
          <cell r="J737">
            <v>601207</v>
          </cell>
        </row>
        <row r="738">
          <cell r="B738">
            <v>601208</v>
          </cell>
          <cell r="C738" t="str">
            <v>HYPODERMIC NEEDLE NN*2613R -26GX1/2</v>
          </cell>
          <cell r="D738">
            <v>3200</v>
          </cell>
          <cell r="E738">
            <v>3400</v>
          </cell>
          <cell r="F738">
            <v>6600</v>
          </cell>
          <cell r="G738">
            <v>6100</v>
          </cell>
          <cell r="H738">
            <v>2900</v>
          </cell>
          <cell r="I738">
            <v>9000</v>
          </cell>
          <cell r="J738">
            <v>601208</v>
          </cell>
        </row>
        <row r="739">
          <cell r="B739">
            <v>601209</v>
          </cell>
          <cell r="C739" t="str">
            <v>HYPODERMIC NEEDLE NN*2713R -27GX1/2</v>
          </cell>
          <cell r="D739">
            <v>29600</v>
          </cell>
          <cell r="E739">
            <v>3300</v>
          </cell>
          <cell r="F739">
            <v>32900</v>
          </cell>
          <cell r="G739">
            <v>22400</v>
          </cell>
          <cell r="H739">
            <v>3300</v>
          </cell>
          <cell r="I739">
            <v>25700</v>
          </cell>
          <cell r="J739">
            <v>601209</v>
          </cell>
        </row>
        <row r="740">
          <cell r="B740">
            <v>601210</v>
          </cell>
          <cell r="C740" t="str">
            <v>SPINAL NEEDLE SN*1890-18G X 3 1/2</v>
          </cell>
          <cell r="E740">
            <v>100</v>
          </cell>
          <cell r="F740">
            <v>100</v>
          </cell>
          <cell r="H740">
            <v>140</v>
          </cell>
          <cell r="I740">
            <v>140</v>
          </cell>
          <cell r="J740">
            <v>601210</v>
          </cell>
        </row>
        <row r="741">
          <cell r="B741">
            <v>601212</v>
          </cell>
          <cell r="C741" t="str">
            <v>SPINAL NEEDLE SN*2090-20G X 3 1/2</v>
          </cell>
          <cell r="E741">
            <v>0</v>
          </cell>
          <cell r="F741">
            <v>0</v>
          </cell>
          <cell r="H741">
            <v>20</v>
          </cell>
          <cell r="I741">
            <v>20</v>
          </cell>
          <cell r="J741">
            <v>601212</v>
          </cell>
        </row>
        <row r="742">
          <cell r="B742">
            <v>601213</v>
          </cell>
          <cell r="C742" t="str">
            <v>SPINAL NEEDLE SN*2190-21G X 3 1/2</v>
          </cell>
          <cell r="E742">
            <v>60</v>
          </cell>
          <cell r="F742">
            <v>60</v>
          </cell>
          <cell r="G742">
            <v>100</v>
          </cell>
          <cell r="H742">
            <v>0</v>
          </cell>
          <cell r="I742">
            <v>100</v>
          </cell>
          <cell r="J742">
            <v>601213</v>
          </cell>
        </row>
        <row r="743">
          <cell r="B743">
            <v>601214</v>
          </cell>
          <cell r="C743" t="str">
            <v>SPINAL NEEDLE SN*2290-22G X 3 1/2</v>
          </cell>
          <cell r="E743">
            <v>20</v>
          </cell>
          <cell r="F743">
            <v>20</v>
          </cell>
          <cell r="H743">
            <v>80</v>
          </cell>
          <cell r="I743">
            <v>80</v>
          </cell>
          <cell r="J743">
            <v>601214</v>
          </cell>
        </row>
        <row r="744">
          <cell r="B744">
            <v>601215</v>
          </cell>
          <cell r="C744" t="str">
            <v>SPINAL NEEDLE SN*2390-23G X 3 1/2</v>
          </cell>
          <cell r="E744">
            <v>80</v>
          </cell>
          <cell r="F744">
            <v>80</v>
          </cell>
          <cell r="H744">
            <v>40</v>
          </cell>
          <cell r="I744">
            <v>40</v>
          </cell>
          <cell r="J744">
            <v>601215</v>
          </cell>
        </row>
        <row r="745">
          <cell r="B745">
            <v>601216</v>
          </cell>
          <cell r="C745" t="str">
            <v>SPINAL NEEDLE SN*2590-25G X 3 1/2</v>
          </cell>
          <cell r="D745">
            <v>60</v>
          </cell>
          <cell r="E745">
            <v>0</v>
          </cell>
          <cell r="F745">
            <v>60</v>
          </cell>
          <cell r="G745">
            <v>100</v>
          </cell>
          <cell r="H745">
            <v>0</v>
          </cell>
          <cell r="I745">
            <v>100</v>
          </cell>
          <cell r="J745">
            <v>601216</v>
          </cell>
        </row>
        <row r="746">
          <cell r="B746">
            <v>601218</v>
          </cell>
          <cell r="C746" t="str">
            <v>Adult Oxygenator Capiox CX*SX18R- 18R</v>
          </cell>
          <cell r="E746">
            <v>6</v>
          </cell>
          <cell r="F746">
            <v>6</v>
          </cell>
          <cell r="H746">
            <v>10</v>
          </cell>
          <cell r="I746">
            <v>10</v>
          </cell>
          <cell r="J746">
            <v>601218</v>
          </cell>
        </row>
        <row r="747">
          <cell r="B747">
            <v>601225</v>
          </cell>
          <cell r="C747" t="str">
            <v>Infusion Pump TE 171NW2</v>
          </cell>
          <cell r="E747">
            <v>3</v>
          </cell>
          <cell r="F747">
            <v>3</v>
          </cell>
          <cell r="H747">
            <v>0</v>
          </cell>
          <cell r="I747">
            <v>0</v>
          </cell>
        </row>
        <row r="748">
          <cell r="B748">
            <v>601229</v>
          </cell>
          <cell r="C748" t="str">
            <v>R/INTRODUCER II RS*B50N10MQ 5F 10cm</v>
          </cell>
          <cell r="E748">
            <v>10</v>
          </cell>
          <cell r="F748">
            <v>10</v>
          </cell>
          <cell r="H748">
            <v>40</v>
          </cell>
          <cell r="I748">
            <v>40</v>
          </cell>
          <cell r="J748">
            <v>601229</v>
          </cell>
        </row>
        <row r="749">
          <cell r="B749">
            <v>601230</v>
          </cell>
          <cell r="C749" t="str">
            <v>AngiographicCatheter RH*6CL3500M 6FJL3.5</v>
          </cell>
          <cell r="E749">
            <v>65</v>
          </cell>
          <cell r="F749">
            <v>65</v>
          </cell>
          <cell r="H749">
            <v>30</v>
          </cell>
          <cell r="I749">
            <v>30</v>
          </cell>
          <cell r="J749">
            <v>601230</v>
          </cell>
        </row>
        <row r="750">
          <cell r="B750">
            <v>601231</v>
          </cell>
          <cell r="C750" t="str">
            <v>AngiographicCatheter RH*6CL4000M 6FJL4.0</v>
          </cell>
          <cell r="E750">
            <v>0</v>
          </cell>
          <cell r="F750">
            <v>0</v>
          </cell>
          <cell r="H750">
            <v>10</v>
          </cell>
          <cell r="I750">
            <v>10</v>
          </cell>
          <cell r="J750">
            <v>601231</v>
          </cell>
        </row>
        <row r="751">
          <cell r="B751">
            <v>601232</v>
          </cell>
          <cell r="C751" t="str">
            <v>AngiographicCatheter RH*6JR3500M 6FJR3.5</v>
          </cell>
          <cell r="E751">
            <v>55</v>
          </cell>
          <cell r="F751">
            <v>55</v>
          </cell>
          <cell r="H751">
            <v>35</v>
          </cell>
          <cell r="I751">
            <v>35</v>
          </cell>
          <cell r="J751">
            <v>601232</v>
          </cell>
        </row>
        <row r="752">
          <cell r="B752">
            <v>601233</v>
          </cell>
          <cell r="C752" t="str">
            <v>AngiographicCatheter RH*6JR4000M 6FJR4.0</v>
          </cell>
          <cell r="E752">
            <v>20</v>
          </cell>
          <cell r="F752">
            <v>20</v>
          </cell>
          <cell r="H752">
            <v>15</v>
          </cell>
          <cell r="I752">
            <v>15</v>
          </cell>
          <cell r="J752">
            <v>601233</v>
          </cell>
        </row>
        <row r="753">
          <cell r="B753">
            <v>601234</v>
          </cell>
          <cell r="C753" t="str">
            <v>Angiographic Catheter RH*5SP0061M 5F Pig</v>
          </cell>
          <cell r="E753">
            <v>0</v>
          </cell>
          <cell r="F753">
            <v>0</v>
          </cell>
          <cell r="H753">
            <v>50</v>
          </cell>
          <cell r="I753">
            <v>50</v>
          </cell>
          <cell r="J753">
            <v>601234</v>
          </cell>
        </row>
        <row r="754">
          <cell r="B754">
            <v>601235</v>
          </cell>
          <cell r="C754" t="str">
            <v>R/Guide Wire-M RF*GA35153M 0.035,150,Ang</v>
          </cell>
          <cell r="E754">
            <v>86</v>
          </cell>
          <cell r="F754">
            <v>86</v>
          </cell>
          <cell r="H754">
            <v>81</v>
          </cell>
          <cell r="I754">
            <v>81</v>
          </cell>
          <cell r="J754">
            <v>601235</v>
          </cell>
        </row>
        <row r="755">
          <cell r="B755">
            <v>601236</v>
          </cell>
          <cell r="C755" t="str">
            <v>R/INTRODUCER II RS*B50G07SQ 5F 7cm</v>
          </cell>
          <cell r="E755">
            <v>65</v>
          </cell>
          <cell r="F755">
            <v>65</v>
          </cell>
          <cell r="H755">
            <v>10</v>
          </cell>
          <cell r="I755">
            <v>10</v>
          </cell>
          <cell r="J755">
            <v>601236</v>
          </cell>
        </row>
        <row r="756">
          <cell r="B756">
            <v>601237</v>
          </cell>
          <cell r="C756" t="str">
            <v>R/INTRODUCER II RS*B60N10MQ 6F 10cm</v>
          </cell>
          <cell r="E756">
            <v>200</v>
          </cell>
          <cell r="F756">
            <v>200</v>
          </cell>
          <cell r="H756">
            <v>155</v>
          </cell>
          <cell r="I756">
            <v>155</v>
          </cell>
          <cell r="J756">
            <v>601237</v>
          </cell>
        </row>
        <row r="757">
          <cell r="B757">
            <v>601238</v>
          </cell>
          <cell r="C757" t="str">
            <v>Angiographic Catheter RH*6SP0061M 6F Pig</v>
          </cell>
          <cell r="E757">
            <v>10</v>
          </cell>
          <cell r="F757">
            <v>10</v>
          </cell>
          <cell r="H757">
            <v>15</v>
          </cell>
          <cell r="I757">
            <v>15</v>
          </cell>
          <cell r="J757">
            <v>601238</v>
          </cell>
        </row>
        <row r="758">
          <cell r="B758">
            <v>601240</v>
          </cell>
          <cell r="C758" t="str">
            <v>Angiographic Catheter RF*EB85010M H/H</v>
          </cell>
          <cell r="E758">
            <v>5</v>
          </cell>
          <cell r="F758">
            <v>5</v>
          </cell>
          <cell r="H758">
            <v>0</v>
          </cell>
          <cell r="I758">
            <v>0</v>
          </cell>
          <cell r="J758">
            <v>601240</v>
          </cell>
        </row>
        <row r="759">
          <cell r="B759">
            <v>601243</v>
          </cell>
          <cell r="C759" t="str">
            <v>Syringe Pump TE * 332CW2 S</v>
          </cell>
          <cell r="E759">
            <v>0</v>
          </cell>
          <cell r="F759">
            <v>0</v>
          </cell>
          <cell r="H759">
            <v>1</v>
          </cell>
          <cell r="I759">
            <v>1</v>
          </cell>
        </row>
        <row r="760">
          <cell r="B760">
            <v>601246</v>
          </cell>
          <cell r="C760" t="str">
            <v>R/INTRODUCER II RM*AF6J10SQW 6F 10cm TRI</v>
          </cell>
          <cell r="E760">
            <v>15</v>
          </cell>
          <cell r="F760">
            <v>15</v>
          </cell>
          <cell r="H760">
            <v>10</v>
          </cell>
          <cell r="I760">
            <v>10</v>
          </cell>
        </row>
        <row r="761">
          <cell r="B761">
            <v>601249</v>
          </cell>
          <cell r="C761" t="str">
            <v>Vol/Sol/Adm set I/P TS*PM270L 60drop/ml</v>
          </cell>
          <cell r="E761">
            <v>60</v>
          </cell>
          <cell r="F761">
            <v>60</v>
          </cell>
          <cell r="H761">
            <v>60</v>
          </cell>
          <cell r="I761">
            <v>60</v>
          </cell>
          <cell r="J761">
            <v>601249</v>
          </cell>
        </row>
        <row r="762">
          <cell r="B762">
            <v>601262</v>
          </cell>
          <cell r="C762" t="str">
            <v>AngiographicCatheter RH*AG94107M YASHIR</v>
          </cell>
          <cell r="E762">
            <v>3</v>
          </cell>
          <cell r="F762">
            <v>3</v>
          </cell>
          <cell r="H762">
            <v>3</v>
          </cell>
          <cell r="I762">
            <v>3</v>
          </cell>
          <cell r="J762">
            <v>601262</v>
          </cell>
        </row>
        <row r="763">
          <cell r="B763">
            <v>602208</v>
          </cell>
          <cell r="C763" t="str">
            <v>R/INTRODUCER II RS*A40G07SQ 4F 7cm</v>
          </cell>
          <cell r="E763">
            <v>5</v>
          </cell>
          <cell r="F763">
            <v>5</v>
          </cell>
          <cell r="H763">
            <v>0</v>
          </cell>
          <cell r="I763">
            <v>0</v>
          </cell>
          <cell r="J763">
            <v>602208</v>
          </cell>
        </row>
        <row r="764">
          <cell r="B764">
            <v>602296</v>
          </cell>
          <cell r="C764" t="str">
            <v>SURFLO IV Catheter SR*OT2032C 20G</v>
          </cell>
          <cell r="E764">
            <v>50</v>
          </cell>
          <cell r="F764">
            <v>50</v>
          </cell>
          <cell r="H764">
            <v>0</v>
          </cell>
          <cell r="I764">
            <v>0</v>
          </cell>
          <cell r="J764">
            <v>602296</v>
          </cell>
        </row>
        <row r="765">
          <cell r="B765">
            <v>602335</v>
          </cell>
          <cell r="C765" t="str">
            <v>Angiographic Catheter RH*AB45108M COBRA</v>
          </cell>
          <cell r="E765">
            <v>1</v>
          </cell>
          <cell r="F765">
            <v>1</v>
          </cell>
          <cell r="H765">
            <v>0</v>
          </cell>
          <cell r="I765">
            <v>0</v>
          </cell>
          <cell r="J765">
            <v>602335</v>
          </cell>
        </row>
        <row r="766">
          <cell r="B766">
            <v>602491</v>
          </cell>
          <cell r="C766" t="str">
            <v>R/Guide Wire-M RF*GS35263M 0.035,260 St</v>
          </cell>
          <cell r="E766">
            <v>1</v>
          </cell>
          <cell r="F766">
            <v>1</v>
          </cell>
          <cell r="H766">
            <v>3</v>
          </cell>
          <cell r="I766">
            <v>3</v>
          </cell>
          <cell r="J766">
            <v>602491</v>
          </cell>
        </row>
        <row r="767">
          <cell r="B767">
            <v>602575</v>
          </cell>
          <cell r="C767" t="str">
            <v>Guiding Catheter GC-F6BL300N 6F BL3.0</v>
          </cell>
          <cell r="E767">
            <v>0</v>
          </cell>
          <cell r="F767">
            <v>0</v>
          </cell>
          <cell r="H767">
            <v>3</v>
          </cell>
          <cell r="I767">
            <v>3</v>
          </cell>
          <cell r="J767">
            <v>602575</v>
          </cell>
        </row>
        <row r="768">
          <cell r="B768">
            <v>602576</v>
          </cell>
          <cell r="C768" t="str">
            <v>Guiding Catheter GC-F6BL350N 6F BL3.5</v>
          </cell>
          <cell r="E768">
            <v>0</v>
          </cell>
          <cell r="F768">
            <v>0</v>
          </cell>
          <cell r="H768">
            <v>4</v>
          </cell>
          <cell r="I768">
            <v>4</v>
          </cell>
          <cell r="J768">
            <v>602576</v>
          </cell>
        </row>
        <row r="769">
          <cell r="B769">
            <v>602578</v>
          </cell>
          <cell r="C769" t="str">
            <v>Guiding Catheter GC-F6IL350N 6F IL3.5</v>
          </cell>
          <cell r="E769">
            <v>0</v>
          </cell>
          <cell r="F769">
            <v>0</v>
          </cell>
          <cell r="H769">
            <v>1</v>
          </cell>
          <cell r="I769">
            <v>1</v>
          </cell>
          <cell r="J769">
            <v>602578</v>
          </cell>
        </row>
        <row r="770">
          <cell r="B770">
            <v>602581</v>
          </cell>
          <cell r="C770" t="str">
            <v>Guiding Catheter GC-F6IR150A 6F IR1.5</v>
          </cell>
          <cell r="E770">
            <v>0</v>
          </cell>
          <cell r="F770">
            <v>0</v>
          </cell>
          <cell r="H770">
            <v>2</v>
          </cell>
          <cell r="I770">
            <v>2</v>
          </cell>
          <cell r="J770">
            <v>602581</v>
          </cell>
        </row>
        <row r="771">
          <cell r="B771">
            <v>602613</v>
          </cell>
          <cell r="C771" t="str">
            <v>Kongou Balloon DC-RC2515BBW 2.5X15mm</v>
          </cell>
          <cell r="E771">
            <v>3</v>
          </cell>
          <cell r="F771">
            <v>3</v>
          </cell>
          <cell r="H771">
            <v>1</v>
          </cell>
          <cell r="I771">
            <v>1</v>
          </cell>
          <cell r="J771">
            <v>602613</v>
          </cell>
        </row>
        <row r="772">
          <cell r="B772">
            <v>602614</v>
          </cell>
          <cell r="C772" t="str">
            <v>Kongou Balloon DC-RC3215BBW 3.25X15mm</v>
          </cell>
          <cell r="E772">
            <v>1</v>
          </cell>
          <cell r="F772">
            <v>1</v>
          </cell>
          <cell r="H772">
            <v>0</v>
          </cell>
          <cell r="I772">
            <v>0</v>
          </cell>
          <cell r="J772">
            <v>602614</v>
          </cell>
        </row>
        <row r="773">
          <cell r="B773">
            <v>602615</v>
          </cell>
          <cell r="C773" t="str">
            <v>Ryujin Balloon DC-RD2015EHW 2.0X15mm</v>
          </cell>
          <cell r="E773">
            <v>4</v>
          </cell>
          <cell r="F773">
            <v>4</v>
          </cell>
          <cell r="H773">
            <v>0</v>
          </cell>
          <cell r="I773">
            <v>0</v>
          </cell>
          <cell r="J773">
            <v>602615</v>
          </cell>
        </row>
        <row r="774">
          <cell r="B774">
            <v>602617</v>
          </cell>
          <cell r="C774" t="str">
            <v>Ryujin Balloon DC-RD1215EH 1.25X15mm</v>
          </cell>
          <cell r="E774">
            <v>2</v>
          </cell>
          <cell r="F774">
            <v>2</v>
          </cell>
          <cell r="H774">
            <v>1</v>
          </cell>
          <cell r="I774">
            <v>1</v>
          </cell>
          <cell r="J774">
            <v>602617</v>
          </cell>
        </row>
        <row r="775">
          <cell r="B775">
            <v>602618</v>
          </cell>
          <cell r="C775" t="str">
            <v>Ryujin Balloon DC-RD2215 EHW 2.25X15mm</v>
          </cell>
          <cell r="E775">
            <v>4</v>
          </cell>
          <cell r="F775">
            <v>4</v>
          </cell>
          <cell r="H775">
            <v>0</v>
          </cell>
          <cell r="I775">
            <v>0</v>
          </cell>
          <cell r="J775">
            <v>602618</v>
          </cell>
        </row>
        <row r="776">
          <cell r="B776">
            <v>602658</v>
          </cell>
          <cell r="C776" t="str">
            <v>Blood Collection Monitor PE - BCM 601</v>
          </cell>
          <cell r="E776">
            <v>0</v>
          </cell>
          <cell r="F776">
            <v>0</v>
          </cell>
          <cell r="H776">
            <v>9</v>
          </cell>
          <cell r="I776">
            <v>9</v>
          </cell>
        </row>
        <row r="777">
          <cell r="B777">
            <v>602659</v>
          </cell>
          <cell r="C777" t="str">
            <v>Tube Sealer SM-XS1010</v>
          </cell>
          <cell r="E777">
            <v>0</v>
          </cell>
          <cell r="F777">
            <v>0</v>
          </cell>
          <cell r="H777">
            <v>4</v>
          </cell>
          <cell r="I777">
            <v>4</v>
          </cell>
        </row>
        <row r="778">
          <cell r="B778">
            <v>602675</v>
          </cell>
          <cell r="C778" t="str">
            <v>Sol.Adm.for I/Pump TS*PA300L</v>
          </cell>
          <cell r="E778">
            <v>0</v>
          </cell>
          <cell r="F778">
            <v>0</v>
          </cell>
          <cell r="H778">
            <v>200</v>
          </cell>
          <cell r="I778">
            <v>200</v>
          </cell>
          <cell r="J778">
            <v>602675</v>
          </cell>
        </row>
        <row r="779">
          <cell r="B779">
            <v>602723</v>
          </cell>
          <cell r="C779" t="str">
            <v>Kongou Balloon DC-RC 3010BPW 3.0X10mm</v>
          </cell>
          <cell r="E779">
            <v>4</v>
          </cell>
          <cell r="F779">
            <v>4</v>
          </cell>
          <cell r="H779">
            <v>0</v>
          </cell>
          <cell r="I779">
            <v>0</v>
          </cell>
        </row>
        <row r="780">
          <cell r="B780">
            <v>602725</v>
          </cell>
          <cell r="C780" t="str">
            <v>Kongou Balloon DC-RC 3510BPW 3.50X10mm</v>
          </cell>
          <cell r="E780">
            <v>2</v>
          </cell>
          <cell r="F780">
            <v>2</v>
          </cell>
          <cell r="H780">
            <v>0</v>
          </cell>
          <cell r="I780">
            <v>0</v>
          </cell>
        </row>
        <row r="781">
          <cell r="B781">
            <v>602912</v>
          </cell>
          <cell r="C781" t="str">
            <v>Tube Sealer (Blood bag Acc) PE TS0101</v>
          </cell>
          <cell r="E781">
            <v>1</v>
          </cell>
          <cell r="F781">
            <v>1</v>
          </cell>
          <cell r="H781">
            <v>0</v>
          </cell>
          <cell r="I781">
            <v>0</v>
          </cell>
        </row>
        <row r="782">
          <cell r="B782">
            <v>603007</v>
          </cell>
          <cell r="C782" t="str">
            <v>Ryujin Balloon DC-RD2210EBW 2.25X10mm</v>
          </cell>
          <cell r="E782">
            <v>3</v>
          </cell>
          <cell r="F782">
            <v>3</v>
          </cell>
          <cell r="H782">
            <v>0</v>
          </cell>
          <cell r="I782">
            <v>0</v>
          </cell>
        </row>
        <row r="783">
          <cell r="B783">
            <v>603008</v>
          </cell>
          <cell r="C783" t="str">
            <v>Ryujin Balloon DC-RD1515EH 1.5X15mm</v>
          </cell>
          <cell r="E783">
            <v>2</v>
          </cell>
          <cell r="F783">
            <v>2</v>
          </cell>
          <cell r="H783">
            <v>0</v>
          </cell>
          <cell r="I783">
            <v>0</v>
          </cell>
        </row>
        <row r="784">
          <cell r="B784" t="str">
            <v>Result</v>
          </cell>
          <cell r="C784">
            <v>0</v>
          </cell>
          <cell r="D784">
            <v>171100</v>
          </cell>
          <cell r="E784">
            <v>107010</v>
          </cell>
          <cell r="F784">
            <v>278110</v>
          </cell>
          <cell r="G784">
            <v>148790</v>
          </cell>
          <cell r="H784">
            <v>154817</v>
          </cell>
          <cell r="I784">
            <v>303607</v>
          </cell>
        </row>
        <row r="785">
          <cell r="B785">
            <v>601298</v>
          </cell>
          <cell r="C785" t="str">
            <v>Clamp Unit 06LT504 Sy/Pump Acc STC 527</v>
          </cell>
          <cell r="E785">
            <v>0</v>
          </cell>
          <cell r="F785">
            <v>0</v>
          </cell>
          <cell r="H785">
            <v>1</v>
          </cell>
          <cell r="I785">
            <v>1</v>
          </cell>
        </row>
        <row r="786">
          <cell r="B786">
            <v>601311</v>
          </cell>
          <cell r="C786" t="str">
            <v>SLIDER UNIT 06LA510 Sy/Pump AccTE 311</v>
          </cell>
          <cell r="E786">
            <v>0</v>
          </cell>
          <cell r="F786">
            <v>0</v>
          </cell>
          <cell r="H786">
            <v>1</v>
          </cell>
          <cell r="I786">
            <v>1</v>
          </cell>
        </row>
        <row r="787">
          <cell r="B787">
            <v>601318</v>
          </cell>
          <cell r="C787" t="str">
            <v>UPPER CASE 06LA 5013A Spare Part TE311</v>
          </cell>
          <cell r="E787">
            <v>0</v>
          </cell>
          <cell r="F787">
            <v>0</v>
          </cell>
          <cell r="H787">
            <v>1</v>
          </cell>
          <cell r="I787">
            <v>1</v>
          </cell>
        </row>
        <row r="788">
          <cell r="B788">
            <v>601321</v>
          </cell>
          <cell r="C788" t="str">
            <v>ALUMINIUM RINGS ME*ACS121 -Blood Bag Acc</v>
          </cell>
          <cell r="E788">
            <v>1</v>
          </cell>
          <cell r="F788">
            <v>1</v>
          </cell>
          <cell r="H788">
            <v>0</v>
          </cell>
          <cell r="I788">
            <v>0</v>
          </cell>
        </row>
        <row r="789">
          <cell r="B789">
            <v>602676</v>
          </cell>
          <cell r="C789" t="str">
            <v>Perfusionist Chair</v>
          </cell>
          <cell r="E789">
            <v>0</v>
          </cell>
          <cell r="F789">
            <v>0</v>
          </cell>
          <cell r="H789">
            <v>1</v>
          </cell>
          <cell r="I789">
            <v>1</v>
          </cell>
        </row>
        <row r="790">
          <cell r="B790" t="str">
            <v>Result</v>
          </cell>
          <cell r="C790">
            <v>0</v>
          </cell>
          <cell r="E790">
            <v>1</v>
          </cell>
          <cell r="F790">
            <v>1</v>
          </cell>
          <cell r="H790">
            <v>4</v>
          </cell>
          <cell r="I790">
            <v>4</v>
          </cell>
        </row>
        <row r="791">
          <cell r="B791">
            <v>601265</v>
          </cell>
          <cell r="C791" t="str">
            <v>Veloz 10, Tabs 5X10'S</v>
          </cell>
          <cell r="D791">
            <v>450</v>
          </cell>
          <cell r="E791">
            <v>72</v>
          </cell>
          <cell r="F791">
            <v>522</v>
          </cell>
          <cell r="G791">
            <v>245</v>
          </cell>
          <cell r="H791">
            <v>23</v>
          </cell>
          <cell r="I791">
            <v>268</v>
          </cell>
          <cell r="J791">
            <v>601265</v>
          </cell>
        </row>
        <row r="792">
          <cell r="B792">
            <v>601266</v>
          </cell>
          <cell r="C792" t="str">
            <v>Veloz 20, Tabs 5X10'S</v>
          </cell>
          <cell r="D792">
            <v>1118</v>
          </cell>
          <cell r="E792">
            <v>330</v>
          </cell>
          <cell r="F792">
            <v>1448</v>
          </cell>
          <cell r="G792">
            <v>1642</v>
          </cell>
          <cell r="H792">
            <v>367</v>
          </cell>
          <cell r="I792">
            <v>2009</v>
          </cell>
          <cell r="J792">
            <v>601266</v>
          </cell>
        </row>
        <row r="793">
          <cell r="B793">
            <v>601267</v>
          </cell>
          <cell r="C793" t="str">
            <v>Domstal DT 10 Tabs 10x10'S</v>
          </cell>
          <cell r="D793">
            <v>373</v>
          </cell>
          <cell r="E793">
            <v>5</v>
          </cell>
          <cell r="F793">
            <v>378</v>
          </cell>
          <cell r="G793">
            <v>2633</v>
          </cell>
          <cell r="H793">
            <v>-11</v>
          </cell>
          <cell r="I793">
            <v>2622</v>
          </cell>
          <cell r="J793">
            <v>601267</v>
          </cell>
        </row>
        <row r="794">
          <cell r="B794">
            <v>601268</v>
          </cell>
          <cell r="C794" t="str">
            <v>Esserm 60 10X10'S</v>
          </cell>
          <cell r="D794">
            <v>119</v>
          </cell>
          <cell r="E794">
            <v>28</v>
          </cell>
          <cell r="F794">
            <v>147</v>
          </cell>
          <cell r="G794">
            <v>215</v>
          </cell>
          <cell r="H794">
            <v>70</v>
          </cell>
          <cell r="I794">
            <v>285</v>
          </cell>
          <cell r="J794">
            <v>601268</v>
          </cell>
        </row>
        <row r="795">
          <cell r="B795">
            <v>601269</v>
          </cell>
          <cell r="C795" t="str">
            <v>Lefra 10,Tabs 5X10'S</v>
          </cell>
          <cell r="D795">
            <v>271</v>
          </cell>
          <cell r="E795">
            <v>40</v>
          </cell>
          <cell r="F795">
            <v>311</v>
          </cell>
          <cell r="G795">
            <v>213</v>
          </cell>
          <cell r="H795">
            <v>-1.8000000000000114</v>
          </cell>
          <cell r="I795">
            <v>211.2</v>
          </cell>
          <cell r="J795">
            <v>601269</v>
          </cell>
        </row>
        <row r="796">
          <cell r="B796">
            <v>601270</v>
          </cell>
          <cell r="C796" t="str">
            <v>Lefra 20,Tabs 5X10'S</v>
          </cell>
          <cell r="D796">
            <v>154</v>
          </cell>
          <cell r="E796">
            <v>46</v>
          </cell>
          <cell r="F796">
            <v>200</v>
          </cell>
          <cell r="G796">
            <v>162</v>
          </cell>
          <cell r="H796">
            <v>-27.6</v>
          </cell>
          <cell r="I796">
            <v>134.4</v>
          </cell>
          <cell r="J796">
            <v>601270</v>
          </cell>
        </row>
        <row r="797">
          <cell r="B797">
            <v>601271</v>
          </cell>
          <cell r="C797" t="str">
            <v>Feliz 20 10 X 5'S</v>
          </cell>
          <cell r="D797">
            <v>106</v>
          </cell>
          <cell r="E797">
            <v>50</v>
          </cell>
          <cell r="F797">
            <v>156</v>
          </cell>
          <cell r="G797">
            <v>85</v>
          </cell>
          <cell r="H797">
            <v>0</v>
          </cell>
          <cell r="I797">
            <v>85</v>
          </cell>
          <cell r="J797">
            <v>601271</v>
          </cell>
        </row>
        <row r="798">
          <cell r="B798">
            <v>601272</v>
          </cell>
          <cell r="C798" t="str">
            <v>Azona 20,Caps 10X10'S</v>
          </cell>
          <cell r="D798">
            <v>40</v>
          </cell>
          <cell r="E798">
            <v>1</v>
          </cell>
          <cell r="F798">
            <v>41</v>
          </cell>
          <cell r="G798">
            <v>82</v>
          </cell>
          <cell r="H798">
            <v>0</v>
          </cell>
          <cell r="I798">
            <v>82</v>
          </cell>
          <cell r="J798">
            <v>601272</v>
          </cell>
        </row>
        <row r="799">
          <cell r="B799">
            <v>601273</v>
          </cell>
          <cell r="C799" t="str">
            <v>Azona 40,Caps 10X10'S</v>
          </cell>
          <cell r="D799">
            <v>18</v>
          </cell>
          <cell r="E799">
            <v>2</v>
          </cell>
          <cell r="F799">
            <v>20</v>
          </cell>
          <cell r="G799">
            <v>50</v>
          </cell>
          <cell r="H799">
            <v>16</v>
          </cell>
          <cell r="I799">
            <v>66</v>
          </cell>
          <cell r="J799">
            <v>601273</v>
          </cell>
        </row>
        <row r="800">
          <cell r="B800">
            <v>601274</v>
          </cell>
          <cell r="C800" t="str">
            <v>Venlift OD 37.5 Tabs, 5X2X10'S</v>
          </cell>
          <cell r="D800">
            <v>90</v>
          </cell>
          <cell r="E800">
            <v>-45</v>
          </cell>
          <cell r="F800">
            <v>45</v>
          </cell>
          <cell r="G800">
            <v>59</v>
          </cell>
          <cell r="H800">
            <v>3</v>
          </cell>
          <cell r="I800">
            <v>62</v>
          </cell>
          <cell r="J800">
            <v>601274</v>
          </cell>
        </row>
        <row r="801">
          <cell r="B801">
            <v>601275</v>
          </cell>
          <cell r="C801" t="str">
            <v>Venlift OD 75 Tabs,5X2X10'S</v>
          </cell>
          <cell r="D801">
            <v>55</v>
          </cell>
          <cell r="E801">
            <v>108</v>
          </cell>
          <cell r="F801">
            <v>163</v>
          </cell>
          <cell r="G801">
            <v>108</v>
          </cell>
          <cell r="H801">
            <v>32</v>
          </cell>
          <cell r="I801">
            <v>140</v>
          </cell>
          <cell r="J801">
            <v>601275</v>
          </cell>
        </row>
        <row r="802">
          <cell r="B802">
            <v>602479</v>
          </cell>
          <cell r="C802" t="str">
            <v>Zaplon 10mg Caps 5 x 10's</v>
          </cell>
          <cell r="D802">
            <v>11</v>
          </cell>
          <cell r="E802">
            <v>1</v>
          </cell>
          <cell r="F802">
            <v>12</v>
          </cell>
          <cell r="G802">
            <v>25</v>
          </cell>
          <cell r="H802">
            <v>0</v>
          </cell>
          <cell r="I802">
            <v>25</v>
          </cell>
          <cell r="J802">
            <v>602479</v>
          </cell>
        </row>
        <row r="803">
          <cell r="B803">
            <v>602480</v>
          </cell>
          <cell r="C803" t="str">
            <v>Clonotril 0.5 mg tabs 2x5x10's</v>
          </cell>
          <cell r="D803">
            <v>17</v>
          </cell>
          <cell r="E803">
            <v>1</v>
          </cell>
          <cell r="F803">
            <v>18</v>
          </cell>
          <cell r="G803">
            <v>176</v>
          </cell>
          <cell r="H803">
            <v>0</v>
          </cell>
          <cell r="I803">
            <v>176</v>
          </cell>
          <cell r="J803">
            <v>602480</v>
          </cell>
        </row>
        <row r="804">
          <cell r="B804">
            <v>602481</v>
          </cell>
          <cell r="C804" t="str">
            <v>Clonotril 2mg tabs 2x5x10's</v>
          </cell>
          <cell r="D804">
            <v>149</v>
          </cell>
          <cell r="E804">
            <v>0</v>
          </cell>
          <cell r="F804">
            <v>149</v>
          </cell>
          <cell r="G804">
            <v>178</v>
          </cell>
          <cell r="H804">
            <v>0</v>
          </cell>
          <cell r="I804">
            <v>178</v>
          </cell>
          <cell r="J804">
            <v>602481</v>
          </cell>
        </row>
        <row r="805">
          <cell r="B805">
            <v>602482</v>
          </cell>
          <cell r="C805" t="str">
            <v>Lorvas 2.5mg tabs 5x10's</v>
          </cell>
          <cell r="D805">
            <v>76</v>
          </cell>
          <cell r="E805">
            <v>20</v>
          </cell>
          <cell r="F805">
            <v>96</v>
          </cell>
          <cell r="G805">
            <v>113</v>
          </cell>
          <cell r="H805">
            <v>24</v>
          </cell>
          <cell r="I805">
            <v>137</v>
          </cell>
          <cell r="J805">
            <v>602482</v>
          </cell>
        </row>
        <row r="806">
          <cell r="B806">
            <v>602483</v>
          </cell>
          <cell r="C806" t="str">
            <v>Zaplon 5mg Caps 5 x 10's</v>
          </cell>
          <cell r="D806">
            <v>38</v>
          </cell>
          <cell r="E806">
            <v>0</v>
          </cell>
          <cell r="F806">
            <v>38</v>
          </cell>
          <cell r="G806">
            <v>20</v>
          </cell>
          <cell r="H806">
            <v>0</v>
          </cell>
          <cell r="I806">
            <v>20</v>
          </cell>
          <cell r="J806">
            <v>602483</v>
          </cell>
        </row>
        <row r="807">
          <cell r="B807">
            <v>602545</v>
          </cell>
          <cell r="C807" t="str">
            <v>Lamitor 100 DT tabs 5 x 10's</v>
          </cell>
          <cell r="D807">
            <v>25</v>
          </cell>
          <cell r="E807">
            <v>7</v>
          </cell>
          <cell r="F807">
            <v>32</v>
          </cell>
          <cell r="G807">
            <v>16</v>
          </cell>
          <cell r="H807">
            <v>3</v>
          </cell>
          <cell r="I807">
            <v>19</v>
          </cell>
          <cell r="J807">
            <v>602545</v>
          </cell>
        </row>
        <row r="808">
          <cell r="B808">
            <v>602546</v>
          </cell>
          <cell r="C808" t="str">
            <v>Lamitor 50 DT tabs 5 x 10's</v>
          </cell>
          <cell r="D808">
            <v>106</v>
          </cell>
          <cell r="E808">
            <v>20</v>
          </cell>
          <cell r="F808">
            <v>126</v>
          </cell>
          <cell r="G808">
            <v>11</v>
          </cell>
          <cell r="H808">
            <v>3</v>
          </cell>
          <cell r="I808">
            <v>14</v>
          </cell>
          <cell r="J808">
            <v>602546</v>
          </cell>
        </row>
        <row r="809">
          <cell r="B809">
            <v>602660</v>
          </cell>
          <cell r="C809" t="str">
            <v>Topcef 200 Tabs 10X10's</v>
          </cell>
          <cell r="D809">
            <v>114</v>
          </cell>
          <cell r="E809">
            <v>27</v>
          </cell>
          <cell r="F809">
            <v>141</v>
          </cell>
          <cell r="H809">
            <v>0</v>
          </cell>
          <cell r="I809">
            <v>0</v>
          </cell>
          <cell r="J809">
            <v>602660</v>
          </cell>
        </row>
        <row r="810">
          <cell r="B810">
            <v>602661</v>
          </cell>
          <cell r="C810" t="str">
            <v>Rivadem 1.5mg Caps 5X10's</v>
          </cell>
          <cell r="D810">
            <v>193</v>
          </cell>
          <cell r="E810">
            <v>32</v>
          </cell>
          <cell r="F810">
            <v>225</v>
          </cell>
          <cell r="H810">
            <v>0</v>
          </cell>
          <cell r="I810">
            <v>0</v>
          </cell>
          <cell r="J810">
            <v>602661</v>
          </cell>
        </row>
        <row r="811">
          <cell r="B811">
            <v>602662</v>
          </cell>
          <cell r="C811" t="str">
            <v>Rivadem 3mg Caps 5X10's</v>
          </cell>
          <cell r="D811">
            <v>26</v>
          </cell>
          <cell r="E811">
            <v>9</v>
          </cell>
          <cell r="F811">
            <v>35</v>
          </cell>
          <cell r="H811">
            <v>0</v>
          </cell>
          <cell r="I811">
            <v>0</v>
          </cell>
          <cell r="J811">
            <v>602662</v>
          </cell>
        </row>
        <row r="812">
          <cell r="B812">
            <v>602663</v>
          </cell>
          <cell r="C812" t="str">
            <v>Tidomet Forte Tabs 10X10'S</v>
          </cell>
          <cell r="D812">
            <v>123</v>
          </cell>
          <cell r="E812">
            <v>14</v>
          </cell>
          <cell r="F812">
            <v>137</v>
          </cell>
          <cell r="H812">
            <v>0</v>
          </cell>
          <cell r="I812">
            <v>0</v>
          </cell>
          <cell r="J812">
            <v>602663</v>
          </cell>
        </row>
        <row r="813">
          <cell r="B813">
            <v>602665</v>
          </cell>
          <cell r="C813" t="str">
            <v>Ropitor 0.5mg Tabs 5x10's</v>
          </cell>
          <cell r="D813">
            <v>67</v>
          </cell>
          <cell r="E813">
            <v>0</v>
          </cell>
          <cell r="F813">
            <v>67</v>
          </cell>
          <cell r="H813">
            <v>0</v>
          </cell>
          <cell r="I813">
            <v>0</v>
          </cell>
          <cell r="J813">
            <v>602665</v>
          </cell>
        </row>
        <row r="814">
          <cell r="B814">
            <v>602666</v>
          </cell>
          <cell r="C814" t="str">
            <v>Azulix 1mg Tabs 10x10'S</v>
          </cell>
          <cell r="D814">
            <v>70</v>
          </cell>
          <cell r="E814">
            <v>24</v>
          </cell>
          <cell r="F814">
            <v>94</v>
          </cell>
          <cell r="H814">
            <v>0</v>
          </cell>
          <cell r="I814">
            <v>0</v>
          </cell>
          <cell r="J814">
            <v>602666</v>
          </cell>
        </row>
        <row r="815">
          <cell r="B815">
            <v>602667</v>
          </cell>
          <cell r="C815" t="str">
            <v>Azulix 2mg Tabs 10x10'S</v>
          </cell>
          <cell r="D815">
            <v>84</v>
          </cell>
          <cell r="E815">
            <v>36</v>
          </cell>
          <cell r="F815">
            <v>120</v>
          </cell>
          <cell r="H815">
            <v>0</v>
          </cell>
          <cell r="I815">
            <v>0</v>
          </cell>
          <cell r="J815">
            <v>602667</v>
          </cell>
        </row>
        <row r="816">
          <cell r="B816">
            <v>602668</v>
          </cell>
          <cell r="C816" t="str">
            <v>Ropitor 1mg Tabs 5x10's</v>
          </cell>
          <cell r="D816">
            <v>22</v>
          </cell>
          <cell r="E816">
            <v>0</v>
          </cell>
          <cell r="F816">
            <v>22</v>
          </cell>
          <cell r="H816">
            <v>0</v>
          </cell>
          <cell r="I816">
            <v>0</v>
          </cell>
          <cell r="J816">
            <v>602668</v>
          </cell>
        </row>
        <row r="817">
          <cell r="B817" t="str">
            <v>Result</v>
          </cell>
          <cell r="C817">
            <v>0</v>
          </cell>
          <cell r="D817">
            <v>3915</v>
          </cell>
          <cell r="E817">
            <v>828</v>
          </cell>
          <cell r="F817">
            <v>4743</v>
          </cell>
          <cell r="G817">
            <v>6033</v>
          </cell>
          <cell r="H817">
            <v>500.6</v>
          </cell>
          <cell r="I817">
            <v>6533.6</v>
          </cell>
        </row>
        <row r="818">
          <cell r="B818">
            <v>601995</v>
          </cell>
          <cell r="C818" t="str">
            <v>Disposable H/S cuvette 1/4x1/4 -6914</v>
          </cell>
          <cell r="E818">
            <v>6</v>
          </cell>
          <cell r="F818">
            <v>6</v>
          </cell>
          <cell r="H818">
            <v>0</v>
          </cell>
          <cell r="I818">
            <v>0</v>
          </cell>
          <cell r="J818">
            <v>601995</v>
          </cell>
        </row>
        <row r="819">
          <cell r="B819">
            <v>601998</v>
          </cell>
          <cell r="C819" t="str">
            <v>Sarns cardioplegia set(blood) -16010</v>
          </cell>
          <cell r="E819">
            <v>4</v>
          </cell>
          <cell r="F819">
            <v>4</v>
          </cell>
          <cell r="H819">
            <v>8</v>
          </cell>
          <cell r="I819">
            <v>8</v>
          </cell>
          <cell r="J819">
            <v>601998</v>
          </cell>
        </row>
        <row r="820">
          <cell r="B820">
            <v>602000</v>
          </cell>
          <cell r="C820" t="str">
            <v>Sarns rigid pediatric sucker - 15236</v>
          </cell>
          <cell r="E820">
            <v>15</v>
          </cell>
          <cell r="F820">
            <v>15</v>
          </cell>
          <cell r="H820">
            <v>0</v>
          </cell>
          <cell r="I820">
            <v>0</v>
          </cell>
          <cell r="J820">
            <v>602000</v>
          </cell>
        </row>
        <row r="821">
          <cell r="B821">
            <v>602001</v>
          </cell>
          <cell r="C821" t="str">
            <v>Sarns rig.adult intracard. Sucker-4300</v>
          </cell>
          <cell r="E821">
            <v>20</v>
          </cell>
          <cell r="F821">
            <v>20</v>
          </cell>
          <cell r="H821">
            <v>0</v>
          </cell>
          <cell r="I821">
            <v>0</v>
          </cell>
          <cell r="J821">
            <v>602001</v>
          </cell>
        </row>
        <row r="822">
          <cell r="B822">
            <v>602005</v>
          </cell>
          <cell r="C822" t="str">
            <v>Sarns flex Arterial cannul. 24Fr-13030</v>
          </cell>
          <cell r="E822">
            <v>0</v>
          </cell>
          <cell r="F822">
            <v>0</v>
          </cell>
          <cell r="H822">
            <v>20</v>
          </cell>
          <cell r="I822">
            <v>20</v>
          </cell>
          <cell r="J822">
            <v>602005</v>
          </cell>
        </row>
        <row r="823">
          <cell r="B823">
            <v>602009</v>
          </cell>
          <cell r="C823" t="str">
            <v>F/L cardioplegia cannulae 14g-203895</v>
          </cell>
          <cell r="E823">
            <v>10</v>
          </cell>
          <cell r="F823">
            <v>10</v>
          </cell>
          <cell r="H823">
            <v>0</v>
          </cell>
          <cell r="I823">
            <v>0</v>
          </cell>
          <cell r="J823">
            <v>602009</v>
          </cell>
        </row>
        <row r="824">
          <cell r="B824">
            <v>602010</v>
          </cell>
          <cell r="C824" t="str">
            <v>Vent F/L cardioplegia cannul.14g-203887</v>
          </cell>
          <cell r="E824">
            <v>-10</v>
          </cell>
          <cell r="F824">
            <v>-10</v>
          </cell>
          <cell r="H824">
            <v>10</v>
          </cell>
          <cell r="I824">
            <v>10</v>
          </cell>
          <cell r="J824">
            <v>602010</v>
          </cell>
        </row>
        <row r="825">
          <cell r="B825">
            <v>602011</v>
          </cell>
          <cell r="C825" t="str">
            <v>Vent F/L cardioplegia cannul.12g-203861</v>
          </cell>
          <cell r="E825">
            <v>3</v>
          </cell>
          <cell r="F825">
            <v>3</v>
          </cell>
          <cell r="H825">
            <v>0</v>
          </cell>
          <cell r="I825">
            <v>0</v>
          </cell>
          <cell r="J825">
            <v>602011</v>
          </cell>
        </row>
        <row r="826">
          <cell r="B826">
            <v>602025</v>
          </cell>
          <cell r="C826" t="str">
            <v>Level sensor pads with gel 1'S-195240</v>
          </cell>
          <cell r="E826">
            <v>60</v>
          </cell>
          <cell r="F826">
            <v>60</v>
          </cell>
          <cell r="H826">
            <v>60</v>
          </cell>
          <cell r="I826">
            <v>60</v>
          </cell>
          <cell r="J826">
            <v>602025</v>
          </cell>
        </row>
        <row r="827">
          <cell r="B827">
            <v>602584</v>
          </cell>
          <cell r="C827" t="str">
            <v>H/L APS1 Base with Accessories 801764</v>
          </cell>
          <cell r="E827">
            <v>0</v>
          </cell>
          <cell r="F827">
            <v>0</v>
          </cell>
          <cell r="H827">
            <v>1</v>
          </cell>
          <cell r="I827">
            <v>1</v>
          </cell>
        </row>
        <row r="828">
          <cell r="B828">
            <v>602585</v>
          </cell>
          <cell r="C828" t="str">
            <v>CD1500 Blood Monitoring System 500AVHCT</v>
          </cell>
          <cell r="E828">
            <v>0</v>
          </cell>
          <cell r="F828">
            <v>0</v>
          </cell>
          <cell r="H828">
            <v>1</v>
          </cell>
          <cell r="I828">
            <v>1</v>
          </cell>
        </row>
        <row r="829">
          <cell r="B829">
            <v>602604</v>
          </cell>
          <cell r="C829" t="str">
            <v>Large Dial Pressure Gauge</v>
          </cell>
          <cell r="E829">
            <v>0</v>
          </cell>
          <cell r="F829">
            <v>0</v>
          </cell>
          <cell r="H829">
            <v>2</v>
          </cell>
          <cell r="I829">
            <v>2</v>
          </cell>
        </row>
        <row r="830">
          <cell r="B830">
            <v>602605</v>
          </cell>
          <cell r="C830" t="str">
            <v>Cable Holding System</v>
          </cell>
          <cell r="E830">
            <v>0</v>
          </cell>
          <cell r="F830">
            <v>0</v>
          </cell>
          <cell r="H830">
            <v>2</v>
          </cell>
          <cell r="I830">
            <v>2</v>
          </cell>
        </row>
        <row r="831">
          <cell r="B831">
            <v>602606</v>
          </cell>
          <cell r="C831" t="str">
            <v>Perfusion Tubing Clamp 6'</v>
          </cell>
          <cell r="E831">
            <v>0</v>
          </cell>
          <cell r="F831">
            <v>0</v>
          </cell>
          <cell r="H831">
            <v>6</v>
          </cell>
          <cell r="I831">
            <v>6</v>
          </cell>
        </row>
        <row r="832">
          <cell r="B832">
            <v>602607</v>
          </cell>
          <cell r="C832" t="str">
            <v>Gas Cylinder Bracket</v>
          </cell>
          <cell r="E832">
            <v>0</v>
          </cell>
          <cell r="F832">
            <v>0</v>
          </cell>
          <cell r="H832">
            <v>1</v>
          </cell>
          <cell r="I832">
            <v>1</v>
          </cell>
        </row>
        <row r="833">
          <cell r="B833">
            <v>602608</v>
          </cell>
          <cell r="C833" t="str">
            <v>Perfusion Tubing Clamp 8'</v>
          </cell>
          <cell r="E833">
            <v>0</v>
          </cell>
          <cell r="F833">
            <v>0</v>
          </cell>
          <cell r="H833">
            <v>6</v>
          </cell>
          <cell r="I833">
            <v>6</v>
          </cell>
        </row>
        <row r="834">
          <cell r="B834">
            <v>602612</v>
          </cell>
          <cell r="C834" t="str">
            <v>Tube Cutter &amp; Tube Dilator</v>
          </cell>
          <cell r="E834">
            <v>0</v>
          </cell>
          <cell r="F834">
            <v>0</v>
          </cell>
          <cell r="H834">
            <v>1</v>
          </cell>
          <cell r="I834">
            <v>1</v>
          </cell>
        </row>
        <row r="835">
          <cell r="B835">
            <v>602635</v>
          </cell>
          <cell r="C835" t="str">
            <v>Cable Tie Gun - 910.030</v>
          </cell>
          <cell r="E835">
            <v>0</v>
          </cell>
          <cell r="F835">
            <v>0</v>
          </cell>
          <cell r="H835">
            <v>1</v>
          </cell>
          <cell r="I835">
            <v>1</v>
          </cell>
        </row>
        <row r="836">
          <cell r="B836">
            <v>602810</v>
          </cell>
          <cell r="C836" t="str">
            <v>Shunt Sensor CDI510H Acc for CDI500</v>
          </cell>
          <cell r="E836">
            <v>10</v>
          </cell>
          <cell r="F836">
            <v>10</v>
          </cell>
          <cell r="H836">
            <v>0</v>
          </cell>
          <cell r="I836">
            <v>0</v>
          </cell>
        </row>
        <row r="837">
          <cell r="B837" t="str">
            <v>Result</v>
          </cell>
          <cell r="C837">
            <v>0</v>
          </cell>
          <cell r="E837">
            <v>118</v>
          </cell>
          <cell r="F837">
            <v>118</v>
          </cell>
          <cell r="H837">
            <v>119</v>
          </cell>
          <cell r="I837">
            <v>119</v>
          </cell>
        </row>
        <row r="838">
          <cell r="B838">
            <v>600230</v>
          </cell>
          <cell r="C838" t="str">
            <v>Determine Buffer 7D22-11</v>
          </cell>
          <cell r="E838">
            <v>33</v>
          </cell>
          <cell r="F838">
            <v>33</v>
          </cell>
          <cell r="H838">
            <v>0</v>
          </cell>
          <cell r="I838">
            <v>0</v>
          </cell>
          <cell r="J838">
            <v>600230</v>
          </cell>
        </row>
        <row r="839">
          <cell r="B839">
            <v>600232</v>
          </cell>
          <cell r="C839" t="str">
            <v>Determine Syphilies (Serum) 7D24-43</v>
          </cell>
          <cell r="E839">
            <v>25.5</v>
          </cell>
          <cell r="F839">
            <v>25.5</v>
          </cell>
          <cell r="H839">
            <v>0</v>
          </cell>
          <cell r="I839">
            <v>0</v>
          </cell>
        </row>
        <row r="840">
          <cell r="B840">
            <v>600234</v>
          </cell>
          <cell r="C840" t="str">
            <v>Determine HBSAG (Serum) 7D25-43</v>
          </cell>
          <cell r="E840">
            <v>4.5</v>
          </cell>
          <cell r="F840">
            <v>4.5</v>
          </cell>
          <cell r="H840">
            <v>0</v>
          </cell>
          <cell r="I840">
            <v>0</v>
          </cell>
          <cell r="J840">
            <v>600234</v>
          </cell>
        </row>
        <row r="841">
          <cell r="B841">
            <v>600235</v>
          </cell>
          <cell r="C841" t="str">
            <v>Determine HIV 1/2 (Serum) 7D23-43</v>
          </cell>
          <cell r="E841">
            <v>3.5</v>
          </cell>
          <cell r="F841">
            <v>3.5</v>
          </cell>
          <cell r="H841">
            <v>0</v>
          </cell>
          <cell r="I841">
            <v>0</v>
          </cell>
        </row>
        <row r="842">
          <cell r="B842">
            <v>603018</v>
          </cell>
          <cell r="C842" t="str">
            <v>Det.Syphl Serum/Plasma x100 7D24-43</v>
          </cell>
          <cell r="E842">
            <v>0.5</v>
          </cell>
          <cell r="F842">
            <v>0.5</v>
          </cell>
          <cell r="H842">
            <v>0</v>
          </cell>
          <cell r="I842">
            <v>0</v>
          </cell>
        </row>
        <row r="843">
          <cell r="B843" t="str">
            <v>Result</v>
          </cell>
          <cell r="C843">
            <v>0</v>
          </cell>
          <cell r="E843">
            <v>67</v>
          </cell>
          <cell r="F843">
            <v>67</v>
          </cell>
          <cell r="H843">
            <v>0</v>
          </cell>
          <cell r="I843">
            <v>0</v>
          </cell>
        </row>
        <row r="844">
          <cell r="B844">
            <v>601330</v>
          </cell>
          <cell r="C844" t="str">
            <v>Glycomet 500mg Tabs 5X2X10'S</v>
          </cell>
          <cell r="D844">
            <v>13371</v>
          </cell>
          <cell r="E844">
            <v>3084</v>
          </cell>
          <cell r="F844">
            <v>16455</v>
          </cell>
          <cell r="G844">
            <v>15691</v>
          </cell>
          <cell r="H844">
            <v>5073</v>
          </cell>
          <cell r="I844">
            <v>20764</v>
          </cell>
          <cell r="J844">
            <v>601330</v>
          </cell>
        </row>
        <row r="845">
          <cell r="B845">
            <v>601331</v>
          </cell>
          <cell r="C845" t="str">
            <v>Diataal Caps , 2x15'S</v>
          </cell>
          <cell r="E845">
            <v>0</v>
          </cell>
          <cell r="F845">
            <v>0</v>
          </cell>
          <cell r="G845">
            <v>25</v>
          </cell>
          <cell r="H845">
            <v>0</v>
          </cell>
          <cell r="I845">
            <v>25</v>
          </cell>
          <cell r="J845">
            <v>601331</v>
          </cell>
        </row>
        <row r="846">
          <cell r="B846">
            <v>601332</v>
          </cell>
          <cell r="C846" t="str">
            <v>Neuvescs Caps, 5x10'S</v>
          </cell>
          <cell r="E846">
            <v>0</v>
          </cell>
          <cell r="F846">
            <v>0</v>
          </cell>
          <cell r="H846">
            <v>-2</v>
          </cell>
          <cell r="I846">
            <v>-2</v>
          </cell>
          <cell r="J846">
            <v>601332</v>
          </cell>
        </row>
        <row r="847">
          <cell r="B847">
            <v>601333</v>
          </cell>
          <cell r="C847" t="str">
            <v>Doxi-1 100mg Caps 24'S</v>
          </cell>
          <cell r="D847">
            <v>-2</v>
          </cell>
          <cell r="E847">
            <v>0</v>
          </cell>
          <cell r="F847">
            <v>-2</v>
          </cell>
          <cell r="G847">
            <v>65</v>
          </cell>
          <cell r="H847">
            <v>12</v>
          </cell>
          <cell r="I847">
            <v>77</v>
          </cell>
          <cell r="J847">
            <v>601333</v>
          </cell>
        </row>
        <row r="848">
          <cell r="B848">
            <v>601335</v>
          </cell>
          <cell r="C848" t="str">
            <v>Amlopin 5mg Tabs 10 X 10'S</v>
          </cell>
          <cell r="D848">
            <v>91</v>
          </cell>
          <cell r="E848">
            <v>6</v>
          </cell>
          <cell r="F848">
            <v>97</v>
          </cell>
          <cell r="G848">
            <v>81</v>
          </cell>
          <cell r="H848">
            <v>7</v>
          </cell>
          <cell r="I848">
            <v>88</v>
          </cell>
          <cell r="J848">
            <v>601335</v>
          </cell>
        </row>
        <row r="849">
          <cell r="B849">
            <v>601336</v>
          </cell>
          <cell r="C849" t="str">
            <v>Clopigrel Tabs 75mg 4 X 7'S</v>
          </cell>
          <cell r="D849">
            <v>-4</v>
          </cell>
          <cell r="E849">
            <v>0</v>
          </cell>
          <cell r="F849">
            <v>-4</v>
          </cell>
          <cell r="G849">
            <v>897</v>
          </cell>
          <cell r="H849">
            <v>217</v>
          </cell>
          <cell r="I849">
            <v>1114</v>
          </cell>
          <cell r="J849">
            <v>601336</v>
          </cell>
        </row>
        <row r="850">
          <cell r="B850">
            <v>601337</v>
          </cell>
          <cell r="C850" t="str">
            <v>Ecorin Tabs 75mg 10 X 10'S</v>
          </cell>
          <cell r="D850">
            <v>3475</v>
          </cell>
          <cell r="E850">
            <v>5320</v>
          </cell>
          <cell r="F850">
            <v>8795</v>
          </cell>
          <cell r="G850">
            <v>3607</v>
          </cell>
          <cell r="H850">
            <v>510</v>
          </cell>
          <cell r="I850">
            <v>4117</v>
          </cell>
          <cell r="J850">
            <v>601337</v>
          </cell>
        </row>
        <row r="851">
          <cell r="B851">
            <v>601338</v>
          </cell>
          <cell r="C851" t="str">
            <v>Ecorin Tabs 150mg 10 X 10'S</v>
          </cell>
          <cell r="D851">
            <v>2361</v>
          </cell>
          <cell r="E851">
            <v>108</v>
          </cell>
          <cell r="F851">
            <v>2469</v>
          </cell>
          <cell r="G851">
            <v>881</v>
          </cell>
          <cell r="H851">
            <v>153</v>
          </cell>
          <cell r="I851">
            <v>1034</v>
          </cell>
          <cell r="J851">
            <v>601338</v>
          </cell>
        </row>
        <row r="852">
          <cell r="B852">
            <v>601339</v>
          </cell>
          <cell r="C852" t="str">
            <v>Lipicard 200mg Caps 4 X 7'S</v>
          </cell>
          <cell r="D852">
            <v>3789</v>
          </cell>
          <cell r="E852">
            <v>624</v>
          </cell>
          <cell r="F852">
            <v>4413</v>
          </cell>
          <cell r="G852">
            <v>3495</v>
          </cell>
          <cell r="H852">
            <v>998</v>
          </cell>
          <cell r="I852">
            <v>4493</v>
          </cell>
          <cell r="J852">
            <v>601339</v>
          </cell>
        </row>
        <row r="853">
          <cell r="B853">
            <v>601340</v>
          </cell>
          <cell r="C853" t="str">
            <v>Nimodip 30mg 3 x 10'S</v>
          </cell>
          <cell r="D853">
            <v>77</v>
          </cell>
          <cell r="E853">
            <v>40</v>
          </cell>
          <cell r="F853">
            <v>117</v>
          </cell>
          <cell r="G853">
            <v>113</v>
          </cell>
          <cell r="H853">
            <v>110</v>
          </cell>
          <cell r="I853">
            <v>223</v>
          </cell>
          <cell r="J853">
            <v>601340</v>
          </cell>
        </row>
        <row r="854">
          <cell r="B854">
            <v>601341</v>
          </cell>
          <cell r="C854" t="str">
            <v>Nuril- 5 Tabs 5mg 10 x 10'S</v>
          </cell>
          <cell r="D854">
            <v>114</v>
          </cell>
          <cell r="E854">
            <v>9</v>
          </cell>
          <cell r="F854">
            <v>123</v>
          </cell>
          <cell r="G854">
            <v>87</v>
          </cell>
          <cell r="H854">
            <v>0</v>
          </cell>
          <cell r="I854">
            <v>87</v>
          </cell>
          <cell r="J854">
            <v>601341</v>
          </cell>
        </row>
        <row r="855">
          <cell r="B855">
            <v>601342</v>
          </cell>
          <cell r="C855" t="str">
            <v>Nuril-10 Tabs 10mg 10 x10'S</v>
          </cell>
          <cell r="D855">
            <v>5</v>
          </cell>
          <cell r="E855">
            <v>-90</v>
          </cell>
          <cell r="F855">
            <v>-85</v>
          </cell>
          <cell r="H855">
            <v>0</v>
          </cell>
          <cell r="I855">
            <v>0</v>
          </cell>
          <cell r="J855">
            <v>601342</v>
          </cell>
        </row>
        <row r="856">
          <cell r="B856">
            <v>601343</v>
          </cell>
          <cell r="C856" t="str">
            <v>Zosta 5mg Tabs 5 x 10'S</v>
          </cell>
          <cell r="D856">
            <v>1625</v>
          </cell>
          <cell r="E856">
            <v>260</v>
          </cell>
          <cell r="F856">
            <v>1885</v>
          </cell>
          <cell r="G856">
            <v>1365</v>
          </cell>
          <cell r="H856">
            <v>290</v>
          </cell>
          <cell r="I856">
            <v>1655</v>
          </cell>
          <cell r="J856">
            <v>601343</v>
          </cell>
        </row>
        <row r="857">
          <cell r="B857">
            <v>601344</v>
          </cell>
          <cell r="C857" t="str">
            <v>Zosta 10mg Tabs 5 x 10'S</v>
          </cell>
          <cell r="D857">
            <v>1399</v>
          </cell>
          <cell r="E857">
            <v>135</v>
          </cell>
          <cell r="F857">
            <v>1534</v>
          </cell>
          <cell r="G857">
            <v>1522</v>
          </cell>
          <cell r="H857">
            <v>336</v>
          </cell>
          <cell r="I857">
            <v>1858</v>
          </cell>
          <cell r="J857">
            <v>601344</v>
          </cell>
        </row>
        <row r="858">
          <cell r="B858">
            <v>601345</v>
          </cell>
          <cell r="C858" t="str">
            <v>Zosta 20mg Tabs 5 x 10'S</v>
          </cell>
          <cell r="D858">
            <v>314</v>
          </cell>
          <cell r="E858">
            <v>36</v>
          </cell>
          <cell r="F858">
            <v>350</v>
          </cell>
          <cell r="G858">
            <v>410</v>
          </cell>
          <cell r="H858">
            <v>238</v>
          </cell>
          <cell r="I858">
            <v>648</v>
          </cell>
          <cell r="J858">
            <v>601345</v>
          </cell>
        </row>
        <row r="859">
          <cell r="B859">
            <v>601346</v>
          </cell>
          <cell r="C859" t="str">
            <v>Glyboral Tabs 5mg 10x10'S</v>
          </cell>
          <cell r="D859">
            <v>1046</v>
          </cell>
          <cell r="E859">
            <v>3115</v>
          </cell>
          <cell r="F859">
            <v>4161</v>
          </cell>
          <cell r="G859">
            <v>1275</v>
          </cell>
          <cell r="H859">
            <v>16</v>
          </cell>
          <cell r="I859">
            <v>1291</v>
          </cell>
          <cell r="J859">
            <v>601346</v>
          </cell>
        </row>
        <row r="860">
          <cell r="B860">
            <v>601348</v>
          </cell>
          <cell r="C860" t="str">
            <v>Glynase Tabs 5mg 10 x 10'S</v>
          </cell>
          <cell r="D860">
            <v>2189</v>
          </cell>
          <cell r="E860">
            <v>253</v>
          </cell>
          <cell r="F860">
            <v>2442</v>
          </cell>
          <cell r="G860">
            <v>2199</v>
          </cell>
          <cell r="H860">
            <v>348</v>
          </cell>
          <cell r="I860">
            <v>2547</v>
          </cell>
          <cell r="J860">
            <v>601348</v>
          </cell>
        </row>
        <row r="861">
          <cell r="B861">
            <v>601349</v>
          </cell>
          <cell r="C861" t="str">
            <v>Glizide 80mg 10x10'S</v>
          </cell>
          <cell r="D861">
            <v>183</v>
          </cell>
          <cell r="E861">
            <v>2</v>
          </cell>
          <cell r="F861">
            <v>185</v>
          </cell>
          <cell r="G861">
            <v>182</v>
          </cell>
          <cell r="H861">
            <v>315</v>
          </cell>
          <cell r="I861">
            <v>497</v>
          </cell>
          <cell r="J861">
            <v>601349</v>
          </cell>
        </row>
        <row r="862">
          <cell r="B862">
            <v>601350</v>
          </cell>
          <cell r="C862" t="str">
            <v>Glycomet 850mg 5X2X10'S</v>
          </cell>
          <cell r="D862">
            <v>5055</v>
          </cell>
          <cell r="E862">
            <v>935</v>
          </cell>
          <cell r="F862">
            <v>5990</v>
          </cell>
          <cell r="G862">
            <v>3700</v>
          </cell>
          <cell r="H862">
            <v>825</v>
          </cell>
          <cell r="I862">
            <v>4525</v>
          </cell>
          <cell r="J862">
            <v>601350</v>
          </cell>
        </row>
        <row r="863">
          <cell r="B863">
            <v>601351</v>
          </cell>
          <cell r="C863" t="str">
            <v>Pioz 15mg Tabs 5 X 10'S</v>
          </cell>
          <cell r="D863">
            <v>1734</v>
          </cell>
          <cell r="E863">
            <v>114</v>
          </cell>
          <cell r="F863">
            <v>1848</v>
          </cell>
          <cell r="G863">
            <v>1850</v>
          </cell>
          <cell r="H863">
            <v>110</v>
          </cell>
          <cell r="I863">
            <v>1960</v>
          </cell>
          <cell r="J863">
            <v>601351</v>
          </cell>
        </row>
        <row r="864">
          <cell r="B864">
            <v>601352</v>
          </cell>
          <cell r="C864" t="str">
            <v>Pioz 30mg Tabs 5 x 10'S</v>
          </cell>
          <cell r="D864">
            <v>1103</v>
          </cell>
          <cell r="E864">
            <v>67</v>
          </cell>
          <cell r="F864">
            <v>1170</v>
          </cell>
          <cell r="G864">
            <v>1216</v>
          </cell>
          <cell r="H864">
            <v>69</v>
          </cell>
          <cell r="I864">
            <v>1285</v>
          </cell>
          <cell r="J864">
            <v>601352</v>
          </cell>
        </row>
        <row r="865">
          <cell r="B865">
            <v>601353</v>
          </cell>
          <cell r="C865" t="str">
            <v>Aquavit Vitamin A 50000 IU 30'S</v>
          </cell>
          <cell r="D865">
            <v>401</v>
          </cell>
          <cell r="E865">
            <v>98</v>
          </cell>
          <cell r="F865">
            <v>499</v>
          </cell>
          <cell r="G865">
            <v>568</v>
          </cell>
          <cell r="H865">
            <v>179</v>
          </cell>
          <cell r="I865">
            <v>747</v>
          </cell>
          <cell r="J865">
            <v>601353</v>
          </cell>
        </row>
        <row r="866">
          <cell r="B866">
            <v>601354</v>
          </cell>
          <cell r="C866" t="str">
            <v>Etovit 200mg 10 x 10'S</v>
          </cell>
          <cell r="D866">
            <v>308</v>
          </cell>
          <cell r="E866">
            <v>11</v>
          </cell>
          <cell r="F866">
            <v>319</v>
          </cell>
          <cell r="G866">
            <v>225</v>
          </cell>
          <cell r="H866">
            <v>5</v>
          </cell>
          <cell r="I866">
            <v>230</v>
          </cell>
          <cell r="J866">
            <v>601354</v>
          </cell>
        </row>
        <row r="867">
          <cell r="B867">
            <v>601355</v>
          </cell>
          <cell r="C867" t="str">
            <v>Etovit 400mg 10 x 10'S</v>
          </cell>
          <cell r="D867">
            <v>1636</v>
          </cell>
          <cell r="E867">
            <v>24</v>
          </cell>
          <cell r="F867">
            <v>1660</v>
          </cell>
          <cell r="G867">
            <v>810</v>
          </cell>
          <cell r="H867">
            <v>95</v>
          </cell>
          <cell r="I867">
            <v>905</v>
          </cell>
          <cell r="J867">
            <v>601355</v>
          </cell>
        </row>
        <row r="868">
          <cell r="B868">
            <v>601356</v>
          </cell>
          <cell r="C868" t="str">
            <v>Grovit Syrup 100ml</v>
          </cell>
          <cell r="D868">
            <v>4437</v>
          </cell>
          <cell r="E868">
            <v>283</v>
          </cell>
          <cell r="F868">
            <v>4720</v>
          </cell>
          <cell r="G868">
            <v>6473</v>
          </cell>
          <cell r="H868">
            <v>453</v>
          </cell>
          <cell r="I868">
            <v>6926</v>
          </cell>
          <cell r="J868">
            <v>601356</v>
          </cell>
        </row>
        <row r="869">
          <cell r="B869">
            <v>601357</v>
          </cell>
          <cell r="C869" t="str">
            <v>Grovit Tabs 30'S</v>
          </cell>
          <cell r="D869">
            <v>6</v>
          </cell>
          <cell r="E869">
            <v>0</v>
          </cell>
          <cell r="F869">
            <v>6</v>
          </cell>
          <cell r="G869">
            <v>135</v>
          </cell>
          <cell r="H869">
            <v>5</v>
          </cell>
          <cell r="I869">
            <v>140</v>
          </cell>
          <cell r="J869">
            <v>601357</v>
          </cell>
        </row>
        <row r="870">
          <cell r="B870">
            <v>601358</v>
          </cell>
          <cell r="C870" t="str">
            <v>Grovit Drops 15ml</v>
          </cell>
          <cell r="D870">
            <v>5248</v>
          </cell>
          <cell r="E870">
            <v>743</v>
          </cell>
          <cell r="F870">
            <v>5991</v>
          </cell>
          <cell r="G870">
            <v>7287</v>
          </cell>
          <cell r="H870">
            <v>535</v>
          </cell>
          <cell r="I870">
            <v>7822</v>
          </cell>
          <cell r="J870">
            <v>601358</v>
          </cell>
        </row>
        <row r="871">
          <cell r="B871">
            <v>601359</v>
          </cell>
          <cell r="C871" t="str">
            <v>Hemsyneral TD Caps 30'S</v>
          </cell>
          <cell r="D871">
            <v>1346</v>
          </cell>
          <cell r="E871">
            <v>26</v>
          </cell>
          <cell r="F871">
            <v>1372</v>
          </cell>
          <cell r="G871">
            <v>1651</v>
          </cell>
          <cell r="H871">
            <v>148</v>
          </cell>
          <cell r="I871">
            <v>1799</v>
          </cell>
          <cell r="J871">
            <v>601359</v>
          </cell>
        </row>
        <row r="872">
          <cell r="B872">
            <v>602416</v>
          </cell>
          <cell r="C872" t="str">
            <v>GP 2 Tabs 10 x 10's</v>
          </cell>
          <cell r="D872">
            <v>346</v>
          </cell>
          <cell r="E872">
            <v>9</v>
          </cell>
          <cell r="F872">
            <v>355</v>
          </cell>
          <cell r="G872">
            <v>117</v>
          </cell>
          <cell r="H872">
            <v>5</v>
          </cell>
          <cell r="I872">
            <v>122</v>
          </cell>
          <cell r="J872">
            <v>602416</v>
          </cell>
        </row>
        <row r="873">
          <cell r="B873">
            <v>602417</v>
          </cell>
          <cell r="C873" t="str">
            <v>GP 1 Tabs 10 x 10's</v>
          </cell>
          <cell r="D873">
            <v>172</v>
          </cell>
          <cell r="E873">
            <v>6</v>
          </cell>
          <cell r="F873">
            <v>178</v>
          </cell>
          <cell r="G873">
            <v>117</v>
          </cell>
          <cell r="H873">
            <v>1</v>
          </cell>
          <cell r="I873">
            <v>118</v>
          </cell>
          <cell r="J873">
            <v>602417</v>
          </cell>
        </row>
        <row r="874">
          <cell r="B874">
            <v>602753</v>
          </cell>
          <cell r="C874" t="str">
            <v>Glycomet 500 SR tabs 10 x 10's</v>
          </cell>
          <cell r="D874">
            <v>1341</v>
          </cell>
          <cell r="E874">
            <v>177</v>
          </cell>
          <cell r="F874">
            <v>1518</v>
          </cell>
          <cell r="H874">
            <v>0</v>
          </cell>
          <cell r="I874">
            <v>0</v>
          </cell>
          <cell r="J874">
            <v>602753</v>
          </cell>
        </row>
        <row r="875">
          <cell r="B875" t="str">
            <v>Result</v>
          </cell>
          <cell r="C875">
            <v>0</v>
          </cell>
          <cell r="D875">
            <v>53166</v>
          </cell>
          <cell r="E875">
            <v>15395</v>
          </cell>
          <cell r="F875">
            <v>68561</v>
          </cell>
          <cell r="G875">
            <v>56044</v>
          </cell>
          <cell r="H875">
            <v>11051</v>
          </cell>
          <cell r="I875">
            <v>67095</v>
          </cell>
        </row>
        <row r="876">
          <cell r="B876">
            <v>601360</v>
          </cell>
          <cell r="C876" t="str">
            <v>Aziwok Caps 250mg 6'S</v>
          </cell>
          <cell r="D876">
            <v>50</v>
          </cell>
          <cell r="E876">
            <v>20</v>
          </cell>
          <cell r="F876">
            <v>70</v>
          </cell>
          <cell r="G876">
            <v>165</v>
          </cell>
          <cell r="H876">
            <v>4</v>
          </cell>
          <cell r="I876">
            <v>169</v>
          </cell>
          <cell r="J876">
            <v>601360</v>
          </cell>
        </row>
        <row r="877">
          <cell r="B877">
            <v>601361</v>
          </cell>
          <cell r="C877" t="str">
            <v>Aziwok 200mg/5ml Oral Susp. 15ml</v>
          </cell>
          <cell r="D877">
            <v>324</v>
          </cell>
          <cell r="E877">
            <v>26</v>
          </cell>
          <cell r="F877">
            <v>350</v>
          </cell>
          <cell r="G877">
            <v>437</v>
          </cell>
          <cell r="H877">
            <v>29</v>
          </cell>
          <cell r="I877">
            <v>466</v>
          </cell>
          <cell r="J877">
            <v>601361</v>
          </cell>
        </row>
        <row r="878">
          <cell r="B878">
            <v>601362</v>
          </cell>
          <cell r="C878" t="str">
            <v>Kefstar Tabs 250mg 10'S</v>
          </cell>
          <cell r="D878">
            <v>-9</v>
          </cell>
          <cell r="E878">
            <v>69</v>
          </cell>
          <cell r="F878">
            <v>60</v>
          </cell>
          <cell r="G878">
            <v>244</v>
          </cell>
          <cell r="H878">
            <v>102</v>
          </cell>
          <cell r="I878">
            <v>346</v>
          </cell>
          <cell r="J878">
            <v>601362</v>
          </cell>
        </row>
        <row r="879">
          <cell r="B879">
            <v>601363</v>
          </cell>
          <cell r="C879" t="str">
            <v>Kefstar Tabs 500mg 10'S</v>
          </cell>
          <cell r="D879">
            <v>82</v>
          </cell>
          <cell r="E879">
            <v>65</v>
          </cell>
          <cell r="F879">
            <v>147</v>
          </cell>
          <cell r="G879">
            <v>71</v>
          </cell>
          <cell r="H879">
            <v>120</v>
          </cell>
          <cell r="I879">
            <v>191</v>
          </cell>
          <cell r="J879">
            <v>601363</v>
          </cell>
        </row>
        <row r="880">
          <cell r="B880">
            <v>601365</v>
          </cell>
          <cell r="C880" t="str">
            <v>Kaizem CD 120mg Caps 14'S</v>
          </cell>
          <cell r="E880">
            <v>0</v>
          </cell>
          <cell r="F880">
            <v>0</v>
          </cell>
          <cell r="H880">
            <v>93</v>
          </cell>
          <cell r="I880">
            <v>93</v>
          </cell>
          <cell r="J880">
            <v>601365</v>
          </cell>
        </row>
        <row r="881">
          <cell r="B881">
            <v>601366</v>
          </cell>
          <cell r="C881" t="str">
            <v>Wockadine Gargle 1% 50ml</v>
          </cell>
          <cell r="D881">
            <v>1368</v>
          </cell>
          <cell r="E881">
            <v>658</v>
          </cell>
          <cell r="F881">
            <v>2026</v>
          </cell>
          <cell r="G881">
            <v>3529</v>
          </cell>
          <cell r="H881">
            <v>815</v>
          </cell>
          <cell r="I881">
            <v>4344</v>
          </cell>
          <cell r="J881">
            <v>601366</v>
          </cell>
        </row>
        <row r="882">
          <cell r="B882">
            <v>601367</v>
          </cell>
          <cell r="C882" t="str">
            <v>Wockadine 5% Ointment 15G</v>
          </cell>
          <cell r="D882">
            <v>610</v>
          </cell>
          <cell r="E882">
            <v>93</v>
          </cell>
          <cell r="F882">
            <v>703</v>
          </cell>
          <cell r="G882">
            <v>1480</v>
          </cell>
          <cell r="H882">
            <v>60</v>
          </cell>
          <cell r="I882">
            <v>1540</v>
          </cell>
          <cell r="J882">
            <v>601367</v>
          </cell>
        </row>
        <row r="883">
          <cell r="B883">
            <v>601368</v>
          </cell>
          <cell r="C883" t="str">
            <v>Wockadine Ointment 250G</v>
          </cell>
          <cell r="D883">
            <v>37</v>
          </cell>
          <cell r="E883">
            <v>0</v>
          </cell>
          <cell r="F883">
            <v>37</v>
          </cell>
          <cell r="H883">
            <v>0</v>
          </cell>
          <cell r="I883">
            <v>0</v>
          </cell>
          <cell r="J883">
            <v>601368</v>
          </cell>
        </row>
        <row r="884">
          <cell r="B884">
            <v>601369</v>
          </cell>
          <cell r="C884" t="str">
            <v>Wockadine S/Scrub 7.5% 500ml</v>
          </cell>
          <cell r="D884">
            <v>6</v>
          </cell>
          <cell r="E884">
            <v>132</v>
          </cell>
          <cell r="F884">
            <v>138</v>
          </cell>
          <cell r="G884">
            <v>15</v>
          </cell>
          <cell r="H884">
            <v>142</v>
          </cell>
          <cell r="I884">
            <v>157</v>
          </cell>
          <cell r="J884">
            <v>601369</v>
          </cell>
        </row>
        <row r="885">
          <cell r="B885">
            <v>601370</v>
          </cell>
          <cell r="C885" t="str">
            <v>Wockadine Topical Solution 10% 500ml</v>
          </cell>
          <cell r="D885">
            <v>125</v>
          </cell>
          <cell r="E885">
            <v>297</v>
          </cell>
          <cell r="F885">
            <v>422</v>
          </cell>
          <cell r="G885">
            <v>197</v>
          </cell>
          <cell r="H885">
            <v>231</v>
          </cell>
          <cell r="I885">
            <v>428</v>
          </cell>
          <cell r="J885">
            <v>601370</v>
          </cell>
        </row>
        <row r="886">
          <cell r="B886">
            <v>601371</v>
          </cell>
          <cell r="C886" t="str">
            <v>Wockadine 5% Powder</v>
          </cell>
          <cell r="E886">
            <v>0</v>
          </cell>
          <cell r="F886">
            <v>0</v>
          </cell>
          <cell r="G886">
            <v>15</v>
          </cell>
          <cell r="H886">
            <v>0</v>
          </cell>
          <cell r="I886">
            <v>15</v>
          </cell>
          <cell r="J886">
            <v>601371</v>
          </cell>
        </row>
        <row r="887">
          <cell r="B887">
            <v>601372</v>
          </cell>
          <cell r="C887" t="str">
            <v>Wockadine Topical Solution 10% 100ml</v>
          </cell>
          <cell r="D887">
            <v>20</v>
          </cell>
          <cell r="E887">
            <v>208</v>
          </cell>
          <cell r="F887">
            <v>228</v>
          </cell>
          <cell r="G887">
            <v>60</v>
          </cell>
          <cell r="H887">
            <v>91</v>
          </cell>
          <cell r="I887">
            <v>151</v>
          </cell>
          <cell r="J887">
            <v>601372</v>
          </cell>
        </row>
        <row r="888">
          <cell r="B888">
            <v>601373</v>
          </cell>
          <cell r="C888" t="str">
            <v>Wockadine Vaginal Pessary 1 x 14'S</v>
          </cell>
          <cell r="D888">
            <v>42</v>
          </cell>
          <cell r="E888">
            <v>19</v>
          </cell>
          <cell r="F888">
            <v>61</v>
          </cell>
          <cell r="G888">
            <v>117</v>
          </cell>
          <cell r="H888">
            <v>28</v>
          </cell>
          <cell r="I888">
            <v>145</v>
          </cell>
          <cell r="J888">
            <v>601373</v>
          </cell>
        </row>
        <row r="889">
          <cell r="B889">
            <v>601376</v>
          </cell>
          <cell r="C889" t="str">
            <v>Floxur - 200 Tabs 200mg 10'S</v>
          </cell>
          <cell r="E889">
            <v>1</v>
          </cell>
          <cell r="F889">
            <v>1</v>
          </cell>
          <cell r="H889">
            <v>0</v>
          </cell>
          <cell r="I889">
            <v>0</v>
          </cell>
          <cell r="J889">
            <v>601376</v>
          </cell>
        </row>
        <row r="890">
          <cell r="B890">
            <v>601378</v>
          </cell>
          <cell r="C890" t="str">
            <v>Winofit Softgel Caps 10'S</v>
          </cell>
          <cell r="E890">
            <v>0</v>
          </cell>
          <cell r="F890">
            <v>0</v>
          </cell>
          <cell r="G890">
            <v>143</v>
          </cell>
          <cell r="H890">
            <v>79</v>
          </cell>
          <cell r="I890">
            <v>222</v>
          </cell>
          <cell r="J890">
            <v>601378</v>
          </cell>
        </row>
        <row r="891">
          <cell r="B891">
            <v>601379</v>
          </cell>
          <cell r="C891" t="str">
            <v>Bro-Zedex Syrup 100ml Bottle</v>
          </cell>
          <cell r="D891">
            <v>2096</v>
          </cell>
          <cell r="E891">
            <v>21</v>
          </cell>
          <cell r="F891">
            <v>2117</v>
          </cell>
          <cell r="G891">
            <v>807</v>
          </cell>
          <cell r="H891">
            <v>0</v>
          </cell>
          <cell r="I891">
            <v>807</v>
          </cell>
          <cell r="J891">
            <v>601379</v>
          </cell>
        </row>
        <row r="892">
          <cell r="B892">
            <v>601750</v>
          </cell>
          <cell r="C892" t="str">
            <v>Kefstar Inj. 750mg 1'S (Vial)</v>
          </cell>
          <cell r="D892">
            <v>662</v>
          </cell>
          <cell r="E892">
            <v>0</v>
          </cell>
          <cell r="F892">
            <v>662</v>
          </cell>
          <cell r="H892">
            <v>0</v>
          </cell>
          <cell r="I892">
            <v>0</v>
          </cell>
          <cell r="J892">
            <v>601750</v>
          </cell>
        </row>
        <row r="893">
          <cell r="B893" t="str">
            <v>Result</v>
          </cell>
          <cell r="C893">
            <v>0</v>
          </cell>
          <cell r="D893">
            <v>5413</v>
          </cell>
          <cell r="E893">
            <v>1609</v>
          </cell>
          <cell r="F893">
            <v>7022</v>
          </cell>
          <cell r="G893">
            <v>7280</v>
          </cell>
          <cell r="H893">
            <v>1794</v>
          </cell>
          <cell r="I893">
            <v>9074</v>
          </cell>
        </row>
        <row r="894">
          <cell r="B894">
            <v>600542</v>
          </cell>
          <cell r="C894" t="str">
            <v>Calcit SG 0.25mg Caps 80'S</v>
          </cell>
          <cell r="D894">
            <v>228</v>
          </cell>
          <cell r="E894">
            <v>80</v>
          </cell>
          <cell r="F894">
            <v>308</v>
          </cell>
          <cell r="G894">
            <v>119</v>
          </cell>
          <cell r="H894">
            <v>62</v>
          </cell>
          <cell r="I894">
            <v>181</v>
          </cell>
          <cell r="J894">
            <v>600542</v>
          </cell>
        </row>
        <row r="895">
          <cell r="B895">
            <v>600547</v>
          </cell>
          <cell r="C895" t="str">
            <v>Methorex 2.5mg tabs 10x10'S</v>
          </cell>
          <cell r="D895">
            <v>268</v>
          </cell>
          <cell r="E895">
            <v>26</v>
          </cell>
          <cell r="F895">
            <v>294</v>
          </cell>
          <cell r="G895">
            <v>218</v>
          </cell>
          <cell r="H895">
            <v>41</v>
          </cell>
          <cell r="I895">
            <v>259</v>
          </cell>
          <cell r="J895">
            <v>600547</v>
          </cell>
        </row>
        <row r="896">
          <cell r="B896">
            <v>600548</v>
          </cell>
          <cell r="C896" t="str">
            <v>6MP 50mg tabs 10x10'S</v>
          </cell>
          <cell r="E896">
            <v>0</v>
          </cell>
          <cell r="F896">
            <v>0</v>
          </cell>
          <cell r="H896">
            <v>-3</v>
          </cell>
          <cell r="I896">
            <v>-3</v>
          </cell>
          <cell r="J896">
            <v>600548</v>
          </cell>
        </row>
        <row r="897">
          <cell r="B897">
            <v>600550</v>
          </cell>
          <cell r="C897" t="str">
            <v>Sugar Free Tabs/Pellets 100 + 10</v>
          </cell>
          <cell r="D897">
            <v>576</v>
          </cell>
          <cell r="E897">
            <v>30</v>
          </cell>
          <cell r="F897">
            <v>606</v>
          </cell>
          <cell r="G897">
            <v>551</v>
          </cell>
          <cell r="H897">
            <v>7</v>
          </cell>
          <cell r="I897">
            <v>558</v>
          </cell>
          <cell r="J897">
            <v>600550</v>
          </cell>
        </row>
        <row r="898">
          <cell r="B898">
            <v>600551</v>
          </cell>
          <cell r="C898" t="str">
            <v>Sugar Free Tabs/Pellets 300 + 60</v>
          </cell>
          <cell r="D898">
            <v>166</v>
          </cell>
          <cell r="E898">
            <v>27</v>
          </cell>
          <cell r="F898">
            <v>193</v>
          </cell>
          <cell r="G898">
            <v>213</v>
          </cell>
          <cell r="H898">
            <v>14</v>
          </cell>
          <cell r="I898">
            <v>227</v>
          </cell>
          <cell r="J898">
            <v>600551</v>
          </cell>
        </row>
        <row r="899">
          <cell r="B899">
            <v>600552</v>
          </cell>
          <cell r="C899" t="str">
            <v>Sugar Free Sachets 25+5</v>
          </cell>
          <cell r="E899">
            <v>0</v>
          </cell>
          <cell r="F899">
            <v>0</v>
          </cell>
          <cell r="H899">
            <v>20</v>
          </cell>
          <cell r="I899">
            <v>20</v>
          </cell>
          <cell r="J899">
            <v>600552</v>
          </cell>
        </row>
        <row r="900">
          <cell r="B900">
            <v>600553</v>
          </cell>
          <cell r="C900" t="str">
            <v>Sugar Free Powder 100G</v>
          </cell>
          <cell r="E900">
            <v>0</v>
          </cell>
          <cell r="F900">
            <v>0</v>
          </cell>
          <cell r="G900">
            <v>-5</v>
          </cell>
          <cell r="H900">
            <v>0</v>
          </cell>
          <cell r="I900">
            <v>-5</v>
          </cell>
          <cell r="J900">
            <v>600553</v>
          </cell>
        </row>
        <row r="901">
          <cell r="B901">
            <v>600554</v>
          </cell>
          <cell r="C901" t="str">
            <v>Sugar Free Sachets 25+10</v>
          </cell>
          <cell r="D901">
            <v>1034</v>
          </cell>
          <cell r="E901">
            <v>71</v>
          </cell>
          <cell r="F901">
            <v>1105</v>
          </cell>
          <cell r="G901">
            <v>617</v>
          </cell>
          <cell r="H901">
            <v>2</v>
          </cell>
          <cell r="I901">
            <v>619</v>
          </cell>
          <cell r="J901">
            <v>600554</v>
          </cell>
        </row>
        <row r="902">
          <cell r="B902">
            <v>600646</v>
          </cell>
          <cell r="C902" t="str">
            <v>Buscopan Tabs 10mg 200'S</v>
          </cell>
          <cell r="D902">
            <v>887</v>
          </cell>
          <cell r="E902">
            <v>146</v>
          </cell>
          <cell r="F902">
            <v>1033</v>
          </cell>
          <cell r="G902">
            <v>579</v>
          </cell>
          <cell r="H902">
            <v>170</v>
          </cell>
          <cell r="I902">
            <v>749</v>
          </cell>
          <cell r="J902">
            <v>600646</v>
          </cell>
        </row>
        <row r="903">
          <cell r="B903">
            <v>600647</v>
          </cell>
          <cell r="C903" t="str">
            <v>Buscopan Ampules 1ml/20mg 50'S</v>
          </cell>
          <cell r="D903">
            <v>31</v>
          </cell>
          <cell r="E903">
            <v>13</v>
          </cell>
          <cell r="F903">
            <v>44</v>
          </cell>
          <cell r="G903">
            <v>64</v>
          </cell>
          <cell r="H903">
            <v>16</v>
          </cell>
          <cell r="I903">
            <v>80</v>
          </cell>
          <cell r="J903">
            <v>600647</v>
          </cell>
        </row>
        <row r="904">
          <cell r="B904">
            <v>600648</v>
          </cell>
          <cell r="C904" t="str">
            <v>Buscopan Supp'S (AD) 10mg 5'S</v>
          </cell>
          <cell r="E904">
            <v>0</v>
          </cell>
          <cell r="F904">
            <v>0</v>
          </cell>
          <cell r="G904">
            <v>13</v>
          </cell>
          <cell r="H904">
            <v>4</v>
          </cell>
          <cell r="I904">
            <v>17</v>
          </cell>
          <cell r="J904">
            <v>600648</v>
          </cell>
        </row>
        <row r="905">
          <cell r="B905">
            <v>600649</v>
          </cell>
          <cell r="C905" t="str">
            <v>Buscopan Supp'S (IN) 7.5mg 5'S</v>
          </cell>
          <cell r="E905">
            <v>0</v>
          </cell>
          <cell r="F905">
            <v>0</v>
          </cell>
          <cell r="G905">
            <v>14</v>
          </cell>
          <cell r="H905">
            <v>3</v>
          </cell>
          <cell r="I905">
            <v>17</v>
          </cell>
          <cell r="J905">
            <v>600649</v>
          </cell>
        </row>
        <row r="906">
          <cell r="B906">
            <v>600650</v>
          </cell>
          <cell r="C906" t="str">
            <v>Dulcolax Dragees Tabs 5mg 100'S</v>
          </cell>
          <cell r="D906">
            <v>4020</v>
          </cell>
          <cell r="E906">
            <v>544</v>
          </cell>
          <cell r="F906">
            <v>4564</v>
          </cell>
          <cell r="G906">
            <v>2963</v>
          </cell>
          <cell r="H906">
            <v>406</v>
          </cell>
          <cell r="I906">
            <v>3369</v>
          </cell>
          <cell r="J906">
            <v>600650</v>
          </cell>
        </row>
        <row r="907">
          <cell r="B907">
            <v>600651</v>
          </cell>
          <cell r="C907" t="str">
            <v>Dulcolax Supp'S (A) 10mg 5'S</v>
          </cell>
          <cell r="D907">
            <v>3611</v>
          </cell>
          <cell r="E907">
            <v>457</v>
          </cell>
          <cell r="F907">
            <v>4068</v>
          </cell>
          <cell r="G907">
            <v>4416</v>
          </cell>
          <cell r="H907">
            <v>580</v>
          </cell>
          <cell r="I907">
            <v>4996</v>
          </cell>
          <cell r="J907">
            <v>600651</v>
          </cell>
        </row>
        <row r="908">
          <cell r="B908">
            <v>600652</v>
          </cell>
          <cell r="C908" t="str">
            <v>Dulcolax Supp'S (I) 5mg 5'S</v>
          </cell>
          <cell r="D908">
            <v>1997</v>
          </cell>
          <cell r="E908">
            <v>2054</v>
          </cell>
          <cell r="F908">
            <v>4051</v>
          </cell>
          <cell r="G908">
            <v>3912</v>
          </cell>
          <cell r="H908">
            <v>235</v>
          </cell>
          <cell r="I908">
            <v>4147</v>
          </cell>
          <cell r="J908">
            <v>600652</v>
          </cell>
        </row>
        <row r="909">
          <cell r="B909">
            <v>600654</v>
          </cell>
          <cell r="C909" t="str">
            <v>Ursodil 250mg 10 x 10'S</v>
          </cell>
          <cell r="E909">
            <v>1</v>
          </cell>
          <cell r="F909">
            <v>1</v>
          </cell>
          <cell r="G909">
            <v>7</v>
          </cell>
          <cell r="H909">
            <v>26</v>
          </cell>
          <cell r="I909">
            <v>33</v>
          </cell>
          <cell r="J909">
            <v>600654</v>
          </cell>
        </row>
        <row r="910">
          <cell r="B910">
            <v>600655</v>
          </cell>
          <cell r="C910" t="str">
            <v>Catapres Tabs 150MCG 10 X 10'S</v>
          </cell>
          <cell r="D910">
            <v>22</v>
          </cell>
          <cell r="E910">
            <v>12</v>
          </cell>
          <cell r="F910">
            <v>34</v>
          </cell>
          <cell r="G910">
            <v>6</v>
          </cell>
          <cell r="H910">
            <v>21</v>
          </cell>
          <cell r="I910">
            <v>27</v>
          </cell>
          <cell r="J910">
            <v>600655</v>
          </cell>
        </row>
        <row r="911">
          <cell r="B911">
            <v>600657</v>
          </cell>
          <cell r="C911" t="str">
            <v>Persantin Tabs 25mg 100'S</v>
          </cell>
          <cell r="D911">
            <v>7071</v>
          </cell>
          <cell r="E911">
            <v>288</v>
          </cell>
          <cell r="F911">
            <v>7359</v>
          </cell>
          <cell r="G911">
            <v>3216</v>
          </cell>
          <cell r="H911">
            <v>467</v>
          </cell>
          <cell r="I911">
            <v>3683</v>
          </cell>
          <cell r="J911">
            <v>600657</v>
          </cell>
        </row>
        <row r="912">
          <cell r="B912">
            <v>600658</v>
          </cell>
          <cell r="C912" t="str">
            <v>Persantin Tabs 100mg 100'S</v>
          </cell>
          <cell r="D912">
            <v>2810</v>
          </cell>
          <cell r="E912">
            <v>148</v>
          </cell>
          <cell r="F912">
            <v>2958</v>
          </cell>
          <cell r="G912">
            <v>1994</v>
          </cell>
          <cell r="H912">
            <v>137</v>
          </cell>
          <cell r="I912">
            <v>2131</v>
          </cell>
          <cell r="J912">
            <v>600658</v>
          </cell>
        </row>
        <row r="913">
          <cell r="B913">
            <v>600659</v>
          </cell>
          <cell r="C913" t="str">
            <v>Ecee 2 Tabs 0.75mg 1 x 2'S</v>
          </cell>
          <cell r="D913">
            <v>13</v>
          </cell>
          <cell r="E913">
            <v>0</v>
          </cell>
          <cell r="F913">
            <v>13</v>
          </cell>
          <cell r="G913">
            <v>55</v>
          </cell>
          <cell r="H913">
            <v>0</v>
          </cell>
          <cell r="I913">
            <v>55</v>
          </cell>
          <cell r="J913">
            <v>600659</v>
          </cell>
        </row>
        <row r="914">
          <cell r="B914">
            <v>600660</v>
          </cell>
          <cell r="C914" t="str">
            <v>Jonac Gel 30G Tube</v>
          </cell>
          <cell r="D914">
            <v>9098</v>
          </cell>
          <cell r="E914">
            <v>796</v>
          </cell>
          <cell r="F914">
            <v>9894</v>
          </cell>
          <cell r="G914">
            <v>20332</v>
          </cell>
          <cell r="H914">
            <v>2964</v>
          </cell>
          <cell r="I914">
            <v>23296</v>
          </cell>
          <cell r="J914">
            <v>600660</v>
          </cell>
        </row>
        <row r="915">
          <cell r="B915">
            <v>600661</v>
          </cell>
          <cell r="C915" t="str">
            <v>Jonac Supp'S (AD) 100mg 5'S</v>
          </cell>
          <cell r="D915">
            <v>2475</v>
          </cell>
          <cell r="E915">
            <v>0</v>
          </cell>
          <cell r="F915">
            <v>2475</v>
          </cell>
          <cell r="G915">
            <v>4355</v>
          </cell>
          <cell r="H915">
            <v>63</v>
          </cell>
          <cell r="I915">
            <v>4418</v>
          </cell>
          <cell r="J915">
            <v>600661</v>
          </cell>
        </row>
        <row r="916">
          <cell r="B916">
            <v>600662</v>
          </cell>
          <cell r="C916" t="str">
            <v>Jonac Supp'S (IN) 12.5mg 5'S</v>
          </cell>
          <cell r="D916">
            <v>759</v>
          </cell>
          <cell r="E916">
            <v>0</v>
          </cell>
          <cell r="F916">
            <v>759</v>
          </cell>
          <cell r="G916">
            <v>647</v>
          </cell>
          <cell r="H916">
            <v>19000</v>
          </cell>
          <cell r="I916">
            <v>19647</v>
          </cell>
          <cell r="J916">
            <v>600662</v>
          </cell>
        </row>
        <row r="917">
          <cell r="B917">
            <v>600663</v>
          </cell>
          <cell r="C917" t="str">
            <v>Alupent Syrup 100ml 10mg/5ml</v>
          </cell>
          <cell r="D917">
            <v>2394</v>
          </cell>
          <cell r="E917">
            <v>175</v>
          </cell>
          <cell r="F917">
            <v>2569</v>
          </cell>
          <cell r="G917">
            <v>2605</v>
          </cell>
          <cell r="H917">
            <v>149</v>
          </cell>
          <cell r="I917">
            <v>2754</v>
          </cell>
          <cell r="J917">
            <v>600663</v>
          </cell>
        </row>
        <row r="918">
          <cell r="B918">
            <v>600664</v>
          </cell>
          <cell r="C918" t="str">
            <v>Alupent Tabs 10mg 100'S</v>
          </cell>
          <cell r="D918">
            <v>3251</v>
          </cell>
          <cell r="E918">
            <v>280</v>
          </cell>
          <cell r="F918">
            <v>3531</v>
          </cell>
          <cell r="G918">
            <v>2924</v>
          </cell>
          <cell r="H918">
            <v>360</v>
          </cell>
          <cell r="I918">
            <v>3284</v>
          </cell>
          <cell r="J918">
            <v>600664</v>
          </cell>
        </row>
        <row r="919">
          <cell r="B919">
            <v>600665</v>
          </cell>
          <cell r="C919" t="str">
            <v>Bisolven Elixir Syrup 100ml 4mg/5ml</v>
          </cell>
          <cell r="D919">
            <v>5198</v>
          </cell>
          <cell r="E919">
            <v>1420</v>
          </cell>
          <cell r="F919">
            <v>6618</v>
          </cell>
          <cell r="G919">
            <v>3235</v>
          </cell>
          <cell r="H919">
            <v>925</v>
          </cell>
          <cell r="I919">
            <v>4160</v>
          </cell>
          <cell r="J919">
            <v>600665</v>
          </cell>
        </row>
        <row r="920">
          <cell r="B920">
            <v>600666</v>
          </cell>
          <cell r="C920" t="str">
            <v>Bisolven Tabs 8mg 100'S</v>
          </cell>
          <cell r="D920">
            <v>1715</v>
          </cell>
          <cell r="E920">
            <v>92</v>
          </cell>
          <cell r="F920">
            <v>1807</v>
          </cell>
          <cell r="G920">
            <v>1177</v>
          </cell>
          <cell r="H920">
            <v>171</v>
          </cell>
          <cell r="I920">
            <v>1348</v>
          </cell>
          <cell r="J920">
            <v>600666</v>
          </cell>
        </row>
        <row r="921">
          <cell r="B921">
            <v>600667</v>
          </cell>
          <cell r="C921" t="str">
            <v>Kalzana Tabs 100'S</v>
          </cell>
          <cell r="D921">
            <v>14005</v>
          </cell>
          <cell r="E921">
            <v>1311</v>
          </cell>
          <cell r="F921">
            <v>15316</v>
          </cell>
          <cell r="G921">
            <v>9419</v>
          </cell>
          <cell r="H921">
            <v>1486</v>
          </cell>
          <cell r="I921">
            <v>10905</v>
          </cell>
          <cell r="J921">
            <v>600667</v>
          </cell>
        </row>
        <row r="922">
          <cell r="B922">
            <v>601506</v>
          </cell>
          <cell r="C922" t="str">
            <v>Folistim 50 ,10'S Tabs</v>
          </cell>
          <cell r="D922">
            <v>834</v>
          </cell>
          <cell r="E922">
            <v>20077</v>
          </cell>
          <cell r="F922">
            <v>20911</v>
          </cell>
          <cell r="G922">
            <v>1083</v>
          </cell>
          <cell r="H922">
            <v>20030</v>
          </cell>
          <cell r="I922">
            <v>21113</v>
          </cell>
          <cell r="J922">
            <v>601506</v>
          </cell>
        </row>
        <row r="923">
          <cell r="B923">
            <v>601939</v>
          </cell>
          <cell r="C923" t="str">
            <v>Vegestone 100 Caps (10X10's or 2X50's)</v>
          </cell>
          <cell r="D923">
            <v>53</v>
          </cell>
          <cell r="E923">
            <v>6</v>
          </cell>
          <cell r="F923">
            <v>59</v>
          </cell>
          <cell r="G923">
            <v>21</v>
          </cell>
          <cell r="H923">
            <v>1</v>
          </cell>
          <cell r="I923">
            <v>22</v>
          </cell>
          <cell r="J923">
            <v>601939</v>
          </cell>
        </row>
        <row r="924">
          <cell r="B924">
            <v>601940</v>
          </cell>
          <cell r="C924" t="str">
            <v>Vegestone 200 Caps (6X10's or 2X30's)</v>
          </cell>
          <cell r="D924">
            <v>104</v>
          </cell>
          <cell r="E924">
            <v>22</v>
          </cell>
          <cell r="F924">
            <v>126</v>
          </cell>
          <cell r="G924">
            <v>9</v>
          </cell>
          <cell r="H924">
            <v>23</v>
          </cell>
          <cell r="I924">
            <v>32</v>
          </cell>
          <cell r="J924">
            <v>601940</v>
          </cell>
        </row>
        <row r="925">
          <cell r="B925">
            <v>601973</v>
          </cell>
          <cell r="C925" t="str">
            <v>Ferup Caps 4 X 30'S</v>
          </cell>
          <cell r="D925">
            <v>1066</v>
          </cell>
          <cell r="E925">
            <v>120</v>
          </cell>
          <cell r="F925">
            <v>1186</v>
          </cell>
          <cell r="G925">
            <v>656</v>
          </cell>
          <cell r="H925">
            <v>29</v>
          </cell>
          <cell r="I925">
            <v>685</v>
          </cell>
          <cell r="J925">
            <v>601973</v>
          </cell>
        </row>
        <row r="926">
          <cell r="B926">
            <v>601974</v>
          </cell>
          <cell r="C926" t="str">
            <v>Paragan 500mg Tabs 10 X 10'S</v>
          </cell>
          <cell r="D926">
            <v>2118</v>
          </cell>
          <cell r="E926">
            <v>105</v>
          </cell>
          <cell r="F926">
            <v>2223</v>
          </cell>
          <cell r="G926">
            <v>1026</v>
          </cell>
          <cell r="H926">
            <v>40</v>
          </cell>
          <cell r="I926">
            <v>1066</v>
          </cell>
          <cell r="J926">
            <v>601974</v>
          </cell>
        </row>
        <row r="927">
          <cell r="B927">
            <v>602490</v>
          </cell>
          <cell r="C927" t="str">
            <v>Sugar Free Sachets 100's</v>
          </cell>
          <cell r="D927">
            <v>24</v>
          </cell>
          <cell r="E927">
            <v>40</v>
          </cell>
          <cell r="F927">
            <v>64</v>
          </cell>
          <cell r="G927">
            <v>55</v>
          </cell>
          <cell r="H927">
            <v>18</v>
          </cell>
          <cell r="I927">
            <v>73</v>
          </cell>
          <cell r="J927">
            <v>602490</v>
          </cell>
        </row>
        <row r="928">
          <cell r="B928">
            <v>602910</v>
          </cell>
          <cell r="C928" t="str">
            <v>Eurovit Caps 3x10s</v>
          </cell>
          <cell r="D928">
            <v>54</v>
          </cell>
          <cell r="E928">
            <v>4</v>
          </cell>
          <cell r="F928">
            <v>58</v>
          </cell>
          <cell r="H928">
            <v>0</v>
          </cell>
          <cell r="I928">
            <v>0</v>
          </cell>
          <cell r="J928">
            <v>602910</v>
          </cell>
        </row>
        <row r="929">
          <cell r="B929" t="str">
            <v>Result</v>
          </cell>
          <cell r="C929">
            <v>0</v>
          </cell>
          <cell r="D929">
            <v>65882</v>
          </cell>
          <cell r="E929">
            <v>28345</v>
          </cell>
          <cell r="F929">
            <v>94227</v>
          </cell>
          <cell r="G929">
            <v>66496</v>
          </cell>
          <cell r="H929">
            <v>47467</v>
          </cell>
          <cell r="I929">
            <v>113963</v>
          </cell>
        </row>
        <row r="930">
          <cell r="D930">
            <v>678100</v>
          </cell>
          <cell r="E930">
            <v>267086.875</v>
          </cell>
          <cell r="F930">
            <v>945181.27499999991</v>
          </cell>
          <cell r="G930">
            <v>698272</v>
          </cell>
          <cell r="H930">
            <v>307257.43000000005</v>
          </cell>
          <cell r="I930">
            <v>1005529.4299999999</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Suart"/>
      <sheetName val="CUMAA"/>
      <sheetName val="Sucaa"/>
      <sheetName val="FG"/>
      <sheetName val="PCOST"/>
      <sheetName val="STOCKS"/>
      <sheetName val="WIP99"/>
      <sheetName val="Finance MI"/>
      <sheetName val="MI-Rec"/>
      <sheetName val="CumRec"/>
      <sheetName val="Slot"/>
      <sheetName val="Cover"/>
      <sheetName val="Conten"/>
      <sheetName val="Claims"/>
      <sheetName val="Sheet1"/>
      <sheetName val="Annex-8"/>
      <sheetName val="Finance_MI"/>
      <sheetName val="Finance_MI1"/>
      <sheetName val="Finance_MI2"/>
      <sheetName val="Stats"/>
      <sheetName val="BLProf"/>
      <sheetName val="BS"/>
      <sheetName val="IS STD"/>
      <sheetName val="Info"/>
      <sheetName val="Date Setup"/>
      <sheetName val="IS Mon"/>
      <sheetName val="ProjNext"/>
      <sheetName val="ProjCurr"/>
      <sheetName val="Op Bal"/>
      <sheetName val="Layout"/>
      <sheetName val="Sensitivity"/>
      <sheetName val="BUD-D.XLS"/>
      <sheetName val="Chart of Accounts-Cost Centres"/>
      <sheetName val="Merchandising Summary"/>
      <sheetName val="Summary"/>
      <sheetName val="1.Communication"/>
      <sheetName val="2.Stationary"/>
      <sheetName val="3.CAPEX Budget"/>
      <sheetName val="4.Head Count"/>
      <sheetName val="5.Foreign Travel"/>
      <sheetName val="6.Customer Entertainment"/>
      <sheetName val="QA20A"/>
      <sheetName val="Ac9904"/>
      <sheetName val="IS_STD"/>
      <sheetName val="Date_Setup"/>
      <sheetName val="IS_Mon"/>
      <sheetName val="Op_Bal"/>
      <sheetName val="BUD-D_XLS"/>
      <sheetName val="Chart_of_Accounts-Cost_Centres"/>
      <sheetName val="Merchandising_Summary"/>
      <sheetName val="1_Communication"/>
      <sheetName val="2_Stationary"/>
      <sheetName val="3_CAPEX_Budget"/>
      <sheetName val="4_Head_Count"/>
      <sheetName val="5_Foreign_Travel"/>
      <sheetName val="6_Customer_Entertainment"/>
      <sheetName val="Actuals"/>
      <sheetName val="INDEX"/>
      <sheetName val="달성율"/>
      <sheetName val="계획표지"/>
      <sheetName val="BS 1112"/>
      <sheetName val="DownLoad"/>
      <sheetName val="IS_STD1"/>
      <sheetName val="Date_Setup1"/>
      <sheetName val="IS_Mon1"/>
      <sheetName val="Op_Bal1"/>
      <sheetName val="Chart_of_Accounts-Cost_Centres1"/>
      <sheetName val="Merchandising_Summary1"/>
      <sheetName val="1_Communication1"/>
      <sheetName val="2_Stationary1"/>
      <sheetName val="3_CAPEX_Budget1"/>
      <sheetName val="4_Head_Count1"/>
      <sheetName val="5_Foreign_Travel1"/>
      <sheetName val="6_Customer_Entertainment1"/>
      <sheetName val="BUD-D_XLS1"/>
      <sheetName val="Finance_MI3"/>
      <sheetName val="IS_STD2"/>
      <sheetName val="Date_Setup2"/>
      <sheetName val="IS_Mon2"/>
      <sheetName val="Op_Bal2"/>
      <sheetName val="Chart_of_Accounts-Cost_Centres2"/>
      <sheetName val="Merchandising_Summary2"/>
      <sheetName val="1_Communication2"/>
      <sheetName val="2_Stationary2"/>
      <sheetName val="3_CAPEX_Budget2"/>
      <sheetName val="4_Head_Count2"/>
      <sheetName val="5_Foreign_Travel2"/>
      <sheetName val="6_Customer_Entertainment2"/>
      <sheetName val="BUD-D_XLS2"/>
      <sheetName val="Finance_MI4"/>
      <sheetName val="IS_STD3"/>
      <sheetName val="Date_Setup3"/>
      <sheetName val="IS_Mon3"/>
      <sheetName val="Op_Bal3"/>
      <sheetName val="Chart_of_Accounts-Cost_Centres3"/>
      <sheetName val="Merchandising_Summary3"/>
      <sheetName val="1_Communication3"/>
      <sheetName val="2_Stationary3"/>
      <sheetName val="3_CAPEX_Budget3"/>
      <sheetName val="4_Head_Count3"/>
      <sheetName val="5_Foreign_Travel3"/>
      <sheetName val="6_Customer_Entertainment3"/>
      <sheetName val="BUD-D_XLS3"/>
      <sheetName val="Finance_MI6"/>
      <sheetName val="IS_STD5"/>
      <sheetName val="Date_Setup5"/>
      <sheetName val="IS_Mon5"/>
      <sheetName val="Op_Bal5"/>
      <sheetName val="Chart_of_Accounts-Cost_Centres5"/>
      <sheetName val="Merchandising_Summary5"/>
      <sheetName val="1_Communication5"/>
      <sheetName val="2_Stationary5"/>
      <sheetName val="3_CAPEX_Budget5"/>
      <sheetName val="4_Head_Count5"/>
      <sheetName val="5_Foreign_Travel5"/>
      <sheetName val="6_Customer_Entertainment5"/>
      <sheetName val="BUD-D_XLS5"/>
      <sheetName val="Finance_MI5"/>
      <sheetName val="IS_STD4"/>
      <sheetName val="Date_Setup4"/>
      <sheetName val="IS_Mon4"/>
      <sheetName val="Op_Bal4"/>
      <sheetName val="Chart_of_Accounts-Cost_Centres4"/>
      <sheetName val="Merchandising_Summary4"/>
      <sheetName val="1_Communication4"/>
      <sheetName val="2_Stationary4"/>
      <sheetName val="3_CAPEX_Budget4"/>
      <sheetName val="4_Head_Count4"/>
      <sheetName val="5_Foreign_Travel4"/>
      <sheetName val="6_Customer_Entertainment4"/>
      <sheetName val="BUD-D_XLS4"/>
      <sheetName val="Finance_MI10"/>
      <sheetName val="IS_STD9"/>
      <sheetName val="Date_Setup9"/>
      <sheetName val="IS_Mon9"/>
      <sheetName val="Op_Bal9"/>
      <sheetName val="Chart_of_Accounts-Cost_Centres9"/>
      <sheetName val="Merchandising_Summary9"/>
      <sheetName val="1_Communication9"/>
      <sheetName val="2_Stationary9"/>
      <sheetName val="3_CAPEX_Budget9"/>
      <sheetName val="4_Head_Count9"/>
      <sheetName val="5_Foreign_Travel9"/>
      <sheetName val="6_Customer_Entertainment9"/>
      <sheetName val="BUD-D_XLS9"/>
      <sheetName val="Finance_MI7"/>
      <sheetName val="IS_STD6"/>
      <sheetName val="Date_Setup6"/>
      <sheetName val="IS_Mon6"/>
      <sheetName val="Op_Bal6"/>
      <sheetName val="Chart_of_Accounts-Cost_Centres6"/>
      <sheetName val="Merchandising_Summary6"/>
      <sheetName val="1_Communication6"/>
      <sheetName val="2_Stationary6"/>
      <sheetName val="3_CAPEX_Budget6"/>
      <sheetName val="4_Head_Count6"/>
      <sheetName val="5_Foreign_Travel6"/>
      <sheetName val="6_Customer_Entertainment6"/>
      <sheetName val="BUD-D_XLS6"/>
      <sheetName val="Finance_MI8"/>
      <sheetName val="IS_STD7"/>
      <sheetName val="Date_Setup7"/>
      <sheetName val="IS_Mon7"/>
      <sheetName val="Op_Bal7"/>
      <sheetName val="Chart_of_Accounts-Cost_Centres7"/>
      <sheetName val="Merchandising_Summary7"/>
      <sheetName val="1_Communication7"/>
      <sheetName val="2_Stationary7"/>
      <sheetName val="3_CAPEX_Budget7"/>
      <sheetName val="4_Head_Count7"/>
      <sheetName val="5_Foreign_Travel7"/>
      <sheetName val="6_Customer_Entertainment7"/>
      <sheetName val="BUD-D_XLS7"/>
      <sheetName val="Finance_MI9"/>
      <sheetName val="IS_STD8"/>
      <sheetName val="Date_Setup8"/>
      <sheetName val="IS_Mon8"/>
      <sheetName val="Op_Bal8"/>
      <sheetName val="Chart_of_Accounts-Cost_Centres8"/>
      <sheetName val="Merchandising_Summary8"/>
      <sheetName val="1_Communication8"/>
      <sheetName val="2_Stationary8"/>
      <sheetName val="3_CAPEX_Budget8"/>
      <sheetName val="4_Head_Count8"/>
      <sheetName val="5_Foreign_Travel8"/>
      <sheetName val="6_Customer_Entertainment8"/>
      <sheetName val="BUD-D_XLS8"/>
      <sheetName val="Finance_MI12"/>
      <sheetName val="IS_STD11"/>
      <sheetName val="Date_Setup11"/>
      <sheetName val="IS_Mon11"/>
      <sheetName val="Op_Bal11"/>
      <sheetName val="Chart_of_Accounts-Cost_Centre11"/>
      <sheetName val="Merchandising_Summary11"/>
      <sheetName val="1_Communication11"/>
      <sheetName val="2_Stationary11"/>
      <sheetName val="3_CAPEX_Budget11"/>
      <sheetName val="4_Head_Count11"/>
      <sheetName val="5_Foreign_Travel11"/>
      <sheetName val="6_Customer_Entertainment11"/>
      <sheetName val="BUD-D_XLS11"/>
      <sheetName val="Finance_MI11"/>
      <sheetName val="IS_STD10"/>
      <sheetName val="Date_Setup10"/>
      <sheetName val="IS_Mon10"/>
      <sheetName val="Op_Bal10"/>
      <sheetName val="Chart_of_Accounts-Cost_Centre10"/>
      <sheetName val="Merchandising_Summary10"/>
      <sheetName val="1_Communication10"/>
      <sheetName val="2_Stationary10"/>
      <sheetName val="3_CAPEX_Budget10"/>
      <sheetName val="4_Head_Count10"/>
      <sheetName val="5_Foreign_Travel10"/>
      <sheetName val="6_Customer_Entertainment10"/>
      <sheetName val="BUD-D_XLS10"/>
      <sheetName val="Finance_MI13"/>
      <sheetName val="IS_STD12"/>
      <sheetName val="Date_Setup12"/>
      <sheetName val="IS_Mon12"/>
      <sheetName val="Op_Bal12"/>
      <sheetName val="Chart_of_Accounts-Cost_Centre12"/>
      <sheetName val="Merchandising_Summary12"/>
      <sheetName val="1_Communication12"/>
      <sheetName val="2_Stationary12"/>
      <sheetName val="3_CAPEX_Budget12"/>
      <sheetName val="4_Head_Count12"/>
      <sheetName val="5_Foreign_Travel12"/>
      <sheetName val="6_Customer_Entertainment12"/>
      <sheetName val="BUD-D_XLS12"/>
      <sheetName val="Finance_MI14"/>
      <sheetName val="IS_STD13"/>
      <sheetName val="Date_Setup13"/>
      <sheetName val="IS_Mon13"/>
      <sheetName val="Op_Bal13"/>
      <sheetName val="Chart_of_Accounts-Cost_Centre13"/>
      <sheetName val="Merchandising_Summary13"/>
      <sheetName val="1_Communication13"/>
      <sheetName val="2_Stationary13"/>
      <sheetName val="3_CAPEX_Budget13"/>
      <sheetName val="4_Head_Count13"/>
      <sheetName val="5_Foreign_Travel13"/>
      <sheetName val="6_Customer_Entertainment13"/>
      <sheetName val="BUD-D_XLS13"/>
      <sheetName val="Capital All"/>
      <sheetName val="Brecomp"/>
      <sheetName val="Parc"/>
      <sheetName val="OD-INR"/>
      <sheetName val="Debit Adj"/>
      <sheetName val="Balance"/>
      <sheetName val="BS1415"/>
      <sheetName val="Tax"/>
      <sheetName val="PL1415"/>
    </sheetNames>
    <sheetDataSet>
      <sheetData sheetId="0" refreshError="1"/>
      <sheetData sheetId="1" refreshError="1">
        <row r="11">
          <cell r="D11" t="str">
            <v>205-811</v>
          </cell>
        </row>
        <row r="58">
          <cell r="B58" t="str">
            <v>209-845</v>
          </cell>
          <cell r="C58">
            <v>179.00997549877493</v>
          </cell>
          <cell r="D58">
            <v>34284</v>
          </cell>
          <cell r="E58">
            <v>6137178</v>
          </cell>
          <cell r="F58">
            <v>7.0561374693734686</v>
          </cell>
          <cell r="G58">
            <v>241912.617</v>
          </cell>
          <cell r="H58">
            <v>101</v>
          </cell>
          <cell r="I58">
            <v>3462684</v>
          </cell>
          <cell r="J58">
            <v>11.64</v>
          </cell>
          <cell r="K58">
            <v>10.126800000000001</v>
          </cell>
          <cell r="L58">
            <v>347187.21120000002</v>
          </cell>
          <cell r="M58">
            <v>4051783.8281999999</v>
          </cell>
          <cell r="N58">
            <v>60.827038029401471</v>
          </cell>
          <cell r="O58">
            <v>2085394.1718000001</v>
          </cell>
          <cell r="P58">
            <v>33.979691835563514</v>
          </cell>
        </row>
        <row r="155">
          <cell r="B155" t="str">
            <v>Stock Lot</v>
          </cell>
          <cell r="C155">
            <v>24.382720199190786</v>
          </cell>
          <cell r="D155">
            <v>9639</v>
          </cell>
          <cell r="E155">
            <v>235025.03999999998</v>
          </cell>
          <cell r="F155">
            <v>0</v>
          </cell>
          <cell r="G155">
            <v>0</v>
          </cell>
          <cell r="H155">
            <v>24.382720199190786</v>
          </cell>
          <cell r="I155">
            <v>235025.03999999998</v>
          </cell>
          <cell r="J155">
            <v>100</v>
          </cell>
          <cell r="K155">
            <v>0</v>
          </cell>
          <cell r="L155">
            <v>0</v>
          </cell>
          <cell r="M155">
            <v>0</v>
          </cell>
          <cell r="N155">
            <v>24.382720199190786</v>
          </cell>
          <cell r="O155">
            <v>235025.03999999998</v>
          </cell>
          <cell r="P155">
            <v>100</v>
          </cell>
        </row>
      </sheetData>
      <sheetData sheetId="2" refreshError="1"/>
      <sheetData sheetId="3" refreshError="1">
        <row r="11">
          <cell r="D11" t="str">
            <v>205-811</v>
          </cell>
        </row>
        <row r="12">
          <cell r="D12" t="str">
            <v>206-164</v>
          </cell>
        </row>
        <row r="13">
          <cell r="D13" t="str">
            <v>209-459</v>
          </cell>
        </row>
        <row r="14">
          <cell r="D14" t="str">
            <v>209-533</v>
          </cell>
        </row>
        <row r="15">
          <cell r="D15" t="str">
            <v>209-534</v>
          </cell>
        </row>
        <row r="16">
          <cell r="D16" t="str">
            <v>209-545</v>
          </cell>
        </row>
        <row r="17">
          <cell r="D17" t="str">
            <v>209A340</v>
          </cell>
        </row>
        <row r="18">
          <cell r="D18" t="str">
            <v>209A533</v>
          </cell>
        </row>
        <row r="19">
          <cell r="D19" t="str">
            <v>216-148</v>
          </cell>
        </row>
        <row r="20">
          <cell r="D20" t="str">
            <v>217-718</v>
          </cell>
        </row>
        <row r="21">
          <cell r="D21" t="str">
            <v>730S100</v>
          </cell>
        </row>
        <row r="22">
          <cell r="D22" t="str">
            <v>317-018</v>
          </cell>
        </row>
        <row r="23">
          <cell r="D23" t="str">
            <v>217-428</v>
          </cell>
        </row>
        <row r="24">
          <cell r="D24" t="str">
            <v>217-540</v>
          </cell>
        </row>
        <row r="25">
          <cell r="D25" t="str">
            <v>217-573</v>
          </cell>
        </row>
        <row r="26">
          <cell r="D26" t="str">
            <v>217-579</v>
          </cell>
        </row>
        <row r="27">
          <cell r="D27" t="str">
            <v>217-661</v>
          </cell>
        </row>
        <row r="28">
          <cell r="D28" t="str">
            <v>217A428</v>
          </cell>
        </row>
        <row r="29">
          <cell r="D29" t="str">
            <v>217B428</v>
          </cell>
        </row>
        <row r="30">
          <cell r="D30" t="str">
            <v>209-468</v>
          </cell>
        </row>
        <row r="31">
          <cell r="D31" t="str">
            <v>209-535</v>
          </cell>
        </row>
        <row r="301">
          <cell r="D301" t="str">
            <v>201-746</v>
          </cell>
        </row>
        <row r="302">
          <cell r="D302" t="str">
            <v>201L984</v>
          </cell>
        </row>
        <row r="303">
          <cell r="D303" t="str">
            <v>49X036</v>
          </cell>
        </row>
        <row r="304">
          <cell r="D304" t="str">
            <v>70-689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efreshError="1">
        <row r="5">
          <cell r="A5" t="str">
            <v>Agency</v>
          </cell>
          <cell r="B5" t="str">
            <v>B/F Balance</v>
          </cell>
          <cell r="C5" t="str">
            <v>Purchase Rpts</v>
          </cell>
          <cell r="D5" t="str">
            <v xml:space="preserve">Sundry Rpts </v>
          </cell>
          <cell r="E5" t="str">
            <v>Cost of Sales</v>
          </cell>
          <cell r="F5" t="str">
            <v>Transferd</v>
          </cell>
          <cell r="G5" t="str">
            <v>Total</v>
          </cell>
          <cell r="J5" t="str">
            <v>%</v>
          </cell>
          <cell r="K5">
            <v>80000</v>
          </cell>
        </row>
        <row r="7">
          <cell r="A7" t="str">
            <v>Abbott Laboratories</v>
          </cell>
          <cell r="B7">
            <v>6254623.6200000001</v>
          </cell>
          <cell r="C7">
            <v>1050645.5</v>
          </cell>
          <cell r="D7">
            <v>330776.59999999998</v>
          </cell>
          <cell r="E7">
            <v>2795546.66</v>
          </cell>
          <cell r="F7">
            <v>1061679.04</v>
          </cell>
          <cell r="G7">
            <v>3778820.02</v>
          </cell>
          <cell r="J7">
            <v>0.47617451186250109</v>
          </cell>
          <cell r="K7">
            <v>38093.960949000088</v>
          </cell>
        </row>
        <row r="8">
          <cell r="A8" t="str">
            <v>Adwia</v>
          </cell>
          <cell r="B8">
            <v>39534.379999999997</v>
          </cell>
          <cell r="C8">
            <v>0</v>
          </cell>
          <cell r="D8">
            <v>0</v>
          </cell>
          <cell r="E8">
            <v>10366.959999999999</v>
          </cell>
          <cell r="F8">
            <v>1822.96</v>
          </cell>
          <cell r="G8">
            <v>27344.46</v>
          </cell>
          <cell r="J8">
            <v>3.4457144885782854E-3</v>
          </cell>
          <cell r="K8">
            <v>275.65715908626282</v>
          </cell>
        </row>
        <row r="9">
          <cell r="A9" t="str">
            <v>Aegis Ltd.</v>
          </cell>
          <cell r="B9">
            <v>196310.06</v>
          </cell>
          <cell r="C9">
            <v>0</v>
          </cell>
          <cell r="D9">
            <v>0</v>
          </cell>
          <cell r="E9">
            <v>0</v>
          </cell>
          <cell r="F9">
            <v>0</v>
          </cell>
          <cell r="G9">
            <v>196310.06</v>
          </cell>
          <cell r="J9">
            <v>2.4737311250457042E-2</v>
          </cell>
          <cell r="K9">
            <v>1978.9849000365634</v>
          </cell>
        </row>
        <row r="10">
          <cell r="A10" t="str">
            <v>Allergan</v>
          </cell>
          <cell r="B10">
            <v>1491558.52</v>
          </cell>
          <cell r="C10">
            <v>1962369.9</v>
          </cell>
          <cell r="D10">
            <v>0</v>
          </cell>
          <cell r="E10">
            <v>1455180.92</v>
          </cell>
          <cell r="F10">
            <v>1922.74</v>
          </cell>
          <cell r="G10">
            <v>1996824.77</v>
          </cell>
          <cell r="J10">
            <v>0.25162274336889456</v>
          </cell>
          <cell r="K10">
            <v>20129.819469511564</v>
          </cell>
        </row>
        <row r="11">
          <cell r="A11" t="str">
            <v>AMO Asia Ltd.</v>
          </cell>
          <cell r="B11">
            <v>3405259.68</v>
          </cell>
          <cell r="C11">
            <v>2821148.73</v>
          </cell>
          <cell r="D11">
            <v>0</v>
          </cell>
          <cell r="E11">
            <v>758402.69</v>
          </cell>
          <cell r="F11">
            <v>231295.98</v>
          </cell>
          <cell r="G11">
            <v>5236709.75</v>
          </cell>
          <cell r="J11">
            <v>0.65988528053046847</v>
          </cell>
          <cell r="K11">
            <v>52790.822442437478</v>
          </cell>
        </row>
        <row r="12">
          <cell r="A12" t="str">
            <v>Apex Marketing &amp; Technica</v>
          </cell>
          <cell r="B12">
            <v>617152.52</v>
          </cell>
          <cell r="C12">
            <v>0</v>
          </cell>
          <cell r="D12">
            <v>0</v>
          </cell>
          <cell r="E12">
            <v>0</v>
          </cell>
          <cell r="F12">
            <v>0</v>
          </cell>
          <cell r="G12">
            <v>617152.52</v>
          </cell>
          <cell r="J12">
            <v>7.7768271153520682E-2</v>
          </cell>
          <cell r="K12">
            <v>6221.4616922816549</v>
          </cell>
        </row>
        <row r="13">
          <cell r="A13" t="str">
            <v>AstraZeneca</v>
          </cell>
          <cell r="B13">
            <v>68651437.769999996</v>
          </cell>
          <cell r="C13">
            <v>5158039.1100000003</v>
          </cell>
          <cell r="D13">
            <v>104774.59</v>
          </cell>
          <cell r="E13">
            <v>16040884.119999999</v>
          </cell>
          <cell r="F13">
            <v>626352.73</v>
          </cell>
          <cell r="G13">
            <v>57247014.630000003</v>
          </cell>
          <cell r="J13">
            <v>7.2137781378181938</v>
          </cell>
          <cell r="K13">
            <v>577102.25102545554</v>
          </cell>
        </row>
        <row r="14">
          <cell r="A14" t="str">
            <v>Aventis Pasteur</v>
          </cell>
          <cell r="B14">
            <v>0</v>
          </cell>
          <cell r="C14">
            <v>0</v>
          </cell>
          <cell r="D14">
            <v>0</v>
          </cell>
          <cell r="E14">
            <v>0</v>
          </cell>
          <cell r="F14">
            <v>0</v>
          </cell>
          <cell r="G14">
            <v>0</v>
          </cell>
          <cell r="J14">
            <v>0</v>
          </cell>
          <cell r="K14">
            <v>0</v>
          </cell>
        </row>
        <row r="15">
          <cell r="A15" t="str">
            <v>Bio Products</v>
          </cell>
          <cell r="B15">
            <v>0</v>
          </cell>
          <cell r="C15">
            <v>0</v>
          </cell>
          <cell r="D15">
            <v>0</v>
          </cell>
          <cell r="E15">
            <v>0</v>
          </cell>
          <cell r="F15">
            <v>0</v>
          </cell>
          <cell r="G15">
            <v>0</v>
          </cell>
          <cell r="J15">
            <v>0</v>
          </cell>
          <cell r="K15">
            <v>0</v>
          </cell>
        </row>
        <row r="16">
          <cell r="A16" t="str">
            <v>Biosensors International</v>
          </cell>
          <cell r="B16">
            <v>2988351.52</v>
          </cell>
          <cell r="C16">
            <v>0</v>
          </cell>
          <cell r="D16">
            <v>0</v>
          </cell>
          <cell r="E16">
            <v>188494.07999999999</v>
          </cell>
          <cell r="F16">
            <v>0</v>
          </cell>
          <cell r="G16">
            <v>2799857.43</v>
          </cell>
          <cell r="J16">
            <v>0.3528140366459811</v>
          </cell>
          <cell r="K16">
            <v>28225.122931678488</v>
          </cell>
        </row>
        <row r="17">
          <cell r="A17" t="str">
            <v>Ceva Sante</v>
          </cell>
          <cell r="B17">
            <v>849565.32</v>
          </cell>
          <cell r="C17">
            <v>0</v>
          </cell>
          <cell r="D17">
            <v>0</v>
          </cell>
          <cell r="E17">
            <v>100395.66</v>
          </cell>
          <cell r="F17">
            <v>1400.86</v>
          </cell>
          <cell r="G17">
            <v>747768.81</v>
          </cell>
          <cell r="J17">
            <v>9.4227416548871082E-2</v>
          </cell>
          <cell r="K17">
            <v>7538.1933239096861</v>
          </cell>
        </row>
        <row r="18">
          <cell r="A18" t="str">
            <v>Depuy</v>
          </cell>
          <cell r="B18">
            <v>0</v>
          </cell>
          <cell r="C18">
            <v>0</v>
          </cell>
          <cell r="D18">
            <v>0</v>
          </cell>
          <cell r="E18">
            <v>0</v>
          </cell>
          <cell r="F18">
            <v>0</v>
          </cell>
          <cell r="G18">
            <v>0</v>
          </cell>
          <cell r="J18">
            <v>0</v>
          </cell>
          <cell r="K18">
            <v>0</v>
          </cell>
        </row>
        <row r="19">
          <cell r="A19" t="str">
            <v>Discounts</v>
          </cell>
          <cell r="B19">
            <v>0</v>
          </cell>
          <cell r="C19">
            <v>0</v>
          </cell>
          <cell r="D19">
            <v>0</v>
          </cell>
          <cell r="E19">
            <v>0</v>
          </cell>
          <cell r="F19">
            <v>0</v>
          </cell>
          <cell r="G19">
            <v>0</v>
          </cell>
          <cell r="J19">
            <v>0</v>
          </cell>
          <cell r="K19">
            <v>0</v>
          </cell>
        </row>
        <row r="20">
          <cell r="A20" t="str">
            <v>Dynek Pty Ltd.</v>
          </cell>
          <cell r="B20">
            <v>0</v>
          </cell>
          <cell r="C20">
            <v>0</v>
          </cell>
          <cell r="D20">
            <v>0</v>
          </cell>
          <cell r="E20">
            <v>0</v>
          </cell>
          <cell r="F20">
            <v>0</v>
          </cell>
          <cell r="G20">
            <v>0</v>
          </cell>
          <cell r="J20">
            <v>0</v>
          </cell>
          <cell r="K20">
            <v>0</v>
          </cell>
        </row>
        <row r="21">
          <cell r="A21" t="str">
            <v>Ego Pharmaceuticals</v>
          </cell>
          <cell r="B21">
            <v>57610.45</v>
          </cell>
          <cell r="C21">
            <v>0</v>
          </cell>
          <cell r="D21">
            <v>0</v>
          </cell>
          <cell r="E21">
            <v>0</v>
          </cell>
          <cell r="F21">
            <v>0</v>
          </cell>
          <cell r="G21">
            <v>57610.45</v>
          </cell>
          <cell r="J21">
            <v>7.2595751482572666E-3</v>
          </cell>
          <cell r="K21">
            <v>580.76601186058133</v>
          </cell>
        </row>
        <row r="22">
          <cell r="A22" t="str">
            <v>Eli Lilly</v>
          </cell>
          <cell r="B22">
            <v>10779143.640000001</v>
          </cell>
          <cell r="C22">
            <v>8786483.2899999991</v>
          </cell>
          <cell r="D22">
            <v>0</v>
          </cell>
          <cell r="E22">
            <v>6240026.0899999999</v>
          </cell>
          <cell r="F22">
            <v>18421.32</v>
          </cell>
          <cell r="G22">
            <v>13307179.51</v>
          </cell>
          <cell r="J22">
            <v>1.6768567102703469</v>
          </cell>
          <cell r="K22">
            <v>134148.53682162776</v>
          </cell>
        </row>
        <row r="23">
          <cell r="A23" t="str">
            <v>Ethicon</v>
          </cell>
          <cell r="B23">
            <v>62698.23</v>
          </cell>
          <cell r="C23">
            <v>0</v>
          </cell>
          <cell r="D23">
            <v>0</v>
          </cell>
          <cell r="E23">
            <v>0</v>
          </cell>
          <cell r="F23">
            <v>62698.23</v>
          </cell>
          <cell r="G23">
            <v>0</v>
          </cell>
          <cell r="J23">
            <v>0</v>
          </cell>
          <cell r="K23">
            <v>0</v>
          </cell>
        </row>
        <row r="24">
          <cell r="A24" t="str">
            <v>Ethicon - Equipment</v>
          </cell>
          <cell r="B24">
            <v>0</v>
          </cell>
          <cell r="C24">
            <v>0</v>
          </cell>
          <cell r="D24">
            <v>0</v>
          </cell>
          <cell r="E24">
            <v>0</v>
          </cell>
          <cell r="F24">
            <v>0</v>
          </cell>
          <cell r="G24">
            <v>0</v>
          </cell>
          <cell r="J24">
            <v>0</v>
          </cell>
          <cell r="K24">
            <v>0</v>
          </cell>
        </row>
        <row r="25">
          <cell r="A25" t="str">
            <v>Fresenius Kabi Deutchalan</v>
          </cell>
          <cell r="B25">
            <v>2556004.14</v>
          </cell>
          <cell r="C25">
            <v>708367.1</v>
          </cell>
          <cell r="D25">
            <v>0</v>
          </cell>
          <cell r="E25">
            <v>711241.52</v>
          </cell>
          <cell r="F25">
            <v>3736.74</v>
          </cell>
          <cell r="G25">
            <v>2549392.9700000002</v>
          </cell>
          <cell r="J25">
            <v>0.32125265204756748</v>
          </cell>
          <cell r="K25">
            <v>25700.212163805398</v>
          </cell>
        </row>
        <row r="26">
          <cell r="A26" t="str">
            <v>G R Exports</v>
          </cell>
          <cell r="B26">
            <v>12029713.59</v>
          </cell>
          <cell r="C26">
            <v>0</v>
          </cell>
          <cell r="D26">
            <v>701482.57</v>
          </cell>
          <cell r="E26">
            <v>2955240.7</v>
          </cell>
          <cell r="F26">
            <v>138891.09</v>
          </cell>
          <cell r="G26">
            <v>9637064.3699999992</v>
          </cell>
          <cell r="J26">
            <v>1.2143802557106838</v>
          </cell>
          <cell r="K26">
            <v>97150.420456854699</v>
          </cell>
        </row>
        <row r="27">
          <cell r="A27" t="str">
            <v>Getz Pharma</v>
          </cell>
          <cell r="B27">
            <v>2942307.73</v>
          </cell>
          <cell r="C27">
            <v>1270325.19</v>
          </cell>
          <cell r="D27">
            <v>0</v>
          </cell>
          <cell r="E27">
            <v>906476</v>
          </cell>
          <cell r="F27">
            <v>1417.92</v>
          </cell>
          <cell r="G27">
            <v>3304738.99</v>
          </cell>
          <cell r="J27">
            <v>0.41643488365879489</v>
          </cell>
          <cell r="K27">
            <v>33314.790692703587</v>
          </cell>
        </row>
        <row r="28">
          <cell r="A28" t="str">
            <v>Goldshield</v>
          </cell>
          <cell r="B28">
            <v>1606892.7</v>
          </cell>
          <cell r="C28">
            <v>0</v>
          </cell>
          <cell r="D28">
            <v>0</v>
          </cell>
          <cell r="E28">
            <v>125511.67999999999</v>
          </cell>
          <cell r="F28">
            <v>4902.8</v>
          </cell>
          <cell r="G28">
            <v>1476478.22</v>
          </cell>
          <cell r="J28">
            <v>0.18605313086176423</v>
          </cell>
          <cell r="K28">
            <v>14884.250468941138</v>
          </cell>
        </row>
        <row r="29">
          <cell r="A29" t="str">
            <v>Grafton Pharmacia</v>
          </cell>
          <cell r="B29">
            <v>264365.09999999998</v>
          </cell>
          <cell r="C29">
            <v>0</v>
          </cell>
          <cell r="D29">
            <v>0</v>
          </cell>
          <cell r="E29">
            <v>2429.5</v>
          </cell>
          <cell r="F29">
            <v>0</v>
          </cell>
          <cell r="G29">
            <v>261935.61</v>
          </cell>
          <cell r="J29">
            <v>3.3006880605855493E-2</v>
          </cell>
          <cell r="K29">
            <v>2640.5504484684393</v>
          </cell>
        </row>
        <row r="30">
          <cell r="A30" t="str">
            <v>Hans O Mahn &amp; Co.</v>
          </cell>
          <cell r="B30">
            <v>0</v>
          </cell>
          <cell r="C30">
            <v>0</v>
          </cell>
          <cell r="D30">
            <v>0</v>
          </cell>
          <cell r="E30">
            <v>0</v>
          </cell>
          <cell r="F30">
            <v>0</v>
          </cell>
          <cell r="G30">
            <v>0</v>
          </cell>
          <cell r="J30">
            <v>0</v>
          </cell>
          <cell r="K30">
            <v>0</v>
          </cell>
        </row>
        <row r="31">
          <cell r="A31" t="str">
            <v>Hebu</v>
          </cell>
          <cell r="B31">
            <v>39259.82</v>
          </cell>
          <cell r="C31">
            <v>0</v>
          </cell>
          <cell r="D31">
            <v>0</v>
          </cell>
          <cell r="E31">
            <v>0</v>
          </cell>
          <cell r="F31">
            <v>0</v>
          </cell>
          <cell r="G31">
            <v>39259.82</v>
          </cell>
          <cell r="J31">
            <v>4.9471860330383395E-3</v>
          </cell>
          <cell r="K31">
            <v>395.77488264306714</v>
          </cell>
        </row>
        <row r="32">
          <cell r="A32" t="str">
            <v>Hemas Healthcare</v>
          </cell>
          <cell r="B32">
            <v>0</v>
          </cell>
          <cell r="C32">
            <v>0</v>
          </cell>
          <cell r="D32">
            <v>0</v>
          </cell>
          <cell r="E32">
            <v>0</v>
          </cell>
          <cell r="F32">
            <v>0</v>
          </cell>
          <cell r="G32">
            <v>0</v>
          </cell>
          <cell r="J32">
            <v>0</v>
          </cell>
          <cell r="K32">
            <v>0</v>
          </cell>
        </row>
        <row r="33">
          <cell r="A33" t="str">
            <v>Indian Herbs</v>
          </cell>
          <cell r="B33">
            <v>296891.7</v>
          </cell>
          <cell r="C33">
            <v>0</v>
          </cell>
          <cell r="D33">
            <v>0</v>
          </cell>
          <cell r="E33">
            <v>8810.44</v>
          </cell>
          <cell r="F33">
            <v>3092.16</v>
          </cell>
          <cell r="G33">
            <v>284989.11</v>
          </cell>
          <cell r="J33">
            <v>3.5911885091679661E-2</v>
          </cell>
          <cell r="K33">
            <v>2872.9508073343727</v>
          </cell>
        </row>
        <row r="34">
          <cell r="A34" t="str">
            <v>Intralife</v>
          </cell>
          <cell r="B34">
            <v>0</v>
          </cell>
          <cell r="C34">
            <v>0</v>
          </cell>
          <cell r="D34">
            <v>0</v>
          </cell>
          <cell r="E34">
            <v>0</v>
          </cell>
          <cell r="F34">
            <v>0</v>
          </cell>
          <cell r="G34">
            <v>0</v>
          </cell>
          <cell r="J34">
            <v>0</v>
          </cell>
          <cell r="K34">
            <v>0</v>
          </cell>
        </row>
        <row r="35">
          <cell r="A35" t="str">
            <v>Johanson &amp; Johnson</v>
          </cell>
          <cell r="B35">
            <v>294398.99</v>
          </cell>
          <cell r="C35">
            <v>0</v>
          </cell>
          <cell r="D35">
            <v>0</v>
          </cell>
          <cell r="E35">
            <v>0</v>
          </cell>
          <cell r="F35">
            <v>0</v>
          </cell>
          <cell r="G35">
            <v>294398.99</v>
          </cell>
          <cell r="J35">
            <v>3.7097637520207526E-2</v>
          </cell>
          <cell r="K35">
            <v>2967.811001616602</v>
          </cell>
        </row>
        <row r="36">
          <cell r="A36" t="str">
            <v>Kalbe Pharma</v>
          </cell>
          <cell r="B36">
            <v>22110424.989999998</v>
          </cell>
          <cell r="C36">
            <v>7103217.25</v>
          </cell>
          <cell r="D36">
            <v>2966.98</v>
          </cell>
          <cell r="E36">
            <v>7398508.2300000004</v>
          </cell>
          <cell r="F36">
            <v>183237.3</v>
          </cell>
          <cell r="G36">
            <v>21634863.690000001</v>
          </cell>
          <cell r="J36">
            <v>2.7262400967160909</v>
          </cell>
          <cell r="K36">
            <v>218099.20773728727</v>
          </cell>
        </row>
        <row r="37">
          <cell r="A37" t="str">
            <v>Leo</v>
          </cell>
          <cell r="B37">
            <v>41076069.329999998</v>
          </cell>
          <cell r="C37">
            <v>0</v>
          </cell>
          <cell r="D37">
            <v>0</v>
          </cell>
          <cell r="E37">
            <v>4900375.1900000004</v>
          </cell>
          <cell r="F37">
            <v>247605.36</v>
          </cell>
          <cell r="G37">
            <v>35928088.789999999</v>
          </cell>
          <cell r="J37">
            <v>4.5273498211568297</v>
          </cell>
          <cell r="K37">
            <v>362187.98569254635</v>
          </cell>
        </row>
        <row r="38">
          <cell r="A38" t="str">
            <v>Macter International</v>
          </cell>
          <cell r="B38">
            <v>573519.41</v>
          </cell>
          <cell r="C38">
            <v>0</v>
          </cell>
          <cell r="D38">
            <v>0</v>
          </cell>
          <cell r="E38">
            <v>0</v>
          </cell>
          <cell r="F38">
            <v>0</v>
          </cell>
          <cell r="G38">
            <v>573519.41</v>
          </cell>
          <cell r="J38">
            <v>7.2270000596752329E-2</v>
          </cell>
          <cell r="K38">
            <v>5781.6000477401867</v>
          </cell>
        </row>
        <row r="39">
          <cell r="A39" t="str">
            <v>Mathys</v>
          </cell>
          <cell r="B39">
            <v>3230717.66</v>
          </cell>
          <cell r="C39">
            <v>0</v>
          </cell>
          <cell r="D39">
            <v>0</v>
          </cell>
          <cell r="E39">
            <v>0</v>
          </cell>
          <cell r="F39">
            <v>0</v>
          </cell>
          <cell r="G39">
            <v>3230717.66</v>
          </cell>
          <cell r="J39">
            <v>0.40710735006534182</v>
          </cell>
          <cell r="K39">
            <v>32568.588005227346</v>
          </cell>
        </row>
        <row r="40">
          <cell r="A40" t="str">
            <v>Medela</v>
          </cell>
          <cell r="B40">
            <v>117233.1</v>
          </cell>
          <cell r="C40">
            <v>0</v>
          </cell>
          <cell r="D40">
            <v>0</v>
          </cell>
          <cell r="E40">
            <v>0</v>
          </cell>
          <cell r="F40">
            <v>0</v>
          </cell>
          <cell r="G40">
            <v>117233.1</v>
          </cell>
          <cell r="J40">
            <v>1.477271049459185E-2</v>
          </cell>
          <cell r="K40">
            <v>1181.8168395673479</v>
          </cell>
        </row>
        <row r="41">
          <cell r="A41" t="str">
            <v>Mefar</v>
          </cell>
          <cell r="B41">
            <v>16422.03</v>
          </cell>
          <cell r="C41">
            <v>0</v>
          </cell>
          <cell r="D41">
            <v>0</v>
          </cell>
          <cell r="E41">
            <v>0</v>
          </cell>
          <cell r="F41">
            <v>0</v>
          </cell>
          <cell r="G41">
            <v>16422.03</v>
          </cell>
          <cell r="J41">
            <v>2.0693634726327475E-3</v>
          </cell>
          <cell r="K41">
            <v>165.54907781061979</v>
          </cell>
        </row>
        <row r="42">
          <cell r="A42" t="str">
            <v>Miscellaneous</v>
          </cell>
          <cell r="B42">
            <v>0</v>
          </cell>
          <cell r="C42">
            <v>0</v>
          </cell>
          <cell r="D42">
            <v>0</v>
          </cell>
          <cell r="E42">
            <v>0</v>
          </cell>
          <cell r="F42">
            <v>0</v>
          </cell>
          <cell r="G42">
            <v>0</v>
          </cell>
          <cell r="J42">
            <v>0</v>
          </cell>
          <cell r="K42">
            <v>0</v>
          </cell>
        </row>
        <row r="43">
          <cell r="A43" t="str">
            <v>Modi Mundipharma</v>
          </cell>
          <cell r="B43">
            <v>0</v>
          </cell>
          <cell r="C43">
            <v>0</v>
          </cell>
          <cell r="D43">
            <v>0</v>
          </cell>
          <cell r="E43">
            <v>0</v>
          </cell>
          <cell r="F43">
            <v>0</v>
          </cell>
          <cell r="G43">
            <v>0</v>
          </cell>
          <cell r="J43">
            <v>0</v>
          </cell>
          <cell r="K43">
            <v>0</v>
          </cell>
        </row>
        <row r="44">
          <cell r="A44" t="str">
            <v>Neomedic Limited</v>
          </cell>
          <cell r="B44">
            <v>0</v>
          </cell>
          <cell r="C44">
            <v>0</v>
          </cell>
          <cell r="D44">
            <v>0</v>
          </cell>
          <cell r="E44">
            <v>0</v>
          </cell>
          <cell r="F44">
            <v>0</v>
          </cell>
          <cell r="G44">
            <v>0</v>
          </cell>
          <cell r="J44">
            <v>0</v>
          </cell>
          <cell r="K44">
            <v>0</v>
          </cell>
        </row>
        <row r="45">
          <cell r="A45" t="str">
            <v>Norgine</v>
          </cell>
          <cell r="B45">
            <v>3957920.04</v>
          </cell>
          <cell r="C45">
            <v>713035.31</v>
          </cell>
          <cell r="D45">
            <v>0</v>
          </cell>
          <cell r="E45">
            <v>909603.22</v>
          </cell>
          <cell r="F45">
            <v>1424.27</v>
          </cell>
          <cell r="G45">
            <v>3759927.86</v>
          </cell>
          <cell r="J45">
            <v>0.47379388377796261</v>
          </cell>
          <cell r="K45">
            <v>37903.510702237007</v>
          </cell>
        </row>
        <row r="46">
          <cell r="A46" t="str">
            <v>Orgenics Ltd</v>
          </cell>
          <cell r="B46">
            <v>0</v>
          </cell>
          <cell r="C46">
            <v>0</v>
          </cell>
          <cell r="D46">
            <v>0</v>
          </cell>
          <cell r="E46">
            <v>0</v>
          </cell>
          <cell r="F46">
            <v>0</v>
          </cell>
          <cell r="G46">
            <v>0</v>
          </cell>
          <cell r="J46">
            <v>0</v>
          </cell>
          <cell r="K46">
            <v>0</v>
          </cell>
        </row>
        <row r="47">
          <cell r="A47" t="str">
            <v>Pharmacia &amp; Upjohn</v>
          </cell>
          <cell r="B47">
            <v>9158559.9499999993</v>
          </cell>
          <cell r="C47">
            <v>5751394.4500000002</v>
          </cell>
          <cell r="D47">
            <v>581735.59</v>
          </cell>
          <cell r="E47">
            <v>3378154.98</v>
          </cell>
          <cell r="F47">
            <v>328454.38</v>
          </cell>
          <cell r="G47">
            <v>11785080.619999999</v>
          </cell>
          <cell r="J47">
            <v>1.4850548535753554</v>
          </cell>
          <cell r="K47">
            <v>118804.38828602844</v>
          </cell>
        </row>
        <row r="48">
          <cell r="A48" t="str">
            <v>Phoenix</v>
          </cell>
          <cell r="B48">
            <v>337866.15</v>
          </cell>
          <cell r="C48">
            <v>19747.8</v>
          </cell>
          <cell r="D48">
            <v>0</v>
          </cell>
          <cell r="E48">
            <v>0</v>
          </cell>
          <cell r="F48">
            <v>0</v>
          </cell>
          <cell r="G48">
            <v>357613.95</v>
          </cell>
          <cell r="J48">
            <v>4.5063444984201943E-2</v>
          </cell>
          <cell r="K48">
            <v>3605.0755987361554</v>
          </cell>
        </row>
        <row r="49">
          <cell r="A49" t="str">
            <v>Ranbaxy</v>
          </cell>
          <cell r="B49">
            <v>44697335.359999999</v>
          </cell>
          <cell r="C49">
            <v>15129741.92</v>
          </cell>
          <cell r="D49">
            <v>17000.59</v>
          </cell>
          <cell r="E49">
            <v>17349714.390000001</v>
          </cell>
          <cell r="F49">
            <v>2655402.91</v>
          </cell>
          <cell r="G49">
            <v>39838960.579999998</v>
          </cell>
          <cell r="J49">
            <v>5.0201643653012411</v>
          </cell>
          <cell r="K49">
            <v>401613.1492240993</v>
          </cell>
        </row>
        <row r="50">
          <cell r="A50" t="str">
            <v>Ranbaxy - Animal Healthca</v>
          </cell>
          <cell r="B50">
            <v>1984170.13</v>
          </cell>
          <cell r="C50">
            <v>0</v>
          </cell>
          <cell r="D50">
            <v>0</v>
          </cell>
          <cell r="E50">
            <v>112243.49</v>
          </cell>
          <cell r="F50">
            <v>0.01</v>
          </cell>
          <cell r="G50">
            <v>1871926.63</v>
          </cell>
          <cell r="J50">
            <v>0.23588415022810921</v>
          </cell>
          <cell r="K50">
            <v>18870.732018248738</v>
          </cell>
        </row>
        <row r="51">
          <cell r="A51" t="str">
            <v>Remedica</v>
          </cell>
          <cell r="B51">
            <v>0</v>
          </cell>
          <cell r="C51">
            <v>0</v>
          </cell>
          <cell r="D51">
            <v>0</v>
          </cell>
          <cell r="E51">
            <v>0</v>
          </cell>
          <cell r="F51">
            <v>0</v>
          </cell>
          <cell r="G51">
            <v>0</v>
          </cell>
          <cell r="J51">
            <v>0</v>
          </cell>
          <cell r="K51">
            <v>0</v>
          </cell>
        </row>
        <row r="52">
          <cell r="A52" t="str">
            <v>RUDOLF GmbH</v>
          </cell>
          <cell r="B52">
            <v>51978.36</v>
          </cell>
          <cell r="C52">
            <v>0</v>
          </cell>
          <cell r="D52">
            <v>0</v>
          </cell>
          <cell r="E52">
            <v>4925</v>
          </cell>
          <cell r="F52">
            <v>0</v>
          </cell>
          <cell r="G52">
            <v>47053.36</v>
          </cell>
          <cell r="J52">
            <v>5.929261147899427E-3</v>
          </cell>
          <cell r="K52">
            <v>474.34089183195414</v>
          </cell>
        </row>
        <row r="53">
          <cell r="A53" t="str">
            <v>Sakafarma Laboratories</v>
          </cell>
          <cell r="B53">
            <v>93030.93</v>
          </cell>
          <cell r="C53">
            <v>0</v>
          </cell>
          <cell r="D53">
            <v>0</v>
          </cell>
          <cell r="E53">
            <v>2877.25</v>
          </cell>
          <cell r="F53">
            <v>0</v>
          </cell>
          <cell r="G53">
            <v>90153.69</v>
          </cell>
          <cell r="J53">
            <v>1.1360395335354777E-2</v>
          </cell>
          <cell r="K53">
            <v>908.83162682838224</v>
          </cell>
        </row>
        <row r="54">
          <cell r="A54" t="str">
            <v>Saqalain International</v>
          </cell>
          <cell r="B54">
            <v>0</v>
          </cell>
          <cell r="C54">
            <v>0</v>
          </cell>
          <cell r="D54">
            <v>0</v>
          </cell>
          <cell r="E54">
            <v>0</v>
          </cell>
          <cell r="F54">
            <v>0</v>
          </cell>
          <cell r="G54">
            <v>0</v>
          </cell>
          <cell r="J54">
            <v>0</v>
          </cell>
          <cell r="K54">
            <v>0</v>
          </cell>
        </row>
        <row r="55">
          <cell r="A55" t="str">
            <v>Schering</v>
          </cell>
          <cell r="B55">
            <v>16260243.359999999</v>
          </cell>
          <cell r="C55">
            <v>0</v>
          </cell>
          <cell r="D55">
            <v>0</v>
          </cell>
          <cell r="E55">
            <v>3513397.18</v>
          </cell>
          <cell r="F55">
            <v>90238.86</v>
          </cell>
          <cell r="G55">
            <v>12656607.32</v>
          </cell>
          <cell r="J55">
            <v>1.59487717873273</v>
          </cell>
          <cell r="K55">
            <v>127590.17429861841</v>
          </cell>
        </row>
        <row r="56">
          <cell r="A56" t="str">
            <v>Sciclone</v>
          </cell>
          <cell r="B56">
            <v>1902192.19</v>
          </cell>
          <cell r="C56">
            <v>0</v>
          </cell>
          <cell r="D56">
            <v>0</v>
          </cell>
          <cell r="E56">
            <v>143022.14000000001</v>
          </cell>
          <cell r="F56">
            <v>-0.77</v>
          </cell>
          <cell r="G56">
            <v>1759170.83</v>
          </cell>
          <cell r="J56">
            <v>0.22167563070601096</v>
          </cell>
          <cell r="K56">
            <v>17734.050456480876</v>
          </cell>
        </row>
        <row r="57">
          <cell r="A57" t="str">
            <v>Servier</v>
          </cell>
          <cell r="B57">
            <v>11215242.880000001</v>
          </cell>
          <cell r="C57">
            <v>0</v>
          </cell>
          <cell r="D57">
            <v>0</v>
          </cell>
          <cell r="E57">
            <v>3616132.03</v>
          </cell>
          <cell r="F57">
            <v>-9.91</v>
          </cell>
          <cell r="G57">
            <v>7599120.7599999998</v>
          </cell>
          <cell r="J57">
            <v>0.95757606854141686</v>
          </cell>
          <cell r="K57">
            <v>76606.085483313349</v>
          </cell>
        </row>
        <row r="58">
          <cell r="A58" t="str">
            <v>Seven Seas</v>
          </cell>
          <cell r="B58">
            <v>8255292.7599999998</v>
          </cell>
          <cell r="C58">
            <v>3750670.57</v>
          </cell>
          <cell r="D58">
            <v>130535</v>
          </cell>
          <cell r="E58">
            <v>2339070.0499999998</v>
          </cell>
          <cell r="F58">
            <v>48604.83</v>
          </cell>
          <cell r="G58">
            <v>9748823.4399999995</v>
          </cell>
          <cell r="J58">
            <v>1.2284631758608362</v>
          </cell>
          <cell r="K58">
            <v>98277.054068866899</v>
          </cell>
        </row>
        <row r="59">
          <cell r="A59" t="str">
            <v>Seven Seas Vetinary</v>
          </cell>
          <cell r="B59">
            <v>1570528.37</v>
          </cell>
          <cell r="C59">
            <v>672507.26</v>
          </cell>
          <cell r="D59">
            <v>0</v>
          </cell>
          <cell r="E59">
            <v>372379.23</v>
          </cell>
          <cell r="F59">
            <v>755.63</v>
          </cell>
          <cell r="G59">
            <v>1869900.77</v>
          </cell>
          <cell r="J59">
            <v>0.23562886871390742</v>
          </cell>
          <cell r="K59">
            <v>18850.309497112594</v>
          </cell>
        </row>
        <row r="60">
          <cell r="A60" t="str">
            <v>Shushrut</v>
          </cell>
          <cell r="B60">
            <v>165838.48000000001</v>
          </cell>
          <cell r="C60">
            <v>0</v>
          </cell>
          <cell r="D60">
            <v>0</v>
          </cell>
          <cell r="E60">
            <v>0</v>
          </cell>
          <cell r="F60">
            <v>0</v>
          </cell>
          <cell r="G60">
            <v>165838.48000000001</v>
          </cell>
          <cell r="J60">
            <v>2.0897543901024204E-2</v>
          </cell>
          <cell r="K60">
            <v>1671.8035120819363</v>
          </cell>
        </row>
        <row r="61">
          <cell r="A61" t="str">
            <v>Smith &amp; Nephew</v>
          </cell>
          <cell r="B61">
            <v>3064658.51</v>
          </cell>
          <cell r="C61">
            <v>0</v>
          </cell>
          <cell r="D61">
            <v>0</v>
          </cell>
          <cell r="E61">
            <v>217123.58</v>
          </cell>
          <cell r="F61">
            <v>-56.36</v>
          </cell>
          <cell r="G61">
            <v>2847591.3</v>
          </cell>
          <cell r="J61">
            <v>0.35882904983164687</v>
          </cell>
          <cell r="K61">
            <v>28706.323986531748</v>
          </cell>
        </row>
        <row r="62">
          <cell r="A62" t="str">
            <v>State Pharmaceuticals Cor</v>
          </cell>
          <cell r="B62">
            <v>0</v>
          </cell>
          <cell r="C62">
            <v>0</v>
          </cell>
          <cell r="D62">
            <v>0</v>
          </cell>
          <cell r="E62">
            <v>0</v>
          </cell>
          <cell r="F62">
            <v>0</v>
          </cell>
          <cell r="G62">
            <v>0</v>
          </cell>
          <cell r="J62">
            <v>0</v>
          </cell>
          <cell r="K62">
            <v>0</v>
          </cell>
        </row>
        <row r="63">
          <cell r="A63" t="str">
            <v>Swann Mortan</v>
          </cell>
          <cell r="B63">
            <v>1202.5999999999999</v>
          </cell>
          <cell r="C63">
            <v>0</v>
          </cell>
          <cell r="D63">
            <v>0</v>
          </cell>
          <cell r="E63">
            <v>0</v>
          </cell>
          <cell r="F63">
            <v>0</v>
          </cell>
          <cell r="G63">
            <v>1202.5999999999999</v>
          </cell>
          <cell r="J63">
            <v>1.5154134489999972E-4</v>
          </cell>
          <cell r="K63">
            <v>12.123307591999977</v>
          </cell>
        </row>
        <row r="64">
          <cell r="A64" t="str">
            <v>Tanabe</v>
          </cell>
          <cell r="B64">
            <v>5003644.7</v>
          </cell>
          <cell r="C64">
            <v>3804358.13</v>
          </cell>
          <cell r="D64">
            <v>3397.85</v>
          </cell>
          <cell r="E64">
            <v>2845508.25</v>
          </cell>
          <cell r="F64">
            <v>49.49</v>
          </cell>
          <cell r="G64">
            <v>5965842.9400000004</v>
          </cell>
          <cell r="J64">
            <v>0.75176439596687872</v>
          </cell>
          <cell r="K64">
            <v>60141.151677350295</v>
          </cell>
        </row>
        <row r="65">
          <cell r="A65" t="str">
            <v>Terumo</v>
          </cell>
          <cell r="B65">
            <v>14984031.16</v>
          </cell>
          <cell r="C65">
            <v>3812524</v>
          </cell>
          <cell r="D65">
            <v>2</v>
          </cell>
          <cell r="E65">
            <v>4905113.08</v>
          </cell>
          <cell r="F65">
            <v>690.35</v>
          </cell>
          <cell r="G65">
            <v>13890753.720000001</v>
          </cell>
          <cell r="J65">
            <v>1.7503937305866242</v>
          </cell>
          <cell r="K65">
            <v>140031.49844692994</v>
          </cell>
        </row>
        <row r="66">
          <cell r="A66" t="str">
            <v>Tyco Healthcare</v>
          </cell>
          <cell r="B66">
            <v>10168963.890000001</v>
          </cell>
          <cell r="C66">
            <v>0</v>
          </cell>
          <cell r="D66">
            <v>0</v>
          </cell>
          <cell r="E66">
            <v>37502.26</v>
          </cell>
          <cell r="F66">
            <v>0</v>
          </cell>
          <cell r="G66">
            <v>10131461.630000001</v>
          </cell>
          <cell r="J66">
            <v>1.2766799610950803</v>
          </cell>
          <cell r="K66">
            <v>102134.39688760642</v>
          </cell>
        </row>
        <row r="67">
          <cell r="A67" t="str">
            <v>Universal Medicare</v>
          </cell>
          <cell r="B67">
            <v>0</v>
          </cell>
          <cell r="C67">
            <v>0</v>
          </cell>
          <cell r="D67">
            <v>0</v>
          </cell>
          <cell r="E67">
            <v>0</v>
          </cell>
          <cell r="F67">
            <v>0</v>
          </cell>
          <cell r="G67">
            <v>0</v>
          </cell>
          <cell r="J67">
            <v>0</v>
          </cell>
          <cell r="K67">
            <v>0</v>
          </cell>
        </row>
        <row r="68">
          <cell r="A68" t="str">
            <v>USV Ltd</v>
          </cell>
          <cell r="B68">
            <v>10644987.220000001</v>
          </cell>
          <cell r="C68">
            <v>573849.24</v>
          </cell>
          <cell r="D68">
            <v>0</v>
          </cell>
          <cell r="E68">
            <v>3060801.74</v>
          </cell>
          <cell r="F68">
            <v>222246.63</v>
          </cell>
          <cell r="G68">
            <v>7935788.0899999999</v>
          </cell>
          <cell r="J68">
            <v>36.511651062749074</v>
          </cell>
          <cell r="K68">
            <v>2920932.0850199265</v>
          </cell>
        </row>
        <row r="69">
          <cell r="A69" t="str">
            <v>Welch Allyn</v>
          </cell>
          <cell r="B69">
            <v>400071.72</v>
          </cell>
          <cell r="C69">
            <v>0</v>
          </cell>
          <cell r="D69">
            <v>0</v>
          </cell>
          <cell r="E69">
            <v>0</v>
          </cell>
          <cell r="F69">
            <v>0</v>
          </cell>
          <cell r="G69">
            <v>400071.72</v>
          </cell>
        </row>
        <row r="70">
          <cell r="A70" t="str">
            <v>Wockhardt - Pharmaceutica</v>
          </cell>
          <cell r="B70">
            <v>3500820.46</v>
          </cell>
          <cell r="C70">
            <v>1365200.12</v>
          </cell>
          <cell r="D70">
            <v>17101.18</v>
          </cell>
          <cell r="E70">
            <v>1361570.02</v>
          </cell>
          <cell r="F70">
            <v>28072.55</v>
          </cell>
          <cell r="G70">
            <v>3493479.19</v>
          </cell>
        </row>
        <row r="71">
          <cell r="A71" t="str">
            <v>Wockhardt - Vetinary</v>
          </cell>
          <cell r="B71">
            <v>995261.48</v>
          </cell>
          <cell r="C71">
            <v>0</v>
          </cell>
          <cell r="D71">
            <v>0</v>
          </cell>
          <cell r="E71">
            <v>252018.37</v>
          </cell>
          <cell r="F71">
            <v>4828.5</v>
          </cell>
          <cell r="G71">
            <v>738414.61</v>
          </cell>
        </row>
        <row r="72">
          <cell r="A72" t="str">
            <v>Total</v>
          </cell>
          <cell r="B72">
            <v>330961306.72000003</v>
          </cell>
          <cell r="C72">
            <v>64453624.869999997</v>
          </cell>
          <cell r="D72">
            <v>1889772.95</v>
          </cell>
          <cell r="E72">
            <v>89019046.689999998</v>
          </cell>
          <cell r="F72">
            <v>5969178.5999999996</v>
          </cell>
          <cell r="G72">
            <v>302316479.25999999</v>
          </cell>
        </row>
        <row r="73">
          <cell r="A73" t="str">
            <v>Total</v>
          </cell>
          <cell r="B73">
            <v>302584000.89999998</v>
          </cell>
          <cell r="C73">
            <v>67227267.549999997</v>
          </cell>
          <cell r="D73">
            <v>3703764.88</v>
          </cell>
          <cell r="E73">
            <v>84034785.469999999</v>
          </cell>
          <cell r="F73">
            <v>6977550.3799999999</v>
          </cell>
          <cell r="G73">
            <v>282502697.49000001</v>
          </cell>
        </row>
        <row r="74">
          <cell r="A74" t="str">
            <v>Wockhardt - Vetinary</v>
          </cell>
          <cell r="B74">
            <v>1842724.94</v>
          </cell>
          <cell r="C74">
            <v>0</v>
          </cell>
          <cell r="D74">
            <v>0</v>
          </cell>
          <cell r="E74">
            <v>273418.18</v>
          </cell>
          <cell r="F74">
            <v>10548.56</v>
          </cell>
          <cell r="G74">
            <v>1558758.2</v>
          </cell>
        </row>
        <row r="75">
          <cell r="A75" t="str">
            <v>Total</v>
          </cell>
          <cell r="B75">
            <v>337350954.70999998</v>
          </cell>
          <cell r="C75">
            <v>92824199.680000007</v>
          </cell>
          <cell r="D75">
            <v>3173185.21</v>
          </cell>
          <cell r="E75">
            <v>106627628.11</v>
          </cell>
          <cell r="F75">
            <v>5197184.0599999996</v>
          </cell>
          <cell r="G75">
            <v>321523527.44</v>
          </cell>
        </row>
        <row r="76">
          <cell r="A76" t="str">
            <v>Zydus Cadila Healthcare L</v>
          </cell>
          <cell r="B76">
            <v>0</v>
          </cell>
          <cell r="C76">
            <v>0</v>
          </cell>
          <cell r="D76">
            <v>0</v>
          </cell>
          <cell r="E76">
            <v>0</v>
          </cell>
          <cell r="F76">
            <v>0</v>
          </cell>
          <cell r="G76">
            <v>0</v>
          </cell>
        </row>
        <row r="77">
          <cell r="A77" t="str">
            <v>Total</v>
          </cell>
          <cell r="B77">
            <v>347758542.06999999</v>
          </cell>
          <cell r="C77">
            <v>100965853.65000001</v>
          </cell>
          <cell r="D77">
            <v>2269258.83</v>
          </cell>
          <cell r="E77">
            <v>106200039.75</v>
          </cell>
          <cell r="F77">
            <v>11261432.27</v>
          </cell>
          <cell r="G77">
            <v>333532182.51999998</v>
          </cell>
        </row>
        <row r="78">
          <cell r="A78" t="str">
            <v>Union Chemists (Pte) Ltd</v>
          </cell>
          <cell r="B78">
            <v>11746.8</v>
          </cell>
          <cell r="C78">
            <v>0</v>
          </cell>
          <cell r="D78">
            <v>0</v>
          </cell>
          <cell r="E78">
            <v>11746.8</v>
          </cell>
          <cell r="F78">
            <v>0</v>
          </cell>
          <cell r="G78">
            <v>0</v>
          </cell>
        </row>
        <row r="79">
          <cell r="A79" t="str">
            <v>USV Ltd</v>
          </cell>
          <cell r="B79">
            <v>8437034.6699999999</v>
          </cell>
          <cell r="C79">
            <v>5351106.5</v>
          </cell>
          <cell r="D79">
            <v>18179.14</v>
          </cell>
          <cell r="E79">
            <v>5956820.8399999999</v>
          </cell>
          <cell r="F79">
            <v>255033.22</v>
          </cell>
          <cell r="G79">
            <v>7594466.25</v>
          </cell>
        </row>
        <row r="80">
          <cell r="A80" t="str">
            <v>Welch Allyn</v>
          </cell>
          <cell r="B80">
            <v>396304.75</v>
          </cell>
          <cell r="C80">
            <v>0</v>
          </cell>
          <cell r="D80">
            <v>0</v>
          </cell>
          <cell r="E80">
            <v>0</v>
          </cell>
          <cell r="F80">
            <v>0</v>
          </cell>
          <cell r="G80">
            <v>396304.75</v>
          </cell>
        </row>
        <row r="81">
          <cell r="A81" t="str">
            <v>Wockhardt - Pharmaceuticals</v>
          </cell>
          <cell r="B81">
            <v>4106146.62</v>
          </cell>
          <cell r="C81">
            <v>3045785.53</v>
          </cell>
          <cell r="D81">
            <v>39289.57</v>
          </cell>
          <cell r="E81">
            <v>1316437.8999999999</v>
          </cell>
          <cell r="F81">
            <v>45314.86</v>
          </cell>
          <cell r="G81">
            <v>5829468.96</v>
          </cell>
        </row>
        <row r="82">
          <cell r="A82" t="str">
            <v>Wockhardt - Vetinary</v>
          </cell>
          <cell r="B82">
            <v>2053651.27</v>
          </cell>
          <cell r="C82">
            <v>0</v>
          </cell>
          <cell r="D82">
            <v>14682.68</v>
          </cell>
          <cell r="E82">
            <v>206598.65</v>
          </cell>
          <cell r="F82">
            <v>17536.97</v>
          </cell>
          <cell r="G82">
            <v>1844198.34</v>
          </cell>
        </row>
        <row r="83">
          <cell r="A83" t="str">
            <v>Zydus Cadila Healthcare Ltd</v>
          </cell>
          <cell r="B83">
            <v>0</v>
          </cell>
          <cell r="C83">
            <v>0</v>
          </cell>
          <cell r="D83">
            <v>0</v>
          </cell>
          <cell r="E83">
            <v>0</v>
          </cell>
          <cell r="F83">
            <v>0</v>
          </cell>
          <cell r="G83">
            <v>0</v>
          </cell>
        </row>
        <row r="84">
          <cell r="A84" t="str">
            <v>Total</v>
          </cell>
          <cell r="B84">
            <v>333063003.81999999</v>
          </cell>
          <cell r="C84">
            <v>134876776.09</v>
          </cell>
          <cell r="D84">
            <v>8788016.4000000004</v>
          </cell>
          <cell r="E84">
            <v>102046222.37</v>
          </cell>
          <cell r="F84">
            <v>9173390.5600000005</v>
          </cell>
          <cell r="G84">
            <v>365508183.38</v>
          </cell>
        </row>
        <row r="85">
          <cell r="A85" t="str">
            <v>Wockhardt - Vetinary</v>
          </cell>
          <cell r="B85">
            <v>1845417.91</v>
          </cell>
          <cell r="C85">
            <v>0</v>
          </cell>
          <cell r="D85">
            <v>52134.13</v>
          </cell>
          <cell r="E85">
            <v>243243.01</v>
          </cell>
          <cell r="F85">
            <v>28594.84</v>
          </cell>
          <cell r="G85">
            <v>1625714.19</v>
          </cell>
        </row>
        <row r="86">
          <cell r="A86" t="str">
            <v>Zydus Cadila Healthcare Ltd</v>
          </cell>
          <cell r="B86">
            <v>0</v>
          </cell>
          <cell r="C86">
            <v>0</v>
          </cell>
          <cell r="D86">
            <v>0</v>
          </cell>
          <cell r="E86">
            <v>0</v>
          </cell>
          <cell r="F86">
            <v>0</v>
          </cell>
          <cell r="G86">
            <v>0</v>
          </cell>
        </row>
        <row r="87">
          <cell r="A87" t="str">
            <v>Total</v>
          </cell>
          <cell r="B87">
            <v>366488530.91000003</v>
          </cell>
          <cell r="C87">
            <v>102200282.70999999</v>
          </cell>
          <cell r="D87">
            <v>4003971.21</v>
          </cell>
          <cell r="E87">
            <v>100024888.58</v>
          </cell>
          <cell r="F87">
            <v>5726201.8700000001</v>
          </cell>
          <cell r="G87">
            <v>366941694.38</v>
          </cell>
        </row>
        <row r="88">
          <cell r="A88" t="str">
            <v>Total</v>
          </cell>
          <cell r="B88">
            <v>414819446.02999997</v>
          </cell>
          <cell r="C88">
            <v>82805142.409999996</v>
          </cell>
          <cell r="D88">
            <v>1623185.38</v>
          </cell>
          <cell r="E88">
            <v>100775581.86</v>
          </cell>
          <cell r="F88">
            <v>8077395.2000000002</v>
          </cell>
          <cell r="G88">
            <v>390394796.75999999</v>
          </cell>
        </row>
        <row r="89">
          <cell r="A89" t="str">
            <v>Zydus Cadila Healthcare Ltd</v>
          </cell>
          <cell r="B89">
            <v>621784.01</v>
          </cell>
          <cell r="C89">
            <v>0</v>
          </cell>
          <cell r="D89">
            <v>-18.440000000000001</v>
          </cell>
          <cell r="E89">
            <v>52917.120000000003</v>
          </cell>
          <cell r="F89">
            <v>0</v>
          </cell>
          <cell r="G89">
            <v>568848.46</v>
          </cell>
        </row>
        <row r="90">
          <cell r="A90" t="str">
            <v>Total</v>
          </cell>
          <cell r="B90">
            <v>390344088.74000001</v>
          </cell>
          <cell r="C90">
            <v>68604436.849999994</v>
          </cell>
          <cell r="D90">
            <v>2633770</v>
          </cell>
          <cell r="E90">
            <v>120646657.28</v>
          </cell>
          <cell r="F90">
            <v>21139370.59</v>
          </cell>
          <cell r="G90">
            <v>319796267.72000003</v>
          </cell>
        </row>
        <row r="91">
          <cell r="A91" t="str">
            <v>Zydus Cadila Healthcare Ltd</v>
          </cell>
          <cell r="B91">
            <v>464860.82</v>
          </cell>
          <cell r="C91">
            <v>0</v>
          </cell>
          <cell r="D91">
            <v>0</v>
          </cell>
          <cell r="E91">
            <v>21869.69</v>
          </cell>
          <cell r="F91">
            <v>0</v>
          </cell>
          <cell r="G91">
            <v>442991.13</v>
          </cell>
        </row>
        <row r="92">
          <cell r="A92" t="str">
            <v>Total</v>
          </cell>
          <cell r="B92">
            <v>287324367.02999997</v>
          </cell>
          <cell r="C92">
            <v>140404371.41999999</v>
          </cell>
          <cell r="D92">
            <v>9447874.3499999996</v>
          </cell>
          <cell r="E92">
            <v>162477868.28</v>
          </cell>
          <cell r="F92">
            <v>11974452.25</v>
          </cell>
          <cell r="G92">
            <v>262724292.25999999</v>
          </cell>
        </row>
        <row r="93">
          <cell r="A93" t="str">
            <v>Total</v>
          </cell>
          <cell r="B93">
            <v>263875910.33000001</v>
          </cell>
          <cell r="C93">
            <v>165857684.69</v>
          </cell>
          <cell r="D93">
            <v>5990601.0700000003</v>
          </cell>
          <cell r="E93">
            <v>134673316.36000001</v>
          </cell>
          <cell r="F93">
            <v>10382555.800000001</v>
          </cell>
          <cell r="G93">
            <v>290668323.93000001</v>
          </cell>
        </row>
        <row r="94">
          <cell r="A94" t="str">
            <v>Total</v>
          </cell>
          <cell r="B94">
            <v>417104601.94</v>
          </cell>
          <cell r="C94">
            <v>96367933.719999999</v>
          </cell>
          <cell r="D94">
            <v>32323754.239999998</v>
          </cell>
          <cell r="E94">
            <v>89220159.689999998</v>
          </cell>
          <cell r="F94">
            <v>90932705.329999998</v>
          </cell>
          <cell r="G94">
            <v>365643424.88999999</v>
          </cell>
        </row>
        <row r="95">
          <cell r="A95" t="str">
            <v>Zydus Cadila Healthcare Ltd</v>
          </cell>
          <cell r="B95">
            <v>273791.78999999998</v>
          </cell>
          <cell r="C95">
            <v>106012.89</v>
          </cell>
          <cell r="D95">
            <v>0</v>
          </cell>
          <cell r="E95">
            <v>36623.17</v>
          </cell>
          <cell r="F95">
            <v>409.04</v>
          </cell>
          <cell r="G95">
            <v>342772.47999999998</v>
          </cell>
        </row>
        <row r="96">
          <cell r="A96" t="str">
            <v>Total</v>
          </cell>
          <cell r="B96">
            <v>364695881.36000001</v>
          </cell>
          <cell r="C96">
            <v>187687310.16</v>
          </cell>
          <cell r="D96">
            <v>3871249.81</v>
          </cell>
          <cell r="E96">
            <v>124459069.13</v>
          </cell>
          <cell r="F96">
            <v>14237701.15</v>
          </cell>
          <cell r="G96">
            <v>417557671.05000001</v>
          </cell>
        </row>
        <row r="97">
          <cell r="A97" t="str">
            <v>Zenith Marketing Pte. Ltd.</v>
          </cell>
          <cell r="B97">
            <v>0</v>
          </cell>
          <cell r="C97">
            <v>0</v>
          </cell>
          <cell r="D97">
            <v>0</v>
          </cell>
          <cell r="E97">
            <v>0</v>
          </cell>
          <cell r="F97">
            <v>0</v>
          </cell>
          <cell r="G97">
            <v>0</v>
          </cell>
        </row>
        <row r="98">
          <cell r="A98" t="str">
            <v>Zydus Cadila Healthcare Ltd</v>
          </cell>
          <cell r="B98">
            <v>271304.07</v>
          </cell>
          <cell r="C98">
            <v>0</v>
          </cell>
          <cell r="D98">
            <v>0</v>
          </cell>
          <cell r="E98">
            <v>54659.09</v>
          </cell>
          <cell r="F98">
            <v>0</v>
          </cell>
          <cell r="G98">
            <v>216644.98</v>
          </cell>
        </row>
        <row r="99">
          <cell r="A99" t="str">
            <v>Total</v>
          </cell>
          <cell r="B99">
            <v>405265778.94</v>
          </cell>
          <cell r="C99">
            <v>116477431.42</v>
          </cell>
          <cell r="D99">
            <v>9809656.2200000007</v>
          </cell>
          <cell r="E99">
            <v>160954172.47999999</v>
          </cell>
          <cell r="F99">
            <v>8126449.2699999996</v>
          </cell>
          <cell r="G99">
            <v>362472244.82999998</v>
          </cell>
        </row>
        <row r="100">
          <cell r="A100" t="str">
            <v>Total</v>
          </cell>
          <cell r="B100">
            <v>363044546.69999999</v>
          </cell>
          <cell r="C100">
            <v>130797178.38</v>
          </cell>
          <cell r="D100">
            <v>3795948.4</v>
          </cell>
          <cell r="E100">
            <v>133645366.40000001</v>
          </cell>
          <cell r="F100">
            <v>8426126.1099999994</v>
          </cell>
          <cell r="G100">
            <v>355566180.95999998</v>
          </cell>
        </row>
      </sheetData>
      <sheetData sheetId="2"/>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D.XLS"/>
      <sheetName val="MON-PL.XLS"/>
      <sheetName val="CUM-PL.XLS"/>
      <sheetName val="MON-COMP.XLS"/>
      <sheetName val="CUM-COMP.XLS"/>
      <sheetName val="B-SHEET"/>
      <sheetName val="MI-COM"/>
      <sheetName val="STK-DEV"/>
      <sheetName val="FA-ADD"/>
      <sheetName val="BS-COMM"/>
      <sheetName val="BUD_D_XLS"/>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Article"/>
      <sheetName val="CUMAA"/>
      <sheetName val="BUD-D_XLS"/>
      <sheetName val="MON-PL_XLS"/>
      <sheetName val="CUM-PL_XLS"/>
      <sheetName val="MON-COMP_XLS"/>
      <sheetName val="CUM-COMP_XLS"/>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BUD-D_XLS1"/>
      <sheetName val="MON-PL_XLS1"/>
      <sheetName val="CUM-PL_XLS1"/>
      <sheetName val="MON-COMP_XLS1"/>
      <sheetName val="CUM-COMP_XLS1"/>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Wk"/>
      <sheetName val="C100"/>
      <sheetName val="Group Sales"/>
      <sheetName val="MDS Cost Centres"/>
      <sheetName val="Orders"/>
      <sheetName val="VEHICLE"/>
      <sheetName val="Group_Sales"/>
      <sheetName val="MDS_Cost_Centres"/>
      <sheetName val="workings"/>
      <sheetName val="Exchange Rate"/>
      <sheetName val="P&amp;L INR"/>
      <sheetName val="Notes INR"/>
      <sheetName val="P&amp;L USD"/>
      <sheetName val="Notes USD"/>
      <sheetName val="Monthly PL Details USD"/>
      <sheetName val="P&amp;L USD Cum"/>
      <sheetName val="Notes USD Cum"/>
      <sheetName val="Monthly PL Details"/>
      <sheetName val="Monthly PL Details Cum"/>
      <sheetName val="Monthly PL Details USD Cum"/>
      <sheetName val="Balance Sheet Details"/>
      <sheetName val="Balance Sheet Details USD"/>
      <sheetName val="BS USD Workings IFRS"/>
      <sheetName val="Cash Flow"/>
      <sheetName val="Sales Data"/>
      <sheetName val="LIST"/>
      <sheetName val="Testing Summary"/>
      <sheetName val="Finishing Chemical"/>
      <sheetName val="BUD-D_XLS2"/>
      <sheetName val="MON-PL_XLS2"/>
      <sheetName val="CUM-PL_XLS2"/>
      <sheetName val="MON-COMP_XLS2"/>
      <sheetName val="CUM-COMP_XLS2"/>
      <sheetName val="Top_Sheet2"/>
      <sheetName val="GL_Codes2"/>
      <sheetName val="Forex_Rates2"/>
      <sheetName val="Print_index2"/>
      <sheetName val="Old_index2"/>
      <sheetName val="index_to_ss2"/>
      <sheetName val="220100_(2)2"/>
      <sheetName val="220112&amp;310105_2"/>
      <sheetName val="220200__(2)2"/>
      <sheetName val="220201&amp;220301_2"/>
      <sheetName val="220305-final_(2)2"/>
      <sheetName val="230101_2"/>
      <sheetName val="230720_(2)2"/>
      <sheetName val="740070_2"/>
      <sheetName val="Group_Sales1"/>
      <sheetName val="MDS_Cost_Centres1"/>
      <sheetName val="Exchange_Rate"/>
      <sheetName val="P&amp;L_INR"/>
      <sheetName val="Notes_INR"/>
      <sheetName val="P&amp;L_USD"/>
      <sheetName val="Notes_USD"/>
      <sheetName val="Monthly_PL_Details_USD"/>
      <sheetName val="P&amp;L_USD_Cum"/>
      <sheetName val="Notes_USD_Cum"/>
      <sheetName val="Monthly_PL_Details"/>
      <sheetName val="Monthly_PL_Details_Cum"/>
      <sheetName val="Monthly_PL_Details_USD_Cum"/>
      <sheetName val="Balance_Sheet_Details"/>
      <sheetName val="Balance_Sheet_Details_USD"/>
      <sheetName val="BS_USD_Workings_IFRS"/>
      <sheetName val="Cash_Flow"/>
      <sheetName val="Sales_Data"/>
      <sheetName val="Testing_Summary"/>
      <sheetName val="Finishing_Chemical"/>
      <sheetName val="Sheet3"/>
      <sheetName val="Stats"/>
      <sheetName val="BLProf"/>
      <sheetName val="ProjNext"/>
      <sheetName val="PCOST"/>
      <sheetName val="RevBgt6-7"/>
      <sheetName val="STOCKS"/>
      <sheetName val="Drop down"/>
      <sheetName val="AA"/>
      <sheetName val="Customer list"/>
      <sheetName val="Currency"/>
      <sheetName val="Non-Statistical Sampling"/>
      <sheetName val="AR Drop Downs"/>
      <sheetName val="DropDown"/>
      <sheetName val="Control"/>
      <sheetName val="ZAGEN-All"/>
      <sheetName val="Blue Cover"/>
      <sheetName val="WIP99"/>
      <sheetName val="AC-CHART"/>
      <sheetName val="Detail format"/>
      <sheetName val="Rates"/>
      <sheetName val="Reference"/>
      <sheetName val="Cost codes &amp; GL list"/>
      <sheetName val="Ref"/>
      <sheetName val="Sub Catagory"/>
      <sheetName val="Cost Center"/>
      <sheetName val="BS"/>
      <sheetName val="IS Mon"/>
      <sheetName val="IS STD"/>
      <sheetName val="Info"/>
      <sheetName val="Date Setup"/>
      <sheetName val="B. S.-REC"/>
      <sheetName val="P &amp; L-REC"/>
      <sheetName val="TM1.Settings"/>
      <sheetName val="ProjCurr"/>
      <sheetName val="Chart of Accounts-Cost Centres"/>
      <sheetName val="Merchandising Summary"/>
      <sheetName val="Summary"/>
      <sheetName val="1.Communication"/>
      <sheetName val="2.Stationary"/>
      <sheetName val="3.CAPEX Budget"/>
      <sheetName val="4.Head Count"/>
      <sheetName val="5.Foreign Travel"/>
      <sheetName val="6.Customer Entertainment"/>
      <sheetName val="Rate-Jan"/>
      <sheetName val="CORPORATE"/>
      <sheetName val="Lease"/>
      <sheetName val="Drop_down"/>
      <sheetName val="Customer_list"/>
      <sheetName val="Non-Statistical_Sampling"/>
      <sheetName val="AR_Drop_Downs"/>
      <sheetName val="Blue_Cover"/>
      <sheetName val="Detail_format"/>
      <sheetName val="Cost_codes_&amp;_GL_list"/>
      <sheetName val="Sub_Catagory"/>
      <sheetName val="Cost_Center"/>
      <sheetName val="IS_Mon"/>
      <sheetName val="IS_STD"/>
      <sheetName val="Date_Setup"/>
      <sheetName val="B__S_-REC"/>
      <sheetName val="P_&amp;_L-REC"/>
      <sheetName val="TM1_Settings"/>
      <sheetName val="Chart_of_Accounts-Cost_Centres"/>
      <sheetName val="Merchandising_Summary"/>
      <sheetName val="1_Communication"/>
      <sheetName val="2_Stationary"/>
      <sheetName val="3_CAPEX_Budget"/>
      <sheetName val="4_Head_Count"/>
      <sheetName val="5_Foreign_Travel"/>
      <sheetName val="6_Customer_Entertainment"/>
      <sheetName val="Sheet1 (3)"/>
      <sheetName val="수처리사업"/>
      <sheetName val="Fed Sch M-1 summary"/>
      <sheetName val="BUD-D_XLS3"/>
      <sheetName val="MON-PL_XLS3"/>
      <sheetName val="CUM-PL_XLS3"/>
      <sheetName val="MON-COMP_XLS3"/>
      <sheetName val="CUM-COMP_XLS3"/>
      <sheetName val="Top_Sheet3"/>
      <sheetName val="GL_Codes3"/>
      <sheetName val="Forex_Rates3"/>
      <sheetName val="Print_index3"/>
      <sheetName val="Old_index3"/>
      <sheetName val="index_to_ss3"/>
      <sheetName val="220100_(2)3"/>
      <sheetName val="220112&amp;310105_3"/>
      <sheetName val="220200__(2)3"/>
      <sheetName val="220201&amp;220301_3"/>
      <sheetName val="220305-final_(2)3"/>
      <sheetName val="230101_3"/>
      <sheetName val="230720_(2)3"/>
      <sheetName val="740070_3"/>
      <sheetName val="Group_Sales2"/>
      <sheetName val="MDS_Cost_Centres2"/>
      <sheetName val="Exchange_Rate1"/>
      <sheetName val="P&amp;L_INR1"/>
      <sheetName val="Notes_INR1"/>
      <sheetName val="P&amp;L_USD1"/>
      <sheetName val="Notes_USD1"/>
      <sheetName val="Monthly_PL_Details_USD1"/>
      <sheetName val="P&amp;L_USD_Cum1"/>
      <sheetName val="Notes_USD_Cum1"/>
      <sheetName val="Monthly_PL_Details1"/>
      <sheetName val="Monthly_PL_Details_Cum1"/>
      <sheetName val="Monthly_PL_Details_USD_Cum1"/>
      <sheetName val="Balance_Sheet_Details1"/>
      <sheetName val="Balance_Sheet_Details_USD1"/>
      <sheetName val="BS_USD_Workings_IFRS1"/>
      <sheetName val="Cash_Flow1"/>
      <sheetName val="Sales_Data1"/>
      <sheetName val="Testing_Summary1"/>
      <sheetName val="Finishing_Chemical1"/>
      <sheetName val="Drop_down1"/>
      <sheetName val="Customer_list1"/>
      <sheetName val="Non-Statistical_Sampling1"/>
      <sheetName val="AR_Drop_Downs1"/>
      <sheetName val="Blue_Cover1"/>
      <sheetName val="Sub_Catagory1"/>
      <sheetName val="Cost_Center1"/>
      <sheetName val="IS_Mon1"/>
      <sheetName val="IS_STD1"/>
      <sheetName val="Date_Setup1"/>
      <sheetName val="Detail_format1"/>
      <sheetName val="Cost_codes_&amp;_GL_list1"/>
      <sheetName val="Chart_of_Accounts-Cost_Centres1"/>
      <sheetName val="Merchandising_Summary1"/>
      <sheetName val="1_Communication1"/>
      <sheetName val="2_Stationary1"/>
      <sheetName val="3_CAPEX_Budget1"/>
      <sheetName val="4_Head_Count1"/>
      <sheetName val="5_Foreign_Travel1"/>
      <sheetName val="6_Customer_Entertainment1"/>
      <sheetName val="B__S_-REC1"/>
      <sheetName val="P_&amp;_L-REC1"/>
      <sheetName val="TM1_Settings1"/>
      <sheetName val="BUD-D_XLS4"/>
      <sheetName val="MON-PL_XLS4"/>
      <sheetName val="CUM-PL_XLS4"/>
      <sheetName val="MON-COMP_XLS4"/>
      <sheetName val="CUM-COMP_XLS4"/>
      <sheetName val="Top_Sheet4"/>
      <sheetName val="GL_Codes4"/>
      <sheetName val="Forex_Rates4"/>
      <sheetName val="Print_index4"/>
      <sheetName val="Old_index4"/>
      <sheetName val="index_to_ss4"/>
      <sheetName val="220100_(2)4"/>
      <sheetName val="220112&amp;310105_4"/>
      <sheetName val="220200__(2)4"/>
      <sheetName val="220201&amp;220301_4"/>
      <sheetName val="220305-final_(2)4"/>
      <sheetName val="230101_4"/>
      <sheetName val="230720_(2)4"/>
      <sheetName val="740070_4"/>
      <sheetName val="Group_Sales3"/>
      <sheetName val="MDS_Cost_Centres3"/>
      <sheetName val="Exchange_Rate2"/>
      <sheetName val="P&amp;L_INR2"/>
      <sheetName val="Notes_INR2"/>
      <sheetName val="P&amp;L_USD2"/>
      <sheetName val="Notes_USD2"/>
      <sheetName val="Monthly_PL_Details_USD2"/>
      <sheetName val="P&amp;L_USD_Cum2"/>
      <sheetName val="Notes_USD_Cum2"/>
      <sheetName val="Monthly_PL_Details2"/>
      <sheetName val="Monthly_PL_Details_Cum2"/>
      <sheetName val="Monthly_PL_Details_USD_Cum2"/>
      <sheetName val="Balance_Sheet_Details2"/>
      <sheetName val="Balance_Sheet_Details_USD2"/>
      <sheetName val="BS_USD_Workings_IFRS2"/>
      <sheetName val="Cash_Flow2"/>
      <sheetName val="Sales_Data2"/>
      <sheetName val="Testing_Summary2"/>
      <sheetName val="Finishing_Chemical2"/>
      <sheetName val="Drop_down2"/>
      <sheetName val="Customer_list2"/>
      <sheetName val="Non-Statistical_Sampling2"/>
      <sheetName val="AR_Drop_Downs2"/>
      <sheetName val="Blue_Cover2"/>
      <sheetName val="Sub_Catagory2"/>
      <sheetName val="Cost_Center2"/>
      <sheetName val="IS_Mon2"/>
      <sheetName val="IS_STD2"/>
      <sheetName val="Date_Setup2"/>
      <sheetName val="Detail_format2"/>
      <sheetName val="Cost_codes_&amp;_GL_list2"/>
      <sheetName val="Chart_of_Accounts-Cost_Centres2"/>
      <sheetName val="Merchandising_Summary2"/>
      <sheetName val="1_Communication2"/>
      <sheetName val="2_Stationary2"/>
      <sheetName val="3_CAPEX_Budget2"/>
      <sheetName val="4_Head_Count2"/>
      <sheetName val="5_Foreign_Travel2"/>
      <sheetName val="6_Customer_Entertainment2"/>
      <sheetName val="B__S_-REC2"/>
      <sheetName val="P_&amp;_L-REC2"/>
      <sheetName val="TM1_Settings2"/>
      <sheetName val="BUD-D_XLS5"/>
      <sheetName val="MON-PL_XLS5"/>
      <sheetName val="CUM-PL_XLS5"/>
      <sheetName val="MON-COMP_XLS5"/>
      <sheetName val="CUM-COMP_XLS5"/>
      <sheetName val="Top_Sheet5"/>
      <sheetName val="GL_Codes5"/>
      <sheetName val="Forex_Rates5"/>
      <sheetName val="Print_index5"/>
      <sheetName val="Old_index5"/>
      <sheetName val="index_to_ss5"/>
      <sheetName val="220100_(2)5"/>
      <sheetName val="220112&amp;310105_5"/>
      <sheetName val="220200__(2)5"/>
      <sheetName val="220201&amp;220301_5"/>
      <sheetName val="220305-final_(2)5"/>
      <sheetName val="230101_5"/>
      <sheetName val="230720_(2)5"/>
      <sheetName val="740070_5"/>
      <sheetName val="Group_Sales4"/>
      <sheetName val="MDS_Cost_Centres4"/>
      <sheetName val="Exchange_Rate3"/>
      <sheetName val="P&amp;L_INR3"/>
      <sheetName val="Notes_INR3"/>
      <sheetName val="P&amp;L_USD3"/>
      <sheetName val="Notes_USD3"/>
      <sheetName val="Monthly_PL_Details_USD3"/>
      <sheetName val="P&amp;L_USD_Cum3"/>
      <sheetName val="Notes_USD_Cum3"/>
      <sheetName val="Monthly_PL_Details3"/>
      <sheetName val="Monthly_PL_Details_Cum3"/>
      <sheetName val="Monthly_PL_Details_USD_Cum3"/>
      <sheetName val="Balance_Sheet_Details3"/>
      <sheetName val="Balance_Sheet_Details_USD3"/>
      <sheetName val="BS_USD_Workings_IFRS3"/>
      <sheetName val="Cash_Flow3"/>
      <sheetName val="Sales_Data3"/>
      <sheetName val="Testing_Summary3"/>
      <sheetName val="Finishing_Chemical3"/>
      <sheetName val="Drop_down3"/>
      <sheetName val="Customer_list3"/>
      <sheetName val="Non-Statistical_Sampling3"/>
      <sheetName val="AR_Drop_Downs3"/>
      <sheetName val="Blue_Cover3"/>
      <sheetName val="Sub_Catagory3"/>
      <sheetName val="Cost_Center3"/>
      <sheetName val="IS_Mon3"/>
      <sheetName val="IS_STD3"/>
      <sheetName val="Date_Setup3"/>
      <sheetName val="Detail_format3"/>
      <sheetName val="Cost_codes_&amp;_GL_list3"/>
      <sheetName val="Chart_of_Accounts-Cost_Centres3"/>
      <sheetName val="Merchandising_Summary3"/>
      <sheetName val="1_Communication3"/>
      <sheetName val="2_Stationary3"/>
      <sheetName val="3_CAPEX_Budget3"/>
      <sheetName val="4_Head_Count3"/>
      <sheetName val="5_Foreign_Travel3"/>
      <sheetName val="6_Customer_Entertainment3"/>
      <sheetName val="B__S_-REC3"/>
      <sheetName val="P_&amp;_L-REC3"/>
      <sheetName val="TM1_Settings3"/>
      <sheetName val="BUD-D_XLS7"/>
      <sheetName val="MON-PL_XLS7"/>
      <sheetName val="CUM-PL_XLS7"/>
      <sheetName val="MON-COMP_XLS7"/>
      <sheetName val="CUM-COMP_XLS7"/>
      <sheetName val="Top_Sheet7"/>
      <sheetName val="GL_Codes7"/>
      <sheetName val="Forex_Rates7"/>
      <sheetName val="Print_index7"/>
      <sheetName val="Old_index7"/>
      <sheetName val="index_to_ss7"/>
      <sheetName val="220100_(2)7"/>
      <sheetName val="220112&amp;310105_7"/>
      <sheetName val="220200__(2)7"/>
      <sheetName val="220201&amp;220301_7"/>
      <sheetName val="220305-final_(2)7"/>
      <sheetName val="230101_7"/>
      <sheetName val="230720_(2)7"/>
      <sheetName val="740070_7"/>
      <sheetName val="Group_Sales6"/>
      <sheetName val="MDS_Cost_Centres6"/>
      <sheetName val="Exchange_Rate5"/>
      <sheetName val="P&amp;L_INR5"/>
      <sheetName val="Notes_INR5"/>
      <sheetName val="P&amp;L_USD5"/>
      <sheetName val="Notes_USD5"/>
      <sheetName val="Monthly_PL_Details_USD5"/>
      <sheetName val="P&amp;L_USD_Cum5"/>
      <sheetName val="Notes_USD_Cum5"/>
      <sheetName val="Monthly_PL_Details5"/>
      <sheetName val="Monthly_PL_Details_Cum5"/>
      <sheetName val="Monthly_PL_Details_USD_Cum5"/>
      <sheetName val="Balance_Sheet_Details5"/>
      <sheetName val="Balance_Sheet_Details_USD5"/>
      <sheetName val="BS_USD_Workings_IFRS5"/>
      <sheetName val="Cash_Flow5"/>
      <sheetName val="Sales_Data5"/>
      <sheetName val="Testing_Summary5"/>
      <sheetName val="Finishing_Chemical5"/>
      <sheetName val="Drop_down5"/>
      <sheetName val="Customer_list5"/>
      <sheetName val="Non-Statistical_Sampling5"/>
      <sheetName val="AR_Drop_Downs5"/>
      <sheetName val="Blue_Cover5"/>
      <sheetName val="Sub_Catagory5"/>
      <sheetName val="Cost_Center5"/>
      <sheetName val="IS_Mon5"/>
      <sheetName val="IS_STD5"/>
      <sheetName val="Date_Setup5"/>
      <sheetName val="Detail_format5"/>
      <sheetName val="Cost_codes_&amp;_GL_list5"/>
      <sheetName val="Chart_of_Accounts-Cost_Centres5"/>
      <sheetName val="Merchandising_Summary5"/>
      <sheetName val="1_Communication5"/>
      <sheetName val="2_Stationary5"/>
      <sheetName val="3_CAPEX_Budget5"/>
      <sheetName val="4_Head_Count5"/>
      <sheetName val="5_Foreign_Travel5"/>
      <sheetName val="6_Customer_Entertainment5"/>
      <sheetName val="B__S_-REC5"/>
      <sheetName val="P_&amp;_L-REC5"/>
      <sheetName val="TM1_Settings5"/>
      <sheetName val="BUD-D_XLS6"/>
      <sheetName val="MON-PL_XLS6"/>
      <sheetName val="CUM-PL_XLS6"/>
      <sheetName val="MON-COMP_XLS6"/>
      <sheetName val="CUM-COMP_XLS6"/>
      <sheetName val="Top_Sheet6"/>
      <sheetName val="GL_Codes6"/>
      <sheetName val="Forex_Rates6"/>
      <sheetName val="Print_index6"/>
      <sheetName val="Old_index6"/>
      <sheetName val="index_to_ss6"/>
      <sheetName val="220100_(2)6"/>
      <sheetName val="220112&amp;310105_6"/>
      <sheetName val="220200__(2)6"/>
      <sheetName val="220201&amp;220301_6"/>
      <sheetName val="220305-final_(2)6"/>
      <sheetName val="230101_6"/>
      <sheetName val="230720_(2)6"/>
      <sheetName val="740070_6"/>
      <sheetName val="Group_Sales5"/>
      <sheetName val="MDS_Cost_Centres5"/>
      <sheetName val="Exchange_Rate4"/>
      <sheetName val="P&amp;L_INR4"/>
      <sheetName val="Notes_INR4"/>
      <sheetName val="P&amp;L_USD4"/>
      <sheetName val="Notes_USD4"/>
      <sheetName val="Monthly_PL_Details_USD4"/>
      <sheetName val="P&amp;L_USD_Cum4"/>
      <sheetName val="Notes_USD_Cum4"/>
      <sheetName val="Monthly_PL_Details4"/>
      <sheetName val="Monthly_PL_Details_Cum4"/>
      <sheetName val="Monthly_PL_Details_USD_Cum4"/>
      <sheetName val="Balance_Sheet_Details4"/>
      <sheetName val="Balance_Sheet_Details_USD4"/>
      <sheetName val="BS_USD_Workings_IFRS4"/>
      <sheetName val="Cash_Flow4"/>
      <sheetName val="Sales_Data4"/>
      <sheetName val="Testing_Summary4"/>
      <sheetName val="Finishing_Chemical4"/>
      <sheetName val="Drop_down4"/>
      <sheetName val="Customer_list4"/>
      <sheetName val="Non-Statistical_Sampling4"/>
      <sheetName val="AR_Drop_Downs4"/>
      <sheetName val="Blue_Cover4"/>
      <sheetName val="Sub_Catagory4"/>
      <sheetName val="Cost_Center4"/>
      <sheetName val="IS_Mon4"/>
      <sheetName val="IS_STD4"/>
      <sheetName val="Date_Setup4"/>
      <sheetName val="Detail_format4"/>
      <sheetName val="Cost_codes_&amp;_GL_list4"/>
      <sheetName val="Chart_of_Accounts-Cost_Centres4"/>
      <sheetName val="Merchandising_Summary4"/>
      <sheetName val="1_Communication4"/>
      <sheetName val="2_Stationary4"/>
      <sheetName val="3_CAPEX_Budget4"/>
      <sheetName val="4_Head_Count4"/>
      <sheetName val="5_Foreign_Travel4"/>
      <sheetName val="6_Customer_Entertainment4"/>
      <sheetName val="B__S_-REC4"/>
      <sheetName val="P_&amp;_L-REC4"/>
      <sheetName val="TM1_Settings4"/>
      <sheetName val="BUD-D_XLS11"/>
      <sheetName val="MON-PL_XLS11"/>
      <sheetName val="CUM-PL_XLS11"/>
      <sheetName val="MON-COMP_XLS11"/>
      <sheetName val="CUM-COMP_XLS11"/>
      <sheetName val="Top_Sheet11"/>
      <sheetName val="GL_Codes11"/>
      <sheetName val="Forex_Rates11"/>
      <sheetName val="Print_index11"/>
      <sheetName val="Old_index11"/>
      <sheetName val="index_to_ss11"/>
      <sheetName val="220100_(2)11"/>
      <sheetName val="220112&amp;310105_11"/>
      <sheetName val="220200__(2)11"/>
      <sheetName val="220201&amp;220301_11"/>
      <sheetName val="220305-final_(2)11"/>
      <sheetName val="230101_11"/>
      <sheetName val="230720_(2)11"/>
      <sheetName val="740070_11"/>
      <sheetName val="Group_Sales10"/>
      <sheetName val="MDS_Cost_Centres10"/>
      <sheetName val="Exchange_Rate9"/>
      <sheetName val="P&amp;L_INR9"/>
      <sheetName val="Notes_INR9"/>
      <sheetName val="P&amp;L_USD9"/>
      <sheetName val="Notes_USD9"/>
      <sheetName val="Monthly_PL_Details_USD9"/>
      <sheetName val="P&amp;L_USD_Cum9"/>
      <sheetName val="Notes_USD_Cum9"/>
      <sheetName val="Monthly_PL_Details9"/>
      <sheetName val="Monthly_PL_Details_Cum9"/>
      <sheetName val="Monthly_PL_Details_USD_Cum9"/>
      <sheetName val="Balance_Sheet_Details9"/>
      <sheetName val="Balance_Sheet_Details_USD9"/>
      <sheetName val="BS_USD_Workings_IFRS9"/>
      <sheetName val="Cash_Flow9"/>
      <sheetName val="Sales_Data9"/>
      <sheetName val="Testing_Summary9"/>
      <sheetName val="Finishing_Chemical9"/>
      <sheetName val="Drop_down9"/>
      <sheetName val="Customer_list9"/>
      <sheetName val="Non-Statistical_Sampling9"/>
      <sheetName val="AR_Drop_Downs9"/>
      <sheetName val="Blue_Cover9"/>
      <sheetName val="Sub_Catagory9"/>
      <sheetName val="Cost_Center9"/>
      <sheetName val="IS_Mon9"/>
      <sheetName val="IS_STD9"/>
      <sheetName val="Date_Setup9"/>
      <sheetName val="Detail_format9"/>
      <sheetName val="Cost_codes_&amp;_GL_list9"/>
      <sheetName val="Chart_of_Accounts-Cost_Centres9"/>
      <sheetName val="Merchandising_Summary9"/>
      <sheetName val="1_Communication9"/>
      <sheetName val="2_Stationary9"/>
      <sheetName val="3_CAPEX_Budget9"/>
      <sheetName val="4_Head_Count9"/>
      <sheetName val="5_Foreign_Travel9"/>
      <sheetName val="6_Customer_Entertainment9"/>
      <sheetName val="B__S_-REC9"/>
      <sheetName val="P_&amp;_L-REC9"/>
      <sheetName val="TM1_Settings9"/>
      <sheetName val="BUD-D_XLS8"/>
      <sheetName val="MON-PL_XLS8"/>
      <sheetName val="CUM-PL_XLS8"/>
      <sheetName val="MON-COMP_XLS8"/>
      <sheetName val="CUM-COMP_XLS8"/>
      <sheetName val="Top_Sheet8"/>
      <sheetName val="GL_Codes8"/>
      <sheetName val="Forex_Rates8"/>
      <sheetName val="Print_index8"/>
      <sheetName val="Old_index8"/>
      <sheetName val="index_to_ss8"/>
      <sheetName val="220100_(2)8"/>
      <sheetName val="220112&amp;310105_8"/>
      <sheetName val="220200__(2)8"/>
      <sheetName val="220201&amp;220301_8"/>
      <sheetName val="220305-final_(2)8"/>
      <sheetName val="230101_8"/>
      <sheetName val="230720_(2)8"/>
      <sheetName val="740070_8"/>
      <sheetName val="Group_Sales7"/>
      <sheetName val="MDS_Cost_Centres7"/>
      <sheetName val="Exchange_Rate6"/>
      <sheetName val="P&amp;L_INR6"/>
      <sheetName val="Notes_INR6"/>
      <sheetName val="P&amp;L_USD6"/>
      <sheetName val="Notes_USD6"/>
      <sheetName val="Monthly_PL_Details_USD6"/>
      <sheetName val="P&amp;L_USD_Cum6"/>
      <sheetName val="Notes_USD_Cum6"/>
      <sheetName val="Monthly_PL_Details6"/>
      <sheetName val="Monthly_PL_Details_Cum6"/>
      <sheetName val="Monthly_PL_Details_USD_Cum6"/>
      <sheetName val="Balance_Sheet_Details6"/>
      <sheetName val="Balance_Sheet_Details_USD6"/>
      <sheetName val="BS_USD_Workings_IFRS6"/>
      <sheetName val="Cash_Flow6"/>
      <sheetName val="Sales_Data6"/>
      <sheetName val="Testing_Summary6"/>
      <sheetName val="Finishing_Chemical6"/>
      <sheetName val="Drop_down6"/>
      <sheetName val="Customer_list6"/>
      <sheetName val="Non-Statistical_Sampling6"/>
      <sheetName val="AR_Drop_Downs6"/>
      <sheetName val="Blue_Cover6"/>
      <sheetName val="Sub_Catagory6"/>
      <sheetName val="Cost_Center6"/>
      <sheetName val="IS_Mon6"/>
      <sheetName val="IS_STD6"/>
      <sheetName val="Date_Setup6"/>
      <sheetName val="Detail_format6"/>
      <sheetName val="Cost_codes_&amp;_GL_list6"/>
      <sheetName val="Chart_of_Accounts-Cost_Centres6"/>
      <sheetName val="Merchandising_Summary6"/>
      <sheetName val="1_Communication6"/>
      <sheetName val="2_Stationary6"/>
      <sheetName val="3_CAPEX_Budget6"/>
      <sheetName val="4_Head_Count6"/>
      <sheetName val="5_Foreign_Travel6"/>
      <sheetName val="6_Customer_Entertainment6"/>
      <sheetName val="B__S_-REC6"/>
      <sheetName val="P_&amp;_L-REC6"/>
      <sheetName val="TM1_Settings6"/>
      <sheetName val="BUD-D_XLS9"/>
      <sheetName val="MON-PL_XLS9"/>
      <sheetName val="CUM-PL_XLS9"/>
      <sheetName val="MON-COMP_XLS9"/>
      <sheetName val="CUM-COMP_XLS9"/>
      <sheetName val="Top_Sheet9"/>
      <sheetName val="GL_Codes9"/>
      <sheetName val="Forex_Rates9"/>
      <sheetName val="Print_index9"/>
      <sheetName val="Old_index9"/>
      <sheetName val="index_to_ss9"/>
      <sheetName val="220100_(2)9"/>
      <sheetName val="220112&amp;310105_9"/>
      <sheetName val="220200__(2)9"/>
      <sheetName val="220201&amp;220301_9"/>
      <sheetName val="220305-final_(2)9"/>
      <sheetName val="230101_9"/>
      <sheetName val="230720_(2)9"/>
      <sheetName val="740070_9"/>
      <sheetName val="Group_Sales8"/>
      <sheetName val="MDS_Cost_Centres8"/>
      <sheetName val="Exchange_Rate7"/>
      <sheetName val="P&amp;L_INR7"/>
      <sheetName val="Notes_INR7"/>
      <sheetName val="P&amp;L_USD7"/>
      <sheetName val="Notes_USD7"/>
      <sheetName val="Monthly_PL_Details_USD7"/>
      <sheetName val="P&amp;L_USD_Cum7"/>
      <sheetName val="Notes_USD_Cum7"/>
      <sheetName val="Monthly_PL_Details7"/>
      <sheetName val="Monthly_PL_Details_Cum7"/>
      <sheetName val="Monthly_PL_Details_USD_Cum7"/>
      <sheetName val="Balance_Sheet_Details7"/>
      <sheetName val="Balance_Sheet_Details_USD7"/>
      <sheetName val="BS_USD_Workings_IFRS7"/>
      <sheetName val="Cash_Flow7"/>
      <sheetName val="Sales_Data7"/>
      <sheetName val="Testing_Summary7"/>
      <sheetName val="Finishing_Chemical7"/>
      <sheetName val="Drop_down7"/>
      <sheetName val="Customer_list7"/>
      <sheetName val="Non-Statistical_Sampling7"/>
      <sheetName val="AR_Drop_Downs7"/>
      <sheetName val="Blue_Cover7"/>
      <sheetName val="Sub_Catagory7"/>
      <sheetName val="Cost_Center7"/>
      <sheetName val="IS_Mon7"/>
      <sheetName val="IS_STD7"/>
      <sheetName val="Date_Setup7"/>
      <sheetName val="Detail_format7"/>
      <sheetName val="Cost_codes_&amp;_GL_list7"/>
      <sheetName val="Chart_of_Accounts-Cost_Centres7"/>
      <sheetName val="Merchandising_Summary7"/>
      <sheetName val="1_Communication7"/>
      <sheetName val="2_Stationary7"/>
      <sheetName val="3_CAPEX_Budget7"/>
      <sheetName val="4_Head_Count7"/>
      <sheetName val="5_Foreign_Travel7"/>
      <sheetName val="6_Customer_Entertainment7"/>
      <sheetName val="B__S_-REC7"/>
      <sheetName val="P_&amp;_L-REC7"/>
      <sheetName val="TM1_Settings7"/>
      <sheetName val="BUD-D_XLS10"/>
      <sheetName val="MON-PL_XLS10"/>
      <sheetName val="CUM-PL_XLS10"/>
      <sheetName val="MON-COMP_XLS10"/>
      <sheetName val="CUM-COMP_XLS10"/>
      <sheetName val="Top_Sheet10"/>
      <sheetName val="GL_Codes10"/>
      <sheetName val="Forex_Rates10"/>
      <sheetName val="Print_index10"/>
      <sheetName val="Old_index10"/>
      <sheetName val="index_to_ss10"/>
      <sheetName val="220100_(2)10"/>
      <sheetName val="220112&amp;310105_10"/>
      <sheetName val="220200__(2)10"/>
      <sheetName val="220201&amp;220301_10"/>
      <sheetName val="220305-final_(2)10"/>
      <sheetName val="230101_10"/>
      <sheetName val="230720_(2)10"/>
      <sheetName val="740070_10"/>
      <sheetName val="Group_Sales9"/>
      <sheetName val="MDS_Cost_Centres9"/>
      <sheetName val="Exchange_Rate8"/>
      <sheetName val="P&amp;L_INR8"/>
      <sheetName val="Notes_INR8"/>
      <sheetName val="P&amp;L_USD8"/>
      <sheetName val="Notes_USD8"/>
      <sheetName val="Monthly_PL_Details_USD8"/>
      <sheetName val="P&amp;L_USD_Cum8"/>
      <sheetName val="Notes_USD_Cum8"/>
      <sheetName val="Monthly_PL_Details8"/>
      <sheetName val="Monthly_PL_Details_Cum8"/>
      <sheetName val="Monthly_PL_Details_USD_Cum8"/>
      <sheetName val="Balance_Sheet_Details8"/>
      <sheetName val="Balance_Sheet_Details_USD8"/>
      <sheetName val="BS_USD_Workings_IFRS8"/>
      <sheetName val="Cash_Flow8"/>
      <sheetName val="Sales_Data8"/>
      <sheetName val="Testing_Summary8"/>
      <sheetName val="Finishing_Chemical8"/>
      <sheetName val="Drop_down8"/>
      <sheetName val="Customer_list8"/>
      <sheetName val="Non-Statistical_Sampling8"/>
      <sheetName val="AR_Drop_Downs8"/>
      <sheetName val="Blue_Cover8"/>
      <sheetName val="Sub_Catagory8"/>
      <sheetName val="Cost_Center8"/>
      <sheetName val="IS_Mon8"/>
      <sheetName val="IS_STD8"/>
      <sheetName val="Date_Setup8"/>
      <sheetName val="Detail_format8"/>
      <sheetName val="Cost_codes_&amp;_GL_list8"/>
      <sheetName val="Chart_of_Accounts-Cost_Centres8"/>
      <sheetName val="Merchandising_Summary8"/>
      <sheetName val="1_Communication8"/>
      <sheetName val="2_Stationary8"/>
      <sheetName val="3_CAPEX_Budget8"/>
      <sheetName val="4_Head_Count8"/>
      <sheetName val="5_Foreign_Travel8"/>
      <sheetName val="6_Customer_Entertainment8"/>
      <sheetName val="B__S_-REC8"/>
      <sheetName val="P_&amp;_L-REC8"/>
      <sheetName val="TM1_Settings8"/>
      <sheetName val="BUD-D_XLS13"/>
      <sheetName val="MON-PL_XLS13"/>
      <sheetName val="CUM-PL_XLS13"/>
      <sheetName val="MON-COMP_XLS13"/>
      <sheetName val="CUM-COMP_XLS13"/>
      <sheetName val="Top_Sheet13"/>
      <sheetName val="GL_Codes13"/>
      <sheetName val="Forex_Rates13"/>
      <sheetName val="Print_index13"/>
      <sheetName val="Old_index13"/>
      <sheetName val="index_to_ss13"/>
      <sheetName val="220100_(2)13"/>
      <sheetName val="220112&amp;310105_13"/>
      <sheetName val="220200__(2)13"/>
      <sheetName val="220201&amp;220301_13"/>
      <sheetName val="220305-final_(2)13"/>
      <sheetName val="230101_13"/>
      <sheetName val="230720_(2)13"/>
      <sheetName val="740070_13"/>
      <sheetName val="Group_Sales12"/>
      <sheetName val="MDS_Cost_Centres12"/>
      <sheetName val="Exchange_Rate11"/>
      <sheetName val="P&amp;L_INR11"/>
      <sheetName val="Notes_INR11"/>
      <sheetName val="P&amp;L_USD11"/>
      <sheetName val="Notes_USD11"/>
      <sheetName val="Monthly_PL_Details_USD11"/>
      <sheetName val="P&amp;L_USD_Cum11"/>
      <sheetName val="Notes_USD_Cum11"/>
      <sheetName val="Monthly_PL_Details11"/>
      <sheetName val="Monthly_PL_Details_Cum11"/>
      <sheetName val="Monthly_PL_Details_USD_Cum11"/>
      <sheetName val="Balance_Sheet_Details11"/>
      <sheetName val="Balance_Sheet_Details_USD11"/>
      <sheetName val="BS_USD_Workings_IFRS11"/>
      <sheetName val="Cash_Flow11"/>
      <sheetName val="Sales_Data11"/>
      <sheetName val="Testing_Summary11"/>
      <sheetName val="Finishing_Chemical11"/>
      <sheetName val="Drop_down11"/>
      <sheetName val="Customer_list11"/>
      <sheetName val="Non-Statistical_Sampling11"/>
      <sheetName val="AR_Drop_Downs11"/>
      <sheetName val="Blue_Cover11"/>
      <sheetName val="Sub_Catagory11"/>
      <sheetName val="Cost_Center11"/>
      <sheetName val="IS_Mon11"/>
      <sheetName val="IS_STD11"/>
      <sheetName val="Date_Setup11"/>
      <sheetName val="Detail_format11"/>
      <sheetName val="Cost_codes_&amp;_GL_list11"/>
      <sheetName val="Chart_of_Accounts-Cost_Centre11"/>
      <sheetName val="Merchandising_Summary11"/>
      <sheetName val="1_Communication11"/>
      <sheetName val="2_Stationary11"/>
      <sheetName val="3_CAPEX_Budget11"/>
      <sheetName val="4_Head_Count11"/>
      <sheetName val="5_Foreign_Travel11"/>
      <sheetName val="6_Customer_Entertainment11"/>
      <sheetName val="B__S_-REC11"/>
      <sheetName val="P_&amp;_L-REC11"/>
      <sheetName val="TM1_Settings11"/>
      <sheetName val="BUD-D_XLS12"/>
      <sheetName val="MON-PL_XLS12"/>
      <sheetName val="CUM-PL_XLS12"/>
      <sheetName val="MON-COMP_XLS12"/>
      <sheetName val="CUM-COMP_XLS12"/>
      <sheetName val="Top_Sheet12"/>
      <sheetName val="GL_Codes12"/>
      <sheetName val="Forex_Rates12"/>
      <sheetName val="Print_index12"/>
      <sheetName val="Old_index12"/>
      <sheetName val="index_to_ss12"/>
      <sheetName val="220100_(2)12"/>
      <sheetName val="220112&amp;310105_12"/>
      <sheetName val="220200__(2)12"/>
      <sheetName val="220201&amp;220301_12"/>
      <sheetName val="220305-final_(2)12"/>
      <sheetName val="230101_12"/>
      <sheetName val="230720_(2)12"/>
      <sheetName val="740070_12"/>
      <sheetName val="Group_Sales11"/>
      <sheetName val="MDS_Cost_Centres11"/>
      <sheetName val="Exchange_Rate10"/>
      <sheetName val="P&amp;L_INR10"/>
      <sheetName val="Notes_INR10"/>
      <sheetName val="P&amp;L_USD10"/>
      <sheetName val="Notes_USD10"/>
      <sheetName val="Monthly_PL_Details_USD10"/>
      <sheetName val="P&amp;L_USD_Cum10"/>
      <sheetName val="Notes_USD_Cum10"/>
      <sheetName val="Monthly_PL_Details10"/>
      <sheetName val="Monthly_PL_Details_Cum10"/>
      <sheetName val="Monthly_PL_Details_USD_Cum10"/>
      <sheetName val="Balance_Sheet_Details10"/>
      <sheetName val="Balance_Sheet_Details_USD10"/>
      <sheetName val="BS_USD_Workings_IFRS10"/>
      <sheetName val="Cash_Flow10"/>
      <sheetName val="Sales_Data10"/>
      <sheetName val="Testing_Summary10"/>
      <sheetName val="Finishing_Chemical10"/>
      <sheetName val="Drop_down10"/>
      <sheetName val="Customer_list10"/>
      <sheetName val="Non-Statistical_Sampling10"/>
      <sheetName val="AR_Drop_Downs10"/>
      <sheetName val="Blue_Cover10"/>
      <sheetName val="Sub_Catagory10"/>
      <sheetName val="Cost_Center10"/>
      <sheetName val="IS_Mon10"/>
      <sheetName val="IS_STD10"/>
      <sheetName val="Date_Setup10"/>
      <sheetName val="Detail_format10"/>
      <sheetName val="Cost_codes_&amp;_GL_list10"/>
      <sheetName val="Chart_of_Accounts-Cost_Centre10"/>
      <sheetName val="Merchandising_Summary10"/>
      <sheetName val="1_Communication10"/>
      <sheetName val="2_Stationary10"/>
      <sheetName val="3_CAPEX_Budget10"/>
      <sheetName val="4_Head_Count10"/>
      <sheetName val="5_Foreign_Travel10"/>
      <sheetName val="6_Customer_Entertainment10"/>
      <sheetName val="B__S_-REC10"/>
      <sheetName val="P_&amp;_L-REC10"/>
      <sheetName val="TM1_Settings10"/>
      <sheetName val="BUD-D_XLS14"/>
      <sheetName val="MON-PL_XLS14"/>
      <sheetName val="CUM-PL_XLS14"/>
      <sheetName val="MON-COMP_XLS14"/>
      <sheetName val="CUM-COMP_XLS14"/>
      <sheetName val="Top_Sheet14"/>
      <sheetName val="GL_Codes14"/>
      <sheetName val="Forex_Rates14"/>
      <sheetName val="Print_index14"/>
      <sheetName val="Old_index14"/>
      <sheetName val="index_to_ss14"/>
      <sheetName val="220100_(2)14"/>
      <sheetName val="220112&amp;310105_14"/>
      <sheetName val="220200__(2)14"/>
      <sheetName val="220201&amp;220301_14"/>
      <sheetName val="220305-final_(2)14"/>
      <sheetName val="230101_14"/>
      <sheetName val="230720_(2)14"/>
      <sheetName val="740070_14"/>
      <sheetName val="Group_Sales13"/>
      <sheetName val="MDS_Cost_Centres13"/>
      <sheetName val="Exchange_Rate12"/>
      <sheetName val="P&amp;L_INR12"/>
      <sheetName val="Notes_INR12"/>
      <sheetName val="P&amp;L_USD12"/>
      <sheetName val="Notes_USD12"/>
      <sheetName val="Monthly_PL_Details_USD12"/>
      <sheetName val="P&amp;L_USD_Cum12"/>
      <sheetName val="Notes_USD_Cum12"/>
      <sheetName val="Monthly_PL_Details12"/>
      <sheetName val="Monthly_PL_Details_Cum12"/>
      <sheetName val="Monthly_PL_Details_USD_Cum12"/>
      <sheetName val="Balance_Sheet_Details12"/>
      <sheetName val="Balance_Sheet_Details_USD12"/>
      <sheetName val="BS_USD_Workings_IFRS12"/>
      <sheetName val="Cash_Flow12"/>
      <sheetName val="Sales_Data12"/>
      <sheetName val="Testing_Summary12"/>
      <sheetName val="Finishing_Chemical12"/>
      <sheetName val="Drop_down12"/>
      <sheetName val="Customer_list12"/>
      <sheetName val="Non-Statistical_Sampling12"/>
      <sheetName val="AR_Drop_Downs12"/>
      <sheetName val="Blue_Cover12"/>
      <sheetName val="Sub_Catagory12"/>
      <sheetName val="Cost_Center12"/>
      <sheetName val="IS_Mon12"/>
      <sheetName val="IS_STD12"/>
      <sheetName val="Date_Setup12"/>
      <sheetName val="Cost_codes_&amp;_GL_list12"/>
      <sheetName val="Detail_format12"/>
      <sheetName val="Chart_of_Accounts-Cost_Centre12"/>
      <sheetName val="Merchandising_Summary12"/>
      <sheetName val="1_Communication12"/>
      <sheetName val="2_Stationary12"/>
      <sheetName val="3_CAPEX_Budget12"/>
      <sheetName val="4_Head_Count12"/>
      <sheetName val="5_Foreign_Travel12"/>
      <sheetName val="6_Customer_Entertainment12"/>
      <sheetName val="B__S_-REC12"/>
      <sheetName val="P_&amp;_L-REC12"/>
      <sheetName val="TM1_Settings12"/>
      <sheetName val="BUD-D_XLS15"/>
      <sheetName val="MON-PL_XLS15"/>
      <sheetName val="CUM-PL_XLS15"/>
      <sheetName val="MON-COMP_XLS15"/>
      <sheetName val="CUM-COMP_XLS15"/>
      <sheetName val="Top_Sheet15"/>
      <sheetName val="GL_Codes15"/>
      <sheetName val="Forex_Rates15"/>
      <sheetName val="Print_index15"/>
      <sheetName val="Old_index15"/>
      <sheetName val="index_to_ss15"/>
      <sheetName val="220100_(2)15"/>
      <sheetName val="220112&amp;310105_15"/>
      <sheetName val="220200__(2)15"/>
      <sheetName val="220201&amp;220301_15"/>
      <sheetName val="220305-final_(2)15"/>
      <sheetName val="230101_15"/>
      <sheetName val="230720_(2)15"/>
      <sheetName val="740070_15"/>
      <sheetName val="Group_Sales14"/>
      <sheetName val="MDS_Cost_Centres14"/>
      <sheetName val="Exchange_Rate13"/>
      <sheetName val="P&amp;L_INR13"/>
      <sheetName val="Notes_INR13"/>
      <sheetName val="P&amp;L_USD13"/>
      <sheetName val="Notes_USD13"/>
      <sheetName val="Monthly_PL_Details_USD13"/>
      <sheetName val="P&amp;L_USD_Cum13"/>
      <sheetName val="Notes_USD_Cum13"/>
      <sheetName val="Monthly_PL_Details13"/>
      <sheetName val="Monthly_PL_Details_Cum13"/>
      <sheetName val="Monthly_PL_Details_USD_Cum13"/>
      <sheetName val="Balance_Sheet_Details13"/>
      <sheetName val="Balance_Sheet_Details_USD13"/>
      <sheetName val="BS_USD_Workings_IFRS13"/>
      <sheetName val="Cash_Flow13"/>
      <sheetName val="Sales_Data13"/>
      <sheetName val="Testing_Summary13"/>
      <sheetName val="Finishing_Chemical13"/>
      <sheetName val="Drop_down13"/>
      <sheetName val="Customer_list13"/>
      <sheetName val="Non-Statistical_Sampling13"/>
      <sheetName val="AR_Drop_Downs13"/>
      <sheetName val="Blue_Cover13"/>
      <sheetName val="Sub_Catagory13"/>
      <sheetName val="Cost_Center13"/>
      <sheetName val="IS_Mon13"/>
      <sheetName val="IS_STD13"/>
      <sheetName val="Date_Setup13"/>
      <sheetName val="Cost_codes_&amp;_GL_list13"/>
      <sheetName val="Detail_format13"/>
      <sheetName val="Chart_of_Accounts-Cost_Centre13"/>
      <sheetName val="Merchandising_Summary13"/>
      <sheetName val="1_Communication13"/>
      <sheetName val="2_Stationary13"/>
      <sheetName val="3_CAPEX_Budget13"/>
      <sheetName val="4_Head_Count13"/>
      <sheetName val="5_Foreign_Travel13"/>
      <sheetName val="6_Customer_Entertainment13"/>
      <sheetName val="B__S_-REC13"/>
      <sheetName val="P_&amp;_L-REC13"/>
      <sheetName val="TM1_Settings13"/>
      <sheetName val=" IBPL0001"/>
      <sheetName val="Fed_Sch_M-1_summary"/>
      <sheetName val="_IBPL0001"/>
      <sheetName val="Sheet1_(3)"/>
      <sheetName val="QA20A"/>
      <sheetName val="Sheet4"/>
      <sheetName val="Loan Repayment- ES 202021"/>
      <sheetName val=""/>
      <sheetName val="May"/>
      <sheetName val="GROUP CF"/>
      <sheetName val="Tax"/>
      <sheetName val="tb310310"/>
      <sheetName val="PP&amp;E 2007"/>
      <sheetName val="Summary (2)"/>
      <sheetName val="PARA"/>
      <sheetName val="com DH&amp;T&amp;D FT"/>
      <sheetName val="OH BD"/>
      <sheetName val="FT 2020"/>
      <sheetName val="Project 2020"/>
      <sheetName val="MOS Expenses"/>
      <sheetName val="actual expenses"/>
      <sheetName val="Tun 2020"/>
      <sheetName val="Summary wo reduction"/>
      <sheetName val="sum $"/>
      <sheetName val="sum $ (2)"/>
      <sheetName val="sum Rs"/>
      <sheetName val="sum $ (3)"/>
      <sheetName val="Working for the IB"/>
      <sheetName val="Phase 3 Savingd"/>
      <sheetName val="snak "/>
      <sheetName val="2019 project"/>
      <sheetName val="T&amp;D 2020"/>
      <sheetName val="T&amp;D 2019"/>
      <sheetName val="Sourcing Strategy 2024"/>
      <sheetName val="Debit Adj"/>
      <sheetName val="Ld_Lcy"/>
      <sheetName val="BUD-D_XLS16"/>
      <sheetName val="MON-PL_XLS16"/>
      <sheetName val="CUM-PL_XLS16"/>
      <sheetName val="MON-COMP_XLS16"/>
      <sheetName val="CUM-COMP_XLS16"/>
      <sheetName val="Top_Sheet16"/>
      <sheetName val="GL_Codes16"/>
      <sheetName val="Forex_Rates16"/>
      <sheetName val="Print_index16"/>
      <sheetName val="Old_index16"/>
      <sheetName val="index_to_ss16"/>
      <sheetName val="220100_(2)16"/>
      <sheetName val="220112&amp;310105_16"/>
      <sheetName val="220200__(2)16"/>
      <sheetName val="220201&amp;220301_16"/>
      <sheetName val="220305-final_(2)16"/>
      <sheetName val="230101_16"/>
      <sheetName val="230720_(2)16"/>
      <sheetName val="740070_16"/>
      <sheetName val="Group_Sales15"/>
      <sheetName val="MDS_Cost_Centres15"/>
      <sheetName val="Exchange_Rate14"/>
      <sheetName val="P&amp;L_INR14"/>
      <sheetName val="Notes_INR14"/>
      <sheetName val="P&amp;L_USD14"/>
      <sheetName val="Notes_USD14"/>
      <sheetName val="Monthly_PL_Details_USD14"/>
      <sheetName val="P&amp;L_USD_Cum14"/>
      <sheetName val="Notes_USD_Cum14"/>
      <sheetName val="Monthly_PL_Details14"/>
      <sheetName val="Monthly_PL_Details_Cum14"/>
      <sheetName val="Monthly_PL_Details_USD_Cum14"/>
      <sheetName val="Balance_Sheet_Details14"/>
      <sheetName val="Balance_Sheet_Details_USD14"/>
      <sheetName val="BS_USD_Workings_IFRS14"/>
      <sheetName val="Cash_Flow14"/>
      <sheetName val="Sales_Data14"/>
      <sheetName val="Testing_Summary14"/>
      <sheetName val="Finishing_Chemical14"/>
      <sheetName val="Drop_down14"/>
      <sheetName val="Customer_list14"/>
      <sheetName val="Non-Statistical_Sampling14"/>
      <sheetName val="AR_Drop_Downs14"/>
      <sheetName val="Blue_Cover14"/>
      <sheetName val="Detail_format14"/>
      <sheetName val="Cost_codes_&amp;_GL_list14"/>
      <sheetName val="Sub_Catagory14"/>
      <sheetName val="Cost_Center14"/>
      <sheetName val="IS_Mon14"/>
      <sheetName val="IS_STD14"/>
      <sheetName val="Date_Setup14"/>
      <sheetName val="Chart_of_Accounts-Cost_Centre14"/>
      <sheetName val="Merchandising_Summary14"/>
      <sheetName val="1_Communication14"/>
      <sheetName val="2_Stationary14"/>
      <sheetName val="3_CAPEX_Budget14"/>
      <sheetName val="4_Head_Count14"/>
      <sheetName val="5_Foreign_Travel14"/>
      <sheetName val="6_Customer_Entertainment14"/>
      <sheetName val="B__S_-REC14"/>
      <sheetName val="P_&amp;_L-REC14"/>
      <sheetName val="TM1_Settings14"/>
      <sheetName val="PP&amp;E_2007"/>
      <sheetName val="Summary_(2)"/>
      <sheetName val="com_DH&amp;T&amp;D_FT"/>
      <sheetName val="OH_BD"/>
      <sheetName val="FT_2020"/>
      <sheetName val="Project_2020"/>
      <sheetName val="MOS_Expenses"/>
      <sheetName val="actual_expenses"/>
      <sheetName val="Tun_2020"/>
      <sheetName val="Summary_wo_reduction"/>
      <sheetName val="sum_$"/>
      <sheetName val="sum_$_(2)"/>
      <sheetName val="sum_Rs"/>
      <sheetName val="sum_$_(3)"/>
      <sheetName val="Working_for_the_IB"/>
      <sheetName val="Phase_3_Savingd"/>
      <sheetName val="snak_"/>
      <sheetName val="2019_project"/>
      <sheetName val="T&amp;D_2020"/>
      <sheetName val="T&amp;D_2019"/>
      <sheetName val="BUD-D_XLS17"/>
      <sheetName val="MON-PL_XLS17"/>
      <sheetName val="CUM-PL_XLS17"/>
      <sheetName val="MON-COMP_XLS17"/>
      <sheetName val="CUM-COMP_XLS17"/>
      <sheetName val="Top_Sheet17"/>
      <sheetName val="GL_Codes17"/>
      <sheetName val="Forex_Rates17"/>
      <sheetName val="Print_index17"/>
      <sheetName val="Old_index17"/>
      <sheetName val="index_to_ss17"/>
      <sheetName val="220100_(2)17"/>
      <sheetName val="220112&amp;310105_17"/>
      <sheetName val="220200__(2)17"/>
      <sheetName val="220201&amp;220301_17"/>
      <sheetName val="220305-final_(2)17"/>
      <sheetName val="230101_17"/>
      <sheetName val="230720_(2)17"/>
      <sheetName val="740070_17"/>
      <sheetName val="Group_Sales16"/>
      <sheetName val="MDS_Cost_Centres16"/>
      <sheetName val="Exchange_Rate15"/>
      <sheetName val="P&amp;L_INR15"/>
      <sheetName val="Notes_INR15"/>
      <sheetName val="P&amp;L_USD15"/>
      <sheetName val="Notes_USD15"/>
      <sheetName val="Monthly_PL_Details_USD15"/>
      <sheetName val="P&amp;L_USD_Cum15"/>
      <sheetName val="Notes_USD_Cum15"/>
      <sheetName val="Monthly_PL_Details15"/>
      <sheetName val="Monthly_PL_Details_Cum15"/>
      <sheetName val="Monthly_PL_Details_USD_Cum15"/>
      <sheetName val="Balance_Sheet_Details15"/>
      <sheetName val="Balance_Sheet_Details_USD15"/>
      <sheetName val="BS_USD_Workings_IFRS15"/>
      <sheetName val="Cash_Flow15"/>
      <sheetName val="Sales_Data15"/>
      <sheetName val="Testing_Summary15"/>
      <sheetName val="Finishing_Chemical15"/>
      <sheetName val="Drop_down15"/>
      <sheetName val="Customer_list15"/>
      <sheetName val="Non-Statistical_Sampling15"/>
      <sheetName val="AR_Drop_Downs15"/>
      <sheetName val="Blue_Cover15"/>
      <sheetName val="Detail_format15"/>
      <sheetName val="Cost_codes_&amp;_GL_list15"/>
      <sheetName val="Sub_Catagory15"/>
      <sheetName val="Cost_Center15"/>
      <sheetName val="IS_Mon15"/>
      <sheetName val="IS_STD15"/>
      <sheetName val="Date_Setup15"/>
      <sheetName val="Chart_of_Accounts-Cost_Centre15"/>
      <sheetName val="Merchandising_Summary15"/>
      <sheetName val="1_Communication15"/>
      <sheetName val="2_Stationary15"/>
      <sheetName val="3_CAPEX_Budget15"/>
      <sheetName val="4_Head_Count15"/>
      <sheetName val="5_Foreign_Travel15"/>
      <sheetName val="6_Customer_Entertainment15"/>
      <sheetName val="B__S_-REC15"/>
      <sheetName val="P_&amp;_L-REC15"/>
      <sheetName val="TM1_Settings15"/>
      <sheetName val="Fed_Sch_M-1_summary1"/>
      <sheetName val="PP&amp;E_20071"/>
      <sheetName val="Summary_(2)1"/>
      <sheetName val="com_DH&amp;T&amp;D_FT1"/>
      <sheetName val="OH_BD1"/>
      <sheetName val="FT_20201"/>
      <sheetName val="Project_20201"/>
      <sheetName val="MOS_Expenses1"/>
      <sheetName val="actual_expenses1"/>
      <sheetName val="Tun_20201"/>
      <sheetName val="Summary_wo_reduction1"/>
      <sheetName val="sum_$1"/>
      <sheetName val="sum_$_(2)1"/>
      <sheetName val="sum_Rs1"/>
      <sheetName val="sum_$_(3)1"/>
      <sheetName val="Working_for_the_IB1"/>
      <sheetName val="Phase_3_Savingd1"/>
      <sheetName val="snak_1"/>
      <sheetName val="2019_project1"/>
      <sheetName val="T&amp;D_20201"/>
      <sheetName val="T&amp;D_20191"/>
      <sheetName val="BUD-D_XLS18"/>
      <sheetName val="MON-PL_XLS18"/>
      <sheetName val="CUM-PL_XLS18"/>
      <sheetName val="MON-COMP_XLS18"/>
      <sheetName val="CUM-COMP_XLS18"/>
      <sheetName val="Top_Sheet18"/>
      <sheetName val="GL_Codes18"/>
      <sheetName val="Forex_Rates18"/>
      <sheetName val="Print_index18"/>
      <sheetName val="Old_index18"/>
      <sheetName val="index_to_ss18"/>
      <sheetName val="220100_(2)18"/>
      <sheetName val="220112&amp;310105_18"/>
      <sheetName val="220200__(2)18"/>
      <sheetName val="220201&amp;220301_18"/>
      <sheetName val="220305-final_(2)18"/>
      <sheetName val="230101_18"/>
      <sheetName val="230720_(2)18"/>
      <sheetName val="740070_18"/>
      <sheetName val="Group_Sales17"/>
      <sheetName val="MDS_Cost_Centres17"/>
      <sheetName val="Exchange_Rate16"/>
      <sheetName val="P&amp;L_INR16"/>
      <sheetName val="Notes_INR16"/>
      <sheetName val="P&amp;L_USD16"/>
      <sheetName val="Notes_USD16"/>
      <sheetName val="Monthly_PL_Details_USD16"/>
      <sheetName val="P&amp;L_USD_Cum16"/>
      <sheetName val="Notes_USD_Cum16"/>
      <sheetName val="Monthly_PL_Details16"/>
      <sheetName val="Monthly_PL_Details_Cum16"/>
      <sheetName val="Monthly_PL_Details_USD_Cum16"/>
      <sheetName val="Balance_Sheet_Details16"/>
      <sheetName val="Balance_Sheet_Details_USD16"/>
      <sheetName val="BS_USD_Workings_IFRS16"/>
      <sheetName val="Cash_Flow16"/>
      <sheetName val="Sales_Data16"/>
      <sheetName val="Testing_Summary16"/>
      <sheetName val="Finishing_Chemical16"/>
      <sheetName val="Drop_down16"/>
      <sheetName val="Customer_list16"/>
      <sheetName val="Non-Statistical_Sampling16"/>
      <sheetName val="AR_Drop_Downs16"/>
      <sheetName val="Blue_Cover16"/>
      <sheetName val="Detail_format16"/>
      <sheetName val="Cost_codes_&amp;_GL_list16"/>
      <sheetName val="Sub_Catagory16"/>
      <sheetName val="Cost_Center16"/>
      <sheetName val="IS_Mon16"/>
      <sheetName val="IS_STD16"/>
      <sheetName val="Date_Setup16"/>
      <sheetName val="Chart_of_Accounts-Cost_Centre16"/>
      <sheetName val="Merchandising_Summary16"/>
      <sheetName val="1_Communication16"/>
      <sheetName val="2_Stationary16"/>
      <sheetName val="3_CAPEX_Budget16"/>
      <sheetName val="4_Head_Count16"/>
      <sheetName val="5_Foreign_Travel16"/>
      <sheetName val="6_Customer_Entertainment16"/>
      <sheetName val="B__S_-REC16"/>
      <sheetName val="P_&amp;_L-REC16"/>
      <sheetName val="TM1_Settings16"/>
      <sheetName val="Fed_Sch_M-1_summary2"/>
      <sheetName val="PP&amp;E_20072"/>
      <sheetName val="Summary_(2)2"/>
      <sheetName val="com_DH&amp;T&amp;D_FT2"/>
      <sheetName val="OH_BD2"/>
      <sheetName val="FT_20202"/>
      <sheetName val="Project_20202"/>
      <sheetName val="MOS_Expenses2"/>
      <sheetName val="actual_expenses2"/>
      <sheetName val="Tun_20202"/>
      <sheetName val="Summary_wo_reduction2"/>
      <sheetName val="sum_$2"/>
      <sheetName val="sum_$_(2)2"/>
      <sheetName val="sum_Rs2"/>
      <sheetName val="sum_$_(3)2"/>
      <sheetName val="Working_for_the_IB2"/>
      <sheetName val="Phase_3_Savingd2"/>
      <sheetName val="snak_2"/>
      <sheetName val="2019_project2"/>
      <sheetName val="T&amp;D_20202"/>
      <sheetName val="T&amp;D_20192"/>
      <sheetName val="BUD-D_XLS19"/>
      <sheetName val="MON-PL_XLS19"/>
      <sheetName val="CUM-PL_XLS19"/>
      <sheetName val="MON-COMP_XLS19"/>
      <sheetName val="CUM-COMP_XLS19"/>
      <sheetName val="Top_Sheet19"/>
      <sheetName val="GL_Codes19"/>
      <sheetName val="Forex_Rates19"/>
      <sheetName val="Print_index19"/>
      <sheetName val="Old_index19"/>
      <sheetName val="index_to_ss19"/>
      <sheetName val="220100_(2)19"/>
      <sheetName val="220112&amp;310105_19"/>
      <sheetName val="220200__(2)19"/>
      <sheetName val="220201&amp;220301_19"/>
      <sheetName val="220305-final_(2)19"/>
      <sheetName val="230101_19"/>
      <sheetName val="230720_(2)19"/>
      <sheetName val="740070_19"/>
      <sheetName val="Group_Sales18"/>
      <sheetName val="MDS_Cost_Centres18"/>
      <sheetName val="Exchange_Rate17"/>
      <sheetName val="P&amp;L_INR17"/>
      <sheetName val="Notes_INR17"/>
      <sheetName val="P&amp;L_USD17"/>
      <sheetName val="Notes_USD17"/>
      <sheetName val="Monthly_PL_Details_USD17"/>
      <sheetName val="P&amp;L_USD_Cum17"/>
      <sheetName val="Notes_USD_Cum17"/>
      <sheetName val="Monthly_PL_Details17"/>
      <sheetName val="Monthly_PL_Details_Cum17"/>
      <sheetName val="Monthly_PL_Details_USD_Cum17"/>
      <sheetName val="Balance_Sheet_Details17"/>
      <sheetName val="Balance_Sheet_Details_USD17"/>
      <sheetName val="BS_USD_Workings_IFRS17"/>
      <sheetName val="Cash_Flow17"/>
      <sheetName val="Sales_Data17"/>
      <sheetName val="Testing_Summary17"/>
      <sheetName val="Finishing_Chemical17"/>
      <sheetName val="Drop_down17"/>
      <sheetName val="Customer_list17"/>
      <sheetName val="Non-Statistical_Sampling17"/>
      <sheetName val="AR_Drop_Downs17"/>
      <sheetName val="Blue_Cover17"/>
      <sheetName val="Detail_format17"/>
      <sheetName val="Cost_codes_&amp;_GL_list17"/>
      <sheetName val="Sub_Catagory17"/>
      <sheetName val="Cost_Center17"/>
      <sheetName val="IS_Mon17"/>
      <sheetName val="IS_STD17"/>
      <sheetName val="Date_Setup17"/>
      <sheetName val="Chart_of_Accounts-Cost_Centre17"/>
      <sheetName val="Merchandising_Summary17"/>
      <sheetName val="1_Communication17"/>
      <sheetName val="2_Stationary17"/>
      <sheetName val="3_CAPEX_Budget17"/>
      <sheetName val="4_Head_Count17"/>
      <sheetName val="5_Foreign_Travel17"/>
      <sheetName val="6_Customer_Entertainment17"/>
      <sheetName val="B__S_-REC17"/>
      <sheetName val="P_&amp;_L-REC17"/>
      <sheetName val="TM1_Settings17"/>
      <sheetName val="Fed_Sch_M-1_summary3"/>
      <sheetName val="PP&amp;E_20073"/>
      <sheetName val="Summary_(2)3"/>
      <sheetName val="com_DH&amp;T&amp;D_FT3"/>
      <sheetName val="OH_BD3"/>
      <sheetName val="FT_20203"/>
      <sheetName val="Project_20203"/>
      <sheetName val="MOS_Expenses3"/>
      <sheetName val="actual_expenses3"/>
      <sheetName val="Tun_20203"/>
      <sheetName val="Summary_wo_reduction3"/>
      <sheetName val="sum_$3"/>
      <sheetName val="sum_$_(2)3"/>
      <sheetName val="sum_Rs3"/>
      <sheetName val="sum_$_(3)3"/>
      <sheetName val="Working_for_the_IB3"/>
      <sheetName val="Phase_3_Savingd3"/>
      <sheetName val="snak_3"/>
      <sheetName val="2019_project3"/>
      <sheetName val="T&amp;D_20203"/>
      <sheetName val="T&amp;D_20193"/>
      <sheetName val="BUD-D_XLS21"/>
      <sheetName val="MON-PL_XLS21"/>
      <sheetName val="CUM-PL_XLS21"/>
      <sheetName val="MON-COMP_XLS21"/>
      <sheetName val="CUM-COMP_XLS21"/>
      <sheetName val="Top_Sheet21"/>
      <sheetName val="GL_Codes21"/>
      <sheetName val="Forex_Rates21"/>
      <sheetName val="Print_index21"/>
      <sheetName val="Old_index21"/>
      <sheetName val="index_to_ss21"/>
      <sheetName val="220100_(2)21"/>
      <sheetName val="220112&amp;310105_21"/>
      <sheetName val="220200__(2)21"/>
      <sheetName val="220201&amp;220301_21"/>
      <sheetName val="220305-final_(2)21"/>
      <sheetName val="230101_21"/>
      <sheetName val="230720_(2)21"/>
      <sheetName val="740070_21"/>
      <sheetName val="Group_Sales20"/>
      <sheetName val="MDS_Cost_Centres20"/>
      <sheetName val="Exchange_Rate19"/>
      <sheetName val="P&amp;L_INR19"/>
      <sheetName val="Notes_INR19"/>
      <sheetName val="P&amp;L_USD19"/>
      <sheetName val="Notes_USD19"/>
      <sheetName val="Monthly_PL_Details_USD19"/>
      <sheetName val="P&amp;L_USD_Cum19"/>
      <sheetName val="Notes_USD_Cum19"/>
      <sheetName val="Monthly_PL_Details19"/>
      <sheetName val="Monthly_PL_Details_Cum19"/>
      <sheetName val="Monthly_PL_Details_USD_Cum19"/>
      <sheetName val="Balance_Sheet_Details19"/>
      <sheetName val="Balance_Sheet_Details_USD19"/>
      <sheetName val="BS_USD_Workings_IFRS19"/>
      <sheetName val="Cash_Flow19"/>
      <sheetName val="Sales_Data19"/>
      <sheetName val="Testing_Summary19"/>
      <sheetName val="Finishing_Chemical19"/>
      <sheetName val="Drop_down19"/>
      <sheetName val="Customer_list19"/>
      <sheetName val="Non-Statistical_Sampling19"/>
      <sheetName val="AR_Drop_Downs19"/>
      <sheetName val="Blue_Cover19"/>
      <sheetName val="Detail_format19"/>
      <sheetName val="Cost_codes_&amp;_GL_list19"/>
      <sheetName val="Sub_Catagory19"/>
      <sheetName val="Cost_Center19"/>
      <sheetName val="IS_Mon19"/>
      <sheetName val="IS_STD19"/>
      <sheetName val="Date_Setup19"/>
      <sheetName val="Chart_of_Accounts-Cost_Centre19"/>
      <sheetName val="Merchandising_Summary19"/>
      <sheetName val="1_Communication19"/>
      <sheetName val="2_Stationary19"/>
      <sheetName val="3_CAPEX_Budget19"/>
      <sheetName val="4_Head_Count19"/>
      <sheetName val="5_Foreign_Travel19"/>
      <sheetName val="6_Customer_Entertainment19"/>
      <sheetName val="B__S_-REC19"/>
      <sheetName val="P_&amp;_L-REC19"/>
      <sheetName val="TM1_Settings19"/>
      <sheetName val="Fed_Sch_M-1_summary5"/>
      <sheetName val="PP&amp;E_20075"/>
      <sheetName val="Summary_(2)5"/>
      <sheetName val="com_DH&amp;T&amp;D_FT5"/>
      <sheetName val="OH_BD5"/>
      <sheetName val="FT_20205"/>
      <sheetName val="Project_20205"/>
      <sheetName val="MOS_Expenses5"/>
      <sheetName val="actual_expenses5"/>
      <sheetName val="Tun_20205"/>
      <sheetName val="Summary_wo_reduction5"/>
      <sheetName val="sum_$5"/>
      <sheetName val="sum_$_(2)5"/>
      <sheetName val="sum_Rs5"/>
      <sheetName val="sum_$_(3)5"/>
      <sheetName val="Working_for_the_IB5"/>
      <sheetName val="Phase_3_Savingd5"/>
      <sheetName val="snak_5"/>
      <sheetName val="2019_project5"/>
      <sheetName val="T&amp;D_20205"/>
      <sheetName val="T&amp;D_20195"/>
      <sheetName val="BUD-D_XLS20"/>
      <sheetName val="MON-PL_XLS20"/>
      <sheetName val="CUM-PL_XLS20"/>
      <sheetName val="MON-COMP_XLS20"/>
      <sheetName val="CUM-COMP_XLS20"/>
      <sheetName val="Top_Sheet20"/>
      <sheetName val="GL_Codes20"/>
      <sheetName val="Forex_Rates20"/>
      <sheetName val="Print_index20"/>
      <sheetName val="Old_index20"/>
      <sheetName val="index_to_ss20"/>
      <sheetName val="220100_(2)20"/>
      <sheetName val="220112&amp;310105_20"/>
      <sheetName val="220200__(2)20"/>
      <sheetName val="220201&amp;220301_20"/>
      <sheetName val="220305-final_(2)20"/>
      <sheetName val="230101_20"/>
      <sheetName val="230720_(2)20"/>
      <sheetName val="740070_20"/>
      <sheetName val="Group_Sales19"/>
      <sheetName val="MDS_Cost_Centres19"/>
      <sheetName val="Exchange_Rate18"/>
      <sheetName val="P&amp;L_INR18"/>
      <sheetName val="Notes_INR18"/>
      <sheetName val="P&amp;L_USD18"/>
      <sheetName val="Notes_USD18"/>
      <sheetName val="Monthly_PL_Details_USD18"/>
      <sheetName val="P&amp;L_USD_Cum18"/>
      <sheetName val="Notes_USD_Cum18"/>
      <sheetName val="Monthly_PL_Details18"/>
      <sheetName val="Monthly_PL_Details_Cum18"/>
      <sheetName val="Monthly_PL_Details_USD_Cum18"/>
      <sheetName val="Balance_Sheet_Details18"/>
      <sheetName val="Balance_Sheet_Details_USD18"/>
      <sheetName val="BS_USD_Workings_IFRS18"/>
      <sheetName val="Cash_Flow18"/>
      <sheetName val="Sales_Data18"/>
      <sheetName val="Testing_Summary18"/>
      <sheetName val="Finishing_Chemical18"/>
      <sheetName val="Drop_down18"/>
      <sheetName val="Customer_list18"/>
      <sheetName val="Non-Statistical_Sampling18"/>
      <sheetName val="AR_Drop_Downs18"/>
      <sheetName val="Blue_Cover18"/>
      <sheetName val="Detail_format18"/>
      <sheetName val="Cost_codes_&amp;_GL_list18"/>
      <sheetName val="Sub_Catagory18"/>
      <sheetName val="Cost_Center18"/>
      <sheetName val="IS_Mon18"/>
      <sheetName val="IS_STD18"/>
      <sheetName val="Date_Setup18"/>
      <sheetName val="Chart_of_Accounts-Cost_Centre18"/>
      <sheetName val="Merchandising_Summary18"/>
      <sheetName val="1_Communication18"/>
      <sheetName val="2_Stationary18"/>
      <sheetName val="3_CAPEX_Budget18"/>
      <sheetName val="4_Head_Count18"/>
      <sheetName val="5_Foreign_Travel18"/>
      <sheetName val="6_Customer_Entertainment18"/>
      <sheetName val="B__S_-REC18"/>
      <sheetName val="P_&amp;_L-REC18"/>
      <sheetName val="TM1_Settings18"/>
      <sheetName val="Fed_Sch_M-1_summary4"/>
      <sheetName val="PP&amp;E_20074"/>
      <sheetName val="Summary_(2)4"/>
      <sheetName val="com_DH&amp;T&amp;D_FT4"/>
      <sheetName val="OH_BD4"/>
      <sheetName val="FT_20204"/>
      <sheetName val="Project_20204"/>
      <sheetName val="MOS_Expenses4"/>
      <sheetName val="actual_expenses4"/>
      <sheetName val="Tun_20204"/>
      <sheetName val="Summary_wo_reduction4"/>
      <sheetName val="sum_$4"/>
      <sheetName val="sum_$_(2)4"/>
      <sheetName val="sum_Rs4"/>
      <sheetName val="sum_$_(3)4"/>
      <sheetName val="Working_for_the_IB4"/>
      <sheetName val="Phase_3_Savingd4"/>
      <sheetName val="snak_4"/>
      <sheetName val="2019_project4"/>
      <sheetName val="T&amp;D_20204"/>
      <sheetName val="T&amp;D_20194"/>
      <sheetName val="BUD-D_XLS25"/>
      <sheetName val="MON-PL_XLS25"/>
      <sheetName val="CUM-PL_XLS25"/>
      <sheetName val="MON-COMP_XLS25"/>
      <sheetName val="CUM-COMP_XLS25"/>
      <sheetName val="Top_Sheet25"/>
      <sheetName val="GL_Codes25"/>
      <sheetName val="Forex_Rates25"/>
      <sheetName val="Print_index25"/>
      <sheetName val="Old_index25"/>
      <sheetName val="index_to_ss25"/>
      <sheetName val="220100_(2)25"/>
      <sheetName val="220112&amp;310105_25"/>
      <sheetName val="220200__(2)25"/>
      <sheetName val="220201&amp;220301_25"/>
      <sheetName val="220305-final_(2)25"/>
      <sheetName val="230101_25"/>
      <sheetName val="230720_(2)25"/>
      <sheetName val="740070_25"/>
      <sheetName val="Group_Sales24"/>
      <sheetName val="MDS_Cost_Centres24"/>
      <sheetName val="Exchange_Rate23"/>
      <sheetName val="P&amp;L_INR23"/>
      <sheetName val="Notes_INR23"/>
      <sheetName val="P&amp;L_USD23"/>
      <sheetName val="Notes_USD23"/>
      <sheetName val="Monthly_PL_Details_USD23"/>
      <sheetName val="P&amp;L_USD_Cum23"/>
      <sheetName val="Notes_USD_Cum23"/>
      <sheetName val="Monthly_PL_Details23"/>
      <sheetName val="Monthly_PL_Details_Cum23"/>
      <sheetName val="Monthly_PL_Details_USD_Cum23"/>
      <sheetName val="Balance_Sheet_Details23"/>
      <sheetName val="Balance_Sheet_Details_USD23"/>
      <sheetName val="BS_USD_Workings_IFRS23"/>
      <sheetName val="Cash_Flow23"/>
      <sheetName val="Sales_Data23"/>
      <sheetName val="Testing_Summary23"/>
      <sheetName val="Finishing_Chemical23"/>
      <sheetName val="Drop_down23"/>
      <sheetName val="Customer_list23"/>
      <sheetName val="Non-Statistical_Sampling23"/>
      <sheetName val="AR_Drop_Downs23"/>
      <sheetName val="Blue_Cover23"/>
      <sheetName val="Detail_format23"/>
      <sheetName val="Cost_codes_&amp;_GL_list23"/>
      <sheetName val="Sub_Catagory23"/>
      <sheetName val="Cost_Center23"/>
      <sheetName val="IS_Mon23"/>
      <sheetName val="IS_STD23"/>
      <sheetName val="Date_Setup23"/>
      <sheetName val="Chart_of_Accounts-Cost_Centre23"/>
      <sheetName val="Merchandising_Summary23"/>
      <sheetName val="1_Communication23"/>
      <sheetName val="2_Stationary23"/>
      <sheetName val="3_CAPEX_Budget23"/>
      <sheetName val="4_Head_Count23"/>
      <sheetName val="5_Foreign_Travel23"/>
      <sheetName val="6_Customer_Entertainment23"/>
      <sheetName val="B__S_-REC23"/>
      <sheetName val="P_&amp;_L-REC23"/>
      <sheetName val="TM1_Settings23"/>
      <sheetName val="Fed_Sch_M-1_summary9"/>
      <sheetName val="PP&amp;E_20079"/>
      <sheetName val="Summary_(2)9"/>
      <sheetName val="com_DH&amp;T&amp;D_FT9"/>
      <sheetName val="OH_BD9"/>
      <sheetName val="FT_20209"/>
      <sheetName val="Project_20209"/>
      <sheetName val="MOS_Expenses9"/>
      <sheetName val="actual_expenses9"/>
      <sheetName val="Tun_20209"/>
      <sheetName val="Summary_wo_reduction9"/>
      <sheetName val="sum_$9"/>
      <sheetName val="sum_$_(2)9"/>
      <sheetName val="sum_Rs9"/>
      <sheetName val="sum_$_(3)9"/>
      <sheetName val="Working_for_the_IB9"/>
      <sheetName val="Phase_3_Savingd9"/>
      <sheetName val="snak_9"/>
      <sheetName val="2019_project9"/>
      <sheetName val="T&amp;D_20209"/>
      <sheetName val="T&amp;D_20199"/>
      <sheetName val="BUD-D_XLS22"/>
      <sheetName val="MON-PL_XLS22"/>
      <sheetName val="CUM-PL_XLS22"/>
      <sheetName val="MON-COMP_XLS22"/>
      <sheetName val="CUM-COMP_XLS22"/>
      <sheetName val="Top_Sheet22"/>
      <sheetName val="GL_Codes22"/>
      <sheetName val="Forex_Rates22"/>
      <sheetName val="Print_index22"/>
      <sheetName val="Old_index22"/>
      <sheetName val="index_to_ss22"/>
      <sheetName val="220100_(2)22"/>
      <sheetName val="220112&amp;310105_22"/>
      <sheetName val="220200__(2)22"/>
      <sheetName val="220201&amp;220301_22"/>
      <sheetName val="220305-final_(2)22"/>
      <sheetName val="230101_22"/>
      <sheetName val="230720_(2)22"/>
      <sheetName val="740070_22"/>
      <sheetName val="Group_Sales21"/>
      <sheetName val="MDS_Cost_Centres21"/>
      <sheetName val="Exchange_Rate20"/>
      <sheetName val="P&amp;L_INR20"/>
      <sheetName val="Notes_INR20"/>
      <sheetName val="P&amp;L_USD20"/>
      <sheetName val="Notes_USD20"/>
      <sheetName val="Monthly_PL_Details_USD20"/>
      <sheetName val="P&amp;L_USD_Cum20"/>
      <sheetName val="Notes_USD_Cum20"/>
      <sheetName val="Monthly_PL_Details20"/>
      <sheetName val="Monthly_PL_Details_Cum20"/>
      <sheetName val="Monthly_PL_Details_USD_Cum20"/>
      <sheetName val="Balance_Sheet_Details20"/>
      <sheetName val="Balance_Sheet_Details_USD20"/>
      <sheetName val="BS_USD_Workings_IFRS20"/>
      <sheetName val="Cash_Flow20"/>
      <sheetName val="Sales_Data20"/>
      <sheetName val="Testing_Summary20"/>
      <sheetName val="Finishing_Chemical20"/>
      <sheetName val="Drop_down20"/>
      <sheetName val="Customer_list20"/>
      <sheetName val="Non-Statistical_Sampling20"/>
      <sheetName val="AR_Drop_Downs20"/>
      <sheetName val="Blue_Cover20"/>
      <sheetName val="Detail_format20"/>
      <sheetName val="Cost_codes_&amp;_GL_list20"/>
      <sheetName val="Sub_Catagory20"/>
      <sheetName val="Cost_Center20"/>
      <sheetName val="IS_Mon20"/>
      <sheetName val="IS_STD20"/>
      <sheetName val="Date_Setup20"/>
      <sheetName val="Chart_of_Accounts-Cost_Centre20"/>
      <sheetName val="Merchandising_Summary20"/>
      <sheetName val="1_Communication20"/>
      <sheetName val="2_Stationary20"/>
      <sheetName val="3_CAPEX_Budget20"/>
      <sheetName val="4_Head_Count20"/>
      <sheetName val="5_Foreign_Travel20"/>
      <sheetName val="6_Customer_Entertainment20"/>
      <sheetName val="B__S_-REC20"/>
      <sheetName val="P_&amp;_L-REC20"/>
      <sheetName val="TM1_Settings20"/>
      <sheetName val="Fed_Sch_M-1_summary6"/>
      <sheetName val="PP&amp;E_20076"/>
      <sheetName val="Summary_(2)6"/>
      <sheetName val="com_DH&amp;T&amp;D_FT6"/>
      <sheetName val="OH_BD6"/>
      <sheetName val="FT_20206"/>
      <sheetName val="Project_20206"/>
      <sheetName val="MOS_Expenses6"/>
      <sheetName val="actual_expenses6"/>
      <sheetName val="Tun_20206"/>
      <sheetName val="Summary_wo_reduction6"/>
      <sheetName val="sum_$6"/>
      <sheetName val="sum_$_(2)6"/>
      <sheetName val="sum_Rs6"/>
      <sheetName val="sum_$_(3)6"/>
      <sheetName val="Working_for_the_IB6"/>
      <sheetName val="Phase_3_Savingd6"/>
      <sheetName val="snak_6"/>
      <sheetName val="2019_project6"/>
      <sheetName val="T&amp;D_20206"/>
      <sheetName val="T&amp;D_20196"/>
      <sheetName val="BUD-D_XLS23"/>
      <sheetName val="MON-PL_XLS23"/>
      <sheetName val="CUM-PL_XLS23"/>
      <sheetName val="MON-COMP_XLS23"/>
      <sheetName val="CUM-COMP_XLS23"/>
      <sheetName val="Top_Sheet23"/>
      <sheetName val="GL_Codes23"/>
      <sheetName val="Forex_Rates23"/>
      <sheetName val="Print_index23"/>
      <sheetName val="Old_index23"/>
      <sheetName val="index_to_ss23"/>
      <sheetName val="220100_(2)23"/>
      <sheetName val="220112&amp;310105_23"/>
      <sheetName val="220200__(2)23"/>
      <sheetName val="220201&amp;220301_23"/>
      <sheetName val="220305-final_(2)23"/>
      <sheetName val="230101_23"/>
      <sheetName val="230720_(2)23"/>
      <sheetName val="740070_23"/>
      <sheetName val="Group_Sales22"/>
      <sheetName val="MDS_Cost_Centres22"/>
      <sheetName val="Exchange_Rate21"/>
      <sheetName val="P&amp;L_INR21"/>
      <sheetName val="Notes_INR21"/>
      <sheetName val="P&amp;L_USD21"/>
      <sheetName val="Notes_USD21"/>
      <sheetName val="Monthly_PL_Details_USD21"/>
      <sheetName val="P&amp;L_USD_Cum21"/>
      <sheetName val="Notes_USD_Cum21"/>
      <sheetName val="Monthly_PL_Details21"/>
      <sheetName val="Monthly_PL_Details_Cum21"/>
      <sheetName val="Monthly_PL_Details_USD_Cum21"/>
      <sheetName val="Balance_Sheet_Details21"/>
      <sheetName val="Balance_Sheet_Details_USD21"/>
      <sheetName val="BS_USD_Workings_IFRS21"/>
      <sheetName val="Cash_Flow21"/>
      <sheetName val="Sales_Data21"/>
      <sheetName val="Testing_Summary21"/>
      <sheetName val="Finishing_Chemical21"/>
      <sheetName val="Drop_down21"/>
      <sheetName val="Customer_list21"/>
      <sheetName val="Non-Statistical_Sampling21"/>
      <sheetName val="AR_Drop_Downs21"/>
      <sheetName val="Blue_Cover21"/>
      <sheetName val="Detail_format21"/>
      <sheetName val="Cost_codes_&amp;_GL_list21"/>
      <sheetName val="Sub_Catagory21"/>
      <sheetName val="Cost_Center21"/>
      <sheetName val="IS_Mon21"/>
      <sheetName val="IS_STD21"/>
      <sheetName val="Date_Setup21"/>
      <sheetName val="Chart_of_Accounts-Cost_Centre21"/>
      <sheetName val="Merchandising_Summary21"/>
      <sheetName val="1_Communication21"/>
      <sheetName val="2_Stationary21"/>
      <sheetName val="3_CAPEX_Budget21"/>
      <sheetName val="4_Head_Count21"/>
      <sheetName val="5_Foreign_Travel21"/>
      <sheetName val="6_Customer_Entertainment21"/>
      <sheetName val="B__S_-REC21"/>
      <sheetName val="P_&amp;_L-REC21"/>
      <sheetName val="TM1_Settings21"/>
      <sheetName val="Fed_Sch_M-1_summary7"/>
      <sheetName val="PP&amp;E_20077"/>
      <sheetName val="Summary_(2)7"/>
      <sheetName val="com_DH&amp;T&amp;D_FT7"/>
      <sheetName val="OH_BD7"/>
      <sheetName val="FT_20207"/>
      <sheetName val="Project_20207"/>
      <sheetName val="MOS_Expenses7"/>
      <sheetName val="actual_expenses7"/>
      <sheetName val="Tun_20207"/>
      <sheetName val="Summary_wo_reduction7"/>
      <sheetName val="sum_$7"/>
      <sheetName val="sum_$_(2)7"/>
      <sheetName val="sum_Rs7"/>
      <sheetName val="sum_$_(3)7"/>
      <sheetName val="Working_for_the_IB7"/>
      <sheetName val="Phase_3_Savingd7"/>
      <sheetName val="snak_7"/>
      <sheetName val="2019_project7"/>
      <sheetName val="T&amp;D_20207"/>
      <sheetName val="T&amp;D_20197"/>
      <sheetName val="BUD-D_XLS24"/>
      <sheetName val="MON-PL_XLS24"/>
      <sheetName val="CUM-PL_XLS24"/>
      <sheetName val="MON-COMP_XLS24"/>
      <sheetName val="CUM-COMP_XLS24"/>
      <sheetName val="Top_Sheet24"/>
      <sheetName val="GL_Codes24"/>
      <sheetName val="Forex_Rates24"/>
      <sheetName val="Print_index24"/>
      <sheetName val="Old_index24"/>
      <sheetName val="index_to_ss24"/>
      <sheetName val="220100_(2)24"/>
      <sheetName val="220112&amp;310105_24"/>
      <sheetName val="220200__(2)24"/>
      <sheetName val="220201&amp;220301_24"/>
      <sheetName val="220305-final_(2)24"/>
      <sheetName val="230101_24"/>
      <sheetName val="230720_(2)24"/>
      <sheetName val="740070_24"/>
      <sheetName val="Group_Sales23"/>
      <sheetName val="MDS_Cost_Centres23"/>
      <sheetName val="Exchange_Rate22"/>
      <sheetName val="P&amp;L_INR22"/>
      <sheetName val="Notes_INR22"/>
      <sheetName val="P&amp;L_USD22"/>
      <sheetName val="Notes_USD22"/>
      <sheetName val="Monthly_PL_Details_USD22"/>
      <sheetName val="P&amp;L_USD_Cum22"/>
      <sheetName val="Notes_USD_Cum22"/>
      <sheetName val="Monthly_PL_Details22"/>
      <sheetName val="Monthly_PL_Details_Cum22"/>
      <sheetName val="Monthly_PL_Details_USD_Cum22"/>
      <sheetName val="Balance_Sheet_Details22"/>
      <sheetName val="Balance_Sheet_Details_USD22"/>
      <sheetName val="BS_USD_Workings_IFRS22"/>
      <sheetName val="Cash_Flow22"/>
      <sheetName val="Sales_Data22"/>
      <sheetName val="Testing_Summary22"/>
      <sheetName val="Finishing_Chemical22"/>
      <sheetName val="Drop_down22"/>
      <sheetName val="Customer_list22"/>
      <sheetName val="Non-Statistical_Sampling22"/>
      <sheetName val="AR_Drop_Downs22"/>
      <sheetName val="Blue_Cover22"/>
      <sheetName val="Detail_format22"/>
      <sheetName val="Cost_codes_&amp;_GL_list22"/>
      <sheetName val="Sub_Catagory22"/>
      <sheetName val="Cost_Center22"/>
      <sheetName val="IS_Mon22"/>
      <sheetName val="IS_STD22"/>
      <sheetName val="Date_Setup22"/>
      <sheetName val="Chart_of_Accounts-Cost_Centre22"/>
      <sheetName val="Merchandising_Summary22"/>
      <sheetName val="1_Communication22"/>
      <sheetName val="2_Stationary22"/>
      <sheetName val="3_CAPEX_Budget22"/>
      <sheetName val="4_Head_Count22"/>
      <sheetName val="5_Foreign_Travel22"/>
      <sheetName val="6_Customer_Entertainment22"/>
      <sheetName val="B__S_-REC22"/>
      <sheetName val="P_&amp;_L-REC22"/>
      <sheetName val="TM1_Settings22"/>
      <sheetName val="Fed_Sch_M-1_summary8"/>
      <sheetName val="PP&amp;E_20078"/>
      <sheetName val="Summary_(2)8"/>
      <sheetName val="com_DH&amp;T&amp;D_FT8"/>
      <sheetName val="OH_BD8"/>
      <sheetName val="FT_20208"/>
      <sheetName val="Project_20208"/>
      <sheetName val="MOS_Expenses8"/>
      <sheetName val="actual_expenses8"/>
      <sheetName val="Tun_20208"/>
      <sheetName val="Summary_wo_reduction8"/>
      <sheetName val="sum_$8"/>
      <sheetName val="sum_$_(2)8"/>
      <sheetName val="sum_Rs8"/>
      <sheetName val="sum_$_(3)8"/>
      <sheetName val="Working_for_the_IB8"/>
      <sheetName val="Phase_3_Savingd8"/>
      <sheetName val="snak_8"/>
      <sheetName val="2019_project8"/>
      <sheetName val="T&amp;D_20208"/>
      <sheetName val="T&amp;D_20198"/>
      <sheetName val="BUD-D_XLS26"/>
      <sheetName val="MON-PL_XLS26"/>
      <sheetName val="CUM-PL_XLS26"/>
      <sheetName val="MON-COMP_XLS26"/>
      <sheetName val="CUM-COMP_XLS26"/>
      <sheetName val="Top_Sheet26"/>
      <sheetName val="GL_Codes26"/>
      <sheetName val="Forex_Rates26"/>
      <sheetName val="Print_index26"/>
      <sheetName val="Old_index26"/>
      <sheetName val="index_to_ss26"/>
      <sheetName val="220100_(2)26"/>
      <sheetName val="220112&amp;310105_26"/>
      <sheetName val="220200__(2)26"/>
      <sheetName val="220201&amp;220301_26"/>
      <sheetName val="220305-final_(2)26"/>
      <sheetName val="230101_26"/>
      <sheetName val="230720_(2)26"/>
      <sheetName val="740070_26"/>
      <sheetName val="Group_Sales25"/>
      <sheetName val="MDS_Cost_Centres25"/>
      <sheetName val="Exchange_Rate24"/>
      <sheetName val="P&amp;L_INR24"/>
      <sheetName val="Notes_INR24"/>
      <sheetName val="P&amp;L_USD24"/>
      <sheetName val="Notes_USD24"/>
      <sheetName val="Monthly_PL_Details_USD24"/>
      <sheetName val="P&amp;L_USD_Cum24"/>
      <sheetName val="Notes_USD_Cum24"/>
      <sheetName val="Monthly_PL_Details24"/>
      <sheetName val="Monthly_PL_Details_Cum24"/>
      <sheetName val="Monthly_PL_Details_USD_Cum24"/>
      <sheetName val="Balance_Sheet_Details24"/>
      <sheetName val="Balance_Sheet_Details_USD24"/>
      <sheetName val="BS_USD_Workings_IFRS24"/>
      <sheetName val="Cash_Flow24"/>
      <sheetName val="Sales_Data24"/>
      <sheetName val="Testing_Summary24"/>
      <sheetName val="Finishing_Chemical24"/>
      <sheetName val="Drop_down24"/>
      <sheetName val="Customer_list24"/>
      <sheetName val="Non-Statistical_Sampling24"/>
      <sheetName val="AR_Drop_Downs24"/>
      <sheetName val="Blue_Cover24"/>
      <sheetName val="Detail_format24"/>
      <sheetName val="Cost_codes_&amp;_GL_list24"/>
      <sheetName val="Sub_Catagory24"/>
      <sheetName val="Cost_Center24"/>
      <sheetName val="IS_Mon24"/>
      <sheetName val="IS_STD24"/>
      <sheetName val="Date_Setup24"/>
      <sheetName val="Chart_of_Accounts-Cost_Centre24"/>
      <sheetName val="Merchandising_Summary24"/>
      <sheetName val="1_Communication24"/>
      <sheetName val="2_Stationary24"/>
      <sheetName val="3_CAPEX_Budget24"/>
      <sheetName val="4_Head_Count24"/>
      <sheetName val="5_Foreign_Travel24"/>
      <sheetName val="6_Customer_Entertainment24"/>
      <sheetName val="B__S_-REC24"/>
      <sheetName val="P_&amp;_L-REC24"/>
      <sheetName val="TM1_Settings24"/>
      <sheetName val="Fed_Sch_M-1_summary10"/>
      <sheetName val="PP&amp;E_200710"/>
      <sheetName val="Summary_(2)10"/>
      <sheetName val="com_DH&amp;T&amp;D_FT10"/>
      <sheetName val="OH_BD10"/>
      <sheetName val="FT_202010"/>
      <sheetName val="Project_202010"/>
      <sheetName val="MOS_Expenses10"/>
      <sheetName val="actual_expenses10"/>
      <sheetName val="Tun_202010"/>
      <sheetName val="Summary_wo_reduction10"/>
      <sheetName val="sum_$10"/>
      <sheetName val="sum_$_(2)10"/>
      <sheetName val="sum_Rs10"/>
      <sheetName val="sum_$_(3)10"/>
      <sheetName val="Working_for_the_IB10"/>
      <sheetName val="Phase_3_Savingd10"/>
      <sheetName val="snak_10"/>
      <sheetName val="2019_project10"/>
      <sheetName val="T&amp;D_202010"/>
      <sheetName val="T&amp;D_201910"/>
      <sheetName val="BUD-D_XLS27"/>
      <sheetName val="MON-PL_XLS27"/>
      <sheetName val="CUM-PL_XLS27"/>
      <sheetName val="MON-COMP_XLS27"/>
      <sheetName val="CUM-COMP_XLS27"/>
      <sheetName val="Top_Sheet27"/>
      <sheetName val="GL_Codes27"/>
      <sheetName val="Forex_Rates27"/>
      <sheetName val="Print_index27"/>
      <sheetName val="Old_index27"/>
      <sheetName val="index_to_ss27"/>
      <sheetName val="220100_(2)27"/>
      <sheetName val="220112&amp;310105_27"/>
      <sheetName val="220200__(2)27"/>
      <sheetName val="220201&amp;220301_27"/>
      <sheetName val="220305-final_(2)27"/>
      <sheetName val="230101_27"/>
      <sheetName val="230720_(2)27"/>
      <sheetName val="740070_27"/>
      <sheetName val="Group_Sales26"/>
      <sheetName val="MDS_Cost_Centres26"/>
      <sheetName val="Exchange_Rate25"/>
      <sheetName val="P&amp;L_INR25"/>
      <sheetName val="Notes_INR25"/>
      <sheetName val="P&amp;L_USD25"/>
      <sheetName val="Notes_USD25"/>
      <sheetName val="Monthly_PL_Details_USD25"/>
      <sheetName val="P&amp;L_USD_Cum25"/>
      <sheetName val="Notes_USD_Cum25"/>
      <sheetName val="Monthly_PL_Details25"/>
      <sheetName val="Monthly_PL_Details_Cum25"/>
      <sheetName val="Monthly_PL_Details_USD_Cum25"/>
      <sheetName val="Balance_Sheet_Details25"/>
      <sheetName val="Balance_Sheet_Details_USD25"/>
      <sheetName val="BS_USD_Workings_IFRS25"/>
      <sheetName val="Cash_Flow25"/>
      <sheetName val="Sales_Data25"/>
      <sheetName val="Testing_Summary25"/>
      <sheetName val="Finishing_Chemical25"/>
      <sheetName val="Drop_down25"/>
      <sheetName val="Customer_list25"/>
      <sheetName val="Non-Statistical_Sampling25"/>
      <sheetName val="AR_Drop_Downs25"/>
      <sheetName val="Blue_Cover25"/>
      <sheetName val="Detail_format25"/>
      <sheetName val="Cost_codes_&amp;_GL_list25"/>
      <sheetName val="Sub_Catagory25"/>
      <sheetName val="Cost_Center25"/>
      <sheetName val="IS_Mon25"/>
      <sheetName val="IS_STD25"/>
      <sheetName val="Date_Setup25"/>
      <sheetName val="Chart_of_Accounts-Cost_Centre25"/>
      <sheetName val="Merchandising_Summary25"/>
      <sheetName val="1_Communication25"/>
      <sheetName val="2_Stationary25"/>
      <sheetName val="3_CAPEX_Budget25"/>
      <sheetName val="4_Head_Count25"/>
      <sheetName val="5_Foreign_Travel25"/>
      <sheetName val="6_Customer_Entertainment25"/>
      <sheetName val="B__S_-REC25"/>
      <sheetName val="P_&amp;_L-REC25"/>
      <sheetName val="TM1_Settings25"/>
      <sheetName val="Fed_Sch_M-1_summary11"/>
      <sheetName val="PP&amp;E_200711"/>
      <sheetName val="Summary_(2)11"/>
      <sheetName val="com_DH&amp;T&amp;D_FT11"/>
      <sheetName val="OH_BD11"/>
      <sheetName val="FT_202011"/>
      <sheetName val="Project_202011"/>
      <sheetName val="MOS_Expenses11"/>
      <sheetName val="actual_expenses11"/>
      <sheetName val="Tun_202011"/>
      <sheetName val="Summary_wo_reduction11"/>
      <sheetName val="sum_$11"/>
      <sheetName val="sum_$_(2)11"/>
      <sheetName val="sum_Rs11"/>
      <sheetName val="sum_$_(3)11"/>
      <sheetName val="Working_for_the_IB11"/>
      <sheetName val="Phase_3_Savingd11"/>
      <sheetName val="snak_11"/>
      <sheetName val="2019_project11"/>
      <sheetName val="T&amp;D_202011"/>
      <sheetName val="T&amp;D_201911"/>
      <sheetName val="BUD-D_XLS28"/>
      <sheetName val="MON-PL_XLS28"/>
      <sheetName val="CUM-PL_XLS28"/>
      <sheetName val="MON-COMP_XLS28"/>
      <sheetName val="CUM-COMP_XLS28"/>
      <sheetName val="Top_Sheet28"/>
      <sheetName val="GL_Codes28"/>
      <sheetName val="Forex_Rates28"/>
      <sheetName val="Print_index28"/>
      <sheetName val="Old_index28"/>
      <sheetName val="index_to_ss28"/>
      <sheetName val="220100_(2)28"/>
      <sheetName val="220112&amp;310105_28"/>
      <sheetName val="220200__(2)28"/>
      <sheetName val="220201&amp;220301_28"/>
      <sheetName val="220305-final_(2)28"/>
      <sheetName val="230101_28"/>
      <sheetName val="230720_(2)28"/>
      <sheetName val="740070_28"/>
      <sheetName val="Group_Sales27"/>
      <sheetName val="MDS_Cost_Centres27"/>
      <sheetName val="Exchange_Rate26"/>
      <sheetName val="P&amp;L_INR26"/>
      <sheetName val="Notes_INR26"/>
      <sheetName val="P&amp;L_USD26"/>
      <sheetName val="Notes_USD26"/>
      <sheetName val="Monthly_PL_Details_USD26"/>
      <sheetName val="P&amp;L_USD_Cum26"/>
      <sheetName val="Notes_USD_Cum26"/>
      <sheetName val="Monthly_PL_Details26"/>
      <sheetName val="Monthly_PL_Details_Cum26"/>
      <sheetName val="Monthly_PL_Details_USD_Cum26"/>
      <sheetName val="Balance_Sheet_Details26"/>
      <sheetName val="Balance_Sheet_Details_USD26"/>
      <sheetName val="BS_USD_Workings_IFRS26"/>
      <sheetName val="Cash_Flow26"/>
      <sheetName val="Sales_Data26"/>
      <sheetName val="Testing_Summary26"/>
      <sheetName val="Finishing_Chemical26"/>
      <sheetName val="Drop_down26"/>
      <sheetName val="Customer_list26"/>
      <sheetName val="Non-Statistical_Sampling26"/>
      <sheetName val="AR_Drop_Downs26"/>
      <sheetName val="Blue_Cover26"/>
      <sheetName val="Detail_format26"/>
      <sheetName val="Cost_codes_&amp;_GL_list26"/>
      <sheetName val="Sub_Catagory26"/>
      <sheetName val="Cost_Center26"/>
      <sheetName val="IS_Mon26"/>
      <sheetName val="IS_STD26"/>
      <sheetName val="Date_Setup26"/>
      <sheetName val="Chart_of_Accounts-Cost_Centre26"/>
      <sheetName val="Merchandising_Summary26"/>
      <sheetName val="1_Communication26"/>
      <sheetName val="2_Stationary26"/>
      <sheetName val="3_CAPEX_Budget26"/>
      <sheetName val="4_Head_Count26"/>
      <sheetName val="5_Foreign_Travel26"/>
      <sheetName val="6_Customer_Entertainment26"/>
      <sheetName val="B__S_-REC26"/>
      <sheetName val="P_&amp;_L-REC26"/>
      <sheetName val="TM1_Settings26"/>
      <sheetName val="Fed_Sch_M-1_summary12"/>
      <sheetName val="PP&amp;E_200712"/>
      <sheetName val="Summary_(2)12"/>
      <sheetName val="com_DH&amp;T&amp;D_FT12"/>
      <sheetName val="OH_BD12"/>
      <sheetName val="FT_202012"/>
      <sheetName val="Project_202012"/>
      <sheetName val="MOS_Expenses12"/>
      <sheetName val="actual_expenses12"/>
      <sheetName val="Tun_202012"/>
      <sheetName val="Summary_wo_reduction12"/>
      <sheetName val="sum_$12"/>
      <sheetName val="sum_$_(2)12"/>
      <sheetName val="sum_Rs12"/>
      <sheetName val="sum_$_(3)12"/>
      <sheetName val="Working_for_the_IB12"/>
      <sheetName val="Phase_3_Savingd12"/>
      <sheetName val="snak_12"/>
      <sheetName val="2019_project12"/>
      <sheetName val="T&amp;D_202012"/>
      <sheetName val="T&amp;D_201912"/>
      <sheetName val="BUD-D_XLS30"/>
      <sheetName val="MON-PL_XLS30"/>
      <sheetName val="CUM-PL_XLS30"/>
      <sheetName val="MON-COMP_XLS30"/>
      <sheetName val="CUM-COMP_XLS30"/>
      <sheetName val="Top_Sheet30"/>
      <sheetName val="GL_Codes30"/>
      <sheetName val="Forex_Rates30"/>
      <sheetName val="Print_index30"/>
      <sheetName val="Old_index30"/>
      <sheetName val="index_to_ss30"/>
      <sheetName val="220100_(2)30"/>
      <sheetName val="220112&amp;310105_30"/>
      <sheetName val="220200__(2)30"/>
      <sheetName val="220201&amp;220301_30"/>
      <sheetName val="220305-final_(2)30"/>
      <sheetName val="230101_30"/>
      <sheetName val="230720_(2)30"/>
      <sheetName val="740070_30"/>
      <sheetName val="Group_Sales29"/>
      <sheetName val="MDS_Cost_Centres29"/>
      <sheetName val="Exchange_Rate28"/>
      <sheetName val="P&amp;L_INR28"/>
      <sheetName val="Notes_INR28"/>
      <sheetName val="P&amp;L_USD28"/>
      <sheetName val="Notes_USD28"/>
      <sheetName val="Monthly_PL_Details_USD28"/>
      <sheetName val="P&amp;L_USD_Cum28"/>
      <sheetName val="Notes_USD_Cum28"/>
      <sheetName val="Monthly_PL_Details28"/>
      <sheetName val="Monthly_PL_Details_Cum28"/>
      <sheetName val="Monthly_PL_Details_USD_Cum28"/>
      <sheetName val="Balance_Sheet_Details28"/>
      <sheetName val="Balance_Sheet_Details_USD28"/>
      <sheetName val="BS_USD_Workings_IFRS28"/>
      <sheetName val="Cash_Flow28"/>
      <sheetName val="Sales_Data28"/>
      <sheetName val="Testing_Summary28"/>
      <sheetName val="Finishing_Chemical28"/>
      <sheetName val="Drop_down28"/>
      <sheetName val="Customer_list28"/>
      <sheetName val="Non-Statistical_Sampling28"/>
      <sheetName val="AR_Drop_Downs28"/>
      <sheetName val="Blue_Cover28"/>
      <sheetName val="Detail_format28"/>
      <sheetName val="Cost_codes_&amp;_GL_list28"/>
      <sheetName val="Sub_Catagory28"/>
      <sheetName val="Cost_Center28"/>
      <sheetName val="IS_Mon28"/>
      <sheetName val="IS_STD28"/>
      <sheetName val="Date_Setup28"/>
      <sheetName val="Chart_of_Accounts-Cost_Centre28"/>
      <sheetName val="Merchandising_Summary28"/>
      <sheetName val="1_Communication28"/>
      <sheetName val="2_Stationary28"/>
      <sheetName val="3_CAPEX_Budget28"/>
      <sheetName val="4_Head_Count28"/>
      <sheetName val="5_Foreign_Travel28"/>
      <sheetName val="6_Customer_Entertainment28"/>
      <sheetName val="B__S_-REC28"/>
      <sheetName val="P_&amp;_L-REC28"/>
      <sheetName val="TM1_Settings28"/>
      <sheetName val="Fed_Sch_M-1_summary14"/>
      <sheetName val="PP&amp;E_200714"/>
      <sheetName val="Summary_(2)14"/>
      <sheetName val="com_DH&amp;T&amp;D_FT14"/>
      <sheetName val="OH_BD14"/>
      <sheetName val="FT_202014"/>
      <sheetName val="Project_202014"/>
      <sheetName val="MOS_Expenses14"/>
      <sheetName val="actual_expenses14"/>
      <sheetName val="Tun_202014"/>
      <sheetName val="Summary_wo_reduction14"/>
      <sheetName val="sum_$14"/>
      <sheetName val="sum_$_(2)14"/>
      <sheetName val="sum_Rs14"/>
      <sheetName val="sum_$_(3)14"/>
      <sheetName val="Working_for_the_IB14"/>
      <sheetName val="Phase_3_Savingd14"/>
      <sheetName val="snak_14"/>
      <sheetName val="2019_project14"/>
      <sheetName val="T&amp;D_202014"/>
      <sheetName val="T&amp;D_201914"/>
      <sheetName val="BUD-D_XLS29"/>
      <sheetName val="MON-PL_XLS29"/>
      <sheetName val="CUM-PL_XLS29"/>
      <sheetName val="MON-COMP_XLS29"/>
      <sheetName val="CUM-COMP_XLS29"/>
      <sheetName val="Top_Sheet29"/>
      <sheetName val="GL_Codes29"/>
      <sheetName val="Forex_Rates29"/>
      <sheetName val="Print_index29"/>
      <sheetName val="Old_index29"/>
      <sheetName val="index_to_ss29"/>
      <sheetName val="220100_(2)29"/>
      <sheetName val="220112&amp;310105_29"/>
      <sheetName val="220200__(2)29"/>
      <sheetName val="220201&amp;220301_29"/>
      <sheetName val="220305-final_(2)29"/>
      <sheetName val="230101_29"/>
      <sheetName val="230720_(2)29"/>
      <sheetName val="740070_29"/>
      <sheetName val="Group_Sales28"/>
      <sheetName val="MDS_Cost_Centres28"/>
      <sheetName val="Exchange_Rate27"/>
      <sheetName val="P&amp;L_INR27"/>
      <sheetName val="Notes_INR27"/>
      <sheetName val="P&amp;L_USD27"/>
      <sheetName val="Notes_USD27"/>
      <sheetName val="Monthly_PL_Details_USD27"/>
      <sheetName val="P&amp;L_USD_Cum27"/>
      <sheetName val="Notes_USD_Cum27"/>
      <sheetName val="Monthly_PL_Details27"/>
      <sheetName val="Monthly_PL_Details_Cum27"/>
      <sheetName val="Monthly_PL_Details_USD_Cum27"/>
      <sheetName val="Balance_Sheet_Details27"/>
      <sheetName val="Balance_Sheet_Details_USD27"/>
      <sheetName val="BS_USD_Workings_IFRS27"/>
      <sheetName val="Cash_Flow27"/>
      <sheetName val="Sales_Data27"/>
      <sheetName val="Testing_Summary27"/>
      <sheetName val="Finishing_Chemical27"/>
      <sheetName val="Drop_down27"/>
      <sheetName val="Customer_list27"/>
      <sheetName val="Non-Statistical_Sampling27"/>
      <sheetName val="AR_Drop_Downs27"/>
      <sheetName val="Blue_Cover27"/>
      <sheetName val="Detail_format27"/>
      <sheetName val="Cost_codes_&amp;_GL_list27"/>
      <sheetName val="Sub_Catagory27"/>
      <sheetName val="Cost_Center27"/>
      <sheetName val="IS_Mon27"/>
      <sheetName val="IS_STD27"/>
      <sheetName val="Date_Setup27"/>
      <sheetName val="Chart_of_Accounts-Cost_Centre27"/>
      <sheetName val="Merchandising_Summary27"/>
      <sheetName val="1_Communication27"/>
      <sheetName val="2_Stationary27"/>
      <sheetName val="3_CAPEX_Budget27"/>
      <sheetName val="4_Head_Count27"/>
      <sheetName val="5_Foreign_Travel27"/>
      <sheetName val="6_Customer_Entertainment27"/>
      <sheetName val="B__S_-REC27"/>
      <sheetName val="P_&amp;_L-REC27"/>
      <sheetName val="TM1_Settings27"/>
      <sheetName val="Fed_Sch_M-1_summary13"/>
      <sheetName val="PP&amp;E_200713"/>
      <sheetName val="Summary_(2)13"/>
      <sheetName val="com_DH&amp;T&amp;D_FT13"/>
      <sheetName val="OH_BD13"/>
      <sheetName val="FT_202013"/>
      <sheetName val="Project_202013"/>
      <sheetName val="MOS_Expenses13"/>
      <sheetName val="actual_expenses13"/>
      <sheetName val="Tun_202013"/>
      <sheetName val="Summary_wo_reduction13"/>
      <sheetName val="sum_$13"/>
      <sheetName val="sum_$_(2)13"/>
      <sheetName val="sum_Rs13"/>
      <sheetName val="sum_$_(3)13"/>
      <sheetName val="Working_for_the_IB13"/>
      <sheetName val="Phase_3_Savingd13"/>
      <sheetName val="snak_13"/>
      <sheetName val="2019_project13"/>
      <sheetName val="T&amp;D_202013"/>
      <sheetName val="T&amp;D_201913"/>
      <sheetName val="BUD-D_XLS31"/>
      <sheetName val="MON-PL_XLS31"/>
      <sheetName val="CUM-PL_XLS31"/>
      <sheetName val="MON-COMP_XLS31"/>
      <sheetName val="CUM-COMP_XLS31"/>
      <sheetName val="Top_Sheet31"/>
      <sheetName val="GL_Codes31"/>
      <sheetName val="Forex_Rates31"/>
      <sheetName val="Print_index31"/>
      <sheetName val="Old_index31"/>
      <sheetName val="index_to_ss31"/>
      <sheetName val="220100_(2)31"/>
      <sheetName val="220112&amp;310105_31"/>
      <sheetName val="220200__(2)31"/>
      <sheetName val="220201&amp;220301_31"/>
      <sheetName val="220305-final_(2)31"/>
      <sheetName val="230101_31"/>
      <sheetName val="230720_(2)31"/>
      <sheetName val="740070_31"/>
      <sheetName val="Group_Sales30"/>
      <sheetName val="MDS_Cost_Centres30"/>
      <sheetName val="Exchange_Rate29"/>
      <sheetName val="P&amp;L_INR29"/>
      <sheetName val="Notes_INR29"/>
      <sheetName val="P&amp;L_USD29"/>
      <sheetName val="Notes_USD29"/>
      <sheetName val="Monthly_PL_Details_USD29"/>
      <sheetName val="P&amp;L_USD_Cum29"/>
      <sheetName val="Notes_USD_Cum29"/>
      <sheetName val="Monthly_PL_Details29"/>
      <sheetName val="Monthly_PL_Details_Cum29"/>
      <sheetName val="Monthly_PL_Details_USD_Cum29"/>
      <sheetName val="Balance_Sheet_Details29"/>
      <sheetName val="Balance_Sheet_Details_USD29"/>
      <sheetName val="BS_USD_Workings_IFRS29"/>
      <sheetName val="Cash_Flow29"/>
      <sheetName val="Sales_Data29"/>
      <sheetName val="Testing_Summary29"/>
      <sheetName val="Finishing_Chemical29"/>
      <sheetName val="Drop_down29"/>
      <sheetName val="Customer_list29"/>
      <sheetName val="Non-Statistical_Sampling29"/>
      <sheetName val="AR_Drop_Downs29"/>
      <sheetName val="Blue_Cover29"/>
      <sheetName val="Sub_Catagory29"/>
      <sheetName val="Cost_Center29"/>
      <sheetName val="IS_Mon29"/>
      <sheetName val="IS_STD29"/>
      <sheetName val="Date_Setup29"/>
      <sheetName val="Detail_format29"/>
      <sheetName val="Cost_codes_&amp;_GL_list29"/>
      <sheetName val="Chart_of_Accounts-Cost_Centre29"/>
      <sheetName val="Merchandising_Summary29"/>
      <sheetName val="1_Communication29"/>
      <sheetName val="2_Stationary29"/>
      <sheetName val="3_CAPEX_Budget29"/>
      <sheetName val="4_Head_Count29"/>
      <sheetName val="5_Foreign_Travel29"/>
      <sheetName val="6_Customer_Entertainment29"/>
      <sheetName val="B__S_-REC29"/>
      <sheetName val="P_&amp;_L-REC29"/>
      <sheetName val="TM1_Settings29"/>
      <sheetName val="Fed_Sch_M-1_summary15"/>
      <sheetName val="PP&amp;E_200715"/>
      <sheetName val="Summary_(2)15"/>
      <sheetName val="com_DH&amp;T&amp;D_FT15"/>
      <sheetName val="OH_BD15"/>
      <sheetName val="FT_202015"/>
      <sheetName val="Project_202015"/>
      <sheetName val="MOS_Expenses15"/>
      <sheetName val="actual_expenses15"/>
      <sheetName val="Tun_202015"/>
      <sheetName val="Summary_wo_reduction15"/>
      <sheetName val="sum_$15"/>
      <sheetName val="sum_$_(2)15"/>
      <sheetName val="sum_Rs15"/>
      <sheetName val="sum_$_(3)15"/>
      <sheetName val="Working_for_the_IB15"/>
      <sheetName val="Phase_3_Savingd15"/>
      <sheetName val="snak_15"/>
      <sheetName val="2019_project15"/>
      <sheetName val="T&amp;D_202015"/>
      <sheetName val="T&amp;D_201915"/>
      <sheetName val="Sourcing_Strategy_2024"/>
      <sheetName val="chandima"/>
      <sheetName val="devapriya"/>
      <sheetName val="dilhani"/>
      <sheetName val="rs"/>
      <sheetName val="shira"/>
      <sheetName val="BUD-D_XLS32"/>
      <sheetName val="MON-PL_XLS32"/>
      <sheetName val="CUM-PL_XLS32"/>
      <sheetName val="MON-COMP_XLS32"/>
      <sheetName val="CUM-COMP_XLS32"/>
      <sheetName val="Top_Sheet32"/>
      <sheetName val="GL_Codes32"/>
      <sheetName val="Forex_Rates32"/>
      <sheetName val="Print_index32"/>
      <sheetName val="Old_index32"/>
      <sheetName val="index_to_ss32"/>
      <sheetName val="220100_(2)32"/>
      <sheetName val="220112&amp;310105_32"/>
      <sheetName val="220200__(2)32"/>
      <sheetName val="220201&amp;220301_32"/>
      <sheetName val="220305-final_(2)32"/>
      <sheetName val="230101_32"/>
      <sheetName val="230720_(2)32"/>
      <sheetName val="740070_32"/>
      <sheetName val="Group_Sales31"/>
      <sheetName val="MDS_Cost_Centres31"/>
      <sheetName val="Exchange_Rate30"/>
      <sheetName val="P&amp;L_INR30"/>
      <sheetName val="Notes_INR30"/>
      <sheetName val="P&amp;L_USD30"/>
      <sheetName val="Notes_USD30"/>
      <sheetName val="Monthly_PL_Details_USD30"/>
      <sheetName val="P&amp;L_USD_Cum30"/>
      <sheetName val="Notes_USD_Cum30"/>
      <sheetName val="Monthly_PL_Details30"/>
      <sheetName val="Monthly_PL_Details_Cum30"/>
      <sheetName val="Monthly_PL_Details_USD_Cum30"/>
      <sheetName val="Balance_Sheet_Details30"/>
      <sheetName val="Balance_Sheet_Details_USD30"/>
      <sheetName val="BS_USD_Workings_IFRS30"/>
      <sheetName val="Cash_Flow30"/>
      <sheetName val="Sales_Data30"/>
      <sheetName val="Testing_Summary30"/>
      <sheetName val="Finishing_Chemical30"/>
      <sheetName val="Drop_down30"/>
      <sheetName val="Customer_list30"/>
      <sheetName val="Non-Statistical_Sampling30"/>
      <sheetName val="AR_Drop_Downs30"/>
      <sheetName val="Blue_Cover30"/>
      <sheetName val="Sub_Catagory30"/>
      <sheetName val="Cost_Center30"/>
      <sheetName val="IS_Mon30"/>
      <sheetName val="IS_STD30"/>
      <sheetName val="Date_Setup30"/>
      <sheetName val="Detail_format30"/>
      <sheetName val="Cost_codes_&amp;_GL_list30"/>
      <sheetName val="Chart_of_Accounts-Cost_Centre30"/>
      <sheetName val="Merchandising_Summary30"/>
      <sheetName val="1_Communication30"/>
      <sheetName val="2_Stationary30"/>
      <sheetName val="3_CAPEX_Budget30"/>
      <sheetName val="4_Head_Count30"/>
      <sheetName val="5_Foreign_Travel30"/>
      <sheetName val="6_Customer_Entertainment30"/>
      <sheetName val="B__S_-REC30"/>
      <sheetName val="P_&amp;_L-REC30"/>
      <sheetName val="TM1_Settings30"/>
      <sheetName val="Fed_Sch_M-1_summary16"/>
      <sheetName val="PP&amp;E_200716"/>
      <sheetName val="Summary_(2)16"/>
      <sheetName val="com_DH&amp;T&amp;D_FT16"/>
      <sheetName val="OH_BD16"/>
      <sheetName val="FT_202016"/>
      <sheetName val="Project_202016"/>
      <sheetName val="MOS_Expenses16"/>
      <sheetName val="actual_expenses16"/>
      <sheetName val="Tun_202016"/>
      <sheetName val="Summary_wo_reduction16"/>
      <sheetName val="sum_$16"/>
      <sheetName val="sum_$_(2)16"/>
      <sheetName val="sum_Rs16"/>
      <sheetName val="sum_$_(3)16"/>
      <sheetName val="Working_for_the_IB16"/>
      <sheetName val="Phase_3_Savingd16"/>
      <sheetName val="snak_16"/>
      <sheetName val="2019_project16"/>
      <sheetName val="T&amp;D_202016"/>
      <sheetName val="T&amp;D_201916"/>
      <sheetName val="Sourcing_Strategy_20241"/>
      <sheetName val="BUD-D_XLS37"/>
      <sheetName val="MON-PL_XLS37"/>
      <sheetName val="CUM-PL_XLS37"/>
      <sheetName val="MON-COMP_XLS37"/>
      <sheetName val="CUM-COMP_XLS37"/>
      <sheetName val="Top_Sheet37"/>
      <sheetName val="GL_Codes37"/>
      <sheetName val="Forex_Rates37"/>
      <sheetName val="Print_index37"/>
      <sheetName val="Old_index37"/>
      <sheetName val="index_to_ss37"/>
      <sheetName val="220100_(2)37"/>
      <sheetName val="220112&amp;310105_37"/>
      <sheetName val="220200__(2)37"/>
      <sheetName val="220201&amp;220301_37"/>
      <sheetName val="220305-final_(2)37"/>
      <sheetName val="230101_37"/>
      <sheetName val="230720_(2)37"/>
      <sheetName val="740070_37"/>
      <sheetName val="Group_Sales36"/>
      <sheetName val="MDS_Cost_Centres36"/>
      <sheetName val="Exchange_Rate35"/>
      <sheetName val="P&amp;L_INR35"/>
      <sheetName val="Notes_INR35"/>
      <sheetName val="P&amp;L_USD35"/>
      <sheetName val="Notes_USD35"/>
      <sheetName val="Monthly_PL_Details_USD35"/>
      <sheetName val="P&amp;L_USD_Cum35"/>
      <sheetName val="Notes_USD_Cum35"/>
      <sheetName val="Monthly_PL_Details35"/>
      <sheetName val="Monthly_PL_Details_Cum35"/>
      <sheetName val="Monthly_PL_Details_USD_Cum35"/>
      <sheetName val="Balance_Sheet_Details35"/>
      <sheetName val="Balance_Sheet_Details_USD35"/>
      <sheetName val="BS_USD_Workings_IFRS35"/>
      <sheetName val="Cash_Flow35"/>
      <sheetName val="Sales_Data35"/>
      <sheetName val="Testing_Summary35"/>
      <sheetName val="Finishing_Chemical35"/>
      <sheetName val="Drop_down35"/>
      <sheetName val="Customer_list35"/>
      <sheetName val="Non-Statistical_Sampling35"/>
      <sheetName val="AR_Drop_Downs35"/>
      <sheetName val="Blue_Cover35"/>
      <sheetName val="Detail_format35"/>
      <sheetName val="Cost_codes_&amp;_GL_list35"/>
      <sheetName val="Sub_Catagory35"/>
      <sheetName val="Cost_Center35"/>
      <sheetName val="IS_Mon35"/>
      <sheetName val="IS_STD35"/>
      <sheetName val="Date_Setup35"/>
      <sheetName val="Chart_of_Accounts-Cost_Centre35"/>
      <sheetName val="Merchandising_Summary35"/>
      <sheetName val="1_Communication35"/>
      <sheetName val="2_Stationary35"/>
      <sheetName val="3_CAPEX_Budget35"/>
      <sheetName val="4_Head_Count35"/>
      <sheetName val="5_Foreign_Travel35"/>
      <sheetName val="6_Customer_Entertainment35"/>
      <sheetName val="B__S_-REC35"/>
      <sheetName val="P_&amp;_L-REC35"/>
      <sheetName val="TM1_Settings35"/>
      <sheetName val="Fed_Sch_M-1_summary20"/>
      <sheetName val="PP&amp;E_200718"/>
      <sheetName val="Summary_(2)18"/>
      <sheetName val="com_DH&amp;T&amp;D_FT18"/>
      <sheetName val="OH_BD18"/>
      <sheetName val="FT_202018"/>
      <sheetName val="Project_202018"/>
      <sheetName val="MOS_Expenses18"/>
      <sheetName val="actual_expenses18"/>
      <sheetName val="Tun_202018"/>
      <sheetName val="Summary_wo_reduction18"/>
      <sheetName val="sum_$18"/>
      <sheetName val="sum_$_(2)18"/>
      <sheetName val="sum_Rs18"/>
      <sheetName val="sum_$_(3)18"/>
      <sheetName val="Working_for_the_IB18"/>
      <sheetName val="Phase_3_Savingd18"/>
      <sheetName val="snak_18"/>
      <sheetName val="2019_project18"/>
      <sheetName val="T&amp;D_202018"/>
      <sheetName val="T&amp;D_201918"/>
      <sheetName val="BUD-D_XLS33"/>
      <sheetName val="MON-PL_XLS33"/>
      <sheetName val="CUM-PL_XLS33"/>
      <sheetName val="MON-COMP_XLS33"/>
      <sheetName val="CUM-COMP_XLS33"/>
      <sheetName val="Top_Sheet33"/>
      <sheetName val="GL_Codes33"/>
      <sheetName val="Forex_Rates33"/>
      <sheetName val="Print_index33"/>
      <sheetName val="Old_index33"/>
      <sheetName val="index_to_ss33"/>
      <sheetName val="220100_(2)33"/>
      <sheetName val="220112&amp;310105_33"/>
      <sheetName val="220200__(2)33"/>
      <sheetName val="220201&amp;220301_33"/>
      <sheetName val="220305-final_(2)33"/>
      <sheetName val="230101_33"/>
      <sheetName val="230720_(2)33"/>
      <sheetName val="740070_33"/>
      <sheetName val="MDS_Cost_Centres32"/>
      <sheetName val="Group_Sales32"/>
      <sheetName val="Exchange_Rate31"/>
      <sheetName val="P&amp;L_INR31"/>
      <sheetName val="Notes_INR31"/>
      <sheetName val="P&amp;L_USD31"/>
      <sheetName val="Notes_USD31"/>
      <sheetName val="Monthly_PL_Details_USD31"/>
      <sheetName val="P&amp;L_USD_Cum31"/>
      <sheetName val="Notes_USD_Cum31"/>
      <sheetName val="Monthly_PL_Details31"/>
      <sheetName val="Monthly_PL_Details_Cum31"/>
      <sheetName val="Monthly_PL_Details_USD_Cum31"/>
      <sheetName val="Balance_Sheet_Details31"/>
      <sheetName val="Balance_Sheet_Details_USD31"/>
      <sheetName val="BS_USD_Workings_IFRS31"/>
      <sheetName val="Cash_Flow31"/>
      <sheetName val="Sales_Data31"/>
      <sheetName val="Testing_Summary31"/>
      <sheetName val="Finishing_Chemical31"/>
      <sheetName val="Drop_down31"/>
      <sheetName val="Non-Statistical_Sampling31"/>
      <sheetName val="AR_Drop_Downs31"/>
      <sheetName val="Customer_list31"/>
      <sheetName val="Blue_Cover31"/>
      <sheetName val="Detail_format31"/>
      <sheetName val="Cost_codes_&amp;_GL_list31"/>
      <sheetName val="Sub_Catagory31"/>
      <sheetName val="Cost_Center31"/>
      <sheetName val="IS_Mon31"/>
      <sheetName val="IS_STD31"/>
      <sheetName val="Date_Setup31"/>
      <sheetName val="Chart_of_Accounts-Cost_Centre31"/>
      <sheetName val="Merchandising_Summary31"/>
      <sheetName val="1_Communication31"/>
      <sheetName val="2_Stationary31"/>
      <sheetName val="3_CAPEX_Budget31"/>
      <sheetName val="4_Head_Count31"/>
      <sheetName val="5_Foreign_Travel31"/>
      <sheetName val="6_Customer_Entertainment31"/>
      <sheetName val="B__S_-REC31"/>
      <sheetName val="P_&amp;_L-REC31"/>
      <sheetName val="TM1_Settings31"/>
      <sheetName val="BUD-D_XLS35"/>
      <sheetName val="MON-PL_XLS35"/>
      <sheetName val="CUM-PL_XLS35"/>
      <sheetName val="MON-COMP_XLS35"/>
      <sheetName val="CUM-COMP_XLS35"/>
      <sheetName val="Top_Sheet35"/>
      <sheetName val="GL_Codes35"/>
      <sheetName val="Forex_Rates35"/>
      <sheetName val="Print_index35"/>
      <sheetName val="Old_index35"/>
      <sheetName val="index_to_ss35"/>
      <sheetName val="220100_(2)35"/>
      <sheetName val="220112&amp;310105_35"/>
      <sheetName val="220200__(2)35"/>
      <sheetName val="220201&amp;220301_35"/>
      <sheetName val="220305-final_(2)35"/>
      <sheetName val="230101_35"/>
      <sheetName val="230720_(2)35"/>
      <sheetName val="740070_35"/>
      <sheetName val="MDS_Cost_Centres34"/>
      <sheetName val="Group_Sales34"/>
      <sheetName val="Exchange_Rate33"/>
      <sheetName val="P&amp;L_INR33"/>
      <sheetName val="Notes_INR33"/>
      <sheetName val="P&amp;L_USD33"/>
      <sheetName val="Notes_USD33"/>
      <sheetName val="Monthly_PL_Details_USD33"/>
      <sheetName val="P&amp;L_USD_Cum33"/>
      <sheetName val="Notes_USD_Cum33"/>
      <sheetName val="Monthly_PL_Details33"/>
      <sheetName val="Monthly_PL_Details_Cum33"/>
      <sheetName val="Monthly_PL_Details_USD_Cum33"/>
      <sheetName val="Balance_Sheet_Details33"/>
      <sheetName val="Balance_Sheet_Details_USD33"/>
      <sheetName val="BS_USD_Workings_IFRS33"/>
      <sheetName val="Cash_Flow33"/>
      <sheetName val="Sales_Data33"/>
      <sheetName val="Testing_Summary33"/>
      <sheetName val="Finishing_Chemical33"/>
      <sheetName val="Drop_down33"/>
      <sheetName val="Non-Statistical_Sampling33"/>
      <sheetName val="AR_Drop_Downs33"/>
      <sheetName val="Customer_list33"/>
      <sheetName val="Blue_Cover33"/>
      <sheetName val="Detail_format33"/>
      <sheetName val="Cost_codes_&amp;_GL_list33"/>
      <sheetName val="Sub_Catagory33"/>
      <sheetName val="Cost_Center33"/>
      <sheetName val="IS_Mon33"/>
      <sheetName val="IS_STD33"/>
      <sheetName val="Date_Setup33"/>
      <sheetName val="Chart_of_Accounts-Cost_Centre33"/>
      <sheetName val="Merchandising_Summary33"/>
      <sheetName val="1_Communication33"/>
      <sheetName val="2_Stationary33"/>
      <sheetName val="3_CAPEX_Budget33"/>
      <sheetName val="4_Head_Count33"/>
      <sheetName val="5_Foreign_Travel33"/>
      <sheetName val="6_Customer_Entertainment33"/>
      <sheetName val="B__S_-REC33"/>
      <sheetName val="P_&amp;_L-REC33"/>
      <sheetName val="TM1_Settings33"/>
      <sheetName val="Fed_Sch_M-1_summary18"/>
      <sheetName val="BUD-D_XLS34"/>
      <sheetName val="MON-PL_XLS34"/>
      <sheetName val="CUM-PL_XLS34"/>
      <sheetName val="MON-COMP_XLS34"/>
      <sheetName val="CUM-COMP_XLS34"/>
      <sheetName val="Top_Sheet34"/>
      <sheetName val="GL_Codes34"/>
      <sheetName val="Forex_Rates34"/>
      <sheetName val="Print_index34"/>
      <sheetName val="Old_index34"/>
      <sheetName val="index_to_ss34"/>
      <sheetName val="220100_(2)34"/>
      <sheetName val="220112&amp;310105_34"/>
      <sheetName val="220200__(2)34"/>
      <sheetName val="220201&amp;220301_34"/>
      <sheetName val="220305-final_(2)34"/>
      <sheetName val="230101_34"/>
      <sheetName val="230720_(2)34"/>
      <sheetName val="740070_34"/>
      <sheetName val="MDS_Cost_Centres33"/>
      <sheetName val="Group_Sales33"/>
      <sheetName val="Exchange_Rate32"/>
      <sheetName val="P&amp;L_INR32"/>
      <sheetName val="Notes_INR32"/>
      <sheetName val="P&amp;L_USD32"/>
      <sheetName val="Notes_USD32"/>
      <sheetName val="Monthly_PL_Details_USD32"/>
      <sheetName val="P&amp;L_USD_Cum32"/>
      <sheetName val="Notes_USD_Cum32"/>
      <sheetName val="Monthly_PL_Details32"/>
      <sheetName val="Monthly_PL_Details_Cum32"/>
      <sheetName val="Monthly_PL_Details_USD_Cum32"/>
      <sheetName val="Balance_Sheet_Details32"/>
      <sheetName val="Balance_Sheet_Details_USD32"/>
      <sheetName val="BS_USD_Workings_IFRS32"/>
      <sheetName val="Cash_Flow32"/>
      <sheetName val="Sales_Data32"/>
      <sheetName val="Testing_Summary32"/>
      <sheetName val="Finishing_Chemical32"/>
      <sheetName val="Drop_down32"/>
      <sheetName val="Non-Statistical_Sampling32"/>
      <sheetName val="AR_Drop_Downs32"/>
      <sheetName val="Customer_list32"/>
      <sheetName val="Blue_Cover32"/>
      <sheetName val="Detail_format32"/>
      <sheetName val="Cost_codes_&amp;_GL_list32"/>
      <sheetName val="Sub_Catagory32"/>
      <sheetName val="Cost_Center32"/>
      <sheetName val="IS_Mon32"/>
      <sheetName val="IS_STD32"/>
      <sheetName val="Date_Setup32"/>
      <sheetName val="Chart_of_Accounts-Cost_Centre32"/>
      <sheetName val="Merchandising_Summary32"/>
      <sheetName val="1_Communication32"/>
      <sheetName val="2_Stationary32"/>
      <sheetName val="3_CAPEX_Budget32"/>
      <sheetName val="4_Head_Count32"/>
      <sheetName val="5_Foreign_Travel32"/>
      <sheetName val="6_Customer_Entertainment32"/>
      <sheetName val="B__S_-REC32"/>
      <sheetName val="P_&amp;_L-REC32"/>
      <sheetName val="TM1_Settings32"/>
      <sheetName val="Fed_Sch_M-1_summary17"/>
      <sheetName val="BUD-D_XLS36"/>
      <sheetName val="MON-PL_XLS36"/>
      <sheetName val="CUM-PL_XLS36"/>
      <sheetName val="MON-COMP_XLS36"/>
      <sheetName val="CUM-COMP_XLS36"/>
      <sheetName val="Top_Sheet36"/>
      <sheetName val="GL_Codes36"/>
      <sheetName val="Forex_Rates36"/>
      <sheetName val="Print_index36"/>
      <sheetName val="Old_index36"/>
      <sheetName val="index_to_ss36"/>
      <sheetName val="220100_(2)36"/>
      <sheetName val="220112&amp;310105_36"/>
      <sheetName val="220200__(2)36"/>
      <sheetName val="220201&amp;220301_36"/>
      <sheetName val="220305-final_(2)36"/>
      <sheetName val="230101_36"/>
      <sheetName val="230720_(2)36"/>
      <sheetName val="740070_36"/>
      <sheetName val="Group_Sales35"/>
      <sheetName val="MDS_Cost_Centres35"/>
      <sheetName val="Exchange_Rate34"/>
      <sheetName val="P&amp;L_INR34"/>
      <sheetName val="Notes_INR34"/>
      <sheetName val="P&amp;L_USD34"/>
      <sheetName val="Notes_USD34"/>
      <sheetName val="Monthly_PL_Details_USD34"/>
      <sheetName val="P&amp;L_USD_Cum34"/>
      <sheetName val="Notes_USD_Cum34"/>
      <sheetName val="Monthly_PL_Details34"/>
      <sheetName val="Monthly_PL_Details_Cum34"/>
      <sheetName val="Monthly_PL_Details_USD_Cum34"/>
      <sheetName val="Balance_Sheet_Details34"/>
      <sheetName val="Balance_Sheet_Details_USD34"/>
      <sheetName val="BS_USD_Workings_IFRS34"/>
      <sheetName val="Cash_Flow34"/>
      <sheetName val="Sales_Data34"/>
      <sheetName val="Testing_Summary34"/>
      <sheetName val="Finishing_Chemical34"/>
      <sheetName val="Drop_down34"/>
      <sheetName val="Customer_list34"/>
      <sheetName val="Non-Statistical_Sampling34"/>
      <sheetName val="AR_Drop_Downs34"/>
      <sheetName val="Blue_Cover34"/>
      <sheetName val="Detail_format34"/>
      <sheetName val="Cost_codes_&amp;_GL_list34"/>
      <sheetName val="Sub_Catagory34"/>
      <sheetName val="Cost_Center34"/>
      <sheetName val="IS_Mon34"/>
      <sheetName val="IS_STD34"/>
      <sheetName val="Date_Setup34"/>
      <sheetName val="Chart_of_Accounts-Cost_Centre34"/>
      <sheetName val="Merchandising_Summary34"/>
      <sheetName val="1_Communication34"/>
      <sheetName val="2_Stationary34"/>
      <sheetName val="3_CAPEX_Budget34"/>
      <sheetName val="4_Head_Count34"/>
      <sheetName val="5_Foreign_Travel34"/>
      <sheetName val="6_Customer_Entertainment34"/>
      <sheetName val="B__S_-REC34"/>
      <sheetName val="P_&amp;_L-REC34"/>
      <sheetName val="TM1_Settings34"/>
      <sheetName val="Fed_Sch_M-1_summary19"/>
      <sheetName val="PP&amp;E_200717"/>
      <sheetName val="Summary_(2)17"/>
      <sheetName val="com_DH&amp;T&amp;D_FT17"/>
      <sheetName val="OH_BD17"/>
      <sheetName val="FT_202017"/>
      <sheetName val="Project_202017"/>
      <sheetName val="MOS_Expenses17"/>
      <sheetName val="actual_expenses17"/>
      <sheetName val="Tun_202017"/>
      <sheetName val="Summary_wo_reduction17"/>
      <sheetName val="sum_$17"/>
      <sheetName val="sum_$_(2)17"/>
      <sheetName val="sum_Rs17"/>
      <sheetName val="sum_$_(3)17"/>
      <sheetName val="Working_for_the_IB17"/>
      <sheetName val="Phase_3_Savingd17"/>
      <sheetName val="snak_17"/>
      <sheetName val="2019_project17"/>
      <sheetName val="T&amp;D_202017"/>
      <sheetName val="T&amp;D_201917"/>
      <sheetName val="BUD-D_XLS38"/>
      <sheetName val="MON-PL_XLS38"/>
      <sheetName val="CUM-PL_XLS38"/>
      <sheetName val="MON-COMP_XLS38"/>
      <sheetName val="CUM-COMP_XLS38"/>
      <sheetName val="Top_Sheet38"/>
      <sheetName val="GL_Codes38"/>
      <sheetName val="Forex_Rates38"/>
      <sheetName val="Print_index38"/>
      <sheetName val="Old_index38"/>
      <sheetName val="index_to_ss38"/>
      <sheetName val="220100_(2)38"/>
      <sheetName val="220112&amp;310105_38"/>
      <sheetName val="220200__(2)38"/>
      <sheetName val="220201&amp;220301_38"/>
      <sheetName val="220305-final_(2)38"/>
      <sheetName val="230101_38"/>
      <sheetName val="230720_(2)38"/>
      <sheetName val="740070_38"/>
      <sheetName val="Group_Sales37"/>
      <sheetName val="MDS_Cost_Centres37"/>
      <sheetName val="Exchange_Rate36"/>
      <sheetName val="P&amp;L_INR36"/>
      <sheetName val="Notes_INR36"/>
      <sheetName val="P&amp;L_USD36"/>
      <sheetName val="Notes_USD36"/>
      <sheetName val="Monthly_PL_Details_USD36"/>
      <sheetName val="P&amp;L_USD_Cum36"/>
      <sheetName val="Notes_USD_Cum36"/>
      <sheetName val="Monthly_PL_Details36"/>
      <sheetName val="Monthly_PL_Details_Cum36"/>
      <sheetName val="Monthly_PL_Details_USD_Cum36"/>
      <sheetName val="Balance_Sheet_Details36"/>
      <sheetName val="Balance_Sheet_Details_USD36"/>
      <sheetName val="BS_USD_Workings_IFRS36"/>
      <sheetName val="Cash_Flow36"/>
      <sheetName val="Sales_Data36"/>
      <sheetName val="Testing_Summary36"/>
      <sheetName val="Finishing_Chemical36"/>
      <sheetName val="Drop_down36"/>
      <sheetName val="Customer_list36"/>
      <sheetName val="Non-Statistical_Sampling36"/>
      <sheetName val="AR_Drop_Downs36"/>
      <sheetName val="Blue_Cover36"/>
      <sheetName val="Detail_format36"/>
      <sheetName val="Cost_codes_&amp;_GL_list36"/>
      <sheetName val="Sub_Catagory36"/>
      <sheetName val="Cost_Center36"/>
      <sheetName val="IS_Mon36"/>
      <sheetName val="IS_STD36"/>
      <sheetName val="Date_Setup36"/>
      <sheetName val="Chart_of_Accounts-Cost_Centre36"/>
      <sheetName val="Merchandising_Summary36"/>
      <sheetName val="1_Communication36"/>
      <sheetName val="2_Stationary36"/>
      <sheetName val="3_CAPEX_Budget36"/>
      <sheetName val="4_Head_Count36"/>
      <sheetName val="5_Foreign_Travel36"/>
      <sheetName val="6_Customer_Entertainment36"/>
      <sheetName val="B__S_-REC36"/>
      <sheetName val="P_&amp;_L-REC36"/>
      <sheetName val="TM1_Settings36"/>
      <sheetName val="Fed_Sch_M-1_summary21"/>
      <sheetName val="PP&amp;E_200719"/>
      <sheetName val="Summary_(2)19"/>
      <sheetName val="com_DH&amp;T&amp;D_FT19"/>
      <sheetName val="OH_BD19"/>
      <sheetName val="FT_202019"/>
      <sheetName val="Project_202019"/>
      <sheetName val="MOS_Expenses19"/>
      <sheetName val="actual_expenses19"/>
      <sheetName val="Tun_202019"/>
      <sheetName val="Summary_wo_reduction19"/>
      <sheetName val="sum_$19"/>
      <sheetName val="sum_$_(2)19"/>
      <sheetName val="sum_Rs19"/>
      <sheetName val="sum_$_(3)19"/>
      <sheetName val="Working_for_the_IB19"/>
      <sheetName val="Phase_3_Savingd19"/>
      <sheetName val="snak_19"/>
      <sheetName val="2019_project19"/>
      <sheetName val="T&amp;D_202019"/>
      <sheetName val="T&amp;D_201919"/>
      <sheetName val="Sourcing_Strategy_20242"/>
      <sheetName val="advances sal"/>
      <sheetName val="2021 proposal"/>
      <sheetName val="plant simulation summary"/>
      <sheetName val="New"/>
      <sheetName val="Old"/>
      <sheetName val="cal"/>
      <sheetName val="2022 Proposal Repeat"/>
      <sheetName val="2022 Proposal New"/>
      <sheetName val="General"/>
      <sheetName val="Assumptions"/>
      <sheetName val="Sheet Index"/>
      <sheetName val="Capacity Plan"/>
      <sheetName val="JUNE_96"/>
      <sheetName val="Apr"/>
      <sheetName val="Aug"/>
      <sheetName val="Dec"/>
      <sheetName val="Feb"/>
      <sheetName val="Jan"/>
      <sheetName val="Jul"/>
      <sheetName val="Mar"/>
      <sheetName val="Nov"/>
      <sheetName val="Oct"/>
      <sheetName val="Sep"/>
      <sheetName val="Process"/>
      <sheetName val="#REF"/>
      <sheetName val="MAS TS Expenses"/>
      <sheetName val="BUD-D_XLS40"/>
      <sheetName val="MON-PL_XLS40"/>
      <sheetName val="CUM-PL_XLS40"/>
      <sheetName val="MON-COMP_XLS40"/>
      <sheetName val="CUM-COMP_XLS40"/>
      <sheetName val="Top_Sheet40"/>
      <sheetName val="GL_Codes40"/>
      <sheetName val="Forex_Rates40"/>
      <sheetName val="Print_index40"/>
      <sheetName val="Old_index40"/>
      <sheetName val="index_to_ss40"/>
      <sheetName val="220100_(2)40"/>
      <sheetName val="220112&amp;310105_40"/>
      <sheetName val="220200__(2)40"/>
      <sheetName val="220201&amp;220301_40"/>
      <sheetName val="220305-final_(2)40"/>
      <sheetName val="230101_40"/>
      <sheetName val="230720_(2)40"/>
      <sheetName val="740070_40"/>
      <sheetName val="Group_Sales39"/>
      <sheetName val="MDS_Cost_Centres39"/>
      <sheetName val="Exchange_Rate38"/>
      <sheetName val="P&amp;L_INR38"/>
      <sheetName val="Notes_INR38"/>
      <sheetName val="P&amp;L_USD38"/>
      <sheetName val="Notes_USD38"/>
      <sheetName val="Monthly_PL_Details_USD38"/>
      <sheetName val="P&amp;L_USD_Cum38"/>
      <sheetName val="Notes_USD_Cum38"/>
      <sheetName val="Monthly_PL_Details38"/>
      <sheetName val="Monthly_PL_Details_Cum38"/>
      <sheetName val="Monthly_PL_Details_USD_Cum38"/>
      <sheetName val="Balance_Sheet_Details38"/>
      <sheetName val="Balance_Sheet_Details_USD38"/>
      <sheetName val="BS_USD_Workings_IFRS38"/>
      <sheetName val="Cash_Flow38"/>
      <sheetName val="Sales_Data38"/>
      <sheetName val="Testing_Summary38"/>
      <sheetName val="Finishing_Chemical38"/>
      <sheetName val="Drop_down38"/>
      <sheetName val="Customer_list38"/>
      <sheetName val="Non-Statistical_Sampling38"/>
      <sheetName val="AR_Drop_Downs38"/>
      <sheetName val="Blue_Cover38"/>
      <sheetName val="Detail_format38"/>
      <sheetName val="Sub_Catagory38"/>
      <sheetName val="Cost_Center38"/>
      <sheetName val="IS_Mon38"/>
      <sheetName val="IS_STD38"/>
      <sheetName val="Date_Setup38"/>
      <sheetName val="Cost_codes_&amp;_GL_list38"/>
      <sheetName val="Chart_of_Accounts-Cost_Centre38"/>
      <sheetName val="Merchandising_Summary38"/>
      <sheetName val="1_Communication38"/>
      <sheetName val="2_Stationary38"/>
      <sheetName val="3_CAPEX_Budget38"/>
      <sheetName val="4_Head_Count38"/>
      <sheetName val="5_Foreign_Travel38"/>
      <sheetName val="6_Customer_Entertainment38"/>
      <sheetName val="B__S_-REC38"/>
      <sheetName val="P_&amp;_L-REC38"/>
      <sheetName val="TM1_Settings38"/>
      <sheetName val="Fed_Sch_M-1_summary23"/>
      <sheetName val="BUD-D_XLS39"/>
      <sheetName val="MON-PL_XLS39"/>
      <sheetName val="CUM-PL_XLS39"/>
      <sheetName val="MON-COMP_XLS39"/>
      <sheetName val="CUM-COMP_XLS39"/>
      <sheetName val="Top_Sheet39"/>
      <sheetName val="GL_Codes39"/>
      <sheetName val="Forex_Rates39"/>
      <sheetName val="Print_index39"/>
      <sheetName val="Old_index39"/>
      <sheetName val="index_to_ss39"/>
      <sheetName val="220100_(2)39"/>
      <sheetName val="220112&amp;310105_39"/>
      <sheetName val="220200__(2)39"/>
      <sheetName val="220201&amp;220301_39"/>
      <sheetName val="220305-final_(2)39"/>
      <sheetName val="230101_39"/>
      <sheetName val="230720_(2)39"/>
      <sheetName val="740070_39"/>
      <sheetName val="Group_Sales38"/>
      <sheetName val="MDS_Cost_Centres38"/>
      <sheetName val="Exchange_Rate37"/>
      <sheetName val="P&amp;L_INR37"/>
      <sheetName val="Notes_INR37"/>
      <sheetName val="P&amp;L_USD37"/>
      <sheetName val="Notes_USD37"/>
      <sheetName val="Monthly_PL_Details_USD37"/>
      <sheetName val="P&amp;L_USD_Cum37"/>
      <sheetName val="Notes_USD_Cum37"/>
      <sheetName val="Monthly_PL_Details37"/>
      <sheetName val="Monthly_PL_Details_Cum37"/>
      <sheetName val="Monthly_PL_Details_USD_Cum37"/>
      <sheetName val="Balance_Sheet_Details37"/>
      <sheetName val="Balance_Sheet_Details_USD37"/>
      <sheetName val="BS_USD_Workings_IFRS37"/>
      <sheetName val="Cash_Flow37"/>
      <sheetName val="Sales_Data37"/>
      <sheetName val="Testing_Summary37"/>
      <sheetName val="Finishing_Chemical37"/>
      <sheetName val="Drop_down37"/>
      <sheetName val="Customer_list37"/>
      <sheetName val="Non-Statistical_Sampling37"/>
      <sheetName val="AR_Drop_Downs37"/>
      <sheetName val="Blue_Cover37"/>
      <sheetName val="Detail_format37"/>
      <sheetName val="Cost_codes_&amp;_GL_list37"/>
      <sheetName val="Sub_Catagory37"/>
      <sheetName val="Cost_Center37"/>
      <sheetName val="IS_Mon37"/>
      <sheetName val="IS_STD37"/>
      <sheetName val="Date_Setup37"/>
      <sheetName val="Chart_of_Accounts-Cost_Centre37"/>
      <sheetName val="Merchandising_Summary37"/>
      <sheetName val="1_Communication37"/>
      <sheetName val="2_Stationary37"/>
      <sheetName val="3_CAPEX_Budget37"/>
      <sheetName val="4_Head_Count37"/>
      <sheetName val="5_Foreign_Travel37"/>
      <sheetName val="6_Customer_Entertainment37"/>
      <sheetName val="B__S_-REC37"/>
      <sheetName val="P_&amp;_L-REC37"/>
      <sheetName val="TM1_Settings37"/>
      <sheetName val="Fed_Sch_M-1_summary22"/>
      <sheetName val="PP&amp;E_200720"/>
      <sheetName val="Summary_(2)20"/>
      <sheetName val="com_DH&amp;T&amp;D_FT20"/>
      <sheetName val="OH_BD20"/>
      <sheetName val="FT_202020"/>
      <sheetName val="Project_202020"/>
      <sheetName val="MOS_Expenses20"/>
      <sheetName val="actual_expenses20"/>
      <sheetName val="Tun_202020"/>
      <sheetName val="Summary_wo_reduction20"/>
      <sheetName val="sum_$20"/>
      <sheetName val="sum_$_(2)20"/>
      <sheetName val="sum_Rs20"/>
      <sheetName val="sum_$_(3)20"/>
      <sheetName val="Working_for_the_IB20"/>
      <sheetName val="Phase_3_Savingd20"/>
      <sheetName val="snak_20"/>
      <sheetName val="2019_project20"/>
      <sheetName val="T&amp;D_202020"/>
      <sheetName val="T&amp;D_201920"/>
      <sheetName val="Sourcing_Strategy_20243"/>
      <sheetName val="PP&amp;E_200721"/>
      <sheetName val="Summary_(2)21"/>
      <sheetName val="com_DH&amp;T&amp;D_FT21"/>
      <sheetName val="OH_BD21"/>
      <sheetName val="FT_202021"/>
      <sheetName val="Project_202021"/>
      <sheetName val="MOS_Expenses21"/>
      <sheetName val="actual_expenses21"/>
      <sheetName val="Tun_202021"/>
      <sheetName val="Summary_wo_reduction21"/>
      <sheetName val="sum_$21"/>
      <sheetName val="sum_$_(2)21"/>
      <sheetName val="sum_Rs21"/>
      <sheetName val="sum_$_(3)21"/>
      <sheetName val="Working_for_the_IB21"/>
      <sheetName val="Phase_3_Savingd21"/>
      <sheetName val="snak_21"/>
      <sheetName val="2019_project21"/>
      <sheetName val="T&amp;D_202021"/>
      <sheetName val="T&amp;D_201921"/>
      <sheetName val="Sourcing_Strategy_20244"/>
      <sheetName val="advances_sal"/>
      <sheetName val="2021_proposal"/>
      <sheetName val="plant_simulation_summary"/>
      <sheetName val="2022_Proposal_Repeat"/>
      <sheetName val="2022_Proposal_New"/>
      <sheetName val="advances_sal1"/>
      <sheetName val="advances_sal2"/>
      <sheetName val="advances_sal3"/>
      <sheetName val="Sourcing_Strategy_20245"/>
      <sheetName val="advances_sal4"/>
      <sheetName val="MON-PL_XLS41"/>
      <sheetName val="CUM-PL_XLS41"/>
      <sheetName val="MON-COMP_XLS41"/>
      <sheetName val="CUM-COMP_XLS41"/>
      <sheetName val="BUD-D_XLS41"/>
      <sheetName val="Top_Sheet41"/>
      <sheetName val="GL_Codes41"/>
      <sheetName val="Forex_Rates41"/>
      <sheetName val="Print_index41"/>
      <sheetName val="Old_index41"/>
      <sheetName val="index_to_ss41"/>
      <sheetName val="220100_(2)41"/>
      <sheetName val="220112&amp;310105_41"/>
      <sheetName val="220200__(2)41"/>
      <sheetName val="220201&amp;220301_41"/>
      <sheetName val="220305-final_(2)41"/>
      <sheetName val="230101_41"/>
      <sheetName val="230720_(2)41"/>
      <sheetName val="740070_41"/>
      <sheetName val="Group_Sales40"/>
      <sheetName val="MDS_Cost_Centres40"/>
      <sheetName val="Exchange_Rate39"/>
      <sheetName val="P&amp;L_INR39"/>
      <sheetName val="Notes_INR39"/>
      <sheetName val="P&amp;L_USD39"/>
      <sheetName val="Notes_USD39"/>
      <sheetName val="Monthly_PL_Details_USD39"/>
      <sheetName val="P&amp;L_USD_Cum39"/>
      <sheetName val="Notes_USD_Cum39"/>
      <sheetName val="Monthly_PL_Details39"/>
      <sheetName val="Monthly_PL_Details_Cum39"/>
      <sheetName val="Monthly_PL_Details_USD_Cum39"/>
      <sheetName val="Balance_Sheet_Details39"/>
      <sheetName val="Balance_Sheet_Details_USD39"/>
      <sheetName val="BS_USD_Workings_IFRS39"/>
      <sheetName val="Cash_Flow39"/>
      <sheetName val="Sales_Data39"/>
      <sheetName val="Testing_Summary39"/>
      <sheetName val="Finishing_Chemical39"/>
      <sheetName val="Drop_down39"/>
      <sheetName val="Non-Statistical_Sampling39"/>
      <sheetName val="AR_Drop_Downs39"/>
      <sheetName val="Customer_list39"/>
      <sheetName val="Blue_Cover39"/>
      <sheetName val="Detail_format39"/>
      <sheetName val="IS_STD39"/>
      <sheetName val="Date_Setup39"/>
      <sheetName val="IS_Mon39"/>
      <sheetName val="Sub_Catagory39"/>
      <sheetName val="Cost_Center39"/>
      <sheetName val="Cost_codes_&amp;_GL_list39"/>
      <sheetName val="Chart_of_Accounts-Cost_Centre39"/>
      <sheetName val="Merchandising_Summary39"/>
      <sheetName val="1_Communication39"/>
      <sheetName val="2_Stationary39"/>
      <sheetName val="3_CAPEX_Budget39"/>
      <sheetName val="4_Head_Count39"/>
      <sheetName val="5_Foreign_Travel39"/>
      <sheetName val="6_Customer_Entertainment39"/>
      <sheetName val="B__S_-REC39"/>
      <sheetName val="P_&amp;_L-REC39"/>
      <sheetName val="TM1_Settings39"/>
      <sheetName val="Fed_Sch_M-1_summary24"/>
      <sheetName val="Sourcing_Strategy_20246"/>
      <sheetName val="advances_sal5"/>
      <sheetName val="MON-PL_XLS42"/>
      <sheetName val="CUM-PL_XLS42"/>
      <sheetName val="MON-COMP_XLS42"/>
      <sheetName val="CUM-COMP_XLS42"/>
      <sheetName val="BUD-D_XLS42"/>
      <sheetName val="Top_Sheet42"/>
      <sheetName val="GL_Codes42"/>
      <sheetName val="Forex_Rates42"/>
      <sheetName val="Print_index42"/>
      <sheetName val="Old_index42"/>
      <sheetName val="index_to_ss42"/>
      <sheetName val="220100_(2)42"/>
      <sheetName val="220112&amp;310105_42"/>
      <sheetName val="220200__(2)42"/>
      <sheetName val="220201&amp;220301_42"/>
      <sheetName val="220305-final_(2)42"/>
      <sheetName val="230101_42"/>
      <sheetName val="230720_(2)42"/>
      <sheetName val="740070_42"/>
      <sheetName val="Group_Sales41"/>
      <sheetName val="MDS_Cost_Centres41"/>
      <sheetName val="Exchange_Rate40"/>
      <sheetName val="P&amp;L_INR40"/>
      <sheetName val="Notes_INR40"/>
      <sheetName val="P&amp;L_USD40"/>
      <sheetName val="Notes_USD40"/>
      <sheetName val="Monthly_PL_Details_USD40"/>
      <sheetName val="P&amp;L_USD_Cum40"/>
      <sheetName val="Notes_USD_Cum40"/>
      <sheetName val="Monthly_PL_Details40"/>
      <sheetName val="Monthly_PL_Details_Cum40"/>
      <sheetName val="Monthly_PL_Details_USD_Cum40"/>
      <sheetName val="Balance_Sheet_Details40"/>
      <sheetName val="Balance_Sheet_Details_USD40"/>
      <sheetName val="BS_USD_Workings_IFRS40"/>
      <sheetName val="Cash_Flow40"/>
      <sheetName val="Sales_Data40"/>
      <sheetName val="Testing_Summary40"/>
      <sheetName val="Finishing_Chemical40"/>
      <sheetName val="Drop_down40"/>
      <sheetName val="Customer_list40"/>
      <sheetName val="Non-Statistical_Sampling40"/>
      <sheetName val="AR_Drop_Downs40"/>
      <sheetName val="Blue_Cover40"/>
      <sheetName val="Detail_format40"/>
      <sheetName val="B__S_-REC40"/>
      <sheetName val="P_&amp;_L-REC40"/>
      <sheetName val="TM1_Settings40"/>
      <sheetName val="IS_STD40"/>
      <sheetName val="Date_Setup40"/>
      <sheetName val="IS_Mon40"/>
      <sheetName val="Cost_codes_&amp;_GL_list40"/>
      <sheetName val="Sub_Catagory40"/>
      <sheetName val="Cost_Center40"/>
      <sheetName val="Chart_of_Accounts-Cost_Centre40"/>
      <sheetName val="Merchandising_Summary40"/>
      <sheetName val="1_Communication40"/>
      <sheetName val="2_Stationary40"/>
      <sheetName val="3_CAPEX_Budget40"/>
      <sheetName val="4_Head_Count40"/>
      <sheetName val="5_Foreign_Travel40"/>
      <sheetName val="6_Customer_Entertainment40"/>
      <sheetName val="Fed_Sch_M-1_summary25"/>
      <sheetName val="Caption"/>
      <sheetName val="Ruwan"/>
      <sheetName val="LANGUAGE"/>
      <sheetName val="2045020001"/>
      <sheetName val="A"/>
      <sheetName val="CRA-Detail"/>
      <sheetName val="Bonus Rating"/>
      <sheetName val="cap"/>
      <sheetName val="sales budget"/>
      <sheetName val="CPT"/>
      <sheetName val="CF Summary"/>
      <sheetName val="P&amp;L Summary"/>
      <sheetName val="P&amp;L Best Case"/>
      <sheetName val="Capacity"/>
      <sheetName val="P&amp;L H2 Improved Scanario"/>
      <sheetName val="Trade Debtors"/>
      <sheetName val="Current Liabilities"/>
      <sheetName val="Balance Sheet - 2022"/>
      <sheetName val="BUD-D_XLS43"/>
      <sheetName val="MON-PL_XLS43"/>
      <sheetName val="CUM-PL_XLS43"/>
      <sheetName val="MON-COMP_XLS43"/>
      <sheetName val="CUM-COMP_XLS43"/>
      <sheetName val="Top_Sheet43"/>
      <sheetName val="GL_Codes43"/>
      <sheetName val="Forex_Rates43"/>
      <sheetName val="Print_index43"/>
      <sheetName val="Old_index43"/>
      <sheetName val="index_to_ss43"/>
      <sheetName val="220100_(2)43"/>
      <sheetName val="220112&amp;310105_43"/>
      <sheetName val="220200__(2)43"/>
      <sheetName val="220201&amp;220301_43"/>
      <sheetName val="220305-final_(2)43"/>
      <sheetName val="230101_43"/>
      <sheetName val="230720_(2)43"/>
      <sheetName val="740070_43"/>
      <sheetName val="Group_Sales42"/>
      <sheetName val="MDS_Cost_Centres42"/>
      <sheetName val="Exchange_Rate41"/>
      <sheetName val="P&amp;L_INR41"/>
      <sheetName val="Notes_INR41"/>
      <sheetName val="P&amp;L_USD41"/>
      <sheetName val="Notes_USD41"/>
      <sheetName val="Monthly_PL_Details_USD41"/>
      <sheetName val="P&amp;L_USD_Cum41"/>
      <sheetName val="Notes_USD_Cum41"/>
      <sheetName val="Monthly_PL_Details41"/>
      <sheetName val="Monthly_PL_Details_Cum41"/>
      <sheetName val="Monthly_PL_Details_USD_Cum41"/>
      <sheetName val="Balance_Sheet_Details41"/>
      <sheetName val="Balance_Sheet_Details_USD41"/>
      <sheetName val="BS_USD_Workings_IFRS41"/>
      <sheetName val="Cash_Flow41"/>
      <sheetName val="Sales_Data41"/>
      <sheetName val="Testing_Summary41"/>
      <sheetName val="Finishing_Chemical41"/>
      <sheetName val="Drop_down41"/>
      <sheetName val="Customer_list41"/>
      <sheetName val="Non-Statistical_Sampling41"/>
      <sheetName val="AR_Drop_Downs41"/>
      <sheetName val="Blue_Cover41"/>
      <sheetName val="Detail_format41"/>
      <sheetName val="Sub_Catagory41"/>
      <sheetName val="Cost_Center41"/>
      <sheetName val="Cost_codes_&amp;_GL_list41"/>
      <sheetName val="IS_Mon41"/>
      <sheetName val="IS_STD41"/>
      <sheetName val="Date_Setup41"/>
      <sheetName val="B__S_-REC41"/>
      <sheetName val="P_&amp;_L-REC41"/>
      <sheetName val="TM1_Settings41"/>
      <sheetName val="Chart_of_Accounts-Cost_Centre41"/>
      <sheetName val="Merchandising_Summary41"/>
      <sheetName val="1_Communication41"/>
      <sheetName val="2_Stationary41"/>
      <sheetName val="3_CAPEX_Budget41"/>
      <sheetName val="4_Head_Count41"/>
      <sheetName val="5_Foreign_Travel41"/>
      <sheetName val="6_Customer_Entertainment41"/>
      <sheetName val="Fed_Sch_M-1_summary26"/>
      <sheetName val="PP&amp;E_200722"/>
      <sheetName val="Summary_(2)22"/>
      <sheetName val="com_DH&amp;T&amp;D_FT22"/>
      <sheetName val="OH_BD22"/>
      <sheetName val="FT_202022"/>
      <sheetName val="Project_202022"/>
      <sheetName val="MOS_Expenses22"/>
      <sheetName val="actual_expenses22"/>
      <sheetName val="Tun_202022"/>
      <sheetName val="Summary_wo_reduction22"/>
      <sheetName val="sum_$22"/>
      <sheetName val="sum_$_(2)22"/>
      <sheetName val="sum_Rs22"/>
      <sheetName val="sum_$_(3)22"/>
      <sheetName val="Working_for_the_IB22"/>
      <sheetName val="Phase_3_Savingd22"/>
      <sheetName val="snak_22"/>
      <sheetName val="2019_project22"/>
      <sheetName val="T&amp;D_202022"/>
      <sheetName val="T&amp;D_201922"/>
      <sheetName val="Sourcing_Strategy_20247"/>
      <sheetName val="advances_sal6"/>
      <sheetName val="GROUP_CF"/>
      <sheetName val="GROUP_CF1"/>
      <sheetName val="GROUP_CF2"/>
      <sheetName val="GROUP_CF3"/>
      <sheetName val="2021_proposal1"/>
      <sheetName val="plant_simulation_summary1"/>
      <sheetName val="2022_Proposal_Repeat1"/>
      <sheetName val="2022_Proposal_New1"/>
      <sheetName val="Sheet_Index"/>
      <sheetName val="Capacity_Plan"/>
      <sheetName val="MAS_TS_Expenses"/>
      <sheetName val="sales_budget"/>
      <sheetName val="CF_Summary"/>
      <sheetName val="P&amp;L_Summary"/>
      <sheetName val="P&amp;L_Best_Case"/>
      <sheetName val="P&amp;L_H2_Improved_Scanario"/>
      <sheetName val="Trade_Debtors"/>
      <sheetName val="Current_Liabilities"/>
      <sheetName val="Balance_Sheet_-_2022"/>
      <sheetName val="MON-PL_XLS44"/>
      <sheetName val="CUM-PL_XLS44"/>
      <sheetName val="MON-COMP_XLS44"/>
      <sheetName val="CUM-COMP_XLS44"/>
      <sheetName val="BUD-D_XLS44"/>
      <sheetName val="Top_Sheet44"/>
      <sheetName val="GL_Codes44"/>
      <sheetName val="Forex_Rates44"/>
      <sheetName val="Print_index44"/>
      <sheetName val="Old_index44"/>
      <sheetName val="index_to_ss44"/>
      <sheetName val="220100_(2)44"/>
      <sheetName val="220112&amp;310105_44"/>
      <sheetName val="220200__(2)44"/>
      <sheetName val="220201&amp;220301_44"/>
      <sheetName val="220305-final_(2)44"/>
      <sheetName val="230101_44"/>
      <sheetName val="230720_(2)44"/>
      <sheetName val="740070_44"/>
      <sheetName val="Group_Sales43"/>
      <sheetName val="MDS_Cost_Centres43"/>
      <sheetName val="Exchange_Rate42"/>
      <sheetName val="P&amp;L_INR42"/>
      <sheetName val="Notes_INR42"/>
      <sheetName val="P&amp;L_USD42"/>
      <sheetName val="Notes_USD42"/>
      <sheetName val="Monthly_PL_Details_USD42"/>
      <sheetName val="P&amp;L_USD_Cum42"/>
      <sheetName val="Notes_USD_Cum42"/>
      <sheetName val="Monthly_PL_Details42"/>
      <sheetName val="Monthly_PL_Details_Cum42"/>
      <sheetName val="Monthly_PL_Details_USD_Cum42"/>
      <sheetName val="Balance_Sheet_Details42"/>
      <sheetName val="Balance_Sheet_Details_USD42"/>
      <sheetName val="BS_USD_Workings_IFRS42"/>
      <sheetName val="Cash_Flow42"/>
      <sheetName val="Sales_Data42"/>
      <sheetName val="Testing_Summary42"/>
      <sheetName val="Finishing_Chemical42"/>
      <sheetName val="Drop_down42"/>
      <sheetName val="Customer_list42"/>
      <sheetName val="Non-Statistical_Sampling42"/>
      <sheetName val="AR_Drop_Downs42"/>
      <sheetName val="Blue_Cover42"/>
      <sheetName val="Sub_Catagory42"/>
      <sheetName val="Cost_Center42"/>
      <sheetName val="IS_Mon42"/>
      <sheetName val="IS_STD42"/>
      <sheetName val="Date_Setup42"/>
      <sheetName val="Detail_format42"/>
      <sheetName val="Cost_codes_&amp;_GL_list42"/>
      <sheetName val="Chart_of_Accounts-Cost_Centre42"/>
      <sheetName val="Merchandising_Summary42"/>
      <sheetName val="1_Communication42"/>
      <sheetName val="2_Stationary42"/>
      <sheetName val="3_CAPEX_Budget42"/>
      <sheetName val="4_Head_Count42"/>
      <sheetName val="5_Foreign_Travel42"/>
      <sheetName val="6_Customer_Entertainment42"/>
      <sheetName val="B__S_-REC42"/>
      <sheetName val="P_&amp;_L-REC42"/>
      <sheetName val="TM1_Settings42"/>
      <sheetName val="Fed_Sch_M-1_summary27"/>
      <sheetName val="PP&amp;E_200723"/>
      <sheetName val="Summary_(2)23"/>
      <sheetName val="com_DH&amp;T&amp;D_FT23"/>
      <sheetName val="OH_BD23"/>
      <sheetName val="FT_202023"/>
      <sheetName val="Project_202023"/>
      <sheetName val="MOS_Expenses23"/>
      <sheetName val="actual_expenses23"/>
      <sheetName val="Tun_202023"/>
      <sheetName val="Summary_wo_reduction23"/>
      <sheetName val="sum_$23"/>
      <sheetName val="sum_$_(2)23"/>
      <sheetName val="sum_Rs23"/>
      <sheetName val="sum_$_(3)23"/>
      <sheetName val="Working_for_the_IB23"/>
      <sheetName val="Phase_3_Savingd23"/>
      <sheetName val="snak_23"/>
      <sheetName val="2019_project23"/>
      <sheetName val="T&amp;D_202023"/>
      <sheetName val="T&amp;D_201923"/>
      <sheetName val="Sourcing_Strategy_20248"/>
      <sheetName val="advances_sal7"/>
      <sheetName val="2021_proposal2"/>
      <sheetName val="plant_simulation_summary2"/>
      <sheetName val="2022_Proposal_Repeat2"/>
      <sheetName val="2022_Proposal_New2"/>
      <sheetName val="Sheet1_(3)1"/>
      <sheetName val="Sheet_Index1"/>
      <sheetName val="Capacity_Plan1"/>
      <sheetName val="MAS_TS_Expenses1"/>
      <sheetName val="Working"/>
      <sheetName val="Sheet1 (2)"/>
      <sheetName val="Raw"/>
      <sheetName val="Customize Your Invoice"/>
      <sheetName val="FX"/>
      <sheetName val="budget_2013|14 mee. b.centers"/>
      <sheetName val="ICP"/>
      <sheetName val="Equipment List"/>
      <sheetName val="NOTES P &amp; L"/>
      <sheetName val="96ae"/>
      <sheetName val="TX1"/>
      <sheetName val=" K 3 PPE Register"/>
      <sheetName val="TRK-act97"/>
      <sheetName val="Accumulated Depreciation"/>
      <sheetName val="PO"/>
      <sheetName val="MON-PL_XLS46"/>
      <sheetName val="CUM-PL_XLS46"/>
      <sheetName val="MON-COMP_XLS46"/>
      <sheetName val="CUM-COMP_XLS46"/>
      <sheetName val="BUD-D_XLS46"/>
      <sheetName val="Top_Sheet46"/>
      <sheetName val="GL_Codes46"/>
      <sheetName val="Forex_Rates46"/>
      <sheetName val="Print_index46"/>
      <sheetName val="Old_index46"/>
      <sheetName val="index_to_ss46"/>
      <sheetName val="220100_(2)46"/>
      <sheetName val="220112&amp;310105_46"/>
      <sheetName val="220200__(2)46"/>
      <sheetName val="220201&amp;220301_46"/>
      <sheetName val="220305-final_(2)46"/>
      <sheetName val="230101_46"/>
      <sheetName val="230720_(2)46"/>
      <sheetName val="740070_46"/>
      <sheetName val="Group_Sales45"/>
      <sheetName val="MDS_Cost_Centres45"/>
      <sheetName val="Exchange_Rate44"/>
      <sheetName val="P&amp;L_INR44"/>
      <sheetName val="Notes_INR44"/>
      <sheetName val="P&amp;L_USD44"/>
      <sheetName val="Notes_USD44"/>
      <sheetName val="Monthly_PL_Details_USD44"/>
      <sheetName val="P&amp;L_USD_Cum44"/>
      <sheetName val="Notes_USD_Cum44"/>
      <sheetName val="Monthly_PL_Details44"/>
      <sheetName val="Monthly_PL_Details_Cum44"/>
      <sheetName val="Monthly_PL_Details_USD_Cum44"/>
      <sheetName val="Balance_Sheet_Details44"/>
      <sheetName val="Balance_Sheet_Details_USD44"/>
      <sheetName val="BS_USD_Workings_IFRS44"/>
      <sheetName val="Cash_Flow44"/>
      <sheetName val="Sales_Data44"/>
      <sheetName val="Testing_Summary44"/>
      <sheetName val="Finishing_Chemical44"/>
      <sheetName val="Drop_down44"/>
      <sheetName val="Customer_list44"/>
      <sheetName val="Non-Statistical_Sampling44"/>
      <sheetName val="AR_Drop_Downs44"/>
      <sheetName val="Blue_Cover44"/>
      <sheetName val="Detail_format44"/>
      <sheetName val="Sub_Catagory44"/>
      <sheetName val="Cost_Center44"/>
      <sheetName val="IS_Mon44"/>
      <sheetName val="IS_STD44"/>
      <sheetName val="Date_Setup44"/>
      <sheetName val="Cost_codes_&amp;_GL_list44"/>
      <sheetName val="B__S_-REC44"/>
      <sheetName val="P_&amp;_L-REC44"/>
      <sheetName val="TM1_Settings44"/>
      <sheetName val="Chart_of_Accounts-Cost_Centre44"/>
      <sheetName val="Merchandising_Summary44"/>
      <sheetName val="1_Communication44"/>
      <sheetName val="2_Stationary44"/>
      <sheetName val="3_CAPEX_Budget44"/>
      <sheetName val="4_Head_Count44"/>
      <sheetName val="5_Foreign_Travel44"/>
      <sheetName val="6_Customer_Entertainment44"/>
      <sheetName val="Sheet1_(3)3"/>
      <sheetName val="GROUP_CF6"/>
      <sheetName val="Fed_Sch_M-1_summary29"/>
      <sheetName val="PP&amp;E_200725"/>
      <sheetName val="Summary_(2)25"/>
      <sheetName val="com_DH&amp;T&amp;D_FT25"/>
      <sheetName val="OH_BD25"/>
      <sheetName val="FT_202025"/>
      <sheetName val="Project_202025"/>
      <sheetName val="MOS_Expenses25"/>
      <sheetName val="actual_expenses25"/>
      <sheetName val="Tun_202025"/>
      <sheetName val="Summary_wo_reduction25"/>
      <sheetName val="sum_$25"/>
      <sheetName val="sum_$_(2)25"/>
      <sheetName val="sum_Rs25"/>
      <sheetName val="sum_$_(3)25"/>
      <sheetName val="Working_for_the_IB25"/>
      <sheetName val="Phase_3_Savingd25"/>
      <sheetName val="snak_25"/>
      <sheetName val="2019_project25"/>
      <sheetName val="T&amp;D_202025"/>
      <sheetName val="T&amp;D_201925"/>
      <sheetName val="Sourcing_Strategy_202410"/>
      <sheetName val="_IBPL00013"/>
      <sheetName val="advances_sal9"/>
      <sheetName val="2021_proposal4"/>
      <sheetName val="plant_simulation_summary4"/>
      <sheetName val="2022_Proposal_Repeat4"/>
      <sheetName val="2022_Proposal_New4"/>
      <sheetName val="Sheet_Index3"/>
      <sheetName val="Capacity_Plan3"/>
      <sheetName val="MAS_TS_Expenses3"/>
      <sheetName val="Debit_Adj2"/>
      <sheetName val="Loan_Repayment-_ES_2020211"/>
      <sheetName val="_K_3_PPE_Register1"/>
      <sheetName val="sales_budget2"/>
      <sheetName val="CF_Summary2"/>
      <sheetName val="P&amp;L_Summary2"/>
      <sheetName val="P&amp;L_Best_Case2"/>
      <sheetName val="P&amp;L_H2_Improved_Scanario2"/>
      <sheetName val="Trade_Debtors2"/>
      <sheetName val="Current_Liabilities2"/>
      <sheetName val="Balance_Sheet_-_20222"/>
      <sheetName val="budget_2013|14_mee__b_centers1"/>
      <sheetName val="NOTES_P_&amp;_L1"/>
      <sheetName val="Accumulated_Depreciation1"/>
      <sheetName val="Customize_Your_Invoice1"/>
      <sheetName val="GROUP_CF4"/>
      <sheetName val="_IBPL00011"/>
      <sheetName val="Debit_Adj"/>
      <sheetName val="MON-PL_XLS45"/>
      <sheetName val="CUM-PL_XLS45"/>
      <sheetName val="MON-COMP_XLS45"/>
      <sheetName val="CUM-COMP_XLS45"/>
      <sheetName val="BUD-D_XLS45"/>
      <sheetName val="Top_Sheet45"/>
      <sheetName val="GL_Codes45"/>
      <sheetName val="Forex_Rates45"/>
      <sheetName val="Print_index45"/>
      <sheetName val="Old_index45"/>
      <sheetName val="index_to_ss45"/>
      <sheetName val="220100_(2)45"/>
      <sheetName val="220112&amp;310105_45"/>
      <sheetName val="220200__(2)45"/>
      <sheetName val="220201&amp;220301_45"/>
      <sheetName val="220305-final_(2)45"/>
      <sheetName val="230101_45"/>
      <sheetName val="230720_(2)45"/>
      <sheetName val="740070_45"/>
      <sheetName val="Group_Sales44"/>
      <sheetName val="MDS_Cost_Centres44"/>
      <sheetName val="Exchange_Rate43"/>
      <sheetName val="P&amp;L_INR43"/>
      <sheetName val="Notes_INR43"/>
      <sheetName val="P&amp;L_USD43"/>
      <sheetName val="Notes_USD43"/>
      <sheetName val="Monthly_PL_Details_USD43"/>
      <sheetName val="P&amp;L_USD_Cum43"/>
      <sheetName val="Notes_USD_Cum43"/>
      <sheetName val="Monthly_PL_Details43"/>
      <sheetName val="Monthly_PL_Details_Cum43"/>
      <sheetName val="Monthly_PL_Details_USD_Cum43"/>
      <sheetName val="Balance_Sheet_Details43"/>
      <sheetName val="Balance_Sheet_Details_USD43"/>
      <sheetName val="BS_USD_Workings_IFRS43"/>
      <sheetName val="Cash_Flow43"/>
      <sheetName val="Sales_Data43"/>
      <sheetName val="Testing_Summary43"/>
      <sheetName val="Finishing_Chemical43"/>
      <sheetName val="Drop_down43"/>
      <sheetName val="Customer_list43"/>
      <sheetName val="Non-Statistical_Sampling43"/>
      <sheetName val="AR_Drop_Downs43"/>
      <sheetName val="Blue_Cover43"/>
      <sheetName val="Detail_format43"/>
      <sheetName val="Sub_Catagory43"/>
      <sheetName val="Cost_Center43"/>
      <sheetName val="IS_Mon43"/>
      <sheetName val="IS_STD43"/>
      <sheetName val="Date_Setup43"/>
      <sheetName val="Cost_codes_&amp;_GL_list43"/>
      <sheetName val="B__S_-REC43"/>
      <sheetName val="P_&amp;_L-REC43"/>
      <sheetName val="TM1_Settings43"/>
      <sheetName val="Chart_of_Accounts-Cost_Centre43"/>
      <sheetName val="Merchandising_Summary43"/>
      <sheetName val="1_Communication43"/>
      <sheetName val="2_Stationary43"/>
      <sheetName val="3_CAPEX_Budget43"/>
      <sheetName val="4_Head_Count43"/>
      <sheetName val="5_Foreign_Travel43"/>
      <sheetName val="6_Customer_Entertainment43"/>
      <sheetName val="Sheet1_(3)2"/>
      <sheetName val="GROUP_CF5"/>
      <sheetName val="Fed_Sch_M-1_summary28"/>
      <sheetName val="PP&amp;E_200724"/>
      <sheetName val="Summary_(2)24"/>
      <sheetName val="com_DH&amp;T&amp;D_FT24"/>
      <sheetName val="OH_BD24"/>
      <sheetName val="FT_202024"/>
      <sheetName val="Project_202024"/>
      <sheetName val="MOS_Expenses24"/>
      <sheetName val="actual_expenses24"/>
      <sheetName val="Tun_202024"/>
      <sheetName val="Summary_wo_reduction24"/>
      <sheetName val="sum_$24"/>
      <sheetName val="sum_$_(2)24"/>
      <sheetName val="sum_Rs24"/>
      <sheetName val="sum_$_(3)24"/>
      <sheetName val="Working_for_the_IB24"/>
      <sheetName val="Phase_3_Savingd24"/>
      <sheetName val="snak_24"/>
      <sheetName val="2019_project24"/>
      <sheetName val="T&amp;D_202024"/>
      <sheetName val="T&amp;D_201924"/>
      <sheetName val="Sourcing_Strategy_20249"/>
      <sheetName val="_IBPL00012"/>
      <sheetName val="advances_sal8"/>
      <sheetName val="2021_proposal3"/>
      <sheetName val="plant_simulation_summary3"/>
      <sheetName val="2022_Proposal_Repeat3"/>
      <sheetName val="2022_Proposal_New3"/>
      <sheetName val="Sheet_Index2"/>
      <sheetName val="Capacity_Plan2"/>
      <sheetName val="MAS_TS_Expenses2"/>
      <sheetName val="Debit_Adj1"/>
      <sheetName val="Loan_Repayment-_ES_202021"/>
      <sheetName val="_K_3_PPE_Register"/>
      <sheetName val="sales_budget1"/>
      <sheetName val="CF_Summary1"/>
      <sheetName val="P&amp;L_Summary1"/>
      <sheetName val="P&amp;L_Best_Case1"/>
      <sheetName val="P&amp;L_H2_Improved_Scanario1"/>
      <sheetName val="Trade_Debtors1"/>
      <sheetName val="Current_Liabilities1"/>
      <sheetName val="Balance_Sheet_-_20221"/>
      <sheetName val="budget_2013|14_mee__b_centers"/>
      <sheetName val="NOTES_P_&amp;_L"/>
      <sheetName val="Accumulated_Depreciation"/>
      <sheetName val="Customize_Your_Invoice"/>
      <sheetName val="MON-PL_XLS47"/>
      <sheetName val="CUM-PL_XLS47"/>
      <sheetName val="MON-COMP_XLS47"/>
      <sheetName val="CUM-COMP_XLS47"/>
      <sheetName val="BUD-D_XLS47"/>
      <sheetName val="Top_Sheet47"/>
      <sheetName val="GL_Codes47"/>
      <sheetName val="Forex_Rates47"/>
      <sheetName val="Print_index47"/>
      <sheetName val="Old_index47"/>
      <sheetName val="index_to_ss47"/>
      <sheetName val="220100_(2)47"/>
      <sheetName val="220112&amp;310105_47"/>
      <sheetName val="220200__(2)47"/>
      <sheetName val="220201&amp;220301_47"/>
      <sheetName val="220305-final_(2)47"/>
      <sheetName val="230101_47"/>
      <sheetName val="230720_(2)47"/>
      <sheetName val="740070_47"/>
      <sheetName val="Group_Sales46"/>
      <sheetName val="MDS_Cost_Centres46"/>
      <sheetName val="Exchange_Rate45"/>
      <sheetName val="P&amp;L_INR45"/>
      <sheetName val="Notes_INR45"/>
      <sheetName val="P&amp;L_USD45"/>
      <sheetName val="Notes_USD45"/>
      <sheetName val="Monthly_PL_Details_USD45"/>
      <sheetName val="P&amp;L_USD_Cum45"/>
      <sheetName val="Notes_USD_Cum45"/>
      <sheetName val="Monthly_PL_Details45"/>
      <sheetName val="Monthly_PL_Details_Cum45"/>
      <sheetName val="Monthly_PL_Details_USD_Cum45"/>
      <sheetName val="Balance_Sheet_Details45"/>
      <sheetName val="Balance_Sheet_Details_USD45"/>
      <sheetName val="BS_USD_Workings_IFRS45"/>
      <sheetName val="Cash_Flow45"/>
      <sheetName val="Sales_Data45"/>
      <sheetName val="Testing_Summary45"/>
      <sheetName val="Finishing_Chemical45"/>
      <sheetName val="Drop_down45"/>
      <sheetName val="Customer_list45"/>
      <sheetName val="Non-Statistical_Sampling45"/>
      <sheetName val="AR_Drop_Downs45"/>
      <sheetName val="Blue_Cover45"/>
      <sheetName val="Detail_format45"/>
      <sheetName val="Sub_Catagory45"/>
      <sheetName val="Cost_Center45"/>
      <sheetName val="IS_Mon45"/>
      <sheetName val="IS_STD45"/>
      <sheetName val="Date_Setup45"/>
      <sheetName val="Cost_codes_&amp;_GL_list45"/>
      <sheetName val="B__S_-REC45"/>
      <sheetName val="P_&amp;_L-REC45"/>
      <sheetName val="TM1_Settings45"/>
      <sheetName val="Chart_of_Accounts-Cost_Centre45"/>
      <sheetName val="Merchandising_Summary45"/>
      <sheetName val="1_Communication45"/>
      <sheetName val="2_Stationary45"/>
      <sheetName val="3_CAPEX_Budget45"/>
      <sheetName val="4_Head_Count45"/>
      <sheetName val="5_Foreign_Travel45"/>
      <sheetName val="6_Customer_Entertainment45"/>
      <sheetName val="Sheet1_(3)4"/>
      <sheetName val="GROUP_CF7"/>
      <sheetName val="Fed_Sch_M-1_summary30"/>
      <sheetName val="PP&amp;E_200726"/>
      <sheetName val="Summary_(2)26"/>
      <sheetName val="com_DH&amp;T&amp;D_FT26"/>
      <sheetName val="OH_BD26"/>
      <sheetName val="FT_202026"/>
      <sheetName val="Project_202026"/>
      <sheetName val="MOS_Expenses26"/>
      <sheetName val="actual_expenses26"/>
      <sheetName val="Tun_202026"/>
      <sheetName val="Summary_wo_reduction26"/>
      <sheetName val="sum_$26"/>
      <sheetName val="sum_$_(2)26"/>
      <sheetName val="sum_Rs26"/>
      <sheetName val="sum_$_(3)26"/>
      <sheetName val="Working_for_the_IB26"/>
      <sheetName val="Phase_3_Savingd26"/>
      <sheetName val="snak_26"/>
      <sheetName val="2019_project26"/>
      <sheetName val="T&amp;D_202026"/>
      <sheetName val="T&amp;D_201926"/>
      <sheetName val="Sourcing_Strategy_202411"/>
      <sheetName val="_IBPL00014"/>
      <sheetName val="advances_sal10"/>
      <sheetName val="2021_proposal5"/>
      <sheetName val="plant_simulation_summary5"/>
      <sheetName val="2022_Proposal_Repeat5"/>
      <sheetName val="2022_Proposal_New5"/>
      <sheetName val="Sheet_Index4"/>
      <sheetName val="Capacity_Plan4"/>
      <sheetName val="MAS_TS_Expenses4"/>
      <sheetName val="Debit_Adj3"/>
      <sheetName val="Loan_Repayment-_ES_2020212"/>
      <sheetName val="_K_3_PPE_Register2"/>
      <sheetName val="sales_budget3"/>
      <sheetName val="CF_Summary3"/>
      <sheetName val="P&amp;L_Summary3"/>
      <sheetName val="P&amp;L_Best_Case3"/>
      <sheetName val="P&amp;L_H2_Improved_Scanario3"/>
      <sheetName val="Trade_Debtors3"/>
      <sheetName val="Current_Liabilities3"/>
      <sheetName val="Balance_Sheet_-_20223"/>
      <sheetName val="budget_2013|14_mee__b_centers2"/>
      <sheetName val="NOTES_P_&amp;_L2"/>
      <sheetName val="Accumulated_Depreciation2"/>
      <sheetName val="Customize_Your_Invoice2"/>
      <sheetName val="Notes"/>
      <sheetName val="????(?????)"/>
    </sheetNames>
    <sheetDataSet>
      <sheetData sheetId="0" refreshError="1">
        <row r="2">
          <cell r="B2" t="str">
            <v xml:space="preserve">STYLE </v>
          </cell>
          <cell r="L2" t="e">
            <v>#REF!</v>
          </cell>
          <cell r="M2" t="e">
            <v>#REF!</v>
          </cell>
          <cell r="N2" t="e">
            <v>#REF!</v>
          </cell>
          <cell r="O2" t="e">
            <v>#REF!</v>
          </cell>
          <cell r="P2" t="e">
            <v>#REF!</v>
          </cell>
          <cell r="Q2" t="e">
            <v>#REF!</v>
          </cell>
          <cell r="R2" t="e">
            <v>#REF!</v>
          </cell>
          <cell r="S2" t="e">
            <v>#REF!</v>
          </cell>
          <cell r="T2" t="e">
            <v>#REF!</v>
          </cell>
          <cell r="U2" t="e">
            <v>#REF!</v>
          </cell>
        </row>
        <row r="3">
          <cell r="K3" t="str">
            <v>FOR THE MONTH ENDED JANUARY 1995</v>
          </cell>
          <cell r="L3" t="e">
            <v>#REF!</v>
          </cell>
          <cell r="M3" t="e">
            <v>#REF!</v>
          </cell>
          <cell r="N3" t="e">
            <v>#REF!</v>
          </cell>
          <cell r="O3" t="e">
            <v>#REF!</v>
          </cell>
          <cell r="P3" t="e">
            <v>#REF!</v>
          </cell>
          <cell r="Q3" t="e">
            <v>#REF!</v>
          </cell>
          <cell r="R3" t="e">
            <v>#REF!</v>
          </cell>
          <cell r="S3" t="e">
            <v>#REF!</v>
          </cell>
          <cell r="T3" t="e">
            <v>#REF!</v>
          </cell>
          <cell r="U3" t="str">
            <v>FOR THE MONTH ENDED FEBRUARY 1994</v>
          </cell>
          <cell r="V3">
            <v>0</v>
          </cell>
          <cell r="W3">
            <v>0</v>
          </cell>
          <cell r="X3">
            <v>0</v>
          </cell>
          <cell r="Y3">
            <v>0</v>
          </cell>
          <cell r="Z3">
            <v>0</v>
          </cell>
          <cell r="AA3">
            <v>0</v>
          </cell>
          <cell r="AB3">
            <v>0</v>
          </cell>
          <cell r="AC3">
            <v>0</v>
          </cell>
          <cell r="AD3">
            <v>0</v>
          </cell>
          <cell r="AE3" t="str">
            <v>FOR THE MONTH ENDED MARCH 1994</v>
          </cell>
          <cell r="AF3">
            <v>0</v>
          </cell>
          <cell r="AG3">
            <v>0</v>
          </cell>
          <cell r="AH3">
            <v>0</v>
          </cell>
          <cell r="AI3">
            <v>0</v>
          </cell>
          <cell r="AJ3">
            <v>0</v>
          </cell>
          <cell r="AK3">
            <v>0</v>
          </cell>
          <cell r="AL3">
            <v>0</v>
          </cell>
          <cell r="AM3">
            <v>0</v>
          </cell>
          <cell r="AN3">
            <v>0</v>
          </cell>
          <cell r="AO3" t="str">
            <v>FOR THE MONTH ENDED APRIL 1994</v>
          </cell>
          <cell r="AP3">
            <v>0</v>
          </cell>
          <cell r="AQ3">
            <v>0</v>
          </cell>
          <cell r="AR3">
            <v>0</v>
          </cell>
          <cell r="AS3">
            <v>0</v>
          </cell>
          <cell r="AT3">
            <v>0</v>
          </cell>
          <cell r="AU3">
            <v>0</v>
          </cell>
          <cell r="AV3">
            <v>0</v>
          </cell>
          <cell r="AW3">
            <v>0</v>
          </cell>
          <cell r="AX3">
            <v>0</v>
          </cell>
          <cell r="AY3" t="str">
            <v>FOR THE MONTH ENDED APRIL 1994</v>
          </cell>
          <cell r="AZ3">
            <v>0</v>
          </cell>
          <cell r="BA3">
            <v>0</v>
          </cell>
          <cell r="BB3">
            <v>0</v>
          </cell>
          <cell r="BC3">
            <v>0</v>
          </cell>
          <cell r="BD3">
            <v>0</v>
          </cell>
          <cell r="BE3">
            <v>0</v>
          </cell>
          <cell r="BF3">
            <v>0</v>
          </cell>
          <cell r="BG3">
            <v>0</v>
          </cell>
          <cell r="BH3">
            <v>0</v>
          </cell>
          <cell r="BI3" t="str">
            <v>FOR THE MONTH ENDED JUNE 1994</v>
          </cell>
          <cell r="BJ3">
            <v>0</v>
          </cell>
          <cell r="BK3">
            <v>0</v>
          </cell>
          <cell r="BL3">
            <v>0</v>
          </cell>
          <cell r="BM3">
            <v>0</v>
          </cell>
          <cell r="BN3">
            <v>0</v>
          </cell>
          <cell r="BO3">
            <v>0</v>
          </cell>
          <cell r="BP3">
            <v>0</v>
          </cell>
          <cell r="BQ3">
            <v>0</v>
          </cell>
          <cell r="BR3">
            <v>0</v>
          </cell>
          <cell r="BS3" t="str">
            <v>FOR THE MONTH ENDED JULY 1994</v>
          </cell>
          <cell r="BT3">
            <v>0</v>
          </cell>
          <cell r="BU3">
            <v>0</v>
          </cell>
          <cell r="BV3">
            <v>0</v>
          </cell>
          <cell r="BW3">
            <v>0</v>
          </cell>
          <cell r="BX3">
            <v>0</v>
          </cell>
          <cell r="BY3">
            <v>0</v>
          </cell>
          <cell r="BZ3">
            <v>0</v>
          </cell>
          <cell r="CA3">
            <v>0</v>
          </cell>
          <cell r="CB3">
            <v>0</v>
          </cell>
          <cell r="CC3" t="str">
            <v>FOR THE MONTH ENDED AUGUST 1994</v>
          </cell>
          <cell r="CD3">
            <v>0</v>
          </cell>
          <cell r="CE3">
            <v>0</v>
          </cell>
          <cell r="CF3">
            <v>0</v>
          </cell>
          <cell r="CG3">
            <v>0</v>
          </cell>
          <cell r="CH3">
            <v>0</v>
          </cell>
          <cell r="CI3">
            <v>0</v>
          </cell>
          <cell r="CJ3">
            <v>0</v>
          </cell>
          <cell r="CK3">
            <v>0</v>
          </cell>
          <cell r="CL3">
            <v>0</v>
          </cell>
          <cell r="CM3" t="str">
            <v>FOR THE MONTH ENDED SEPTEMBER 1994</v>
          </cell>
          <cell r="CN3">
            <v>0</v>
          </cell>
          <cell r="CO3">
            <v>0</v>
          </cell>
          <cell r="CP3">
            <v>0</v>
          </cell>
          <cell r="CQ3">
            <v>0</v>
          </cell>
          <cell r="CR3">
            <v>0</v>
          </cell>
          <cell r="CS3">
            <v>0</v>
          </cell>
          <cell r="CT3">
            <v>0</v>
          </cell>
          <cell r="CU3">
            <v>0</v>
          </cell>
          <cell r="CV3">
            <v>0</v>
          </cell>
          <cell r="CW3" t="str">
            <v>FOR THE MONTH ENDED OCTOBER 1994</v>
          </cell>
          <cell r="DH3">
            <v>0</v>
          </cell>
          <cell r="DI3">
            <v>0</v>
          </cell>
          <cell r="DJ3">
            <v>0</v>
          </cell>
          <cell r="DK3">
            <v>0</v>
          </cell>
          <cell r="DL3">
            <v>0</v>
          </cell>
          <cell r="DM3">
            <v>0</v>
          </cell>
          <cell r="DN3">
            <v>0</v>
          </cell>
          <cell r="DO3">
            <v>0</v>
          </cell>
          <cell r="DP3">
            <v>0</v>
          </cell>
          <cell r="DQ3" t="str">
            <v>FOR THE MONTH ENDED DECEMBER 1994</v>
          </cell>
          <cell r="DR3">
            <v>0</v>
          </cell>
          <cell r="DS3">
            <v>0</v>
          </cell>
          <cell r="DT3">
            <v>0</v>
          </cell>
          <cell r="DU3">
            <v>0</v>
          </cell>
          <cell r="DV3">
            <v>0</v>
          </cell>
          <cell r="DW3">
            <v>0</v>
          </cell>
          <cell r="DX3">
            <v>0</v>
          </cell>
          <cell r="DY3">
            <v>0</v>
          </cell>
          <cell r="DZ3">
            <v>0</v>
          </cell>
          <cell r="EA3" t="str">
            <v>CUMULATIVE AS AT JANUARY 1995</v>
          </cell>
        </row>
        <row r="4">
          <cell r="J4" t="str">
            <v>Run Date:</v>
          </cell>
          <cell r="K4">
            <v>35268.702116898145</v>
          </cell>
          <cell r="L4" t="e">
            <v>#REF!</v>
          </cell>
          <cell r="M4" t="e">
            <v>#REF!</v>
          </cell>
          <cell r="N4" t="e">
            <v>#REF!</v>
          </cell>
          <cell r="O4" t="e">
            <v>#REF!</v>
          </cell>
          <cell r="P4" t="e">
            <v>#REF!</v>
          </cell>
          <cell r="Q4" t="e">
            <v>#REF!</v>
          </cell>
          <cell r="R4" t="e">
            <v>#REF!</v>
          </cell>
          <cell r="S4" t="e">
            <v>#REF!</v>
          </cell>
          <cell r="T4" t="str">
            <v>Run Date:</v>
          </cell>
          <cell r="U4">
            <v>35268.702116898145</v>
          </cell>
          <cell r="V4" t="str">
            <v>Run Date:</v>
          </cell>
          <cell r="W4">
            <v>35268.702116898145</v>
          </cell>
          <cell r="X4" t="str">
            <v>Run Date:</v>
          </cell>
          <cell r="Y4">
            <v>35268.702116898145</v>
          </cell>
          <cell r="Z4" t="str">
            <v>Run Date:</v>
          </cell>
          <cell r="AA4">
            <v>35268.702116898145</v>
          </cell>
          <cell r="AB4">
            <v>0</v>
          </cell>
          <cell r="AC4">
            <v>0</v>
          </cell>
          <cell r="AD4" t="str">
            <v>Run Date:</v>
          </cell>
          <cell r="AE4">
            <v>35268.702116898145</v>
          </cell>
          <cell r="AF4" t="str">
            <v>Run Date:</v>
          </cell>
          <cell r="AG4">
            <v>35268.702116898145</v>
          </cell>
          <cell r="AH4" t="str">
            <v>Run Date:</v>
          </cell>
          <cell r="AI4">
            <v>35268.702116898145</v>
          </cell>
          <cell r="AJ4">
            <v>0</v>
          </cell>
          <cell r="AK4">
            <v>0</v>
          </cell>
          <cell r="AL4">
            <v>0</v>
          </cell>
          <cell r="AM4">
            <v>0</v>
          </cell>
          <cell r="AN4" t="str">
            <v>Run Date:</v>
          </cell>
          <cell r="AO4">
            <v>35268.702116898145</v>
          </cell>
          <cell r="AP4">
            <v>0</v>
          </cell>
          <cell r="AQ4">
            <v>0</v>
          </cell>
          <cell r="AR4">
            <v>0</v>
          </cell>
          <cell r="AS4">
            <v>0</v>
          </cell>
          <cell r="AT4">
            <v>0</v>
          </cell>
          <cell r="AU4">
            <v>0</v>
          </cell>
          <cell r="AV4">
            <v>0</v>
          </cell>
          <cell r="AW4">
            <v>0</v>
          </cell>
          <cell r="AX4" t="str">
            <v>Run Date:</v>
          </cell>
          <cell r="AY4">
            <v>35268.702116898145</v>
          </cell>
          <cell r="AZ4">
            <v>0</v>
          </cell>
          <cell r="BA4">
            <v>0</v>
          </cell>
          <cell r="BB4">
            <v>0</v>
          </cell>
          <cell r="BC4">
            <v>0</v>
          </cell>
          <cell r="BD4">
            <v>0</v>
          </cell>
          <cell r="BE4">
            <v>0</v>
          </cell>
          <cell r="BF4">
            <v>0</v>
          </cell>
          <cell r="BG4">
            <v>0</v>
          </cell>
          <cell r="BH4" t="str">
            <v>Run Date:</v>
          </cell>
          <cell r="BI4">
            <v>35268.702116898145</v>
          </cell>
          <cell r="BJ4">
            <v>0</v>
          </cell>
          <cell r="BK4">
            <v>0</v>
          </cell>
          <cell r="BL4">
            <v>0</v>
          </cell>
          <cell r="BM4">
            <v>0</v>
          </cell>
          <cell r="BN4">
            <v>0</v>
          </cell>
          <cell r="BO4">
            <v>0</v>
          </cell>
          <cell r="BP4">
            <v>0</v>
          </cell>
          <cell r="BQ4">
            <v>0</v>
          </cell>
          <cell r="BR4" t="str">
            <v>Run Date:</v>
          </cell>
          <cell r="BS4">
            <v>35268.702116898145</v>
          </cell>
          <cell r="BT4">
            <v>0</v>
          </cell>
          <cell r="BU4">
            <v>0</v>
          </cell>
          <cell r="BV4">
            <v>0</v>
          </cell>
          <cell r="BW4">
            <v>0</v>
          </cell>
          <cell r="BX4">
            <v>0</v>
          </cell>
          <cell r="BY4">
            <v>0</v>
          </cell>
          <cell r="BZ4">
            <v>0</v>
          </cell>
          <cell r="CA4">
            <v>0</v>
          </cell>
          <cell r="CB4" t="str">
            <v>Run Date:</v>
          </cell>
          <cell r="CC4">
            <v>35268.702116898145</v>
          </cell>
          <cell r="CD4">
            <v>0</v>
          </cell>
          <cell r="CE4">
            <v>0</v>
          </cell>
          <cell r="CF4">
            <v>0</v>
          </cell>
          <cell r="CG4">
            <v>0</v>
          </cell>
          <cell r="CH4">
            <v>0</v>
          </cell>
          <cell r="CI4">
            <v>0</v>
          </cell>
          <cell r="CJ4">
            <v>0</v>
          </cell>
          <cell r="CK4">
            <v>0</v>
          </cell>
          <cell r="CL4" t="str">
            <v>Run Date:</v>
          </cell>
          <cell r="CM4">
            <v>35268.702116898145</v>
          </cell>
          <cell r="CN4">
            <v>0</v>
          </cell>
          <cell r="CO4">
            <v>0</v>
          </cell>
          <cell r="CP4">
            <v>0</v>
          </cell>
          <cell r="CQ4">
            <v>0</v>
          </cell>
          <cell r="CR4">
            <v>0</v>
          </cell>
          <cell r="CS4">
            <v>0</v>
          </cell>
          <cell r="CT4">
            <v>0</v>
          </cell>
          <cell r="CU4">
            <v>0</v>
          </cell>
          <cell r="CV4" t="str">
            <v>Run Date:</v>
          </cell>
          <cell r="CW4">
            <v>35268.702116898145</v>
          </cell>
          <cell r="DH4">
            <v>0</v>
          </cell>
          <cell r="DI4">
            <v>0</v>
          </cell>
          <cell r="DJ4">
            <v>0</v>
          </cell>
          <cell r="DK4">
            <v>0</v>
          </cell>
          <cell r="DL4">
            <v>0</v>
          </cell>
          <cell r="DM4">
            <v>0</v>
          </cell>
          <cell r="DN4">
            <v>0</v>
          </cell>
          <cell r="DO4">
            <v>0</v>
          </cell>
          <cell r="DP4" t="str">
            <v>Run Date:</v>
          </cell>
          <cell r="DQ4">
            <v>35268.702116898145</v>
          </cell>
          <cell r="DR4">
            <v>0</v>
          </cell>
          <cell r="DS4">
            <v>0</v>
          </cell>
          <cell r="DT4">
            <v>0</v>
          </cell>
          <cell r="DU4">
            <v>0</v>
          </cell>
          <cell r="DV4">
            <v>0</v>
          </cell>
          <cell r="DW4">
            <v>0</v>
          </cell>
          <cell r="DX4">
            <v>0</v>
          </cell>
          <cell r="DY4">
            <v>0</v>
          </cell>
          <cell r="DZ4" t="str">
            <v>Run Date:</v>
          </cell>
          <cell r="EA4">
            <v>35268.702116898145</v>
          </cell>
        </row>
        <row r="5">
          <cell r="B5" t="str">
            <v>Total</v>
          </cell>
          <cell r="C5" t="str">
            <v>Purchasing</v>
          </cell>
          <cell r="D5" t="str">
            <v>Production</v>
          </cell>
          <cell r="E5" t="str">
            <v>Warehousing</v>
          </cell>
          <cell r="F5" t="str">
            <v>Mgmt/Admin</v>
          </cell>
          <cell r="G5" t="str">
            <v>Finance</v>
          </cell>
          <cell r="H5" t="str">
            <v>Export</v>
          </cell>
          <cell r="I5" t="str">
            <v>Shipping</v>
          </cell>
          <cell r="J5" t="str">
            <v>others</v>
          </cell>
          <cell r="K5" t="str">
            <v>Building</v>
          </cell>
          <cell r="L5" t="str">
            <v>Total</v>
          </cell>
          <cell r="M5" t="str">
            <v>Purchasing</v>
          </cell>
          <cell r="N5" t="str">
            <v>Production</v>
          </cell>
          <cell r="O5" t="str">
            <v>Warehousing</v>
          </cell>
          <cell r="P5" t="str">
            <v>Mgmt/Admin</v>
          </cell>
          <cell r="Q5" t="str">
            <v>Finance</v>
          </cell>
          <cell r="R5" t="str">
            <v>Export</v>
          </cell>
          <cell r="S5" t="str">
            <v>Shipping</v>
          </cell>
          <cell r="T5" t="str">
            <v>others</v>
          </cell>
          <cell r="U5" t="str">
            <v>Building</v>
          </cell>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AF5" t="str">
            <v>Total</v>
          </cell>
          <cell r="AG5" t="str">
            <v>Purchasing</v>
          </cell>
          <cell r="AH5" t="str">
            <v>Production</v>
          </cell>
          <cell r="AI5" t="str">
            <v>Warehousing</v>
          </cell>
          <cell r="AJ5" t="str">
            <v>Mgmt/Admin</v>
          </cell>
          <cell r="AK5" t="str">
            <v>Finance</v>
          </cell>
          <cell r="AL5" t="str">
            <v>Export</v>
          </cell>
          <cell r="AM5" t="str">
            <v>Shipping</v>
          </cell>
          <cell r="AN5" t="str">
            <v>others</v>
          </cell>
          <cell r="AO5" t="str">
            <v>Building</v>
          </cell>
          <cell r="AP5" t="str">
            <v>Total</v>
          </cell>
          <cell r="AQ5" t="str">
            <v>Purchasing</v>
          </cell>
          <cell r="AR5" t="str">
            <v>Production</v>
          </cell>
          <cell r="AS5" t="str">
            <v>Warehousing</v>
          </cell>
          <cell r="AT5" t="str">
            <v>Mgmt/Admin</v>
          </cell>
          <cell r="AU5" t="str">
            <v>Finance</v>
          </cell>
          <cell r="AV5" t="str">
            <v>Export</v>
          </cell>
          <cell r="AW5" t="str">
            <v>Shipping</v>
          </cell>
          <cell r="AX5" t="str">
            <v>others</v>
          </cell>
          <cell r="AY5" t="str">
            <v>Building</v>
          </cell>
          <cell r="AZ5" t="str">
            <v>Total</v>
          </cell>
          <cell r="BA5" t="str">
            <v>Purchasing</v>
          </cell>
          <cell r="BB5" t="str">
            <v>Production</v>
          </cell>
          <cell r="BC5" t="str">
            <v>Warehousing</v>
          </cell>
          <cell r="BD5" t="str">
            <v>Mgmt/Admin</v>
          </cell>
          <cell r="BE5" t="str">
            <v>Finance</v>
          </cell>
          <cell r="BF5" t="str">
            <v>Export</v>
          </cell>
          <cell r="BG5" t="str">
            <v>Shipping</v>
          </cell>
          <cell r="BH5" t="str">
            <v>others</v>
          </cell>
          <cell r="BI5" t="str">
            <v>Building</v>
          </cell>
          <cell r="BJ5" t="str">
            <v>Total</v>
          </cell>
          <cell r="BK5" t="str">
            <v>Purchasing</v>
          </cell>
          <cell r="BL5" t="str">
            <v>Production</v>
          </cell>
          <cell r="BM5" t="str">
            <v>Warehousing</v>
          </cell>
          <cell r="BN5" t="str">
            <v>Mgmt/Admin</v>
          </cell>
          <cell r="BO5" t="str">
            <v>Finance</v>
          </cell>
          <cell r="BP5" t="str">
            <v>Export</v>
          </cell>
          <cell r="BQ5" t="str">
            <v>Shipping</v>
          </cell>
          <cell r="BR5" t="str">
            <v>others</v>
          </cell>
          <cell r="BS5" t="str">
            <v>Building</v>
          </cell>
          <cell r="BT5" t="str">
            <v>Total</v>
          </cell>
          <cell r="BU5" t="str">
            <v>Purchasing</v>
          </cell>
          <cell r="BV5" t="str">
            <v>Production</v>
          </cell>
          <cell r="BW5" t="str">
            <v>Warehousing</v>
          </cell>
          <cell r="BX5" t="str">
            <v>Mgmt/Admin</v>
          </cell>
          <cell r="BY5" t="str">
            <v>Finance</v>
          </cell>
          <cell r="BZ5" t="str">
            <v>Export</v>
          </cell>
          <cell r="CA5" t="str">
            <v>Shipping</v>
          </cell>
          <cell r="CB5" t="str">
            <v>others</v>
          </cell>
          <cell r="CC5" t="str">
            <v>Building</v>
          </cell>
          <cell r="CD5" t="str">
            <v>Total</v>
          </cell>
          <cell r="CE5" t="str">
            <v>Purchasing</v>
          </cell>
          <cell r="CF5" t="str">
            <v>Production</v>
          </cell>
          <cell r="CG5" t="str">
            <v>Warehousing</v>
          </cell>
          <cell r="CH5" t="str">
            <v>Mgmt/Admin</v>
          </cell>
          <cell r="CI5" t="str">
            <v>Finance</v>
          </cell>
          <cell r="CJ5" t="str">
            <v>Export</v>
          </cell>
          <cell r="CK5" t="str">
            <v>Shipping</v>
          </cell>
          <cell r="CL5" t="str">
            <v>others</v>
          </cell>
          <cell r="CM5" t="str">
            <v>Building</v>
          </cell>
          <cell r="CN5" t="str">
            <v>Total</v>
          </cell>
          <cell r="CO5" t="str">
            <v>Purchasing</v>
          </cell>
          <cell r="CP5" t="str">
            <v>Production</v>
          </cell>
          <cell r="CQ5" t="str">
            <v>Warehousing</v>
          </cell>
          <cell r="CR5" t="str">
            <v>Mgmt/Admin</v>
          </cell>
          <cell r="CS5" t="str">
            <v>Finance</v>
          </cell>
          <cell r="CT5" t="str">
            <v>Export</v>
          </cell>
          <cell r="CU5" t="str">
            <v>Shipping</v>
          </cell>
          <cell r="CV5" t="str">
            <v>others</v>
          </cell>
          <cell r="CW5" t="str">
            <v>Building</v>
          </cell>
          <cell r="DH5" t="str">
            <v>Total</v>
          </cell>
          <cell r="DI5" t="str">
            <v>Purchasing</v>
          </cell>
          <cell r="DJ5" t="str">
            <v>Production</v>
          </cell>
          <cell r="DK5" t="str">
            <v>Warehousing</v>
          </cell>
          <cell r="DL5" t="str">
            <v>Mgmt/Admin</v>
          </cell>
          <cell r="DM5" t="str">
            <v>Finance</v>
          </cell>
          <cell r="DN5" t="str">
            <v>Export</v>
          </cell>
          <cell r="DO5" t="str">
            <v>Shipping</v>
          </cell>
          <cell r="DP5" t="str">
            <v>others</v>
          </cell>
          <cell r="DQ5" t="str">
            <v>Building</v>
          </cell>
          <cell r="DR5" t="str">
            <v>Total</v>
          </cell>
          <cell r="DS5" t="str">
            <v>Purchasing</v>
          </cell>
          <cell r="DT5" t="str">
            <v>Production</v>
          </cell>
          <cell r="DU5" t="str">
            <v>Warehousing</v>
          </cell>
          <cell r="DV5" t="str">
            <v>Mgmt/Admin</v>
          </cell>
          <cell r="DW5" t="str">
            <v>Finance</v>
          </cell>
          <cell r="DX5" t="str">
            <v>Export</v>
          </cell>
          <cell r="DY5" t="str">
            <v>Shipping</v>
          </cell>
          <cell r="DZ5" t="str">
            <v>others</v>
          </cell>
          <cell r="EA5" t="str">
            <v>Building</v>
          </cell>
        </row>
        <row r="6">
          <cell r="B6">
            <v>666</v>
          </cell>
          <cell r="C6">
            <v>28</v>
          </cell>
          <cell r="D6">
            <v>363</v>
          </cell>
          <cell r="E6">
            <v>275</v>
          </cell>
          <cell r="F6">
            <v>638</v>
          </cell>
          <cell r="G6">
            <v>363</v>
          </cell>
          <cell r="H6">
            <v>275</v>
          </cell>
          <cell r="I6">
            <v>663</v>
          </cell>
          <cell r="J6">
            <v>388</v>
          </cell>
          <cell r="K6">
            <v>275</v>
          </cell>
          <cell r="L6">
            <v>638</v>
          </cell>
          <cell r="M6" t="e">
            <v>#REF!</v>
          </cell>
          <cell r="N6">
            <v>363</v>
          </cell>
          <cell r="O6">
            <v>275</v>
          </cell>
          <cell r="P6" t="e">
            <v>#REF!</v>
          </cell>
          <cell r="Q6" t="e">
            <v>#REF!</v>
          </cell>
          <cell r="R6" t="e">
            <v>#REF!</v>
          </cell>
          <cell r="S6" t="e">
            <v>#REF!</v>
          </cell>
          <cell r="T6" t="e">
            <v>#REF!</v>
          </cell>
          <cell r="U6" t="e">
            <v>#REF!</v>
          </cell>
          <cell r="V6">
            <v>638</v>
          </cell>
          <cell r="W6">
            <v>0</v>
          </cell>
          <cell r="X6">
            <v>363</v>
          </cell>
          <cell r="Y6">
            <v>275</v>
          </cell>
          <cell r="Z6">
            <v>0</v>
          </cell>
          <cell r="AA6">
            <v>0</v>
          </cell>
          <cell r="AB6">
            <v>0</v>
          </cell>
          <cell r="AC6">
            <v>0</v>
          </cell>
          <cell r="AD6">
            <v>0</v>
          </cell>
          <cell r="AE6">
            <v>0</v>
          </cell>
          <cell r="AF6">
            <v>638</v>
          </cell>
          <cell r="AG6">
            <v>0</v>
          </cell>
          <cell r="AH6">
            <v>363</v>
          </cell>
          <cell r="AI6">
            <v>275</v>
          </cell>
          <cell r="AJ6">
            <v>0</v>
          </cell>
          <cell r="AK6">
            <v>0</v>
          </cell>
          <cell r="AL6">
            <v>0</v>
          </cell>
          <cell r="AM6">
            <v>0</v>
          </cell>
          <cell r="AN6">
            <v>0</v>
          </cell>
          <cell r="AO6">
            <v>0</v>
          </cell>
          <cell r="AP6">
            <v>663</v>
          </cell>
          <cell r="AQ6">
            <v>0</v>
          </cell>
          <cell r="AR6">
            <v>388</v>
          </cell>
          <cell r="AS6">
            <v>275</v>
          </cell>
          <cell r="AT6">
            <v>0</v>
          </cell>
          <cell r="AU6">
            <v>0</v>
          </cell>
          <cell r="AV6">
            <v>0</v>
          </cell>
          <cell r="AW6">
            <v>0</v>
          </cell>
          <cell r="AX6">
            <v>0</v>
          </cell>
          <cell r="AY6">
            <v>0</v>
          </cell>
          <cell r="AZ6">
            <v>663</v>
          </cell>
          <cell r="BA6">
            <v>0</v>
          </cell>
          <cell r="BB6">
            <v>388</v>
          </cell>
          <cell r="BC6">
            <v>275</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DH6">
            <v>0</v>
          </cell>
          <cell r="DI6">
            <v>0</v>
          </cell>
          <cell r="DJ6">
            <v>0</v>
          </cell>
          <cell r="DK6">
            <v>0</v>
          </cell>
          <cell r="DL6">
            <v>0</v>
          </cell>
          <cell r="DM6">
            <v>0</v>
          </cell>
          <cell r="DN6">
            <v>0</v>
          </cell>
          <cell r="DO6">
            <v>0</v>
          </cell>
          <cell r="DP6">
            <v>0</v>
          </cell>
          <cell r="DQ6">
            <v>0</v>
          </cell>
          <cell r="DR6">
            <v>3906</v>
          </cell>
          <cell r="DS6">
            <v>28</v>
          </cell>
          <cell r="DT6">
            <v>2228</v>
          </cell>
          <cell r="DU6">
            <v>1650</v>
          </cell>
          <cell r="DV6">
            <v>0</v>
          </cell>
          <cell r="DW6">
            <v>0</v>
          </cell>
          <cell r="DX6">
            <v>0</v>
          </cell>
          <cell r="DY6">
            <v>0</v>
          </cell>
          <cell r="DZ6">
            <v>0</v>
          </cell>
          <cell r="EA6">
            <v>0</v>
          </cell>
        </row>
        <row r="7">
          <cell r="B7">
            <v>3160</v>
          </cell>
          <cell r="C7">
            <v>26</v>
          </cell>
          <cell r="D7">
            <v>1785</v>
          </cell>
          <cell r="E7">
            <v>139</v>
          </cell>
          <cell r="F7">
            <v>626</v>
          </cell>
          <cell r="G7">
            <v>182</v>
          </cell>
          <cell r="H7">
            <v>402</v>
          </cell>
          <cell r="I7">
            <v>182</v>
          </cell>
          <cell r="J7">
            <v>402</v>
          </cell>
          <cell r="K7">
            <v>1915</v>
          </cell>
          <cell r="L7">
            <v>2604</v>
          </cell>
          <cell r="M7">
            <v>26</v>
          </cell>
          <cell r="N7">
            <v>1785</v>
          </cell>
          <cell r="O7">
            <v>139</v>
          </cell>
          <cell r="P7">
            <v>68</v>
          </cell>
          <cell r="Q7" t="e">
            <v>#REF!</v>
          </cell>
          <cell r="R7" t="e">
            <v>#REF!</v>
          </cell>
          <cell r="S7">
            <v>182</v>
          </cell>
          <cell r="T7">
            <v>404</v>
          </cell>
          <cell r="U7" t="e">
            <v>#REF!</v>
          </cell>
          <cell r="V7">
            <v>2711</v>
          </cell>
          <cell r="W7">
            <v>26</v>
          </cell>
          <cell r="X7">
            <v>1915</v>
          </cell>
          <cell r="Y7">
            <v>139</v>
          </cell>
          <cell r="Z7">
            <v>68</v>
          </cell>
          <cell r="AA7">
            <v>78</v>
          </cell>
          <cell r="AB7">
            <v>229</v>
          </cell>
          <cell r="AC7">
            <v>206</v>
          </cell>
          <cell r="AD7">
            <v>357</v>
          </cell>
          <cell r="AE7">
            <v>0</v>
          </cell>
          <cell r="AF7">
            <v>2700</v>
          </cell>
          <cell r="AG7">
            <v>26</v>
          </cell>
          <cell r="AH7">
            <v>1852</v>
          </cell>
          <cell r="AI7">
            <v>139</v>
          </cell>
          <cell r="AJ7">
            <v>68</v>
          </cell>
          <cell r="AK7">
            <v>2838</v>
          </cell>
          <cell r="AL7">
            <v>27</v>
          </cell>
          <cell r="AM7">
            <v>206</v>
          </cell>
          <cell r="AN7">
            <v>409</v>
          </cell>
          <cell r="AO7">
            <v>78</v>
          </cell>
          <cell r="AP7">
            <v>2733</v>
          </cell>
          <cell r="AQ7">
            <v>26</v>
          </cell>
          <cell r="AR7">
            <v>1852</v>
          </cell>
          <cell r="AS7">
            <v>139</v>
          </cell>
          <cell r="AT7">
            <v>78</v>
          </cell>
          <cell r="AU7">
            <v>0</v>
          </cell>
          <cell r="AV7">
            <v>0</v>
          </cell>
          <cell r="AW7">
            <v>229</v>
          </cell>
          <cell r="AX7">
            <v>409</v>
          </cell>
          <cell r="AY7">
            <v>0</v>
          </cell>
          <cell r="AZ7">
            <v>2838</v>
          </cell>
          <cell r="BA7">
            <v>27</v>
          </cell>
          <cell r="BB7">
            <v>1929</v>
          </cell>
          <cell r="BC7">
            <v>148</v>
          </cell>
          <cell r="BD7">
            <v>78</v>
          </cell>
          <cell r="BE7">
            <v>0</v>
          </cell>
          <cell r="BF7">
            <v>0</v>
          </cell>
          <cell r="BG7">
            <v>229</v>
          </cell>
          <cell r="BH7">
            <v>427</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DH7">
            <v>0</v>
          </cell>
          <cell r="DI7">
            <v>0</v>
          </cell>
          <cell r="DJ7">
            <v>0</v>
          </cell>
          <cell r="DK7">
            <v>0</v>
          </cell>
          <cell r="DL7">
            <v>0</v>
          </cell>
          <cell r="DM7">
            <v>0</v>
          </cell>
          <cell r="DN7">
            <v>0</v>
          </cell>
          <cell r="DO7">
            <v>0</v>
          </cell>
          <cell r="DP7">
            <v>0</v>
          </cell>
          <cell r="DQ7">
            <v>0</v>
          </cell>
          <cell r="DR7">
            <v>16746</v>
          </cell>
          <cell r="DS7">
            <v>157</v>
          </cell>
          <cell r="DT7">
            <v>11118</v>
          </cell>
          <cell r="DU7">
            <v>843</v>
          </cell>
          <cell r="DV7">
            <v>986</v>
          </cell>
          <cell r="DW7">
            <v>0</v>
          </cell>
          <cell r="DX7">
            <v>0</v>
          </cell>
          <cell r="DY7">
            <v>1234</v>
          </cell>
          <cell r="DZ7">
            <v>2408</v>
          </cell>
          <cell r="EA7">
            <v>0</v>
          </cell>
        </row>
        <row r="8">
          <cell r="B8">
            <v>790</v>
          </cell>
          <cell r="C8">
            <v>790</v>
          </cell>
          <cell r="D8">
            <v>815</v>
          </cell>
          <cell r="E8">
            <v>815</v>
          </cell>
          <cell r="F8">
            <v>841</v>
          </cell>
          <cell r="G8">
            <v>841</v>
          </cell>
          <cell r="H8">
            <v>854</v>
          </cell>
          <cell r="I8">
            <v>854</v>
          </cell>
          <cell r="J8">
            <v>0</v>
          </cell>
          <cell r="K8">
            <v>790</v>
          </cell>
          <cell r="L8">
            <v>803</v>
          </cell>
          <cell r="M8" t="e">
            <v>#REF!</v>
          </cell>
          <cell r="N8" t="e">
            <v>#REF!</v>
          </cell>
          <cell r="O8" t="e">
            <v>#REF!</v>
          </cell>
          <cell r="P8" t="e">
            <v>#REF!</v>
          </cell>
          <cell r="Q8" t="e">
            <v>#REF!</v>
          </cell>
          <cell r="R8" t="e">
            <v>#REF!</v>
          </cell>
          <cell r="S8" t="e">
            <v>#REF!</v>
          </cell>
          <cell r="T8" t="e">
            <v>#REF!</v>
          </cell>
          <cell r="U8">
            <v>803</v>
          </cell>
          <cell r="V8">
            <v>815</v>
          </cell>
          <cell r="W8">
            <v>0</v>
          </cell>
          <cell r="X8">
            <v>0</v>
          </cell>
          <cell r="Y8">
            <v>0</v>
          </cell>
          <cell r="Z8">
            <v>0</v>
          </cell>
          <cell r="AA8">
            <v>0</v>
          </cell>
          <cell r="AB8">
            <v>0</v>
          </cell>
          <cell r="AC8">
            <v>0</v>
          </cell>
          <cell r="AD8">
            <v>0</v>
          </cell>
          <cell r="AE8">
            <v>815</v>
          </cell>
          <cell r="AF8">
            <v>828</v>
          </cell>
          <cell r="AG8">
            <v>0</v>
          </cell>
          <cell r="AH8">
            <v>0</v>
          </cell>
          <cell r="AI8">
            <v>0</v>
          </cell>
          <cell r="AJ8">
            <v>0</v>
          </cell>
          <cell r="AK8">
            <v>0</v>
          </cell>
          <cell r="AL8">
            <v>0</v>
          </cell>
          <cell r="AM8">
            <v>0</v>
          </cell>
          <cell r="AN8">
            <v>0</v>
          </cell>
          <cell r="AO8">
            <v>828</v>
          </cell>
          <cell r="AP8">
            <v>841</v>
          </cell>
          <cell r="AQ8">
            <v>0</v>
          </cell>
          <cell r="AR8">
            <v>0</v>
          </cell>
          <cell r="AS8">
            <v>0</v>
          </cell>
          <cell r="AT8">
            <v>0</v>
          </cell>
          <cell r="AU8">
            <v>0</v>
          </cell>
          <cell r="AV8">
            <v>0</v>
          </cell>
          <cell r="AW8">
            <v>0</v>
          </cell>
          <cell r="AX8">
            <v>0</v>
          </cell>
          <cell r="AY8">
            <v>841</v>
          </cell>
          <cell r="AZ8">
            <v>854</v>
          </cell>
          <cell r="BA8">
            <v>0</v>
          </cell>
          <cell r="BB8">
            <v>0</v>
          </cell>
          <cell r="BC8">
            <v>0</v>
          </cell>
          <cell r="BD8">
            <v>0</v>
          </cell>
          <cell r="BE8">
            <v>0</v>
          </cell>
          <cell r="BF8">
            <v>0</v>
          </cell>
          <cell r="BG8">
            <v>0</v>
          </cell>
          <cell r="BH8">
            <v>0</v>
          </cell>
          <cell r="BI8">
            <v>854</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v>0</v>
          </cell>
          <cell r="CM8">
            <v>0</v>
          </cell>
          <cell r="CN8">
            <v>0</v>
          </cell>
          <cell r="CO8">
            <v>0</v>
          </cell>
          <cell r="CP8">
            <v>0</v>
          </cell>
          <cell r="CQ8">
            <v>0</v>
          </cell>
          <cell r="CR8">
            <v>0</v>
          </cell>
          <cell r="CS8">
            <v>0</v>
          </cell>
          <cell r="CT8">
            <v>0</v>
          </cell>
          <cell r="CU8">
            <v>0</v>
          </cell>
          <cell r="CV8">
            <v>0</v>
          </cell>
          <cell r="CW8">
            <v>0</v>
          </cell>
          <cell r="DH8">
            <v>0</v>
          </cell>
          <cell r="DI8">
            <v>0</v>
          </cell>
          <cell r="DJ8">
            <v>0</v>
          </cell>
          <cell r="DK8">
            <v>0</v>
          </cell>
          <cell r="DL8">
            <v>0</v>
          </cell>
          <cell r="DM8">
            <v>0</v>
          </cell>
          <cell r="DN8">
            <v>0</v>
          </cell>
          <cell r="DO8">
            <v>0</v>
          </cell>
          <cell r="DP8">
            <v>0</v>
          </cell>
          <cell r="DQ8">
            <v>0</v>
          </cell>
          <cell r="DR8">
            <v>4931</v>
          </cell>
          <cell r="DS8">
            <v>0</v>
          </cell>
          <cell r="DT8">
            <v>0</v>
          </cell>
          <cell r="DU8">
            <v>0</v>
          </cell>
          <cell r="DV8">
            <v>0</v>
          </cell>
          <cell r="DW8">
            <v>0</v>
          </cell>
          <cell r="DX8">
            <v>0</v>
          </cell>
          <cell r="DY8">
            <v>0</v>
          </cell>
          <cell r="DZ8">
            <v>0</v>
          </cell>
          <cell r="EA8">
            <v>4931</v>
          </cell>
        </row>
        <row r="9">
          <cell r="B9">
            <v>816</v>
          </cell>
          <cell r="C9">
            <v>816</v>
          </cell>
          <cell r="D9">
            <v>816</v>
          </cell>
          <cell r="E9">
            <v>866</v>
          </cell>
          <cell r="F9">
            <v>900</v>
          </cell>
          <cell r="G9">
            <v>900</v>
          </cell>
          <cell r="H9">
            <v>925</v>
          </cell>
          <cell r="I9">
            <v>925</v>
          </cell>
          <cell r="J9">
            <v>0</v>
          </cell>
          <cell r="K9">
            <v>0</v>
          </cell>
          <cell r="L9">
            <v>831</v>
          </cell>
          <cell r="M9" t="e">
            <v>#REF!</v>
          </cell>
          <cell r="N9">
            <v>831</v>
          </cell>
          <cell r="O9" t="e">
            <v>#REF!</v>
          </cell>
          <cell r="P9" t="e">
            <v>#REF!</v>
          </cell>
          <cell r="Q9" t="e">
            <v>#REF!</v>
          </cell>
          <cell r="R9" t="e">
            <v>#REF!</v>
          </cell>
          <cell r="S9" t="e">
            <v>#REF!</v>
          </cell>
          <cell r="T9" t="e">
            <v>#REF!</v>
          </cell>
          <cell r="U9" t="e">
            <v>#REF!</v>
          </cell>
          <cell r="V9">
            <v>866</v>
          </cell>
          <cell r="W9">
            <v>0</v>
          </cell>
          <cell r="X9">
            <v>866</v>
          </cell>
          <cell r="Y9">
            <v>0</v>
          </cell>
          <cell r="Z9">
            <v>0</v>
          </cell>
          <cell r="AA9">
            <v>0</v>
          </cell>
          <cell r="AB9">
            <v>0</v>
          </cell>
          <cell r="AC9">
            <v>0</v>
          </cell>
          <cell r="AD9">
            <v>0</v>
          </cell>
          <cell r="AE9">
            <v>0</v>
          </cell>
          <cell r="AF9">
            <v>880</v>
          </cell>
          <cell r="AG9">
            <v>0</v>
          </cell>
          <cell r="AH9">
            <v>880</v>
          </cell>
          <cell r="AI9">
            <v>0</v>
          </cell>
          <cell r="AJ9">
            <v>0</v>
          </cell>
          <cell r="AK9">
            <v>0</v>
          </cell>
          <cell r="AL9">
            <v>0</v>
          </cell>
          <cell r="AM9">
            <v>0</v>
          </cell>
          <cell r="AN9">
            <v>0</v>
          </cell>
          <cell r="AO9">
            <v>0</v>
          </cell>
          <cell r="AP9">
            <v>900</v>
          </cell>
          <cell r="AQ9">
            <v>0</v>
          </cell>
          <cell r="AR9">
            <v>900</v>
          </cell>
          <cell r="AS9">
            <v>0</v>
          </cell>
          <cell r="AT9">
            <v>0</v>
          </cell>
          <cell r="AU9">
            <v>0</v>
          </cell>
          <cell r="AV9">
            <v>0</v>
          </cell>
          <cell r="AW9">
            <v>0</v>
          </cell>
          <cell r="AX9">
            <v>0</v>
          </cell>
          <cell r="AY9">
            <v>0</v>
          </cell>
          <cell r="AZ9">
            <v>925</v>
          </cell>
          <cell r="BA9">
            <v>0</v>
          </cell>
          <cell r="BB9">
            <v>925</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DH9">
            <v>0</v>
          </cell>
          <cell r="DI9">
            <v>0</v>
          </cell>
          <cell r="DJ9">
            <v>0</v>
          </cell>
          <cell r="DK9">
            <v>0</v>
          </cell>
          <cell r="DL9">
            <v>0</v>
          </cell>
          <cell r="DM9">
            <v>0</v>
          </cell>
          <cell r="DN9">
            <v>0</v>
          </cell>
          <cell r="DO9">
            <v>0</v>
          </cell>
          <cell r="DP9">
            <v>0</v>
          </cell>
          <cell r="DQ9">
            <v>0</v>
          </cell>
          <cell r="DR9">
            <v>5218</v>
          </cell>
          <cell r="DS9">
            <v>0</v>
          </cell>
          <cell r="DT9">
            <v>5218</v>
          </cell>
          <cell r="DU9">
            <v>0</v>
          </cell>
          <cell r="DV9">
            <v>0</v>
          </cell>
          <cell r="DW9">
            <v>0</v>
          </cell>
          <cell r="DX9">
            <v>0</v>
          </cell>
          <cell r="DY9">
            <v>0</v>
          </cell>
          <cell r="DZ9">
            <v>0</v>
          </cell>
          <cell r="EA9">
            <v>0</v>
          </cell>
        </row>
        <row r="10">
          <cell r="B10">
            <v>140</v>
          </cell>
          <cell r="C10">
            <v>140</v>
          </cell>
          <cell r="D10">
            <v>140</v>
          </cell>
          <cell r="E10">
            <v>242</v>
          </cell>
          <cell r="F10">
            <v>164</v>
          </cell>
          <cell r="G10">
            <v>164</v>
          </cell>
          <cell r="H10">
            <v>649</v>
          </cell>
          <cell r="I10">
            <v>649</v>
          </cell>
          <cell r="J10">
            <v>0</v>
          </cell>
          <cell r="K10">
            <v>0</v>
          </cell>
          <cell r="L10">
            <v>125</v>
          </cell>
          <cell r="M10" t="e">
            <v>#REF!</v>
          </cell>
          <cell r="N10">
            <v>125</v>
          </cell>
          <cell r="O10" t="e">
            <v>#REF!</v>
          </cell>
          <cell r="P10" t="e">
            <v>#REF!</v>
          </cell>
          <cell r="Q10" t="e">
            <v>#REF!</v>
          </cell>
          <cell r="R10" t="e">
            <v>#REF!</v>
          </cell>
          <cell r="S10" t="e">
            <v>#REF!</v>
          </cell>
          <cell r="T10" t="e">
            <v>#REF!</v>
          </cell>
          <cell r="U10" t="e">
            <v>#REF!</v>
          </cell>
          <cell r="V10">
            <v>242</v>
          </cell>
          <cell r="W10">
            <v>0</v>
          </cell>
          <cell r="X10">
            <v>242</v>
          </cell>
          <cell r="Y10">
            <v>0</v>
          </cell>
          <cell r="Z10">
            <v>0</v>
          </cell>
          <cell r="AA10">
            <v>0</v>
          </cell>
          <cell r="AB10">
            <v>0</v>
          </cell>
          <cell r="AC10">
            <v>0</v>
          </cell>
          <cell r="AD10">
            <v>0</v>
          </cell>
          <cell r="AE10">
            <v>0</v>
          </cell>
          <cell r="AF10">
            <v>333</v>
          </cell>
          <cell r="AG10">
            <v>0</v>
          </cell>
          <cell r="AH10">
            <v>333</v>
          </cell>
          <cell r="AI10">
            <v>0</v>
          </cell>
          <cell r="AJ10">
            <v>0</v>
          </cell>
          <cell r="AK10">
            <v>0</v>
          </cell>
          <cell r="AL10">
            <v>0</v>
          </cell>
          <cell r="AM10">
            <v>0</v>
          </cell>
          <cell r="AN10">
            <v>0</v>
          </cell>
          <cell r="AO10">
            <v>0</v>
          </cell>
          <cell r="AP10">
            <v>164</v>
          </cell>
          <cell r="AQ10">
            <v>0</v>
          </cell>
          <cell r="AR10">
            <v>164</v>
          </cell>
          <cell r="AS10">
            <v>0</v>
          </cell>
          <cell r="AT10">
            <v>0</v>
          </cell>
          <cell r="AU10">
            <v>0</v>
          </cell>
          <cell r="AV10">
            <v>0</v>
          </cell>
          <cell r="AW10">
            <v>0</v>
          </cell>
          <cell r="AX10">
            <v>0</v>
          </cell>
          <cell r="AY10">
            <v>0</v>
          </cell>
          <cell r="AZ10">
            <v>649</v>
          </cell>
          <cell r="BA10">
            <v>0</v>
          </cell>
          <cell r="BB10">
            <v>649</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DH10">
            <v>0</v>
          </cell>
          <cell r="DI10">
            <v>0</v>
          </cell>
          <cell r="DJ10">
            <v>0</v>
          </cell>
          <cell r="DK10">
            <v>0</v>
          </cell>
          <cell r="DL10">
            <v>0</v>
          </cell>
          <cell r="DM10">
            <v>0</v>
          </cell>
          <cell r="DN10">
            <v>0</v>
          </cell>
          <cell r="DO10">
            <v>0</v>
          </cell>
          <cell r="DP10">
            <v>0</v>
          </cell>
          <cell r="DQ10">
            <v>0</v>
          </cell>
          <cell r="DR10">
            <v>1653</v>
          </cell>
          <cell r="DS10">
            <v>0</v>
          </cell>
          <cell r="DT10">
            <v>1653</v>
          </cell>
          <cell r="DU10">
            <v>0</v>
          </cell>
          <cell r="DV10">
            <v>0</v>
          </cell>
          <cell r="DW10">
            <v>0</v>
          </cell>
          <cell r="DX10">
            <v>0</v>
          </cell>
          <cell r="DY10">
            <v>0</v>
          </cell>
          <cell r="DZ10">
            <v>0</v>
          </cell>
          <cell r="EA10">
            <v>0</v>
          </cell>
        </row>
        <row r="11">
          <cell r="B11">
            <v>806</v>
          </cell>
          <cell r="C11">
            <v>806</v>
          </cell>
          <cell r="D11">
            <v>806</v>
          </cell>
          <cell r="E11">
            <v>804</v>
          </cell>
          <cell r="F11">
            <v>902</v>
          </cell>
          <cell r="G11">
            <v>902</v>
          </cell>
          <cell r="H11">
            <v>904</v>
          </cell>
          <cell r="I11">
            <v>904</v>
          </cell>
          <cell r="J11">
            <v>0</v>
          </cell>
          <cell r="K11">
            <v>0</v>
          </cell>
          <cell r="L11">
            <v>804</v>
          </cell>
          <cell r="M11" t="e">
            <v>#REF!</v>
          </cell>
          <cell r="N11">
            <v>804</v>
          </cell>
          <cell r="O11" t="e">
            <v>#REF!</v>
          </cell>
          <cell r="P11" t="e">
            <v>#REF!</v>
          </cell>
          <cell r="Q11" t="e">
            <v>#REF!</v>
          </cell>
          <cell r="R11" t="e">
            <v>#REF!</v>
          </cell>
          <cell r="S11" t="e">
            <v>#REF!</v>
          </cell>
          <cell r="T11" t="e">
            <v>#REF!</v>
          </cell>
          <cell r="U11" t="e">
            <v>#REF!</v>
          </cell>
          <cell r="V11">
            <v>804</v>
          </cell>
          <cell r="W11">
            <v>0</v>
          </cell>
          <cell r="X11">
            <v>804</v>
          </cell>
          <cell r="Y11">
            <v>0</v>
          </cell>
          <cell r="Z11">
            <v>0</v>
          </cell>
          <cell r="AA11">
            <v>0</v>
          </cell>
          <cell r="AB11">
            <v>0</v>
          </cell>
          <cell r="AC11">
            <v>0</v>
          </cell>
          <cell r="AD11">
            <v>0</v>
          </cell>
          <cell r="AE11">
            <v>0</v>
          </cell>
          <cell r="AF11">
            <v>804</v>
          </cell>
          <cell r="AG11">
            <v>0</v>
          </cell>
          <cell r="AH11">
            <v>804</v>
          </cell>
          <cell r="AI11">
            <v>0</v>
          </cell>
          <cell r="AJ11">
            <v>0</v>
          </cell>
          <cell r="AK11">
            <v>0</v>
          </cell>
          <cell r="AL11">
            <v>0</v>
          </cell>
          <cell r="AM11">
            <v>0</v>
          </cell>
          <cell r="AN11">
            <v>0</v>
          </cell>
          <cell r="AO11">
            <v>0</v>
          </cell>
          <cell r="AP11">
            <v>902</v>
          </cell>
          <cell r="AQ11">
            <v>0</v>
          </cell>
          <cell r="AR11">
            <v>902</v>
          </cell>
          <cell r="AS11">
            <v>0</v>
          </cell>
          <cell r="AT11">
            <v>0</v>
          </cell>
          <cell r="AU11">
            <v>0</v>
          </cell>
          <cell r="AV11">
            <v>0</v>
          </cell>
          <cell r="AW11">
            <v>0</v>
          </cell>
          <cell r="AX11">
            <v>0</v>
          </cell>
          <cell r="AY11">
            <v>0</v>
          </cell>
          <cell r="AZ11">
            <v>904</v>
          </cell>
          <cell r="BA11">
            <v>0</v>
          </cell>
          <cell r="BB11">
            <v>904</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DH11">
            <v>0</v>
          </cell>
          <cell r="DI11">
            <v>0</v>
          </cell>
          <cell r="DJ11">
            <v>0</v>
          </cell>
          <cell r="DK11">
            <v>0</v>
          </cell>
          <cell r="DL11">
            <v>0</v>
          </cell>
          <cell r="DM11">
            <v>0</v>
          </cell>
          <cell r="DN11">
            <v>0</v>
          </cell>
          <cell r="DO11">
            <v>0</v>
          </cell>
          <cell r="DP11">
            <v>0</v>
          </cell>
          <cell r="DQ11">
            <v>0</v>
          </cell>
          <cell r="DR11">
            <v>5024</v>
          </cell>
          <cell r="DS11">
            <v>0</v>
          </cell>
          <cell r="DT11">
            <v>5024</v>
          </cell>
          <cell r="DU11">
            <v>0</v>
          </cell>
          <cell r="DV11">
            <v>0</v>
          </cell>
          <cell r="DW11">
            <v>0</v>
          </cell>
          <cell r="DX11">
            <v>0</v>
          </cell>
          <cell r="DY11">
            <v>0</v>
          </cell>
          <cell r="DZ11">
            <v>0</v>
          </cell>
          <cell r="EA11">
            <v>0</v>
          </cell>
        </row>
        <row r="12">
          <cell r="B12">
            <v>299</v>
          </cell>
          <cell r="C12">
            <v>299</v>
          </cell>
          <cell r="D12">
            <v>299</v>
          </cell>
          <cell r="E12">
            <v>299</v>
          </cell>
          <cell r="F12">
            <v>299</v>
          </cell>
          <cell r="G12">
            <v>299</v>
          </cell>
          <cell r="H12">
            <v>299</v>
          </cell>
          <cell r="I12">
            <v>299</v>
          </cell>
          <cell r="J12">
            <v>0</v>
          </cell>
          <cell r="K12">
            <v>299</v>
          </cell>
          <cell r="L12">
            <v>299</v>
          </cell>
          <cell r="M12" t="e">
            <v>#REF!</v>
          </cell>
          <cell r="N12" t="e">
            <v>#REF!</v>
          </cell>
          <cell r="O12" t="e">
            <v>#REF!</v>
          </cell>
          <cell r="P12" t="e">
            <v>#REF!</v>
          </cell>
          <cell r="Q12" t="e">
            <v>#REF!</v>
          </cell>
          <cell r="R12" t="e">
            <v>#REF!</v>
          </cell>
          <cell r="S12" t="e">
            <v>#REF!</v>
          </cell>
          <cell r="T12" t="e">
            <v>#REF!</v>
          </cell>
          <cell r="U12">
            <v>299</v>
          </cell>
          <cell r="V12">
            <v>299</v>
          </cell>
          <cell r="W12">
            <v>0</v>
          </cell>
          <cell r="X12">
            <v>0</v>
          </cell>
          <cell r="Y12">
            <v>0</v>
          </cell>
          <cell r="Z12">
            <v>0</v>
          </cell>
          <cell r="AA12">
            <v>0</v>
          </cell>
          <cell r="AB12">
            <v>0</v>
          </cell>
          <cell r="AC12">
            <v>0</v>
          </cell>
          <cell r="AD12">
            <v>0</v>
          </cell>
          <cell r="AE12">
            <v>299</v>
          </cell>
          <cell r="AF12">
            <v>299</v>
          </cell>
          <cell r="AG12">
            <v>0</v>
          </cell>
          <cell r="AH12">
            <v>0</v>
          </cell>
          <cell r="AI12">
            <v>0</v>
          </cell>
          <cell r="AJ12">
            <v>0</v>
          </cell>
          <cell r="AK12">
            <v>0</v>
          </cell>
          <cell r="AL12">
            <v>0</v>
          </cell>
          <cell r="AM12">
            <v>0</v>
          </cell>
          <cell r="AN12">
            <v>0</v>
          </cell>
          <cell r="AO12">
            <v>299</v>
          </cell>
          <cell r="AP12">
            <v>299</v>
          </cell>
          <cell r="AQ12">
            <v>0</v>
          </cell>
          <cell r="AR12">
            <v>0</v>
          </cell>
          <cell r="AS12">
            <v>0</v>
          </cell>
          <cell r="AT12">
            <v>0</v>
          </cell>
          <cell r="AU12">
            <v>0</v>
          </cell>
          <cell r="AV12">
            <v>0</v>
          </cell>
          <cell r="AW12">
            <v>0</v>
          </cell>
          <cell r="AX12">
            <v>0</v>
          </cell>
          <cell r="AY12">
            <v>299</v>
          </cell>
          <cell r="AZ12">
            <v>299</v>
          </cell>
          <cell r="BA12">
            <v>0</v>
          </cell>
          <cell r="BB12">
            <v>0</v>
          </cell>
          <cell r="BC12">
            <v>0</v>
          </cell>
          <cell r="BD12">
            <v>0</v>
          </cell>
          <cell r="BE12">
            <v>0</v>
          </cell>
          <cell r="BF12">
            <v>0</v>
          </cell>
          <cell r="BG12">
            <v>0</v>
          </cell>
          <cell r="BH12">
            <v>0</v>
          </cell>
          <cell r="BI12">
            <v>299</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DH12">
            <v>0</v>
          </cell>
          <cell r="DI12">
            <v>0</v>
          </cell>
          <cell r="DJ12">
            <v>0</v>
          </cell>
          <cell r="DK12">
            <v>0</v>
          </cell>
          <cell r="DL12">
            <v>0</v>
          </cell>
          <cell r="DM12">
            <v>0</v>
          </cell>
          <cell r="DN12">
            <v>0</v>
          </cell>
          <cell r="DO12">
            <v>0</v>
          </cell>
          <cell r="DP12">
            <v>0</v>
          </cell>
          <cell r="DQ12">
            <v>0</v>
          </cell>
          <cell r="DR12">
            <v>1794</v>
          </cell>
          <cell r="DS12">
            <v>0</v>
          </cell>
          <cell r="DT12">
            <v>0</v>
          </cell>
          <cell r="DU12">
            <v>0</v>
          </cell>
          <cell r="DV12">
            <v>0</v>
          </cell>
          <cell r="DW12">
            <v>0</v>
          </cell>
          <cell r="DX12">
            <v>0</v>
          </cell>
          <cell r="DY12">
            <v>0</v>
          </cell>
          <cell r="DZ12">
            <v>0</v>
          </cell>
          <cell r="EA12">
            <v>1794</v>
          </cell>
        </row>
        <row r="13">
          <cell r="B13">
            <v>4868</v>
          </cell>
          <cell r="C13">
            <v>164</v>
          </cell>
          <cell r="D13">
            <v>1717</v>
          </cell>
          <cell r="E13">
            <v>124</v>
          </cell>
          <cell r="F13">
            <v>2563</v>
          </cell>
          <cell r="G13">
            <v>138</v>
          </cell>
          <cell r="H13">
            <v>162</v>
          </cell>
          <cell r="I13">
            <v>138</v>
          </cell>
          <cell r="J13">
            <v>162</v>
          </cell>
          <cell r="K13">
            <v>1843</v>
          </cell>
          <cell r="L13">
            <v>4200</v>
          </cell>
          <cell r="M13">
            <v>164</v>
          </cell>
          <cell r="N13">
            <v>1727</v>
          </cell>
          <cell r="O13">
            <v>124</v>
          </cell>
          <cell r="P13">
            <v>1885</v>
          </cell>
          <cell r="Q13" t="e">
            <v>#REF!</v>
          </cell>
          <cell r="R13" t="e">
            <v>#REF!</v>
          </cell>
          <cell r="S13">
            <v>138</v>
          </cell>
          <cell r="T13">
            <v>162</v>
          </cell>
          <cell r="U13" t="e">
            <v>#REF!</v>
          </cell>
          <cell r="V13">
            <v>4337</v>
          </cell>
          <cell r="W13">
            <v>164</v>
          </cell>
          <cell r="X13">
            <v>1843</v>
          </cell>
          <cell r="Y13">
            <v>124</v>
          </cell>
          <cell r="Z13">
            <v>1906</v>
          </cell>
          <cell r="AA13">
            <v>1914</v>
          </cell>
          <cell r="AB13">
            <v>138</v>
          </cell>
          <cell r="AC13">
            <v>138</v>
          </cell>
          <cell r="AD13">
            <v>162</v>
          </cell>
          <cell r="AE13">
            <v>0</v>
          </cell>
          <cell r="AF13">
            <v>9182</v>
          </cell>
          <cell r="AG13">
            <v>164</v>
          </cell>
          <cell r="AH13">
            <v>1853</v>
          </cell>
          <cell r="AI13">
            <v>124</v>
          </cell>
          <cell r="AJ13">
            <v>6741</v>
          </cell>
          <cell r="AK13">
            <v>4381</v>
          </cell>
          <cell r="AL13">
            <v>164</v>
          </cell>
          <cell r="AM13">
            <v>138</v>
          </cell>
          <cell r="AN13">
            <v>162</v>
          </cell>
          <cell r="AO13">
            <v>1914</v>
          </cell>
          <cell r="AP13">
            <v>4360</v>
          </cell>
          <cell r="AQ13">
            <v>164</v>
          </cell>
          <cell r="AR13">
            <v>1864</v>
          </cell>
          <cell r="AS13">
            <v>124</v>
          </cell>
          <cell r="AT13">
            <v>1908</v>
          </cell>
          <cell r="AU13">
            <v>0</v>
          </cell>
          <cell r="AV13">
            <v>0</v>
          </cell>
          <cell r="AW13">
            <v>138</v>
          </cell>
          <cell r="AX13">
            <v>162</v>
          </cell>
          <cell r="AY13">
            <v>0</v>
          </cell>
          <cell r="AZ13">
            <v>4381</v>
          </cell>
          <cell r="BA13">
            <v>164</v>
          </cell>
          <cell r="BB13">
            <v>1879</v>
          </cell>
          <cell r="BC13">
            <v>124</v>
          </cell>
          <cell r="BD13">
            <v>1914</v>
          </cell>
          <cell r="BE13">
            <v>0</v>
          </cell>
          <cell r="BF13">
            <v>0</v>
          </cell>
          <cell r="BG13">
            <v>138</v>
          </cell>
          <cell r="BH13">
            <v>162</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984</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DH13">
            <v>0</v>
          </cell>
          <cell r="DI13">
            <v>0</v>
          </cell>
          <cell r="DJ13">
            <v>0</v>
          </cell>
          <cell r="DK13">
            <v>0</v>
          </cell>
          <cell r="DL13">
            <v>0</v>
          </cell>
          <cell r="DM13">
            <v>0</v>
          </cell>
          <cell r="DN13">
            <v>0</v>
          </cell>
          <cell r="DO13">
            <v>0</v>
          </cell>
          <cell r="DP13">
            <v>0</v>
          </cell>
          <cell r="DQ13">
            <v>0</v>
          </cell>
          <cell r="DR13">
            <v>31328</v>
          </cell>
          <cell r="DS13">
            <v>984</v>
          </cell>
          <cell r="DT13">
            <v>10883</v>
          </cell>
          <cell r="DU13">
            <v>744</v>
          </cell>
          <cell r="DV13">
            <v>16917</v>
          </cell>
          <cell r="DW13">
            <v>0</v>
          </cell>
          <cell r="DX13">
            <v>0</v>
          </cell>
          <cell r="DY13">
            <v>828</v>
          </cell>
          <cell r="DZ13">
            <v>972</v>
          </cell>
          <cell r="EA13">
            <v>0</v>
          </cell>
        </row>
        <row r="14">
          <cell r="B14">
            <v>1611.6</v>
          </cell>
          <cell r="C14">
            <v>1611.6</v>
          </cell>
          <cell r="D14">
            <v>1611.6</v>
          </cell>
          <cell r="E14">
            <v>1636</v>
          </cell>
          <cell r="F14">
            <v>1656</v>
          </cell>
          <cell r="G14">
            <v>1656</v>
          </cell>
          <cell r="H14">
            <v>1666</v>
          </cell>
          <cell r="I14">
            <v>1666</v>
          </cell>
          <cell r="J14">
            <v>0</v>
          </cell>
          <cell r="K14">
            <v>0</v>
          </cell>
          <cell r="L14">
            <v>1626</v>
          </cell>
          <cell r="M14" t="e">
            <v>#REF!</v>
          </cell>
          <cell r="N14">
            <v>1626</v>
          </cell>
          <cell r="O14" t="e">
            <v>#REF!</v>
          </cell>
          <cell r="P14" t="e">
            <v>#REF!</v>
          </cell>
          <cell r="Q14" t="e">
            <v>#REF!</v>
          </cell>
          <cell r="R14" t="e">
            <v>#REF!</v>
          </cell>
          <cell r="S14" t="e">
            <v>#REF!</v>
          </cell>
          <cell r="T14" t="e">
            <v>#REF!</v>
          </cell>
          <cell r="U14" t="e">
            <v>#REF!</v>
          </cell>
          <cell r="V14">
            <v>1636</v>
          </cell>
          <cell r="W14">
            <v>0</v>
          </cell>
          <cell r="X14">
            <v>1636</v>
          </cell>
          <cell r="Y14">
            <v>0</v>
          </cell>
          <cell r="Z14">
            <v>0</v>
          </cell>
          <cell r="AA14">
            <v>0</v>
          </cell>
          <cell r="AB14">
            <v>0</v>
          </cell>
          <cell r="AC14">
            <v>0</v>
          </cell>
          <cell r="AD14">
            <v>0</v>
          </cell>
          <cell r="AE14">
            <v>0</v>
          </cell>
          <cell r="AF14">
            <v>1646</v>
          </cell>
          <cell r="AG14">
            <v>0</v>
          </cell>
          <cell r="AH14">
            <v>1646</v>
          </cell>
          <cell r="AI14">
            <v>0</v>
          </cell>
          <cell r="AJ14">
            <v>0</v>
          </cell>
          <cell r="AK14">
            <v>0</v>
          </cell>
          <cell r="AL14">
            <v>0</v>
          </cell>
          <cell r="AM14">
            <v>0</v>
          </cell>
          <cell r="AN14">
            <v>0</v>
          </cell>
          <cell r="AO14">
            <v>0</v>
          </cell>
          <cell r="AP14">
            <v>1656</v>
          </cell>
          <cell r="AQ14">
            <v>0</v>
          </cell>
          <cell r="AR14">
            <v>1656</v>
          </cell>
          <cell r="AS14">
            <v>0</v>
          </cell>
          <cell r="AT14">
            <v>0</v>
          </cell>
          <cell r="AU14">
            <v>0</v>
          </cell>
          <cell r="AV14">
            <v>0</v>
          </cell>
          <cell r="AW14">
            <v>0</v>
          </cell>
          <cell r="AX14">
            <v>0</v>
          </cell>
          <cell r="AY14">
            <v>0</v>
          </cell>
          <cell r="AZ14">
            <v>1666</v>
          </cell>
          <cell r="BA14">
            <v>0</v>
          </cell>
          <cell r="BB14">
            <v>1666</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DH14">
            <v>0</v>
          </cell>
          <cell r="DI14">
            <v>0</v>
          </cell>
          <cell r="DJ14">
            <v>0</v>
          </cell>
          <cell r="DK14">
            <v>0</v>
          </cell>
          <cell r="DL14">
            <v>0</v>
          </cell>
          <cell r="DM14">
            <v>0</v>
          </cell>
          <cell r="DN14">
            <v>0</v>
          </cell>
          <cell r="DO14">
            <v>0</v>
          </cell>
          <cell r="DP14">
            <v>0</v>
          </cell>
          <cell r="DQ14">
            <v>0</v>
          </cell>
          <cell r="DR14">
            <v>9841.6</v>
          </cell>
          <cell r="DS14">
            <v>0</v>
          </cell>
          <cell r="DT14">
            <v>9841.6</v>
          </cell>
          <cell r="DU14">
            <v>0</v>
          </cell>
          <cell r="DV14">
            <v>0</v>
          </cell>
          <cell r="DW14">
            <v>0</v>
          </cell>
          <cell r="DX14">
            <v>0</v>
          </cell>
          <cell r="DY14">
            <v>0</v>
          </cell>
          <cell r="DZ14">
            <v>0</v>
          </cell>
          <cell r="EA14">
            <v>0</v>
          </cell>
        </row>
        <row r="15">
          <cell r="B15">
            <v>51</v>
          </cell>
          <cell r="C15">
            <v>51</v>
          </cell>
          <cell r="D15">
            <v>52</v>
          </cell>
          <cell r="E15">
            <v>52</v>
          </cell>
          <cell r="F15">
            <v>51</v>
          </cell>
          <cell r="G15">
            <v>52</v>
          </cell>
          <cell r="H15">
            <v>53</v>
          </cell>
          <cell r="I15">
            <v>53</v>
          </cell>
          <cell r="J15">
            <v>0</v>
          </cell>
          <cell r="K15">
            <v>0</v>
          </cell>
          <cell r="L15">
            <v>51</v>
          </cell>
          <cell r="M15" t="e">
            <v>#REF!</v>
          </cell>
          <cell r="N15" t="e">
            <v>#REF!</v>
          </cell>
          <cell r="O15" t="e">
            <v>#REF!</v>
          </cell>
          <cell r="P15">
            <v>51</v>
          </cell>
          <cell r="Q15" t="e">
            <v>#REF!</v>
          </cell>
          <cell r="R15" t="e">
            <v>#REF!</v>
          </cell>
          <cell r="S15" t="e">
            <v>#REF!</v>
          </cell>
          <cell r="T15" t="e">
            <v>#REF!</v>
          </cell>
          <cell r="U15" t="e">
            <v>#REF!</v>
          </cell>
          <cell r="V15">
            <v>52</v>
          </cell>
          <cell r="W15">
            <v>0</v>
          </cell>
          <cell r="X15">
            <v>0</v>
          </cell>
          <cell r="Y15">
            <v>0</v>
          </cell>
          <cell r="Z15">
            <v>52</v>
          </cell>
          <cell r="AA15">
            <v>0</v>
          </cell>
          <cell r="AB15">
            <v>0</v>
          </cell>
          <cell r="AC15">
            <v>0</v>
          </cell>
          <cell r="AD15">
            <v>0</v>
          </cell>
          <cell r="AE15">
            <v>0</v>
          </cell>
          <cell r="AF15">
            <v>52</v>
          </cell>
          <cell r="AG15">
            <v>0</v>
          </cell>
          <cell r="AH15">
            <v>0</v>
          </cell>
          <cell r="AI15">
            <v>0</v>
          </cell>
          <cell r="AJ15">
            <v>52</v>
          </cell>
          <cell r="AK15">
            <v>0</v>
          </cell>
          <cell r="AL15">
            <v>0</v>
          </cell>
          <cell r="AM15">
            <v>0</v>
          </cell>
          <cell r="AN15">
            <v>0</v>
          </cell>
          <cell r="AO15">
            <v>0</v>
          </cell>
          <cell r="AP15">
            <v>52</v>
          </cell>
          <cell r="AQ15">
            <v>0</v>
          </cell>
          <cell r="AR15">
            <v>0</v>
          </cell>
          <cell r="AS15">
            <v>0</v>
          </cell>
          <cell r="AT15">
            <v>52</v>
          </cell>
          <cell r="AU15">
            <v>0</v>
          </cell>
          <cell r="AV15">
            <v>0</v>
          </cell>
          <cell r="AW15">
            <v>0</v>
          </cell>
          <cell r="AX15">
            <v>0</v>
          </cell>
          <cell r="AY15">
            <v>0</v>
          </cell>
          <cell r="AZ15">
            <v>53</v>
          </cell>
          <cell r="BA15">
            <v>0</v>
          </cell>
          <cell r="BB15">
            <v>0</v>
          </cell>
          <cell r="BC15">
            <v>0</v>
          </cell>
          <cell r="BD15">
            <v>53</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DH15">
            <v>0</v>
          </cell>
          <cell r="DI15">
            <v>0</v>
          </cell>
          <cell r="DJ15">
            <v>0</v>
          </cell>
          <cell r="DK15">
            <v>0</v>
          </cell>
          <cell r="DL15">
            <v>0</v>
          </cell>
          <cell r="DM15">
            <v>0</v>
          </cell>
          <cell r="DN15">
            <v>0</v>
          </cell>
          <cell r="DO15">
            <v>0</v>
          </cell>
          <cell r="DP15">
            <v>0</v>
          </cell>
          <cell r="DQ15">
            <v>0</v>
          </cell>
          <cell r="DR15">
            <v>311</v>
          </cell>
          <cell r="DS15">
            <v>0</v>
          </cell>
          <cell r="DT15">
            <v>0</v>
          </cell>
          <cell r="DU15">
            <v>0</v>
          </cell>
          <cell r="DV15">
            <v>311</v>
          </cell>
          <cell r="DW15">
            <v>0</v>
          </cell>
          <cell r="DX15">
            <v>0</v>
          </cell>
          <cell r="DY15">
            <v>0</v>
          </cell>
          <cell r="DZ15">
            <v>0</v>
          </cell>
          <cell r="EA15">
            <v>0</v>
          </cell>
        </row>
        <row r="16">
          <cell r="B16">
            <v>629</v>
          </cell>
          <cell r="C16">
            <v>5.5620915032679736</v>
          </cell>
          <cell r="D16">
            <v>548.47058823529414</v>
          </cell>
          <cell r="E16">
            <v>13.542483660130719</v>
          </cell>
          <cell r="F16">
            <v>32.647058823529413</v>
          </cell>
          <cell r="G16">
            <v>14.267973856209151</v>
          </cell>
          <cell r="H16">
            <v>14.509803921568627</v>
          </cell>
          <cell r="I16">
            <v>14.267973856209151</v>
          </cell>
          <cell r="J16">
            <v>14.509803921568627</v>
          </cell>
          <cell r="K16">
            <v>694.96193771626292</v>
          </cell>
          <cell r="L16">
            <v>561</v>
          </cell>
          <cell r="M16">
            <v>4.9607843137254903</v>
          </cell>
          <cell r="N16">
            <v>489.1764705882353</v>
          </cell>
          <cell r="O16">
            <v>12.078431372549019</v>
          </cell>
          <cell r="P16">
            <v>29.117647058823529</v>
          </cell>
          <cell r="Q16" t="e">
            <v>#REF!</v>
          </cell>
          <cell r="R16" t="e">
            <v>#REF!</v>
          </cell>
          <cell r="S16">
            <v>12.725490196078431</v>
          </cell>
          <cell r="T16">
            <v>12.941176470588236</v>
          </cell>
          <cell r="U16" t="e">
            <v>#REF!</v>
          </cell>
          <cell r="V16">
            <v>797</v>
          </cell>
          <cell r="W16">
            <v>7.0476739715494041</v>
          </cell>
          <cell r="X16">
            <v>694.96193771626292</v>
          </cell>
          <cell r="Y16">
            <v>17.159554017685505</v>
          </cell>
          <cell r="Z16">
            <v>41.366782006920417</v>
          </cell>
          <cell r="AA16">
            <v>31.868512110726645</v>
          </cell>
          <cell r="AB16">
            <v>13.927720107650904</v>
          </cell>
          <cell r="AC16">
            <v>18.078815840061516</v>
          </cell>
          <cell r="AD16">
            <v>18.385236447520185</v>
          </cell>
          <cell r="AE16">
            <v>0</v>
          </cell>
          <cell r="AF16">
            <v>1336</v>
          </cell>
          <cell r="AG16">
            <v>11.813917723952326</v>
          </cell>
          <cell r="AH16">
            <v>1164.955017301038</v>
          </cell>
          <cell r="AI16">
            <v>28.764321414840445</v>
          </cell>
          <cell r="AJ16">
            <v>69.34256055363322</v>
          </cell>
          <cell r="AK16">
            <v>614</v>
          </cell>
          <cell r="AL16">
            <v>5.4294502114571319</v>
          </cell>
          <cell r="AM16">
            <v>30.305267204921183</v>
          </cell>
          <cell r="AN16">
            <v>30.818915801614764</v>
          </cell>
          <cell r="AO16">
            <v>31.868512110726645</v>
          </cell>
          <cell r="AP16">
            <v>729</v>
          </cell>
          <cell r="AQ16">
            <v>6.4463667820069208</v>
          </cell>
          <cell r="AR16">
            <v>635.66782006920414</v>
          </cell>
          <cell r="AS16">
            <v>15.695501730103807</v>
          </cell>
          <cell r="AT16">
            <v>37.837370242214533</v>
          </cell>
          <cell r="AU16">
            <v>0</v>
          </cell>
          <cell r="AV16">
            <v>0</v>
          </cell>
          <cell r="AW16">
            <v>16.536332179930795</v>
          </cell>
          <cell r="AX16">
            <v>16.816608996539792</v>
          </cell>
          <cell r="AY16">
            <v>0</v>
          </cell>
          <cell r="AZ16">
            <v>614</v>
          </cell>
          <cell r="BA16">
            <v>5.4294502114571319</v>
          </cell>
          <cell r="BB16">
            <v>535.39100346020757</v>
          </cell>
          <cell r="BC16">
            <v>13.219530949634756</v>
          </cell>
          <cell r="BD16">
            <v>31.868512110726645</v>
          </cell>
          <cell r="BE16">
            <v>0</v>
          </cell>
          <cell r="BF16">
            <v>0</v>
          </cell>
          <cell r="BG16">
            <v>13.927720107650904</v>
          </cell>
          <cell r="BH16">
            <v>14.163783160322954</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41.260284505959248</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DH16">
            <v>0</v>
          </cell>
          <cell r="DI16">
            <v>0</v>
          </cell>
          <cell r="DJ16">
            <v>0</v>
          </cell>
          <cell r="DK16">
            <v>0</v>
          </cell>
          <cell r="DL16">
            <v>0</v>
          </cell>
          <cell r="DM16">
            <v>0</v>
          </cell>
          <cell r="DN16">
            <v>0</v>
          </cell>
          <cell r="DO16">
            <v>0</v>
          </cell>
          <cell r="DP16">
            <v>0</v>
          </cell>
          <cell r="DQ16">
            <v>0</v>
          </cell>
          <cell r="DR16">
            <v>4666</v>
          </cell>
          <cell r="DS16">
            <v>41.260284505959248</v>
          </cell>
          <cell r="DT16">
            <v>4068.622837370242</v>
          </cell>
          <cell r="DU16">
            <v>100.45982314494427</v>
          </cell>
          <cell r="DV16">
            <v>242.17993079584775</v>
          </cell>
          <cell r="DW16">
            <v>0</v>
          </cell>
          <cell r="DX16">
            <v>0</v>
          </cell>
          <cell r="DY16">
            <v>105.84159938485197</v>
          </cell>
          <cell r="DZ16">
            <v>107.63552479815455</v>
          </cell>
          <cell r="EA16">
            <v>0</v>
          </cell>
        </row>
        <row r="17">
          <cell r="B17">
            <v>95</v>
          </cell>
          <cell r="C17">
            <v>95</v>
          </cell>
          <cell r="D17">
            <v>95</v>
          </cell>
          <cell r="E17">
            <v>100</v>
          </cell>
          <cell r="F17">
            <v>106</v>
          </cell>
          <cell r="G17">
            <v>106</v>
          </cell>
          <cell r="H17">
            <v>109</v>
          </cell>
          <cell r="I17">
            <v>109</v>
          </cell>
          <cell r="J17">
            <v>0</v>
          </cell>
          <cell r="K17">
            <v>0</v>
          </cell>
          <cell r="L17">
            <v>96</v>
          </cell>
          <cell r="M17" t="e">
            <v>#REF!</v>
          </cell>
          <cell r="N17">
            <v>96</v>
          </cell>
          <cell r="O17" t="e">
            <v>#REF!</v>
          </cell>
          <cell r="P17" t="e">
            <v>#REF!</v>
          </cell>
          <cell r="Q17" t="e">
            <v>#REF!</v>
          </cell>
          <cell r="R17" t="e">
            <v>#REF!</v>
          </cell>
          <cell r="S17" t="e">
            <v>#REF!</v>
          </cell>
          <cell r="T17" t="e">
            <v>#REF!</v>
          </cell>
          <cell r="U17" t="e">
            <v>#REF!</v>
          </cell>
          <cell r="V17">
            <v>100</v>
          </cell>
          <cell r="W17">
            <v>0</v>
          </cell>
          <cell r="X17">
            <v>100</v>
          </cell>
          <cell r="Y17">
            <v>0</v>
          </cell>
          <cell r="Z17">
            <v>0</v>
          </cell>
          <cell r="AA17">
            <v>0</v>
          </cell>
          <cell r="AB17">
            <v>0</v>
          </cell>
          <cell r="AC17">
            <v>0</v>
          </cell>
          <cell r="AD17">
            <v>0</v>
          </cell>
          <cell r="AE17">
            <v>0</v>
          </cell>
          <cell r="AF17">
            <v>104</v>
          </cell>
          <cell r="AG17">
            <v>0</v>
          </cell>
          <cell r="AH17">
            <v>104</v>
          </cell>
          <cell r="AI17">
            <v>0</v>
          </cell>
          <cell r="AJ17">
            <v>0</v>
          </cell>
          <cell r="AK17">
            <v>0</v>
          </cell>
          <cell r="AL17">
            <v>0</v>
          </cell>
          <cell r="AM17">
            <v>0</v>
          </cell>
          <cell r="AN17">
            <v>0</v>
          </cell>
          <cell r="AO17">
            <v>0</v>
          </cell>
          <cell r="AP17">
            <v>106</v>
          </cell>
          <cell r="AQ17">
            <v>0</v>
          </cell>
          <cell r="AR17">
            <v>106</v>
          </cell>
          <cell r="AS17">
            <v>0</v>
          </cell>
          <cell r="AT17">
            <v>0</v>
          </cell>
          <cell r="AU17">
            <v>0</v>
          </cell>
          <cell r="AV17">
            <v>0</v>
          </cell>
          <cell r="AW17">
            <v>0</v>
          </cell>
          <cell r="AX17">
            <v>0</v>
          </cell>
          <cell r="AY17">
            <v>0</v>
          </cell>
          <cell r="AZ17">
            <v>109</v>
          </cell>
          <cell r="BA17">
            <v>0</v>
          </cell>
          <cell r="BB17">
            <v>109</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DH17">
            <v>0</v>
          </cell>
          <cell r="DI17">
            <v>0</v>
          </cell>
          <cell r="DJ17">
            <v>0</v>
          </cell>
          <cell r="DK17">
            <v>0</v>
          </cell>
          <cell r="DL17">
            <v>0</v>
          </cell>
          <cell r="DM17">
            <v>0</v>
          </cell>
          <cell r="DN17">
            <v>0</v>
          </cell>
          <cell r="DO17">
            <v>0</v>
          </cell>
          <cell r="DP17">
            <v>0</v>
          </cell>
          <cell r="DQ17">
            <v>0</v>
          </cell>
          <cell r="DR17">
            <v>610</v>
          </cell>
          <cell r="DS17">
            <v>0</v>
          </cell>
          <cell r="DT17">
            <v>610</v>
          </cell>
          <cell r="DU17">
            <v>0</v>
          </cell>
          <cell r="DV17">
            <v>0</v>
          </cell>
          <cell r="DW17">
            <v>0</v>
          </cell>
          <cell r="DX17">
            <v>0</v>
          </cell>
          <cell r="DY17">
            <v>0</v>
          </cell>
          <cell r="DZ17">
            <v>0</v>
          </cell>
          <cell r="EA17">
            <v>0</v>
          </cell>
        </row>
        <row r="18">
          <cell r="B18">
            <v>250</v>
          </cell>
          <cell r="C18">
            <v>19</v>
          </cell>
          <cell r="D18">
            <v>56</v>
          </cell>
          <cell r="E18">
            <v>25</v>
          </cell>
          <cell r="F18">
            <v>103</v>
          </cell>
          <cell r="G18">
            <v>29</v>
          </cell>
          <cell r="H18">
            <v>18</v>
          </cell>
          <cell r="I18">
            <v>29</v>
          </cell>
          <cell r="J18">
            <v>18</v>
          </cell>
          <cell r="K18">
            <v>56</v>
          </cell>
          <cell r="L18">
            <v>240</v>
          </cell>
          <cell r="M18">
            <v>19</v>
          </cell>
          <cell r="N18">
            <v>56</v>
          </cell>
          <cell r="O18">
            <v>25</v>
          </cell>
          <cell r="P18">
            <v>105</v>
          </cell>
          <cell r="Q18" t="e">
            <v>#REF!</v>
          </cell>
          <cell r="R18" t="e">
            <v>#REF!</v>
          </cell>
          <cell r="S18">
            <v>17</v>
          </cell>
          <cell r="T18">
            <v>18</v>
          </cell>
          <cell r="U18" t="e">
            <v>#REF!</v>
          </cell>
          <cell r="V18">
            <v>243</v>
          </cell>
          <cell r="W18">
            <v>19</v>
          </cell>
          <cell r="X18">
            <v>56</v>
          </cell>
          <cell r="Y18">
            <v>25</v>
          </cell>
          <cell r="Z18">
            <v>108</v>
          </cell>
          <cell r="AA18">
            <v>112</v>
          </cell>
          <cell r="AB18">
            <v>17</v>
          </cell>
          <cell r="AC18">
            <v>17</v>
          </cell>
          <cell r="AD18">
            <v>18</v>
          </cell>
          <cell r="AE18">
            <v>0</v>
          </cell>
          <cell r="AF18">
            <v>244</v>
          </cell>
          <cell r="AG18">
            <v>19</v>
          </cell>
          <cell r="AH18">
            <v>56</v>
          </cell>
          <cell r="AI18">
            <v>25</v>
          </cell>
          <cell r="AJ18">
            <v>109</v>
          </cell>
          <cell r="AK18">
            <v>247</v>
          </cell>
          <cell r="AL18">
            <v>19</v>
          </cell>
          <cell r="AM18">
            <v>17</v>
          </cell>
          <cell r="AN18">
            <v>18</v>
          </cell>
          <cell r="AO18">
            <v>112</v>
          </cell>
          <cell r="AP18">
            <v>258</v>
          </cell>
          <cell r="AQ18">
            <v>19</v>
          </cell>
          <cell r="AR18">
            <v>56</v>
          </cell>
          <cell r="AS18">
            <v>25</v>
          </cell>
          <cell r="AT18">
            <v>111</v>
          </cell>
          <cell r="AU18">
            <v>0</v>
          </cell>
          <cell r="AV18">
            <v>0</v>
          </cell>
          <cell r="AW18">
            <v>29</v>
          </cell>
          <cell r="AX18">
            <v>18</v>
          </cell>
          <cell r="AY18">
            <v>0</v>
          </cell>
          <cell r="AZ18">
            <v>247</v>
          </cell>
          <cell r="BA18">
            <v>19</v>
          </cell>
          <cell r="BB18">
            <v>56</v>
          </cell>
          <cell r="BC18">
            <v>25</v>
          </cell>
          <cell r="BD18">
            <v>112</v>
          </cell>
          <cell r="BE18">
            <v>0</v>
          </cell>
          <cell r="BF18">
            <v>0</v>
          </cell>
          <cell r="BG18">
            <v>17</v>
          </cell>
          <cell r="BH18">
            <v>18</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114</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DH18">
            <v>0</v>
          </cell>
          <cell r="DI18">
            <v>0</v>
          </cell>
          <cell r="DJ18">
            <v>0</v>
          </cell>
          <cell r="DK18">
            <v>0</v>
          </cell>
          <cell r="DL18">
            <v>0</v>
          </cell>
          <cell r="DM18">
            <v>0</v>
          </cell>
          <cell r="DN18">
            <v>0</v>
          </cell>
          <cell r="DO18">
            <v>0</v>
          </cell>
          <cell r="DP18">
            <v>0</v>
          </cell>
          <cell r="DQ18">
            <v>0</v>
          </cell>
          <cell r="DR18">
            <v>1482</v>
          </cell>
          <cell r="DS18">
            <v>114</v>
          </cell>
          <cell r="DT18">
            <v>336</v>
          </cell>
          <cell r="DU18">
            <v>150</v>
          </cell>
          <cell r="DV18">
            <v>648</v>
          </cell>
          <cell r="DW18">
            <v>0</v>
          </cell>
          <cell r="DX18">
            <v>0</v>
          </cell>
          <cell r="DY18">
            <v>126</v>
          </cell>
          <cell r="DZ18">
            <v>108</v>
          </cell>
          <cell r="EA18">
            <v>0</v>
          </cell>
        </row>
        <row r="19">
          <cell r="B19">
            <v>795</v>
          </cell>
          <cell r="C19">
            <v>144</v>
          </cell>
          <cell r="D19">
            <v>77</v>
          </cell>
          <cell r="E19">
            <v>510</v>
          </cell>
          <cell r="F19">
            <v>510</v>
          </cell>
          <cell r="G19">
            <v>797</v>
          </cell>
          <cell r="H19">
            <v>144</v>
          </cell>
          <cell r="I19">
            <v>64</v>
          </cell>
          <cell r="J19">
            <v>510</v>
          </cell>
          <cell r="K19">
            <v>66</v>
          </cell>
          <cell r="L19">
            <v>793</v>
          </cell>
          <cell r="M19">
            <v>144</v>
          </cell>
          <cell r="N19">
            <v>77</v>
          </cell>
          <cell r="O19" t="e">
            <v>#REF!</v>
          </cell>
          <cell r="P19">
            <v>510</v>
          </cell>
          <cell r="Q19" t="e">
            <v>#REF!</v>
          </cell>
          <cell r="R19" t="e">
            <v>#REF!</v>
          </cell>
          <cell r="S19">
            <v>62</v>
          </cell>
          <cell r="T19" t="e">
            <v>#REF!</v>
          </cell>
          <cell r="U19" t="e">
            <v>#REF!</v>
          </cell>
          <cell r="V19">
            <v>797</v>
          </cell>
          <cell r="W19">
            <v>144</v>
          </cell>
          <cell r="X19">
            <v>77</v>
          </cell>
          <cell r="Y19">
            <v>0</v>
          </cell>
          <cell r="Z19">
            <v>510</v>
          </cell>
          <cell r="AA19">
            <v>0</v>
          </cell>
          <cell r="AB19">
            <v>0</v>
          </cell>
          <cell r="AC19">
            <v>66</v>
          </cell>
          <cell r="AD19">
            <v>0</v>
          </cell>
          <cell r="AE19">
            <v>0</v>
          </cell>
          <cell r="AF19">
            <v>785</v>
          </cell>
          <cell r="AG19">
            <v>144</v>
          </cell>
          <cell r="AH19">
            <v>77</v>
          </cell>
          <cell r="AI19">
            <v>0</v>
          </cell>
          <cell r="AJ19">
            <v>510</v>
          </cell>
          <cell r="AK19">
            <v>0</v>
          </cell>
          <cell r="AL19">
            <v>0</v>
          </cell>
          <cell r="AM19">
            <v>54</v>
          </cell>
          <cell r="AN19">
            <v>0</v>
          </cell>
          <cell r="AO19">
            <v>0</v>
          </cell>
          <cell r="AP19">
            <v>797</v>
          </cell>
          <cell r="AQ19">
            <v>144</v>
          </cell>
          <cell r="AR19">
            <v>77</v>
          </cell>
          <cell r="AS19">
            <v>0</v>
          </cell>
          <cell r="AT19">
            <v>510</v>
          </cell>
          <cell r="AU19">
            <v>0</v>
          </cell>
          <cell r="AV19">
            <v>0</v>
          </cell>
          <cell r="AW19">
            <v>66</v>
          </cell>
          <cell r="AX19">
            <v>0</v>
          </cell>
          <cell r="AY19">
            <v>0</v>
          </cell>
          <cell r="AZ19">
            <v>799</v>
          </cell>
          <cell r="BA19">
            <v>144</v>
          </cell>
          <cell r="BB19">
            <v>77</v>
          </cell>
          <cell r="BC19">
            <v>0</v>
          </cell>
          <cell r="BD19">
            <v>509</v>
          </cell>
          <cell r="BE19">
            <v>0</v>
          </cell>
          <cell r="BF19">
            <v>0</v>
          </cell>
          <cell r="BG19">
            <v>69</v>
          </cell>
          <cell r="BH19">
            <v>0</v>
          </cell>
          <cell r="BI19">
            <v>0</v>
          </cell>
          <cell r="BJ19">
            <v>0</v>
          </cell>
          <cell r="BK19">
            <v>0</v>
          </cell>
          <cell r="BL19">
            <v>0</v>
          </cell>
          <cell r="BM19">
            <v>0</v>
          </cell>
          <cell r="BN19">
            <v>0</v>
          </cell>
          <cell r="BO19">
            <v>0</v>
          </cell>
          <cell r="BP19">
            <v>0</v>
          </cell>
          <cell r="BQ19">
            <v>0</v>
          </cell>
          <cell r="BR19">
            <v>0</v>
          </cell>
          <cell r="BS19">
            <v>0</v>
          </cell>
          <cell r="BT19">
            <v>3059</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DH19">
            <v>0</v>
          </cell>
          <cell r="DI19">
            <v>0</v>
          </cell>
          <cell r="DJ19">
            <v>0</v>
          </cell>
          <cell r="DK19">
            <v>0</v>
          </cell>
          <cell r="DL19">
            <v>0</v>
          </cell>
          <cell r="DM19">
            <v>0</v>
          </cell>
          <cell r="DN19">
            <v>0</v>
          </cell>
          <cell r="DO19">
            <v>0</v>
          </cell>
          <cell r="DP19">
            <v>0</v>
          </cell>
          <cell r="DQ19">
            <v>0</v>
          </cell>
          <cell r="DR19">
            <v>4766</v>
          </cell>
          <cell r="DS19">
            <v>864</v>
          </cell>
          <cell r="DT19">
            <v>462</v>
          </cell>
          <cell r="DU19">
            <v>0</v>
          </cell>
          <cell r="DV19">
            <v>3059</v>
          </cell>
          <cell r="DW19">
            <v>0</v>
          </cell>
          <cell r="DX19">
            <v>0</v>
          </cell>
          <cell r="DY19">
            <v>381</v>
          </cell>
          <cell r="DZ19">
            <v>0</v>
          </cell>
          <cell r="EA19">
            <v>0</v>
          </cell>
        </row>
        <row r="20">
          <cell r="B20">
            <v>262</v>
          </cell>
          <cell r="C20">
            <v>131</v>
          </cell>
          <cell r="D20">
            <v>131</v>
          </cell>
          <cell r="E20">
            <v>264</v>
          </cell>
          <cell r="F20">
            <v>131</v>
          </cell>
          <cell r="G20">
            <v>132</v>
          </cell>
          <cell r="H20">
            <v>268</v>
          </cell>
          <cell r="I20">
            <v>134</v>
          </cell>
          <cell r="J20">
            <v>134</v>
          </cell>
          <cell r="K20">
            <v>131</v>
          </cell>
          <cell r="L20">
            <v>262</v>
          </cell>
          <cell r="M20" t="e">
            <v>#REF!</v>
          </cell>
          <cell r="N20" t="e">
            <v>#REF!</v>
          </cell>
          <cell r="O20" t="e">
            <v>#REF!</v>
          </cell>
          <cell r="P20">
            <v>131</v>
          </cell>
          <cell r="Q20" t="e">
            <v>#REF!</v>
          </cell>
          <cell r="R20" t="e">
            <v>#REF!</v>
          </cell>
          <cell r="S20" t="e">
            <v>#REF!</v>
          </cell>
          <cell r="T20" t="e">
            <v>#REF!</v>
          </cell>
          <cell r="U20">
            <v>131</v>
          </cell>
          <cell r="V20">
            <v>264</v>
          </cell>
          <cell r="W20">
            <v>0</v>
          </cell>
          <cell r="X20">
            <v>0</v>
          </cell>
          <cell r="Y20">
            <v>0</v>
          </cell>
          <cell r="Z20">
            <v>132</v>
          </cell>
          <cell r="AA20">
            <v>0</v>
          </cell>
          <cell r="AB20">
            <v>0</v>
          </cell>
          <cell r="AC20">
            <v>0</v>
          </cell>
          <cell r="AD20">
            <v>0</v>
          </cell>
          <cell r="AE20">
            <v>132</v>
          </cell>
          <cell r="AF20">
            <v>267</v>
          </cell>
          <cell r="AG20">
            <v>0</v>
          </cell>
          <cell r="AH20">
            <v>0</v>
          </cell>
          <cell r="AI20">
            <v>0</v>
          </cell>
          <cell r="AJ20">
            <v>133.5</v>
          </cell>
          <cell r="AK20">
            <v>0</v>
          </cell>
          <cell r="AL20">
            <v>0</v>
          </cell>
          <cell r="AM20">
            <v>0</v>
          </cell>
          <cell r="AN20">
            <v>0</v>
          </cell>
          <cell r="AO20">
            <v>133.5</v>
          </cell>
          <cell r="AP20">
            <v>268</v>
          </cell>
          <cell r="AQ20">
            <v>0</v>
          </cell>
          <cell r="AR20">
            <v>0</v>
          </cell>
          <cell r="AS20">
            <v>0</v>
          </cell>
          <cell r="AT20">
            <v>134</v>
          </cell>
          <cell r="AU20">
            <v>0</v>
          </cell>
          <cell r="AV20">
            <v>0</v>
          </cell>
          <cell r="AW20">
            <v>0</v>
          </cell>
          <cell r="AX20">
            <v>0</v>
          </cell>
          <cell r="AY20">
            <v>134</v>
          </cell>
          <cell r="AZ20">
            <v>268</v>
          </cell>
          <cell r="BA20">
            <v>0</v>
          </cell>
          <cell r="BB20">
            <v>0</v>
          </cell>
          <cell r="BC20">
            <v>0</v>
          </cell>
          <cell r="BD20">
            <v>134</v>
          </cell>
          <cell r="BE20">
            <v>0</v>
          </cell>
          <cell r="BF20">
            <v>0</v>
          </cell>
          <cell r="BG20">
            <v>0</v>
          </cell>
          <cell r="BH20">
            <v>0</v>
          </cell>
          <cell r="BI20">
            <v>134</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DH20">
            <v>0</v>
          </cell>
          <cell r="DI20">
            <v>0</v>
          </cell>
          <cell r="DJ20">
            <v>0</v>
          </cell>
          <cell r="DK20">
            <v>0</v>
          </cell>
          <cell r="DL20">
            <v>0</v>
          </cell>
          <cell r="DM20">
            <v>0</v>
          </cell>
          <cell r="DN20">
            <v>0</v>
          </cell>
          <cell r="DO20">
            <v>0</v>
          </cell>
          <cell r="DP20">
            <v>0</v>
          </cell>
          <cell r="DQ20">
            <v>0</v>
          </cell>
          <cell r="DR20">
            <v>1591</v>
          </cell>
          <cell r="DS20">
            <v>0</v>
          </cell>
          <cell r="DT20">
            <v>0</v>
          </cell>
          <cell r="DU20">
            <v>0</v>
          </cell>
          <cell r="DV20">
            <v>795.5</v>
          </cell>
          <cell r="DW20">
            <v>0</v>
          </cell>
          <cell r="DX20">
            <v>0</v>
          </cell>
          <cell r="DY20">
            <v>0</v>
          </cell>
          <cell r="DZ20">
            <v>0</v>
          </cell>
          <cell r="EA20">
            <v>795.5</v>
          </cell>
        </row>
        <row r="21">
          <cell r="B21">
            <v>197</v>
          </cell>
          <cell r="C21">
            <v>197</v>
          </cell>
          <cell r="D21">
            <v>196</v>
          </cell>
          <cell r="E21">
            <v>196</v>
          </cell>
          <cell r="F21">
            <v>197</v>
          </cell>
          <cell r="G21">
            <v>196</v>
          </cell>
          <cell r="H21">
            <v>198</v>
          </cell>
          <cell r="I21">
            <v>198</v>
          </cell>
          <cell r="J21">
            <v>0</v>
          </cell>
          <cell r="K21">
            <v>0</v>
          </cell>
          <cell r="L21">
            <v>196</v>
          </cell>
          <cell r="M21" t="e">
            <v>#REF!</v>
          </cell>
          <cell r="N21" t="e">
            <v>#REF!</v>
          </cell>
          <cell r="O21" t="e">
            <v>#REF!</v>
          </cell>
          <cell r="P21">
            <v>196</v>
          </cell>
          <cell r="Q21" t="e">
            <v>#REF!</v>
          </cell>
          <cell r="R21" t="e">
            <v>#REF!</v>
          </cell>
          <cell r="S21" t="e">
            <v>#REF!</v>
          </cell>
          <cell r="T21" t="e">
            <v>#REF!</v>
          </cell>
          <cell r="U21" t="e">
            <v>#REF!</v>
          </cell>
          <cell r="V21">
            <v>196</v>
          </cell>
          <cell r="W21">
            <v>0</v>
          </cell>
          <cell r="X21">
            <v>0</v>
          </cell>
          <cell r="Y21">
            <v>0</v>
          </cell>
          <cell r="Z21">
            <v>196</v>
          </cell>
          <cell r="AA21">
            <v>0</v>
          </cell>
          <cell r="AB21">
            <v>0</v>
          </cell>
          <cell r="AC21">
            <v>0</v>
          </cell>
          <cell r="AD21">
            <v>0</v>
          </cell>
          <cell r="AE21">
            <v>0</v>
          </cell>
          <cell r="AF21">
            <v>196</v>
          </cell>
          <cell r="AG21">
            <v>0</v>
          </cell>
          <cell r="AH21">
            <v>0</v>
          </cell>
          <cell r="AI21">
            <v>0</v>
          </cell>
          <cell r="AJ21">
            <v>196</v>
          </cell>
          <cell r="AK21">
            <v>0</v>
          </cell>
          <cell r="AL21">
            <v>0</v>
          </cell>
          <cell r="AM21">
            <v>0</v>
          </cell>
          <cell r="AN21">
            <v>0</v>
          </cell>
          <cell r="AO21">
            <v>0</v>
          </cell>
          <cell r="AP21">
            <v>196</v>
          </cell>
          <cell r="AQ21">
            <v>0</v>
          </cell>
          <cell r="AR21">
            <v>0</v>
          </cell>
          <cell r="AS21">
            <v>0</v>
          </cell>
          <cell r="AT21">
            <v>196</v>
          </cell>
          <cell r="AU21">
            <v>0</v>
          </cell>
          <cell r="AV21">
            <v>0</v>
          </cell>
          <cell r="AW21">
            <v>0</v>
          </cell>
          <cell r="AX21">
            <v>0</v>
          </cell>
          <cell r="AY21">
            <v>0</v>
          </cell>
          <cell r="AZ21">
            <v>198</v>
          </cell>
          <cell r="BA21">
            <v>0</v>
          </cell>
          <cell r="BB21">
            <v>0</v>
          </cell>
          <cell r="BC21">
            <v>0</v>
          </cell>
          <cell r="BD21">
            <v>198</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DH21">
            <v>0</v>
          </cell>
          <cell r="DI21">
            <v>0</v>
          </cell>
          <cell r="DJ21">
            <v>0</v>
          </cell>
          <cell r="DK21">
            <v>0</v>
          </cell>
          <cell r="DL21">
            <v>0</v>
          </cell>
          <cell r="DM21">
            <v>0</v>
          </cell>
          <cell r="DN21">
            <v>0</v>
          </cell>
          <cell r="DO21">
            <v>0</v>
          </cell>
          <cell r="DP21">
            <v>0</v>
          </cell>
          <cell r="DQ21">
            <v>0</v>
          </cell>
          <cell r="DR21">
            <v>1179</v>
          </cell>
          <cell r="DS21">
            <v>0</v>
          </cell>
          <cell r="DT21">
            <v>0</v>
          </cell>
          <cell r="DU21">
            <v>0</v>
          </cell>
          <cell r="DV21">
            <v>1179</v>
          </cell>
          <cell r="DW21">
            <v>0</v>
          </cell>
          <cell r="DX21">
            <v>0</v>
          </cell>
          <cell r="DY21">
            <v>0</v>
          </cell>
          <cell r="DZ21">
            <v>0</v>
          </cell>
          <cell r="EA21">
            <v>0</v>
          </cell>
        </row>
        <row r="22">
          <cell r="B22">
            <v>1073</v>
          </cell>
          <cell r="C22">
            <v>22</v>
          </cell>
          <cell r="D22">
            <v>931</v>
          </cell>
          <cell r="E22">
            <v>3</v>
          </cell>
          <cell r="F22">
            <v>78</v>
          </cell>
          <cell r="G22">
            <v>21</v>
          </cell>
          <cell r="H22">
            <v>18</v>
          </cell>
          <cell r="I22">
            <v>21</v>
          </cell>
          <cell r="J22">
            <v>18</v>
          </cell>
          <cell r="K22">
            <v>936</v>
          </cell>
          <cell r="L22">
            <v>1068</v>
          </cell>
          <cell r="M22">
            <v>22</v>
          </cell>
          <cell r="N22">
            <v>934</v>
          </cell>
          <cell r="O22">
            <v>3</v>
          </cell>
          <cell r="P22">
            <v>70</v>
          </cell>
          <cell r="Q22" t="e">
            <v>#REF!</v>
          </cell>
          <cell r="R22" t="e">
            <v>#REF!</v>
          </cell>
          <cell r="S22">
            <v>21</v>
          </cell>
          <cell r="T22">
            <v>18</v>
          </cell>
          <cell r="U22" t="e">
            <v>#REF!</v>
          </cell>
          <cell r="V22">
            <v>1078</v>
          </cell>
          <cell r="W22">
            <v>22</v>
          </cell>
          <cell r="X22">
            <v>936</v>
          </cell>
          <cell r="Y22">
            <v>3</v>
          </cell>
          <cell r="Z22">
            <v>78</v>
          </cell>
          <cell r="AA22">
            <v>78</v>
          </cell>
          <cell r="AB22">
            <v>21</v>
          </cell>
          <cell r="AC22">
            <v>21</v>
          </cell>
          <cell r="AD22">
            <v>18</v>
          </cell>
          <cell r="AE22">
            <v>0</v>
          </cell>
          <cell r="AF22">
            <v>1081</v>
          </cell>
          <cell r="AG22">
            <v>22</v>
          </cell>
          <cell r="AH22">
            <v>939</v>
          </cell>
          <cell r="AI22">
            <v>3</v>
          </cell>
          <cell r="AJ22">
            <v>78</v>
          </cell>
          <cell r="AK22">
            <v>1234</v>
          </cell>
          <cell r="AL22">
            <v>22</v>
          </cell>
          <cell r="AM22">
            <v>21</v>
          </cell>
          <cell r="AN22">
            <v>18</v>
          </cell>
          <cell r="AO22">
            <v>78</v>
          </cell>
          <cell r="AP22">
            <v>1083</v>
          </cell>
          <cell r="AQ22">
            <v>22</v>
          </cell>
          <cell r="AR22">
            <v>941</v>
          </cell>
          <cell r="AS22">
            <v>3</v>
          </cell>
          <cell r="AT22">
            <v>78</v>
          </cell>
          <cell r="AU22">
            <v>0</v>
          </cell>
          <cell r="AV22">
            <v>0</v>
          </cell>
          <cell r="AW22">
            <v>21</v>
          </cell>
          <cell r="AX22">
            <v>18</v>
          </cell>
          <cell r="AY22">
            <v>0</v>
          </cell>
          <cell r="AZ22">
            <v>1234</v>
          </cell>
          <cell r="BA22">
            <v>22</v>
          </cell>
          <cell r="BB22">
            <v>1092</v>
          </cell>
          <cell r="BC22">
            <v>3</v>
          </cell>
          <cell r="BD22">
            <v>78</v>
          </cell>
          <cell r="BE22">
            <v>0</v>
          </cell>
          <cell r="BF22">
            <v>0</v>
          </cell>
          <cell r="BG22">
            <v>21</v>
          </cell>
          <cell r="BH22">
            <v>18</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DH22">
            <v>0</v>
          </cell>
          <cell r="DI22">
            <v>0</v>
          </cell>
          <cell r="DJ22">
            <v>0</v>
          </cell>
          <cell r="DK22">
            <v>0</v>
          </cell>
          <cell r="DL22">
            <v>0</v>
          </cell>
          <cell r="DM22">
            <v>0</v>
          </cell>
          <cell r="DN22">
            <v>0</v>
          </cell>
          <cell r="DO22">
            <v>0</v>
          </cell>
          <cell r="DP22">
            <v>0</v>
          </cell>
          <cell r="DQ22">
            <v>0</v>
          </cell>
          <cell r="DR22">
            <v>6617</v>
          </cell>
          <cell r="DS22">
            <v>132</v>
          </cell>
          <cell r="DT22">
            <v>5773</v>
          </cell>
          <cell r="DU22">
            <v>18</v>
          </cell>
          <cell r="DV22">
            <v>460</v>
          </cell>
          <cell r="DW22">
            <v>0</v>
          </cell>
          <cell r="DX22">
            <v>0</v>
          </cell>
          <cell r="DY22">
            <v>126</v>
          </cell>
          <cell r="DZ22">
            <v>108</v>
          </cell>
          <cell r="EA22">
            <v>0</v>
          </cell>
        </row>
        <row r="23">
          <cell r="B23">
            <v>30</v>
          </cell>
          <cell r="C23">
            <v>30</v>
          </cell>
          <cell r="D23">
            <v>30</v>
          </cell>
          <cell r="E23">
            <v>30</v>
          </cell>
          <cell r="F23">
            <v>30</v>
          </cell>
          <cell r="G23">
            <v>30</v>
          </cell>
          <cell r="H23">
            <v>30</v>
          </cell>
          <cell r="I23">
            <v>30</v>
          </cell>
          <cell r="J23">
            <v>0</v>
          </cell>
          <cell r="K23">
            <v>0</v>
          </cell>
          <cell r="L23">
            <v>30</v>
          </cell>
          <cell r="M23" t="e">
            <v>#REF!</v>
          </cell>
          <cell r="N23" t="e">
            <v>#REF!</v>
          </cell>
          <cell r="O23" t="e">
            <v>#REF!</v>
          </cell>
          <cell r="P23">
            <v>30</v>
          </cell>
          <cell r="Q23" t="e">
            <v>#REF!</v>
          </cell>
          <cell r="R23" t="e">
            <v>#REF!</v>
          </cell>
          <cell r="S23" t="e">
            <v>#REF!</v>
          </cell>
          <cell r="T23" t="e">
            <v>#REF!</v>
          </cell>
          <cell r="U23" t="e">
            <v>#REF!</v>
          </cell>
          <cell r="V23">
            <v>30</v>
          </cell>
          <cell r="W23">
            <v>0</v>
          </cell>
          <cell r="X23">
            <v>0</v>
          </cell>
          <cell r="Y23">
            <v>0</v>
          </cell>
          <cell r="Z23">
            <v>30</v>
          </cell>
          <cell r="AA23">
            <v>0</v>
          </cell>
          <cell r="AB23">
            <v>0</v>
          </cell>
          <cell r="AC23">
            <v>0</v>
          </cell>
          <cell r="AD23">
            <v>0</v>
          </cell>
          <cell r="AE23">
            <v>0</v>
          </cell>
          <cell r="AF23">
            <v>30</v>
          </cell>
          <cell r="AG23">
            <v>0</v>
          </cell>
          <cell r="AH23">
            <v>0</v>
          </cell>
          <cell r="AI23">
            <v>0</v>
          </cell>
          <cell r="AJ23">
            <v>30</v>
          </cell>
          <cell r="AK23">
            <v>0</v>
          </cell>
          <cell r="AL23">
            <v>0</v>
          </cell>
          <cell r="AM23">
            <v>0</v>
          </cell>
          <cell r="AN23">
            <v>0</v>
          </cell>
          <cell r="AO23">
            <v>0</v>
          </cell>
          <cell r="AP23">
            <v>30</v>
          </cell>
          <cell r="AQ23">
            <v>0</v>
          </cell>
          <cell r="AR23">
            <v>0</v>
          </cell>
          <cell r="AS23">
            <v>0</v>
          </cell>
          <cell r="AT23">
            <v>30</v>
          </cell>
          <cell r="AU23">
            <v>0</v>
          </cell>
          <cell r="AV23">
            <v>0</v>
          </cell>
          <cell r="AW23">
            <v>0</v>
          </cell>
          <cell r="AX23">
            <v>0</v>
          </cell>
          <cell r="AY23">
            <v>0</v>
          </cell>
          <cell r="AZ23">
            <v>30</v>
          </cell>
          <cell r="BA23">
            <v>0</v>
          </cell>
          <cell r="BB23">
            <v>0</v>
          </cell>
          <cell r="BC23">
            <v>0</v>
          </cell>
          <cell r="BD23">
            <v>30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DH23">
            <v>0</v>
          </cell>
          <cell r="DI23">
            <v>0</v>
          </cell>
          <cell r="DJ23">
            <v>0</v>
          </cell>
          <cell r="DK23">
            <v>0</v>
          </cell>
          <cell r="DL23">
            <v>0</v>
          </cell>
          <cell r="DM23">
            <v>0</v>
          </cell>
          <cell r="DN23">
            <v>0</v>
          </cell>
          <cell r="DO23">
            <v>0</v>
          </cell>
          <cell r="DP23">
            <v>0</v>
          </cell>
          <cell r="DQ23">
            <v>0</v>
          </cell>
          <cell r="DR23">
            <v>180</v>
          </cell>
          <cell r="DS23">
            <v>0</v>
          </cell>
          <cell r="DT23">
            <v>0</v>
          </cell>
          <cell r="DU23">
            <v>0</v>
          </cell>
          <cell r="DV23">
            <v>180</v>
          </cell>
          <cell r="DW23">
            <v>0</v>
          </cell>
          <cell r="DX23">
            <v>0</v>
          </cell>
          <cell r="DY23">
            <v>0</v>
          </cell>
          <cell r="DZ23">
            <v>0</v>
          </cell>
          <cell r="EA23">
            <v>0</v>
          </cell>
        </row>
        <row r="24">
          <cell r="B24">
            <v>74</v>
          </cell>
          <cell r="C24">
            <v>74</v>
          </cell>
          <cell r="D24">
            <v>74</v>
          </cell>
          <cell r="E24">
            <v>74</v>
          </cell>
          <cell r="F24">
            <v>74</v>
          </cell>
          <cell r="G24">
            <v>74</v>
          </cell>
          <cell r="H24">
            <v>74</v>
          </cell>
          <cell r="I24">
            <v>74</v>
          </cell>
          <cell r="J24">
            <v>0</v>
          </cell>
          <cell r="K24">
            <v>0</v>
          </cell>
          <cell r="L24">
            <v>74</v>
          </cell>
          <cell r="M24" t="e">
            <v>#REF!</v>
          </cell>
          <cell r="N24" t="e">
            <v>#REF!</v>
          </cell>
          <cell r="O24" t="e">
            <v>#REF!</v>
          </cell>
          <cell r="P24">
            <v>74</v>
          </cell>
          <cell r="Q24" t="e">
            <v>#REF!</v>
          </cell>
          <cell r="R24" t="e">
            <v>#REF!</v>
          </cell>
          <cell r="S24" t="e">
            <v>#REF!</v>
          </cell>
          <cell r="T24" t="e">
            <v>#REF!</v>
          </cell>
          <cell r="U24" t="e">
            <v>#REF!</v>
          </cell>
          <cell r="V24">
            <v>74</v>
          </cell>
          <cell r="W24">
            <v>0</v>
          </cell>
          <cell r="X24">
            <v>0</v>
          </cell>
          <cell r="Y24">
            <v>0</v>
          </cell>
          <cell r="Z24">
            <v>74</v>
          </cell>
          <cell r="AA24">
            <v>0</v>
          </cell>
          <cell r="AB24">
            <v>0</v>
          </cell>
          <cell r="AC24">
            <v>0</v>
          </cell>
          <cell r="AD24">
            <v>0</v>
          </cell>
          <cell r="AE24">
            <v>0</v>
          </cell>
          <cell r="AF24">
            <v>74</v>
          </cell>
          <cell r="AG24">
            <v>0</v>
          </cell>
          <cell r="AH24">
            <v>0</v>
          </cell>
          <cell r="AI24">
            <v>0</v>
          </cell>
          <cell r="AJ24">
            <v>74</v>
          </cell>
          <cell r="AK24">
            <v>0</v>
          </cell>
          <cell r="AL24">
            <v>0</v>
          </cell>
          <cell r="AM24">
            <v>0</v>
          </cell>
          <cell r="AN24">
            <v>0</v>
          </cell>
          <cell r="AO24">
            <v>0</v>
          </cell>
          <cell r="AP24">
            <v>74</v>
          </cell>
          <cell r="AQ24">
            <v>0</v>
          </cell>
          <cell r="AR24">
            <v>0</v>
          </cell>
          <cell r="AS24">
            <v>0</v>
          </cell>
          <cell r="AT24">
            <v>74</v>
          </cell>
          <cell r="AU24">
            <v>0</v>
          </cell>
          <cell r="AV24">
            <v>0</v>
          </cell>
          <cell r="AW24">
            <v>0</v>
          </cell>
          <cell r="AX24">
            <v>0</v>
          </cell>
          <cell r="AY24">
            <v>0</v>
          </cell>
          <cell r="AZ24">
            <v>74</v>
          </cell>
          <cell r="BA24">
            <v>0</v>
          </cell>
          <cell r="BB24">
            <v>0</v>
          </cell>
          <cell r="BC24">
            <v>0</v>
          </cell>
          <cell r="BD24">
            <v>74</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DH24">
            <v>0</v>
          </cell>
          <cell r="DI24">
            <v>0</v>
          </cell>
          <cell r="DJ24">
            <v>0</v>
          </cell>
          <cell r="DK24">
            <v>0</v>
          </cell>
          <cell r="DL24">
            <v>0</v>
          </cell>
          <cell r="DM24">
            <v>0</v>
          </cell>
          <cell r="DN24">
            <v>0</v>
          </cell>
          <cell r="DO24">
            <v>0</v>
          </cell>
          <cell r="DP24">
            <v>0</v>
          </cell>
          <cell r="DQ24">
            <v>0</v>
          </cell>
          <cell r="DR24">
            <v>444</v>
          </cell>
          <cell r="DS24">
            <v>0</v>
          </cell>
          <cell r="DT24">
            <v>0</v>
          </cell>
          <cell r="DU24">
            <v>0</v>
          </cell>
          <cell r="DV24">
            <v>444</v>
          </cell>
          <cell r="DW24">
            <v>0</v>
          </cell>
          <cell r="DX24">
            <v>0</v>
          </cell>
          <cell r="DY24">
            <v>0</v>
          </cell>
          <cell r="DZ24">
            <v>0</v>
          </cell>
          <cell r="EA24">
            <v>0</v>
          </cell>
        </row>
        <row r="25">
          <cell r="B25">
            <v>30</v>
          </cell>
          <cell r="C25">
            <v>30</v>
          </cell>
          <cell r="D25">
            <v>30</v>
          </cell>
          <cell r="E25">
            <v>30</v>
          </cell>
          <cell r="F25">
            <v>30</v>
          </cell>
          <cell r="G25">
            <v>30</v>
          </cell>
          <cell r="H25">
            <v>30</v>
          </cell>
          <cell r="I25">
            <v>30</v>
          </cell>
          <cell r="J25">
            <v>0</v>
          </cell>
          <cell r="K25">
            <v>0</v>
          </cell>
          <cell r="L25">
            <v>30</v>
          </cell>
          <cell r="M25" t="e">
            <v>#REF!</v>
          </cell>
          <cell r="N25" t="e">
            <v>#REF!</v>
          </cell>
          <cell r="O25" t="e">
            <v>#REF!</v>
          </cell>
          <cell r="P25">
            <v>30</v>
          </cell>
          <cell r="Q25" t="e">
            <v>#REF!</v>
          </cell>
          <cell r="R25" t="e">
            <v>#REF!</v>
          </cell>
          <cell r="S25" t="e">
            <v>#REF!</v>
          </cell>
          <cell r="T25" t="e">
            <v>#REF!</v>
          </cell>
          <cell r="U25" t="e">
            <v>#REF!</v>
          </cell>
          <cell r="V25">
            <v>30</v>
          </cell>
          <cell r="W25">
            <v>0</v>
          </cell>
          <cell r="X25">
            <v>0</v>
          </cell>
          <cell r="Y25">
            <v>0</v>
          </cell>
          <cell r="Z25">
            <v>30</v>
          </cell>
          <cell r="AA25">
            <v>0</v>
          </cell>
          <cell r="AB25">
            <v>0</v>
          </cell>
          <cell r="AC25">
            <v>0</v>
          </cell>
          <cell r="AD25">
            <v>0</v>
          </cell>
          <cell r="AE25">
            <v>0</v>
          </cell>
          <cell r="AF25">
            <v>30</v>
          </cell>
          <cell r="AG25">
            <v>0</v>
          </cell>
          <cell r="AH25">
            <v>0</v>
          </cell>
          <cell r="AI25">
            <v>0</v>
          </cell>
          <cell r="AJ25">
            <v>30</v>
          </cell>
          <cell r="AK25">
            <v>0</v>
          </cell>
          <cell r="AL25">
            <v>0</v>
          </cell>
          <cell r="AM25">
            <v>0</v>
          </cell>
          <cell r="AN25">
            <v>0</v>
          </cell>
          <cell r="AO25">
            <v>0</v>
          </cell>
          <cell r="AP25">
            <v>30</v>
          </cell>
          <cell r="AQ25">
            <v>0</v>
          </cell>
          <cell r="AR25">
            <v>0</v>
          </cell>
          <cell r="AS25">
            <v>0</v>
          </cell>
          <cell r="AT25">
            <v>30</v>
          </cell>
          <cell r="AU25">
            <v>0</v>
          </cell>
          <cell r="AV25">
            <v>0</v>
          </cell>
          <cell r="AW25">
            <v>0</v>
          </cell>
          <cell r="AX25">
            <v>0</v>
          </cell>
          <cell r="AY25">
            <v>0</v>
          </cell>
          <cell r="AZ25">
            <v>30</v>
          </cell>
          <cell r="BA25">
            <v>0</v>
          </cell>
          <cell r="BB25">
            <v>0</v>
          </cell>
          <cell r="BC25">
            <v>0</v>
          </cell>
          <cell r="BD25">
            <v>30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DH25">
            <v>0</v>
          </cell>
          <cell r="DI25">
            <v>0</v>
          </cell>
          <cell r="DJ25">
            <v>0</v>
          </cell>
          <cell r="DK25">
            <v>0</v>
          </cell>
          <cell r="DL25">
            <v>0</v>
          </cell>
          <cell r="DM25">
            <v>0</v>
          </cell>
          <cell r="DN25">
            <v>0</v>
          </cell>
          <cell r="DO25">
            <v>0</v>
          </cell>
          <cell r="DP25">
            <v>0</v>
          </cell>
          <cell r="DQ25">
            <v>0</v>
          </cell>
          <cell r="DR25">
            <v>180</v>
          </cell>
          <cell r="DS25">
            <v>0</v>
          </cell>
          <cell r="DT25">
            <v>0</v>
          </cell>
          <cell r="DU25">
            <v>0</v>
          </cell>
          <cell r="DV25">
            <v>180</v>
          </cell>
          <cell r="DW25">
            <v>0</v>
          </cell>
          <cell r="DX25">
            <v>0</v>
          </cell>
          <cell r="DY25">
            <v>0</v>
          </cell>
          <cell r="DZ25">
            <v>0</v>
          </cell>
          <cell r="EA25">
            <v>0</v>
          </cell>
        </row>
        <row r="26">
          <cell r="B26">
            <v>148</v>
          </cell>
          <cell r="C26">
            <v>11</v>
          </cell>
          <cell r="D26">
            <v>11</v>
          </cell>
          <cell r="E26">
            <v>4</v>
          </cell>
          <cell r="F26">
            <v>133</v>
          </cell>
          <cell r="G26">
            <v>11</v>
          </cell>
          <cell r="H26">
            <v>257</v>
          </cell>
          <cell r="I26">
            <v>148</v>
          </cell>
          <cell r="J26">
            <v>11</v>
          </cell>
          <cell r="K26">
            <v>137</v>
          </cell>
          <cell r="L26">
            <v>136</v>
          </cell>
          <cell r="M26" t="e">
            <v>#REF!</v>
          </cell>
          <cell r="N26">
            <v>11</v>
          </cell>
          <cell r="O26" t="e">
            <v>#REF!</v>
          </cell>
          <cell r="P26">
            <v>125</v>
          </cell>
          <cell r="Q26" t="e">
            <v>#REF!</v>
          </cell>
          <cell r="R26" t="e">
            <v>#REF!</v>
          </cell>
          <cell r="S26" t="e">
            <v>#REF!</v>
          </cell>
          <cell r="T26" t="e">
            <v>#REF!</v>
          </cell>
          <cell r="U26" t="e">
            <v>#REF!</v>
          </cell>
          <cell r="V26">
            <v>268</v>
          </cell>
          <cell r="W26">
            <v>0</v>
          </cell>
          <cell r="X26">
            <v>11</v>
          </cell>
          <cell r="Y26">
            <v>0</v>
          </cell>
          <cell r="Z26">
            <v>257</v>
          </cell>
          <cell r="AA26">
            <v>0</v>
          </cell>
          <cell r="AB26">
            <v>0</v>
          </cell>
          <cell r="AC26">
            <v>0</v>
          </cell>
          <cell r="AD26">
            <v>0</v>
          </cell>
          <cell r="AE26">
            <v>0</v>
          </cell>
          <cell r="AF26">
            <v>141</v>
          </cell>
          <cell r="AG26">
            <v>916</v>
          </cell>
          <cell r="AH26">
            <v>11</v>
          </cell>
          <cell r="AI26">
            <v>0</v>
          </cell>
          <cell r="AJ26">
            <v>130</v>
          </cell>
          <cell r="AK26">
            <v>0</v>
          </cell>
          <cell r="AL26">
            <v>0</v>
          </cell>
          <cell r="AM26">
            <v>0</v>
          </cell>
          <cell r="AN26">
            <v>0</v>
          </cell>
          <cell r="AO26">
            <v>0</v>
          </cell>
          <cell r="AP26">
            <v>148</v>
          </cell>
          <cell r="AQ26">
            <v>0</v>
          </cell>
          <cell r="AR26">
            <v>11</v>
          </cell>
          <cell r="AS26">
            <v>0</v>
          </cell>
          <cell r="AT26">
            <v>137</v>
          </cell>
          <cell r="AU26">
            <v>0</v>
          </cell>
          <cell r="AV26">
            <v>0</v>
          </cell>
          <cell r="AW26">
            <v>0</v>
          </cell>
          <cell r="AX26">
            <v>0</v>
          </cell>
          <cell r="AY26">
            <v>0</v>
          </cell>
          <cell r="AZ26">
            <v>165</v>
          </cell>
          <cell r="BA26">
            <v>15</v>
          </cell>
          <cell r="BB26">
            <v>11</v>
          </cell>
          <cell r="BC26">
            <v>5</v>
          </cell>
          <cell r="BD26">
            <v>134</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cell r="CP26">
            <v>0</v>
          </cell>
          <cell r="CQ26">
            <v>0</v>
          </cell>
          <cell r="CR26">
            <v>0</v>
          </cell>
          <cell r="CS26">
            <v>0</v>
          </cell>
          <cell r="CT26">
            <v>0</v>
          </cell>
          <cell r="CU26">
            <v>0</v>
          </cell>
          <cell r="CV26">
            <v>0</v>
          </cell>
          <cell r="CW26">
            <v>0</v>
          </cell>
          <cell r="DH26">
            <v>0</v>
          </cell>
          <cell r="DI26">
            <v>0</v>
          </cell>
          <cell r="DJ26">
            <v>0</v>
          </cell>
          <cell r="DK26">
            <v>0</v>
          </cell>
          <cell r="DL26">
            <v>0</v>
          </cell>
          <cell r="DM26">
            <v>0</v>
          </cell>
          <cell r="DN26">
            <v>0</v>
          </cell>
          <cell r="DO26">
            <v>0</v>
          </cell>
          <cell r="DP26">
            <v>0</v>
          </cell>
          <cell r="DQ26">
            <v>0</v>
          </cell>
          <cell r="DR26">
            <v>1006</v>
          </cell>
          <cell r="DS26">
            <v>15</v>
          </cell>
          <cell r="DT26">
            <v>66</v>
          </cell>
          <cell r="DU26">
            <v>9</v>
          </cell>
          <cell r="DV26">
            <v>916</v>
          </cell>
          <cell r="DW26">
            <v>0</v>
          </cell>
          <cell r="DX26">
            <v>0</v>
          </cell>
          <cell r="DY26">
            <v>0</v>
          </cell>
          <cell r="DZ26">
            <v>0</v>
          </cell>
          <cell r="EA26">
            <v>0</v>
          </cell>
        </row>
        <row r="27">
          <cell r="B27">
            <v>14</v>
          </cell>
          <cell r="C27">
            <v>14</v>
          </cell>
          <cell r="D27">
            <v>62</v>
          </cell>
          <cell r="E27">
            <v>62</v>
          </cell>
          <cell r="F27">
            <v>14</v>
          </cell>
          <cell r="G27">
            <v>0</v>
          </cell>
          <cell r="H27">
            <v>0</v>
          </cell>
          <cell r="I27">
            <v>0</v>
          </cell>
          <cell r="J27">
            <v>0</v>
          </cell>
          <cell r="K27">
            <v>0</v>
          </cell>
          <cell r="L27">
            <v>0</v>
          </cell>
          <cell r="M27" t="e">
            <v>#REF!</v>
          </cell>
          <cell r="N27" t="e">
            <v>#REF!</v>
          </cell>
          <cell r="O27" t="e">
            <v>#REF!</v>
          </cell>
          <cell r="P27" t="e">
            <v>#REF!</v>
          </cell>
          <cell r="Q27" t="e">
            <v>#REF!</v>
          </cell>
          <cell r="R27" t="e">
            <v>#REF!</v>
          </cell>
          <cell r="S27" t="e">
            <v>#REF!</v>
          </cell>
          <cell r="T27" t="e">
            <v>#REF!</v>
          </cell>
          <cell r="U27" t="e">
            <v>#REF!</v>
          </cell>
          <cell r="V27">
            <v>62</v>
          </cell>
          <cell r="W27">
            <v>0</v>
          </cell>
          <cell r="X27">
            <v>0</v>
          </cell>
          <cell r="Y27">
            <v>0</v>
          </cell>
          <cell r="Z27">
            <v>62</v>
          </cell>
          <cell r="AA27">
            <v>0</v>
          </cell>
          <cell r="AB27">
            <v>0</v>
          </cell>
          <cell r="AC27">
            <v>0</v>
          </cell>
          <cell r="AD27">
            <v>0</v>
          </cell>
          <cell r="AE27">
            <v>0</v>
          </cell>
          <cell r="AF27">
            <v>7</v>
          </cell>
          <cell r="AG27">
            <v>0</v>
          </cell>
          <cell r="AH27">
            <v>0</v>
          </cell>
          <cell r="AI27">
            <v>0</v>
          </cell>
          <cell r="AJ27">
            <v>7</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DH27">
            <v>0</v>
          </cell>
          <cell r="DI27">
            <v>0</v>
          </cell>
          <cell r="DJ27">
            <v>0</v>
          </cell>
          <cell r="DK27">
            <v>0</v>
          </cell>
          <cell r="DL27">
            <v>0</v>
          </cell>
          <cell r="DM27">
            <v>0</v>
          </cell>
          <cell r="DN27">
            <v>0</v>
          </cell>
          <cell r="DO27">
            <v>0</v>
          </cell>
          <cell r="DP27">
            <v>0</v>
          </cell>
          <cell r="DQ27">
            <v>0</v>
          </cell>
          <cell r="DR27">
            <v>83</v>
          </cell>
          <cell r="DS27">
            <v>0</v>
          </cell>
          <cell r="DT27">
            <v>0</v>
          </cell>
          <cell r="DU27">
            <v>0</v>
          </cell>
          <cell r="DV27">
            <v>83</v>
          </cell>
          <cell r="DW27">
            <v>0</v>
          </cell>
          <cell r="DX27">
            <v>0</v>
          </cell>
          <cell r="DY27">
            <v>0</v>
          </cell>
          <cell r="DZ27">
            <v>0</v>
          </cell>
          <cell r="EA27">
            <v>0</v>
          </cell>
        </row>
        <row r="28">
          <cell r="B28">
            <v>54</v>
          </cell>
          <cell r="C28">
            <v>54</v>
          </cell>
          <cell r="D28">
            <v>54</v>
          </cell>
          <cell r="E28">
            <v>54</v>
          </cell>
          <cell r="F28">
            <v>54</v>
          </cell>
          <cell r="G28">
            <v>54</v>
          </cell>
          <cell r="H28">
            <v>54</v>
          </cell>
          <cell r="I28">
            <v>54</v>
          </cell>
          <cell r="J28">
            <v>0</v>
          </cell>
          <cell r="K28">
            <v>0</v>
          </cell>
          <cell r="L28">
            <v>54</v>
          </cell>
          <cell r="M28" t="e">
            <v>#REF!</v>
          </cell>
          <cell r="N28" t="e">
            <v>#REF!</v>
          </cell>
          <cell r="O28" t="e">
            <v>#REF!</v>
          </cell>
          <cell r="P28">
            <v>54</v>
          </cell>
          <cell r="Q28" t="e">
            <v>#REF!</v>
          </cell>
          <cell r="R28" t="e">
            <v>#REF!</v>
          </cell>
          <cell r="S28" t="e">
            <v>#REF!</v>
          </cell>
          <cell r="T28" t="e">
            <v>#REF!</v>
          </cell>
          <cell r="U28" t="e">
            <v>#REF!</v>
          </cell>
          <cell r="V28">
            <v>54</v>
          </cell>
          <cell r="W28">
            <v>0</v>
          </cell>
          <cell r="X28">
            <v>0</v>
          </cell>
          <cell r="Y28">
            <v>0</v>
          </cell>
          <cell r="Z28">
            <v>54</v>
          </cell>
          <cell r="AA28">
            <v>0</v>
          </cell>
          <cell r="AB28">
            <v>0</v>
          </cell>
          <cell r="AC28">
            <v>0</v>
          </cell>
          <cell r="AD28">
            <v>0</v>
          </cell>
          <cell r="AE28">
            <v>0</v>
          </cell>
          <cell r="AF28">
            <v>54</v>
          </cell>
          <cell r="AG28">
            <v>0</v>
          </cell>
          <cell r="AH28">
            <v>0</v>
          </cell>
          <cell r="AI28">
            <v>0</v>
          </cell>
          <cell r="AJ28">
            <v>54</v>
          </cell>
          <cell r="AK28">
            <v>0</v>
          </cell>
          <cell r="AL28">
            <v>0</v>
          </cell>
          <cell r="AM28">
            <v>0</v>
          </cell>
          <cell r="AN28">
            <v>0</v>
          </cell>
          <cell r="AO28">
            <v>0</v>
          </cell>
          <cell r="AP28">
            <v>54</v>
          </cell>
          <cell r="AQ28">
            <v>0</v>
          </cell>
          <cell r="AR28">
            <v>0</v>
          </cell>
          <cell r="AS28">
            <v>0</v>
          </cell>
          <cell r="AT28">
            <v>54</v>
          </cell>
          <cell r="AU28">
            <v>0</v>
          </cell>
          <cell r="AV28">
            <v>0</v>
          </cell>
          <cell r="AW28">
            <v>0</v>
          </cell>
          <cell r="AX28">
            <v>0</v>
          </cell>
          <cell r="AY28">
            <v>0</v>
          </cell>
          <cell r="AZ28">
            <v>54</v>
          </cell>
          <cell r="BA28">
            <v>0</v>
          </cell>
          <cell r="BB28">
            <v>0</v>
          </cell>
          <cell r="BC28">
            <v>0</v>
          </cell>
          <cell r="BD28">
            <v>54</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DH28">
            <v>0</v>
          </cell>
          <cell r="DI28">
            <v>0</v>
          </cell>
          <cell r="DJ28">
            <v>0</v>
          </cell>
          <cell r="DK28">
            <v>0</v>
          </cell>
          <cell r="DL28">
            <v>0</v>
          </cell>
          <cell r="DM28">
            <v>0</v>
          </cell>
          <cell r="DN28">
            <v>0</v>
          </cell>
          <cell r="DO28">
            <v>0</v>
          </cell>
          <cell r="DP28">
            <v>0</v>
          </cell>
          <cell r="DQ28">
            <v>0</v>
          </cell>
          <cell r="DR28">
            <v>324</v>
          </cell>
          <cell r="DS28">
            <v>0</v>
          </cell>
          <cell r="DT28">
            <v>0</v>
          </cell>
          <cell r="DU28">
            <v>0</v>
          </cell>
          <cell r="DV28">
            <v>324</v>
          </cell>
          <cell r="DW28">
            <v>0</v>
          </cell>
          <cell r="DX28">
            <v>0</v>
          </cell>
          <cell r="DY28">
            <v>0</v>
          </cell>
          <cell r="DZ28">
            <v>0</v>
          </cell>
          <cell r="EA28">
            <v>0</v>
          </cell>
        </row>
        <row r="29">
          <cell r="B29">
            <v>89</v>
          </cell>
          <cell r="C29">
            <v>89</v>
          </cell>
          <cell r="D29">
            <v>89</v>
          </cell>
          <cell r="E29">
            <v>89</v>
          </cell>
          <cell r="F29">
            <v>89</v>
          </cell>
          <cell r="G29">
            <v>89</v>
          </cell>
          <cell r="H29">
            <v>89</v>
          </cell>
          <cell r="I29">
            <v>89</v>
          </cell>
          <cell r="J29">
            <v>89</v>
          </cell>
          <cell r="K29">
            <v>0</v>
          </cell>
          <cell r="L29">
            <v>89</v>
          </cell>
          <cell r="M29" t="e">
            <v>#REF!</v>
          </cell>
          <cell r="N29" t="e">
            <v>#REF!</v>
          </cell>
          <cell r="O29" t="e">
            <v>#REF!</v>
          </cell>
          <cell r="P29" t="e">
            <v>#REF!</v>
          </cell>
          <cell r="Q29" t="e">
            <v>#REF!</v>
          </cell>
          <cell r="R29" t="e">
            <v>#REF!</v>
          </cell>
          <cell r="S29" t="e">
            <v>#REF!</v>
          </cell>
          <cell r="T29">
            <v>89</v>
          </cell>
          <cell r="U29" t="e">
            <v>#REF!</v>
          </cell>
          <cell r="V29">
            <v>89</v>
          </cell>
          <cell r="W29">
            <v>0</v>
          </cell>
          <cell r="X29">
            <v>0</v>
          </cell>
          <cell r="Y29">
            <v>0</v>
          </cell>
          <cell r="Z29">
            <v>0</v>
          </cell>
          <cell r="AA29">
            <v>0</v>
          </cell>
          <cell r="AB29">
            <v>0</v>
          </cell>
          <cell r="AC29">
            <v>0</v>
          </cell>
          <cell r="AD29">
            <v>89</v>
          </cell>
          <cell r="AE29">
            <v>0</v>
          </cell>
          <cell r="AF29">
            <v>89</v>
          </cell>
          <cell r="AG29">
            <v>0</v>
          </cell>
          <cell r="AH29">
            <v>0</v>
          </cell>
          <cell r="AI29">
            <v>0</v>
          </cell>
          <cell r="AJ29">
            <v>0</v>
          </cell>
          <cell r="AK29">
            <v>0</v>
          </cell>
          <cell r="AL29">
            <v>0</v>
          </cell>
          <cell r="AM29">
            <v>0</v>
          </cell>
          <cell r="AN29">
            <v>89</v>
          </cell>
          <cell r="AO29">
            <v>0</v>
          </cell>
          <cell r="AP29">
            <v>89</v>
          </cell>
          <cell r="AQ29">
            <v>0</v>
          </cell>
          <cell r="AR29">
            <v>0</v>
          </cell>
          <cell r="AS29">
            <v>0</v>
          </cell>
          <cell r="AT29">
            <v>0</v>
          </cell>
          <cell r="AU29">
            <v>0</v>
          </cell>
          <cell r="AV29">
            <v>0</v>
          </cell>
          <cell r="AW29">
            <v>0</v>
          </cell>
          <cell r="AX29">
            <v>89</v>
          </cell>
          <cell r="AY29">
            <v>0</v>
          </cell>
          <cell r="AZ29">
            <v>89</v>
          </cell>
          <cell r="BA29">
            <v>0</v>
          </cell>
          <cell r="BB29">
            <v>0</v>
          </cell>
          <cell r="BC29">
            <v>0</v>
          </cell>
          <cell r="BD29">
            <v>0</v>
          </cell>
          <cell r="BE29">
            <v>0</v>
          </cell>
          <cell r="BF29">
            <v>0</v>
          </cell>
          <cell r="BG29">
            <v>0</v>
          </cell>
          <cell r="BH29">
            <v>89</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DH29">
            <v>0</v>
          </cell>
          <cell r="DI29">
            <v>0</v>
          </cell>
          <cell r="DJ29">
            <v>0</v>
          </cell>
          <cell r="DK29">
            <v>0</v>
          </cell>
          <cell r="DL29">
            <v>0</v>
          </cell>
          <cell r="DM29">
            <v>0</v>
          </cell>
          <cell r="DN29">
            <v>0</v>
          </cell>
          <cell r="DO29">
            <v>0</v>
          </cell>
          <cell r="DP29">
            <v>0</v>
          </cell>
          <cell r="DQ29">
            <v>0</v>
          </cell>
          <cell r="DR29">
            <v>534</v>
          </cell>
          <cell r="DS29">
            <v>0</v>
          </cell>
          <cell r="DT29">
            <v>0</v>
          </cell>
          <cell r="DU29">
            <v>0</v>
          </cell>
          <cell r="DV29">
            <v>0</v>
          </cell>
          <cell r="DW29">
            <v>0</v>
          </cell>
          <cell r="DX29">
            <v>0</v>
          </cell>
          <cell r="DY29">
            <v>0</v>
          </cell>
          <cell r="DZ29">
            <v>534</v>
          </cell>
          <cell r="EA29">
            <v>0</v>
          </cell>
        </row>
        <row r="30">
          <cell r="B30">
            <v>159</v>
          </cell>
          <cell r="C30">
            <v>159</v>
          </cell>
          <cell r="D30">
            <v>186</v>
          </cell>
          <cell r="E30">
            <v>186</v>
          </cell>
          <cell r="F30">
            <v>186</v>
          </cell>
          <cell r="G30">
            <v>186</v>
          </cell>
          <cell r="H30">
            <v>186</v>
          </cell>
          <cell r="I30">
            <v>186</v>
          </cell>
          <cell r="J30">
            <v>0</v>
          </cell>
          <cell r="K30">
            <v>159</v>
          </cell>
          <cell r="L30">
            <v>159</v>
          </cell>
          <cell r="M30" t="e">
            <v>#REF!</v>
          </cell>
          <cell r="N30" t="e">
            <v>#REF!</v>
          </cell>
          <cell r="O30" t="e">
            <v>#REF!</v>
          </cell>
          <cell r="P30" t="e">
            <v>#REF!</v>
          </cell>
          <cell r="Q30" t="e">
            <v>#REF!</v>
          </cell>
          <cell r="R30" t="e">
            <v>#REF!</v>
          </cell>
          <cell r="S30" t="e">
            <v>#REF!</v>
          </cell>
          <cell r="T30" t="e">
            <v>#REF!</v>
          </cell>
          <cell r="U30">
            <v>159</v>
          </cell>
          <cell r="V30">
            <v>186</v>
          </cell>
          <cell r="W30">
            <v>0</v>
          </cell>
          <cell r="X30">
            <v>0</v>
          </cell>
          <cell r="Y30">
            <v>0</v>
          </cell>
          <cell r="Z30">
            <v>0</v>
          </cell>
          <cell r="AA30">
            <v>0</v>
          </cell>
          <cell r="AB30">
            <v>0</v>
          </cell>
          <cell r="AC30">
            <v>0</v>
          </cell>
          <cell r="AD30">
            <v>0</v>
          </cell>
          <cell r="AE30">
            <v>186</v>
          </cell>
          <cell r="AF30">
            <v>186</v>
          </cell>
          <cell r="AG30">
            <v>0</v>
          </cell>
          <cell r="AH30">
            <v>0</v>
          </cell>
          <cell r="AI30">
            <v>0</v>
          </cell>
          <cell r="AJ30">
            <v>0</v>
          </cell>
          <cell r="AK30">
            <v>0</v>
          </cell>
          <cell r="AL30">
            <v>0</v>
          </cell>
          <cell r="AM30">
            <v>0</v>
          </cell>
          <cell r="AN30">
            <v>0</v>
          </cell>
          <cell r="AO30">
            <v>186</v>
          </cell>
          <cell r="AP30">
            <v>186</v>
          </cell>
          <cell r="AQ30">
            <v>0</v>
          </cell>
          <cell r="AR30">
            <v>0</v>
          </cell>
          <cell r="AS30">
            <v>0</v>
          </cell>
          <cell r="AT30">
            <v>0</v>
          </cell>
          <cell r="AU30">
            <v>0</v>
          </cell>
          <cell r="AV30">
            <v>0</v>
          </cell>
          <cell r="AW30">
            <v>0</v>
          </cell>
          <cell r="AX30">
            <v>0</v>
          </cell>
          <cell r="AY30">
            <v>186</v>
          </cell>
          <cell r="AZ30">
            <v>186</v>
          </cell>
          <cell r="BA30">
            <v>0</v>
          </cell>
          <cell r="BB30">
            <v>0</v>
          </cell>
          <cell r="BC30">
            <v>0</v>
          </cell>
          <cell r="BD30">
            <v>0</v>
          </cell>
          <cell r="BE30">
            <v>0</v>
          </cell>
          <cell r="BF30">
            <v>0</v>
          </cell>
          <cell r="BG30">
            <v>0</v>
          </cell>
          <cell r="BH30">
            <v>0</v>
          </cell>
          <cell r="BI30">
            <v>186</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DH30">
            <v>0</v>
          </cell>
          <cell r="DI30">
            <v>0</v>
          </cell>
          <cell r="DJ30">
            <v>0</v>
          </cell>
          <cell r="DK30">
            <v>0</v>
          </cell>
          <cell r="DL30">
            <v>0</v>
          </cell>
          <cell r="DM30">
            <v>0</v>
          </cell>
          <cell r="DN30">
            <v>0</v>
          </cell>
          <cell r="DO30">
            <v>0</v>
          </cell>
          <cell r="DP30">
            <v>0</v>
          </cell>
          <cell r="DQ30">
            <v>0</v>
          </cell>
          <cell r="DR30">
            <v>1062</v>
          </cell>
          <cell r="DS30">
            <v>0</v>
          </cell>
          <cell r="DT30">
            <v>0</v>
          </cell>
          <cell r="DU30">
            <v>0</v>
          </cell>
          <cell r="DV30">
            <v>0</v>
          </cell>
          <cell r="DW30">
            <v>0</v>
          </cell>
          <cell r="DX30">
            <v>0</v>
          </cell>
          <cell r="DY30">
            <v>0</v>
          </cell>
          <cell r="DZ30">
            <v>0</v>
          </cell>
          <cell r="EA30">
            <v>1062</v>
          </cell>
        </row>
        <row r="31">
          <cell r="B31">
            <v>0</v>
          </cell>
          <cell r="C31">
            <v>0</v>
          </cell>
          <cell r="D31">
            <v>0</v>
          </cell>
          <cell r="E31">
            <v>0</v>
          </cell>
          <cell r="F31">
            <v>0</v>
          </cell>
          <cell r="G31">
            <v>0</v>
          </cell>
          <cell r="H31">
            <v>0</v>
          </cell>
          <cell r="I31">
            <v>0</v>
          </cell>
          <cell r="J31">
            <v>0</v>
          </cell>
          <cell r="K31">
            <v>0</v>
          </cell>
          <cell r="L31">
            <v>0</v>
          </cell>
          <cell r="M31" t="e">
            <v>#REF!</v>
          </cell>
          <cell r="N31" t="e">
            <v>#REF!</v>
          </cell>
          <cell r="O31" t="e">
            <v>#REF!</v>
          </cell>
          <cell r="P31" t="e">
            <v>#REF!</v>
          </cell>
          <cell r="Q31" t="e">
            <v>#REF!</v>
          </cell>
          <cell r="R31" t="e">
            <v>#REF!</v>
          </cell>
          <cell r="S31" t="e">
            <v>#REF!</v>
          </cell>
          <cell r="T31" t="e">
            <v>#REF!</v>
          </cell>
          <cell r="U31" t="e">
            <v>#REF!</v>
          </cell>
          <cell r="V31">
            <v>0</v>
          </cell>
          <cell r="W31">
            <v>0</v>
          </cell>
          <cell r="X31">
            <v>0</v>
          </cell>
          <cell r="Y31">
            <v>0</v>
          </cell>
          <cell r="Z31">
            <v>0</v>
          </cell>
          <cell r="AA31">
            <v>0</v>
          </cell>
          <cell r="AB31">
            <v>0</v>
          </cell>
          <cell r="AC31">
            <v>0</v>
          </cell>
          <cell r="AD31">
            <v>0</v>
          </cell>
          <cell r="AE31">
            <v>0</v>
          </cell>
          <cell r="AF31">
            <v>260</v>
          </cell>
          <cell r="AG31">
            <v>90</v>
          </cell>
          <cell r="AH31">
            <v>0</v>
          </cell>
          <cell r="AI31">
            <v>0</v>
          </cell>
          <cell r="AJ31">
            <v>170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DH31">
            <v>0</v>
          </cell>
          <cell r="DI31">
            <v>0</v>
          </cell>
          <cell r="DJ31">
            <v>0</v>
          </cell>
          <cell r="DK31">
            <v>0</v>
          </cell>
          <cell r="DL31">
            <v>0</v>
          </cell>
          <cell r="DM31">
            <v>0</v>
          </cell>
          <cell r="DN31">
            <v>0</v>
          </cell>
          <cell r="DO31">
            <v>0</v>
          </cell>
          <cell r="DP31">
            <v>0</v>
          </cell>
          <cell r="DQ31">
            <v>0</v>
          </cell>
          <cell r="DR31">
            <v>260</v>
          </cell>
          <cell r="DS31">
            <v>90</v>
          </cell>
          <cell r="DT31">
            <v>0</v>
          </cell>
          <cell r="DU31">
            <v>0</v>
          </cell>
          <cell r="DV31">
            <v>170</v>
          </cell>
          <cell r="DW31">
            <v>0</v>
          </cell>
          <cell r="DX31">
            <v>0</v>
          </cell>
          <cell r="DY31">
            <v>0</v>
          </cell>
          <cell r="DZ31">
            <v>0</v>
          </cell>
          <cell r="EA31">
            <v>0</v>
          </cell>
        </row>
        <row r="32">
          <cell r="B32">
            <v>123</v>
          </cell>
          <cell r="C32">
            <v>123</v>
          </cell>
          <cell r="D32">
            <v>0</v>
          </cell>
          <cell r="E32">
            <v>0</v>
          </cell>
          <cell r="F32">
            <v>123</v>
          </cell>
          <cell r="G32">
            <v>0</v>
          </cell>
          <cell r="H32">
            <v>0</v>
          </cell>
          <cell r="I32">
            <v>0</v>
          </cell>
          <cell r="J32">
            <v>0</v>
          </cell>
          <cell r="K32">
            <v>0</v>
          </cell>
          <cell r="L32">
            <v>0</v>
          </cell>
          <cell r="M32" t="e">
            <v>#REF!</v>
          </cell>
          <cell r="N32" t="e">
            <v>#REF!</v>
          </cell>
          <cell r="O32" t="e">
            <v>#REF!</v>
          </cell>
          <cell r="P32" t="e">
            <v>#REF!</v>
          </cell>
          <cell r="Q32" t="e">
            <v>#REF!</v>
          </cell>
          <cell r="R32" t="e">
            <v>#REF!</v>
          </cell>
          <cell r="S32" t="e">
            <v>#REF!</v>
          </cell>
          <cell r="T32" t="e">
            <v>#REF!</v>
          </cell>
          <cell r="U32" t="e">
            <v>#REF!</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DH32">
            <v>0</v>
          </cell>
          <cell r="DI32">
            <v>0</v>
          </cell>
          <cell r="DJ32">
            <v>0</v>
          </cell>
          <cell r="DK32">
            <v>0</v>
          </cell>
          <cell r="DL32">
            <v>0</v>
          </cell>
          <cell r="DM32">
            <v>0</v>
          </cell>
          <cell r="DN32">
            <v>0</v>
          </cell>
          <cell r="DO32">
            <v>0</v>
          </cell>
          <cell r="DP32">
            <v>0</v>
          </cell>
          <cell r="DQ32">
            <v>0</v>
          </cell>
          <cell r="DR32">
            <v>123</v>
          </cell>
          <cell r="DS32">
            <v>0</v>
          </cell>
          <cell r="DT32">
            <v>0</v>
          </cell>
          <cell r="DU32">
            <v>0</v>
          </cell>
          <cell r="DV32">
            <v>123</v>
          </cell>
          <cell r="DW32">
            <v>0</v>
          </cell>
          <cell r="DX32">
            <v>0</v>
          </cell>
          <cell r="DY32">
            <v>0</v>
          </cell>
          <cell r="DZ32">
            <v>0</v>
          </cell>
          <cell r="EA32">
            <v>0</v>
          </cell>
        </row>
        <row r="33">
          <cell r="B33">
            <v>96</v>
          </cell>
          <cell r="C33">
            <v>96</v>
          </cell>
          <cell r="D33">
            <v>317</v>
          </cell>
          <cell r="E33">
            <v>317</v>
          </cell>
          <cell r="F33">
            <v>96</v>
          </cell>
          <cell r="G33">
            <v>96</v>
          </cell>
          <cell r="H33">
            <v>96</v>
          </cell>
          <cell r="I33">
            <v>96</v>
          </cell>
          <cell r="J33">
            <v>0</v>
          </cell>
          <cell r="K33">
            <v>0</v>
          </cell>
          <cell r="L33">
            <v>96</v>
          </cell>
          <cell r="M33" t="e">
            <v>#REF!</v>
          </cell>
          <cell r="N33" t="e">
            <v>#REF!</v>
          </cell>
          <cell r="O33" t="e">
            <v>#REF!</v>
          </cell>
          <cell r="P33">
            <v>96</v>
          </cell>
          <cell r="Q33" t="e">
            <v>#REF!</v>
          </cell>
          <cell r="R33" t="e">
            <v>#REF!</v>
          </cell>
          <cell r="S33" t="e">
            <v>#REF!</v>
          </cell>
          <cell r="T33" t="e">
            <v>#REF!</v>
          </cell>
          <cell r="U33" t="e">
            <v>#REF!</v>
          </cell>
          <cell r="V33">
            <v>317</v>
          </cell>
          <cell r="W33">
            <v>0</v>
          </cell>
          <cell r="X33">
            <v>0</v>
          </cell>
          <cell r="Y33">
            <v>0</v>
          </cell>
          <cell r="Z33">
            <v>0</v>
          </cell>
          <cell r="AA33">
            <v>317</v>
          </cell>
          <cell r="AB33">
            <v>0</v>
          </cell>
          <cell r="AC33">
            <v>0</v>
          </cell>
          <cell r="AD33">
            <v>0</v>
          </cell>
          <cell r="AE33">
            <v>0</v>
          </cell>
          <cell r="AF33">
            <v>96</v>
          </cell>
          <cell r="AG33">
            <v>0</v>
          </cell>
          <cell r="AH33">
            <v>0</v>
          </cell>
          <cell r="AI33">
            <v>0</v>
          </cell>
          <cell r="AJ33">
            <v>0</v>
          </cell>
          <cell r="AK33">
            <v>96</v>
          </cell>
          <cell r="AL33">
            <v>0</v>
          </cell>
          <cell r="AM33">
            <v>0</v>
          </cell>
          <cell r="AN33">
            <v>0</v>
          </cell>
          <cell r="AO33">
            <v>0</v>
          </cell>
          <cell r="AP33">
            <v>96</v>
          </cell>
          <cell r="AQ33">
            <v>0</v>
          </cell>
          <cell r="AR33">
            <v>0</v>
          </cell>
          <cell r="AS33">
            <v>0</v>
          </cell>
          <cell r="AT33">
            <v>0</v>
          </cell>
          <cell r="AU33">
            <v>96</v>
          </cell>
          <cell r="AV33">
            <v>0</v>
          </cell>
          <cell r="AW33">
            <v>0</v>
          </cell>
          <cell r="AX33">
            <v>0</v>
          </cell>
          <cell r="AY33">
            <v>0</v>
          </cell>
          <cell r="AZ33">
            <v>96</v>
          </cell>
          <cell r="BA33">
            <v>0</v>
          </cell>
          <cell r="BB33">
            <v>0</v>
          </cell>
          <cell r="BC33">
            <v>0</v>
          </cell>
          <cell r="BD33">
            <v>0</v>
          </cell>
          <cell r="BE33">
            <v>96</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cell r="CM33">
            <v>0</v>
          </cell>
          <cell r="CN33">
            <v>0</v>
          </cell>
          <cell r="CO33">
            <v>0</v>
          </cell>
          <cell r="CP33">
            <v>0</v>
          </cell>
          <cell r="CQ33">
            <v>0</v>
          </cell>
          <cell r="CR33">
            <v>0</v>
          </cell>
          <cell r="CS33">
            <v>0</v>
          </cell>
          <cell r="CT33">
            <v>0</v>
          </cell>
          <cell r="CU33">
            <v>0</v>
          </cell>
          <cell r="CV33">
            <v>0</v>
          </cell>
          <cell r="CW33">
            <v>0</v>
          </cell>
          <cell r="DH33">
            <v>0</v>
          </cell>
          <cell r="DI33">
            <v>0</v>
          </cell>
          <cell r="DJ33">
            <v>0</v>
          </cell>
          <cell r="DK33">
            <v>0</v>
          </cell>
          <cell r="DL33">
            <v>0</v>
          </cell>
          <cell r="DM33">
            <v>0</v>
          </cell>
          <cell r="DN33">
            <v>0</v>
          </cell>
          <cell r="DO33">
            <v>0</v>
          </cell>
          <cell r="DP33">
            <v>0</v>
          </cell>
          <cell r="DQ33">
            <v>0</v>
          </cell>
          <cell r="DR33">
            <v>797</v>
          </cell>
          <cell r="DS33">
            <v>0</v>
          </cell>
          <cell r="DT33">
            <v>0</v>
          </cell>
          <cell r="DU33">
            <v>0</v>
          </cell>
          <cell r="DV33">
            <v>192</v>
          </cell>
          <cell r="DW33">
            <v>605</v>
          </cell>
          <cell r="DX33">
            <v>0</v>
          </cell>
          <cell r="DY33">
            <v>0</v>
          </cell>
          <cell r="DZ33">
            <v>0</v>
          </cell>
          <cell r="EA33">
            <v>0</v>
          </cell>
        </row>
        <row r="34">
          <cell r="B34">
            <v>0</v>
          </cell>
          <cell r="C34">
            <v>0</v>
          </cell>
          <cell r="D34">
            <v>0</v>
          </cell>
          <cell r="E34">
            <v>0</v>
          </cell>
          <cell r="F34">
            <v>0</v>
          </cell>
          <cell r="G34">
            <v>0</v>
          </cell>
          <cell r="H34">
            <v>0</v>
          </cell>
          <cell r="I34">
            <v>0</v>
          </cell>
          <cell r="J34">
            <v>0</v>
          </cell>
          <cell r="K34">
            <v>0</v>
          </cell>
          <cell r="L34">
            <v>0</v>
          </cell>
          <cell r="M34" t="e">
            <v>#REF!</v>
          </cell>
          <cell r="N34" t="e">
            <v>#REF!</v>
          </cell>
          <cell r="O34" t="e">
            <v>#REF!</v>
          </cell>
          <cell r="P34" t="e">
            <v>#REF!</v>
          </cell>
          <cell r="Q34" t="e">
            <v>#REF!</v>
          </cell>
          <cell r="R34" t="e">
            <v>#REF!</v>
          </cell>
          <cell r="S34" t="e">
            <v>#REF!</v>
          </cell>
          <cell r="T34" t="e">
            <v>#REF!</v>
          </cell>
          <cell r="U34" t="e">
            <v>#REF!</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0</v>
          </cell>
          <cell r="CW34">
            <v>0</v>
          </cell>
          <cell r="DH34">
            <v>0</v>
          </cell>
          <cell r="DI34">
            <v>0</v>
          </cell>
          <cell r="DJ34">
            <v>0</v>
          </cell>
          <cell r="DK34">
            <v>0</v>
          </cell>
          <cell r="DL34">
            <v>0</v>
          </cell>
          <cell r="DM34">
            <v>0</v>
          </cell>
          <cell r="DN34">
            <v>0</v>
          </cell>
          <cell r="DO34">
            <v>0</v>
          </cell>
          <cell r="DP34">
            <v>0</v>
          </cell>
          <cell r="DQ34">
            <v>0</v>
          </cell>
          <cell r="DR34">
            <v>0</v>
          </cell>
          <cell r="DS34">
            <v>0</v>
          </cell>
          <cell r="DT34">
            <v>0</v>
          </cell>
          <cell r="DU34">
            <v>0</v>
          </cell>
          <cell r="DV34">
            <v>0</v>
          </cell>
          <cell r="DW34">
            <v>0</v>
          </cell>
          <cell r="DX34">
            <v>0</v>
          </cell>
          <cell r="DY34">
            <v>0</v>
          </cell>
          <cell r="DZ34">
            <v>0</v>
          </cell>
          <cell r="EA34">
            <v>0</v>
          </cell>
        </row>
        <row r="35">
          <cell r="B35">
            <v>83</v>
          </cell>
          <cell r="C35">
            <v>83</v>
          </cell>
          <cell r="D35">
            <v>79</v>
          </cell>
          <cell r="E35">
            <v>79</v>
          </cell>
          <cell r="F35">
            <v>79</v>
          </cell>
          <cell r="G35">
            <v>83</v>
          </cell>
          <cell r="H35">
            <v>77</v>
          </cell>
          <cell r="I35">
            <v>77</v>
          </cell>
          <cell r="J35">
            <v>0</v>
          </cell>
          <cell r="K35">
            <v>0</v>
          </cell>
          <cell r="L35">
            <v>79</v>
          </cell>
          <cell r="M35" t="e">
            <v>#REF!</v>
          </cell>
          <cell r="N35" t="e">
            <v>#REF!</v>
          </cell>
          <cell r="O35" t="e">
            <v>#REF!</v>
          </cell>
          <cell r="P35" t="e">
            <v>#REF!</v>
          </cell>
          <cell r="Q35">
            <v>79</v>
          </cell>
          <cell r="R35" t="e">
            <v>#REF!</v>
          </cell>
          <cell r="S35" t="e">
            <v>#REF!</v>
          </cell>
          <cell r="T35" t="e">
            <v>#REF!</v>
          </cell>
          <cell r="U35" t="e">
            <v>#REF!</v>
          </cell>
          <cell r="V35">
            <v>79</v>
          </cell>
          <cell r="W35">
            <v>0</v>
          </cell>
          <cell r="X35">
            <v>0</v>
          </cell>
          <cell r="Y35">
            <v>0</v>
          </cell>
          <cell r="Z35">
            <v>0</v>
          </cell>
          <cell r="AA35">
            <v>79</v>
          </cell>
          <cell r="AB35">
            <v>0</v>
          </cell>
          <cell r="AC35">
            <v>0</v>
          </cell>
          <cell r="AD35">
            <v>0</v>
          </cell>
          <cell r="AE35">
            <v>0</v>
          </cell>
          <cell r="AF35">
            <v>79</v>
          </cell>
          <cell r="AG35">
            <v>0</v>
          </cell>
          <cell r="AH35">
            <v>0</v>
          </cell>
          <cell r="AI35">
            <v>0</v>
          </cell>
          <cell r="AJ35">
            <v>0</v>
          </cell>
          <cell r="AK35">
            <v>79</v>
          </cell>
          <cell r="AL35">
            <v>0</v>
          </cell>
          <cell r="AM35">
            <v>0</v>
          </cell>
          <cell r="AN35">
            <v>0</v>
          </cell>
          <cell r="AO35">
            <v>0</v>
          </cell>
          <cell r="AP35">
            <v>79</v>
          </cell>
          <cell r="AQ35">
            <v>0</v>
          </cell>
          <cell r="AR35">
            <v>0</v>
          </cell>
          <cell r="AS35">
            <v>0</v>
          </cell>
          <cell r="AT35">
            <v>0</v>
          </cell>
          <cell r="AU35">
            <v>79</v>
          </cell>
          <cell r="AV35">
            <v>0</v>
          </cell>
          <cell r="AW35">
            <v>0</v>
          </cell>
          <cell r="AX35">
            <v>0</v>
          </cell>
          <cell r="AY35">
            <v>0</v>
          </cell>
          <cell r="AZ35">
            <v>77</v>
          </cell>
          <cell r="BA35">
            <v>0</v>
          </cell>
          <cell r="BB35">
            <v>0</v>
          </cell>
          <cell r="BC35">
            <v>0</v>
          </cell>
          <cell r="BD35">
            <v>0</v>
          </cell>
          <cell r="BE35">
            <v>77</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DH35">
            <v>0</v>
          </cell>
          <cell r="DI35">
            <v>0</v>
          </cell>
          <cell r="DJ35">
            <v>0</v>
          </cell>
          <cell r="DK35">
            <v>0</v>
          </cell>
          <cell r="DL35">
            <v>0</v>
          </cell>
          <cell r="DM35">
            <v>0</v>
          </cell>
          <cell r="DN35">
            <v>0</v>
          </cell>
          <cell r="DO35">
            <v>0</v>
          </cell>
          <cell r="DP35">
            <v>0</v>
          </cell>
          <cell r="DQ35">
            <v>0</v>
          </cell>
          <cell r="DR35">
            <v>476</v>
          </cell>
          <cell r="DS35">
            <v>0</v>
          </cell>
          <cell r="DT35">
            <v>0</v>
          </cell>
          <cell r="DU35">
            <v>0</v>
          </cell>
          <cell r="DV35">
            <v>0</v>
          </cell>
          <cell r="DW35">
            <v>476</v>
          </cell>
          <cell r="DX35">
            <v>0</v>
          </cell>
          <cell r="DY35">
            <v>0</v>
          </cell>
          <cell r="DZ35">
            <v>0</v>
          </cell>
          <cell r="EA35">
            <v>0</v>
          </cell>
        </row>
        <row r="36">
          <cell r="B36">
            <v>100</v>
          </cell>
          <cell r="C36">
            <v>100</v>
          </cell>
          <cell r="D36">
            <v>100</v>
          </cell>
          <cell r="E36">
            <v>100</v>
          </cell>
          <cell r="F36">
            <v>100</v>
          </cell>
          <cell r="G36">
            <v>100</v>
          </cell>
          <cell r="H36">
            <v>100</v>
          </cell>
          <cell r="I36">
            <v>100</v>
          </cell>
          <cell r="J36">
            <v>0</v>
          </cell>
          <cell r="K36">
            <v>0</v>
          </cell>
          <cell r="L36">
            <v>100</v>
          </cell>
          <cell r="M36" t="e">
            <v>#REF!</v>
          </cell>
          <cell r="N36" t="e">
            <v>#REF!</v>
          </cell>
          <cell r="O36" t="e">
            <v>#REF!</v>
          </cell>
          <cell r="P36" t="e">
            <v>#REF!</v>
          </cell>
          <cell r="Q36">
            <v>100</v>
          </cell>
          <cell r="R36" t="e">
            <v>#REF!</v>
          </cell>
          <cell r="S36" t="e">
            <v>#REF!</v>
          </cell>
          <cell r="T36" t="e">
            <v>#REF!</v>
          </cell>
          <cell r="U36" t="e">
            <v>#REF!</v>
          </cell>
          <cell r="V36">
            <v>100</v>
          </cell>
          <cell r="W36">
            <v>0</v>
          </cell>
          <cell r="X36">
            <v>0</v>
          </cell>
          <cell r="Y36">
            <v>0</v>
          </cell>
          <cell r="Z36">
            <v>0</v>
          </cell>
          <cell r="AA36">
            <v>100</v>
          </cell>
          <cell r="AB36">
            <v>0</v>
          </cell>
          <cell r="AC36">
            <v>0</v>
          </cell>
          <cell r="AD36">
            <v>0</v>
          </cell>
          <cell r="AE36">
            <v>0</v>
          </cell>
          <cell r="AF36">
            <v>100</v>
          </cell>
          <cell r="AG36">
            <v>0</v>
          </cell>
          <cell r="AH36">
            <v>0</v>
          </cell>
          <cell r="AI36">
            <v>0</v>
          </cell>
          <cell r="AJ36">
            <v>0</v>
          </cell>
          <cell r="AK36">
            <v>100</v>
          </cell>
          <cell r="AL36">
            <v>0</v>
          </cell>
          <cell r="AM36">
            <v>0</v>
          </cell>
          <cell r="AN36">
            <v>0</v>
          </cell>
          <cell r="AO36">
            <v>0</v>
          </cell>
          <cell r="AP36">
            <v>100</v>
          </cell>
          <cell r="AQ36">
            <v>0</v>
          </cell>
          <cell r="AR36">
            <v>0</v>
          </cell>
          <cell r="AS36">
            <v>0</v>
          </cell>
          <cell r="AT36">
            <v>0</v>
          </cell>
          <cell r="AU36">
            <v>100</v>
          </cell>
          <cell r="AV36">
            <v>0</v>
          </cell>
          <cell r="AW36">
            <v>0</v>
          </cell>
          <cell r="AX36">
            <v>0</v>
          </cell>
          <cell r="AY36">
            <v>0</v>
          </cell>
          <cell r="AZ36">
            <v>100</v>
          </cell>
          <cell r="BA36">
            <v>0</v>
          </cell>
          <cell r="BB36">
            <v>0</v>
          </cell>
          <cell r="BC36">
            <v>0</v>
          </cell>
          <cell r="BD36">
            <v>0</v>
          </cell>
          <cell r="BE36">
            <v>100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cell r="CP36">
            <v>0</v>
          </cell>
          <cell r="CQ36">
            <v>0</v>
          </cell>
          <cell r="CR36">
            <v>0</v>
          </cell>
          <cell r="CS36">
            <v>0</v>
          </cell>
          <cell r="CT36">
            <v>0</v>
          </cell>
          <cell r="CU36">
            <v>0</v>
          </cell>
          <cell r="CV36">
            <v>0</v>
          </cell>
          <cell r="CW36">
            <v>0</v>
          </cell>
          <cell r="DH36">
            <v>0</v>
          </cell>
          <cell r="DI36">
            <v>0</v>
          </cell>
          <cell r="DJ36">
            <v>0</v>
          </cell>
          <cell r="DK36">
            <v>0</v>
          </cell>
          <cell r="DL36">
            <v>0</v>
          </cell>
          <cell r="DM36">
            <v>0</v>
          </cell>
          <cell r="DN36">
            <v>0</v>
          </cell>
          <cell r="DO36">
            <v>0</v>
          </cell>
          <cell r="DP36">
            <v>0</v>
          </cell>
          <cell r="DQ36">
            <v>0</v>
          </cell>
          <cell r="DR36">
            <v>600</v>
          </cell>
          <cell r="DS36">
            <v>0</v>
          </cell>
          <cell r="DT36">
            <v>0</v>
          </cell>
          <cell r="DU36">
            <v>0</v>
          </cell>
          <cell r="DV36">
            <v>0</v>
          </cell>
          <cell r="DW36">
            <v>600</v>
          </cell>
          <cell r="DX36">
            <v>0</v>
          </cell>
          <cell r="DY36">
            <v>0</v>
          </cell>
          <cell r="DZ36">
            <v>0</v>
          </cell>
          <cell r="EA36">
            <v>0</v>
          </cell>
        </row>
        <row r="37">
          <cell r="B37">
            <v>2871</v>
          </cell>
          <cell r="C37">
            <v>2871</v>
          </cell>
          <cell r="D37">
            <v>2834</v>
          </cell>
          <cell r="E37">
            <v>2834</v>
          </cell>
          <cell r="F37">
            <v>2797</v>
          </cell>
          <cell r="G37">
            <v>2871</v>
          </cell>
          <cell r="H37">
            <v>2727</v>
          </cell>
          <cell r="I37">
            <v>2727</v>
          </cell>
          <cell r="J37">
            <v>0</v>
          </cell>
          <cell r="K37">
            <v>0</v>
          </cell>
          <cell r="L37">
            <v>2891</v>
          </cell>
          <cell r="M37" t="e">
            <v>#REF!</v>
          </cell>
          <cell r="N37" t="e">
            <v>#REF!</v>
          </cell>
          <cell r="O37" t="e">
            <v>#REF!</v>
          </cell>
          <cell r="P37" t="e">
            <v>#REF!</v>
          </cell>
          <cell r="Q37">
            <v>2891</v>
          </cell>
          <cell r="R37" t="e">
            <v>#REF!</v>
          </cell>
          <cell r="S37" t="e">
            <v>#REF!</v>
          </cell>
          <cell r="T37" t="e">
            <v>#REF!</v>
          </cell>
          <cell r="U37" t="e">
            <v>#REF!</v>
          </cell>
          <cell r="V37">
            <v>2834</v>
          </cell>
          <cell r="W37">
            <v>0</v>
          </cell>
          <cell r="X37">
            <v>0</v>
          </cell>
          <cell r="Y37">
            <v>0</v>
          </cell>
          <cell r="Z37">
            <v>0</v>
          </cell>
          <cell r="AA37">
            <v>2834</v>
          </cell>
          <cell r="AB37">
            <v>0</v>
          </cell>
          <cell r="AC37">
            <v>0</v>
          </cell>
          <cell r="AD37">
            <v>0</v>
          </cell>
          <cell r="AE37">
            <v>0</v>
          </cell>
          <cell r="AF37">
            <v>2778</v>
          </cell>
          <cell r="AG37">
            <v>0</v>
          </cell>
          <cell r="AH37">
            <v>0</v>
          </cell>
          <cell r="AI37">
            <v>0</v>
          </cell>
          <cell r="AJ37">
            <v>0</v>
          </cell>
          <cell r="AK37">
            <v>2778</v>
          </cell>
          <cell r="AL37">
            <v>0</v>
          </cell>
          <cell r="AM37">
            <v>0</v>
          </cell>
          <cell r="AN37">
            <v>0</v>
          </cell>
          <cell r="AO37">
            <v>0</v>
          </cell>
          <cell r="AP37">
            <v>2797</v>
          </cell>
          <cell r="AQ37">
            <v>0</v>
          </cell>
          <cell r="AR37">
            <v>0</v>
          </cell>
          <cell r="AS37">
            <v>0</v>
          </cell>
          <cell r="AT37">
            <v>0</v>
          </cell>
          <cell r="AU37">
            <v>2797</v>
          </cell>
          <cell r="AV37">
            <v>0</v>
          </cell>
          <cell r="AW37">
            <v>0</v>
          </cell>
          <cell r="AX37">
            <v>0</v>
          </cell>
          <cell r="AY37">
            <v>0</v>
          </cell>
          <cell r="AZ37">
            <v>2727</v>
          </cell>
          <cell r="BA37">
            <v>0</v>
          </cell>
          <cell r="BB37">
            <v>0</v>
          </cell>
          <cell r="BC37">
            <v>0</v>
          </cell>
          <cell r="BD37">
            <v>0</v>
          </cell>
          <cell r="BE37">
            <v>2727</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DH37">
            <v>0</v>
          </cell>
          <cell r="DI37">
            <v>0</v>
          </cell>
          <cell r="DJ37">
            <v>0</v>
          </cell>
          <cell r="DK37">
            <v>0</v>
          </cell>
          <cell r="DL37">
            <v>0</v>
          </cell>
          <cell r="DM37">
            <v>0</v>
          </cell>
          <cell r="DN37">
            <v>0</v>
          </cell>
          <cell r="DO37">
            <v>0</v>
          </cell>
          <cell r="DP37">
            <v>0</v>
          </cell>
          <cell r="DQ37">
            <v>0</v>
          </cell>
          <cell r="DR37">
            <v>16898</v>
          </cell>
          <cell r="DS37">
            <v>0</v>
          </cell>
          <cell r="DT37">
            <v>0</v>
          </cell>
          <cell r="DU37">
            <v>0</v>
          </cell>
          <cell r="DV37">
            <v>0</v>
          </cell>
          <cell r="DW37">
            <v>16898</v>
          </cell>
          <cell r="DX37">
            <v>0</v>
          </cell>
          <cell r="DY37">
            <v>0</v>
          </cell>
          <cell r="DZ37">
            <v>0</v>
          </cell>
          <cell r="EA37">
            <v>0</v>
          </cell>
        </row>
        <row r="38">
          <cell r="B38">
            <v>919</v>
          </cell>
          <cell r="C38">
            <v>919</v>
          </cell>
          <cell r="D38">
            <v>907</v>
          </cell>
          <cell r="E38">
            <v>907</v>
          </cell>
          <cell r="F38">
            <v>1017</v>
          </cell>
          <cell r="G38">
            <v>919</v>
          </cell>
          <cell r="H38">
            <v>1128</v>
          </cell>
          <cell r="I38">
            <v>1128</v>
          </cell>
          <cell r="J38">
            <v>0</v>
          </cell>
          <cell r="K38">
            <v>0</v>
          </cell>
          <cell r="L38">
            <v>919</v>
          </cell>
          <cell r="M38" t="e">
            <v>#REF!</v>
          </cell>
          <cell r="N38" t="e">
            <v>#REF!</v>
          </cell>
          <cell r="O38" t="e">
            <v>#REF!</v>
          </cell>
          <cell r="P38" t="e">
            <v>#REF!</v>
          </cell>
          <cell r="Q38">
            <v>919</v>
          </cell>
          <cell r="R38" t="e">
            <v>#REF!</v>
          </cell>
          <cell r="S38" t="e">
            <v>#REF!</v>
          </cell>
          <cell r="T38" t="e">
            <v>#REF!</v>
          </cell>
          <cell r="U38" t="e">
            <v>#REF!</v>
          </cell>
          <cell r="V38">
            <v>907</v>
          </cell>
          <cell r="W38">
            <v>0</v>
          </cell>
          <cell r="X38">
            <v>0</v>
          </cell>
          <cell r="Y38">
            <v>0</v>
          </cell>
          <cell r="Z38">
            <v>0</v>
          </cell>
          <cell r="AA38">
            <v>907</v>
          </cell>
          <cell r="AB38">
            <v>0</v>
          </cell>
          <cell r="AC38">
            <v>0</v>
          </cell>
          <cell r="AD38">
            <v>0</v>
          </cell>
          <cell r="AE38">
            <v>0</v>
          </cell>
          <cell r="AF38">
            <v>935</v>
          </cell>
          <cell r="AG38">
            <v>0</v>
          </cell>
          <cell r="AH38">
            <v>0</v>
          </cell>
          <cell r="AI38">
            <v>0</v>
          </cell>
          <cell r="AJ38">
            <v>0</v>
          </cell>
          <cell r="AK38">
            <v>935</v>
          </cell>
          <cell r="AL38">
            <v>0</v>
          </cell>
          <cell r="AM38">
            <v>0</v>
          </cell>
          <cell r="AN38">
            <v>0</v>
          </cell>
          <cell r="AO38">
            <v>0</v>
          </cell>
          <cell r="AP38">
            <v>1017</v>
          </cell>
          <cell r="AQ38">
            <v>0</v>
          </cell>
          <cell r="AR38">
            <v>0</v>
          </cell>
          <cell r="AS38">
            <v>0</v>
          </cell>
          <cell r="AT38">
            <v>0</v>
          </cell>
          <cell r="AU38">
            <v>1017</v>
          </cell>
          <cell r="AV38">
            <v>0</v>
          </cell>
          <cell r="AW38">
            <v>0</v>
          </cell>
          <cell r="AX38">
            <v>0</v>
          </cell>
          <cell r="AY38">
            <v>0</v>
          </cell>
          <cell r="AZ38">
            <v>1128</v>
          </cell>
          <cell r="BA38">
            <v>0</v>
          </cell>
          <cell r="BB38">
            <v>0</v>
          </cell>
          <cell r="BC38">
            <v>0</v>
          </cell>
          <cell r="BD38">
            <v>0</v>
          </cell>
          <cell r="BE38">
            <v>1128</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0</v>
          </cell>
          <cell r="CW38">
            <v>0</v>
          </cell>
          <cell r="DH38">
            <v>0</v>
          </cell>
          <cell r="DI38">
            <v>0</v>
          </cell>
          <cell r="DJ38">
            <v>0</v>
          </cell>
          <cell r="DK38">
            <v>0</v>
          </cell>
          <cell r="DL38">
            <v>0</v>
          </cell>
          <cell r="DM38">
            <v>0</v>
          </cell>
          <cell r="DN38">
            <v>0</v>
          </cell>
          <cell r="DO38">
            <v>0</v>
          </cell>
          <cell r="DP38">
            <v>0</v>
          </cell>
          <cell r="DQ38">
            <v>0</v>
          </cell>
          <cell r="DR38">
            <v>5825</v>
          </cell>
          <cell r="DS38">
            <v>0</v>
          </cell>
          <cell r="DT38">
            <v>0</v>
          </cell>
          <cell r="DU38">
            <v>0</v>
          </cell>
          <cell r="DV38">
            <v>0</v>
          </cell>
          <cell r="DW38">
            <v>5825</v>
          </cell>
          <cell r="DX38">
            <v>0</v>
          </cell>
          <cell r="DY38">
            <v>0</v>
          </cell>
          <cell r="DZ38">
            <v>0</v>
          </cell>
          <cell r="EA38">
            <v>0</v>
          </cell>
        </row>
        <row r="39">
          <cell r="B39">
            <v>459</v>
          </cell>
          <cell r="C39">
            <v>25</v>
          </cell>
          <cell r="D39">
            <v>30</v>
          </cell>
          <cell r="E39">
            <v>28</v>
          </cell>
          <cell r="F39">
            <v>250</v>
          </cell>
          <cell r="G39">
            <v>0</v>
          </cell>
          <cell r="H39">
            <v>0</v>
          </cell>
          <cell r="I39">
            <v>0</v>
          </cell>
          <cell r="J39">
            <v>0</v>
          </cell>
          <cell r="K39">
            <v>126</v>
          </cell>
          <cell r="L39">
            <v>409</v>
          </cell>
          <cell r="M39">
            <v>0</v>
          </cell>
          <cell r="N39">
            <v>0</v>
          </cell>
          <cell r="O39">
            <v>28</v>
          </cell>
          <cell r="P39">
            <v>255</v>
          </cell>
          <cell r="Q39">
            <v>0</v>
          </cell>
          <cell r="R39">
            <v>0</v>
          </cell>
          <cell r="S39">
            <v>0</v>
          </cell>
          <cell r="T39">
            <v>0</v>
          </cell>
          <cell r="U39">
            <v>126</v>
          </cell>
          <cell r="V39">
            <v>414</v>
          </cell>
          <cell r="W39">
            <v>0</v>
          </cell>
          <cell r="X39">
            <v>0</v>
          </cell>
          <cell r="Y39">
            <v>28</v>
          </cell>
          <cell r="Z39">
            <v>260</v>
          </cell>
          <cell r="AA39">
            <v>126</v>
          </cell>
          <cell r="AB39">
            <v>429</v>
          </cell>
          <cell r="AC39">
            <v>0</v>
          </cell>
          <cell r="AD39">
            <v>0</v>
          </cell>
          <cell r="AE39">
            <v>126</v>
          </cell>
          <cell r="AF39">
            <v>449</v>
          </cell>
          <cell r="AG39">
            <v>0</v>
          </cell>
          <cell r="AH39">
            <v>30</v>
          </cell>
          <cell r="AI39">
            <v>28</v>
          </cell>
          <cell r="AJ39">
            <v>265</v>
          </cell>
          <cell r="AK39">
            <v>126</v>
          </cell>
          <cell r="AL39">
            <v>424</v>
          </cell>
          <cell r="AM39">
            <v>0</v>
          </cell>
          <cell r="AN39">
            <v>0</v>
          </cell>
          <cell r="AO39">
            <v>126</v>
          </cell>
          <cell r="AP39">
            <v>424</v>
          </cell>
          <cell r="AQ39">
            <v>0</v>
          </cell>
          <cell r="AR39">
            <v>0</v>
          </cell>
          <cell r="AS39">
            <v>28</v>
          </cell>
          <cell r="AT39">
            <v>270</v>
          </cell>
          <cell r="AU39">
            <v>0</v>
          </cell>
          <cell r="AV39">
            <v>0</v>
          </cell>
          <cell r="AW39">
            <v>0</v>
          </cell>
          <cell r="AX39">
            <v>0</v>
          </cell>
          <cell r="AY39">
            <v>126</v>
          </cell>
          <cell r="AZ39">
            <v>429</v>
          </cell>
          <cell r="BA39">
            <v>0</v>
          </cell>
          <cell r="BB39">
            <v>0</v>
          </cell>
          <cell r="BC39">
            <v>28</v>
          </cell>
          <cell r="BD39">
            <v>275</v>
          </cell>
          <cell r="BE39">
            <v>0</v>
          </cell>
          <cell r="BF39">
            <v>0</v>
          </cell>
          <cell r="BG39">
            <v>0</v>
          </cell>
          <cell r="BH39">
            <v>0</v>
          </cell>
          <cell r="BI39">
            <v>126</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v>0</v>
          </cell>
          <cell r="CV39">
            <v>0</v>
          </cell>
          <cell r="CW39">
            <v>0</v>
          </cell>
          <cell r="DH39">
            <v>0</v>
          </cell>
          <cell r="DI39">
            <v>0</v>
          </cell>
          <cell r="DJ39">
            <v>0</v>
          </cell>
          <cell r="DK39">
            <v>0</v>
          </cell>
          <cell r="DL39">
            <v>0</v>
          </cell>
          <cell r="DM39">
            <v>0</v>
          </cell>
          <cell r="DN39">
            <v>0</v>
          </cell>
          <cell r="DO39">
            <v>0</v>
          </cell>
          <cell r="DP39">
            <v>0</v>
          </cell>
          <cell r="DQ39">
            <v>0</v>
          </cell>
          <cell r="DR39">
            <v>2584</v>
          </cell>
          <cell r="DS39">
            <v>25</v>
          </cell>
          <cell r="DT39">
            <v>60</v>
          </cell>
          <cell r="DU39">
            <v>168</v>
          </cell>
          <cell r="DV39">
            <v>1575</v>
          </cell>
          <cell r="DW39">
            <v>0</v>
          </cell>
          <cell r="DX39">
            <v>0</v>
          </cell>
          <cell r="DY39">
            <v>0</v>
          </cell>
          <cell r="DZ39">
            <v>0</v>
          </cell>
          <cell r="EA39">
            <v>756</v>
          </cell>
        </row>
        <row r="40">
          <cell r="L40">
            <v>0</v>
          </cell>
          <cell r="M40" t="e">
            <v>#REF!</v>
          </cell>
          <cell r="N40" t="e">
            <v>#REF!</v>
          </cell>
          <cell r="O40" t="e">
            <v>#REF!</v>
          </cell>
          <cell r="P40" t="e">
            <v>#REF!</v>
          </cell>
          <cell r="Q40" t="e">
            <v>#REF!</v>
          </cell>
          <cell r="R40" t="e">
            <v>#REF!</v>
          </cell>
          <cell r="S40" t="e">
            <v>#REF!</v>
          </cell>
          <cell r="T40" t="e">
            <v>#REF!</v>
          </cell>
          <cell r="U40" t="e">
            <v>#REF!</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DH40">
            <v>0</v>
          </cell>
          <cell r="DI40">
            <v>0</v>
          </cell>
          <cell r="DJ40">
            <v>0</v>
          </cell>
          <cell r="DK40">
            <v>0</v>
          </cell>
          <cell r="DL40">
            <v>0</v>
          </cell>
          <cell r="DM40">
            <v>0</v>
          </cell>
          <cell r="DN40">
            <v>0</v>
          </cell>
          <cell r="DO40">
            <v>0</v>
          </cell>
          <cell r="DP40">
            <v>0</v>
          </cell>
          <cell r="DQ40">
            <v>0</v>
          </cell>
          <cell r="DR40">
            <v>0</v>
          </cell>
          <cell r="DS40">
            <v>0</v>
          </cell>
          <cell r="DT40">
            <v>0</v>
          </cell>
          <cell r="DU40">
            <v>0</v>
          </cell>
          <cell r="DV40">
            <v>0</v>
          </cell>
          <cell r="DW40">
            <v>0</v>
          </cell>
          <cell r="DX40">
            <v>0</v>
          </cell>
          <cell r="DY40">
            <v>0</v>
          </cell>
          <cell r="DZ40">
            <v>0</v>
          </cell>
          <cell r="EA40">
            <v>0</v>
          </cell>
        </row>
        <row r="41">
          <cell r="L41">
            <v>0</v>
          </cell>
          <cell r="M41" t="e">
            <v>#REF!</v>
          </cell>
          <cell r="N41" t="e">
            <v>#REF!</v>
          </cell>
          <cell r="O41" t="e">
            <v>#REF!</v>
          </cell>
          <cell r="P41" t="e">
            <v>#REF!</v>
          </cell>
          <cell r="Q41" t="e">
            <v>#REF!</v>
          </cell>
          <cell r="R41" t="e">
            <v>#REF!</v>
          </cell>
          <cell r="S41" t="e">
            <v>#REF!</v>
          </cell>
          <cell r="T41" t="e">
            <v>#REF!</v>
          </cell>
          <cell r="U41" t="e">
            <v>#REF!</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DH41">
            <v>0</v>
          </cell>
          <cell r="DI41">
            <v>0</v>
          </cell>
          <cell r="DJ41">
            <v>0</v>
          </cell>
          <cell r="DK41">
            <v>0</v>
          </cell>
          <cell r="DL41">
            <v>0</v>
          </cell>
          <cell r="DM41">
            <v>0</v>
          </cell>
          <cell r="DN41">
            <v>0</v>
          </cell>
          <cell r="DO41">
            <v>0</v>
          </cell>
          <cell r="DP41">
            <v>0</v>
          </cell>
          <cell r="DQ41">
            <v>0</v>
          </cell>
          <cell r="DR41">
            <v>0</v>
          </cell>
          <cell r="DS41">
            <v>0</v>
          </cell>
          <cell r="DT41">
            <v>0</v>
          </cell>
          <cell r="DU41">
            <v>0</v>
          </cell>
          <cell r="DV41">
            <v>0</v>
          </cell>
          <cell r="DW41">
            <v>0</v>
          </cell>
          <cell r="DX41">
            <v>0</v>
          </cell>
          <cell r="DY41">
            <v>0</v>
          </cell>
          <cell r="DZ41">
            <v>0</v>
          </cell>
          <cell r="EA41">
            <v>0</v>
          </cell>
        </row>
        <row r="42">
          <cell r="L42">
            <v>0</v>
          </cell>
          <cell r="M42" t="e">
            <v>#REF!</v>
          </cell>
          <cell r="N42" t="e">
            <v>#REF!</v>
          </cell>
          <cell r="O42" t="e">
            <v>#REF!</v>
          </cell>
          <cell r="P42" t="e">
            <v>#REF!</v>
          </cell>
          <cell r="Q42" t="e">
            <v>#REF!</v>
          </cell>
          <cell r="R42" t="e">
            <v>#REF!</v>
          </cell>
          <cell r="S42" t="e">
            <v>#REF!</v>
          </cell>
          <cell r="T42" t="e">
            <v>#REF!</v>
          </cell>
          <cell r="U42" t="e">
            <v>#REF!</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DH42">
            <v>0</v>
          </cell>
          <cell r="DI42">
            <v>0</v>
          </cell>
          <cell r="DJ42">
            <v>0</v>
          </cell>
          <cell r="DK42">
            <v>0</v>
          </cell>
          <cell r="DL42">
            <v>0</v>
          </cell>
          <cell r="DM42">
            <v>0</v>
          </cell>
          <cell r="DN42">
            <v>0</v>
          </cell>
          <cell r="DO42">
            <v>0</v>
          </cell>
          <cell r="DP42">
            <v>0</v>
          </cell>
          <cell r="DQ42">
            <v>0</v>
          </cell>
          <cell r="DR42">
            <v>0</v>
          </cell>
          <cell r="DS42">
            <v>0</v>
          </cell>
          <cell r="DT42">
            <v>0</v>
          </cell>
          <cell r="DU42">
            <v>0</v>
          </cell>
          <cell r="DV42">
            <v>0</v>
          </cell>
          <cell r="DW42">
            <v>0</v>
          </cell>
          <cell r="DX42">
            <v>0</v>
          </cell>
          <cell r="DY42">
            <v>0</v>
          </cell>
          <cell r="DZ42">
            <v>0</v>
          </cell>
          <cell r="EA42">
            <v>0</v>
          </cell>
        </row>
        <row r="43">
          <cell r="L43">
            <v>0</v>
          </cell>
          <cell r="M43" t="e">
            <v>#REF!</v>
          </cell>
          <cell r="N43" t="e">
            <v>#REF!</v>
          </cell>
          <cell r="O43" t="e">
            <v>#REF!</v>
          </cell>
          <cell r="P43" t="e">
            <v>#REF!</v>
          </cell>
          <cell r="Q43" t="e">
            <v>#REF!</v>
          </cell>
          <cell r="R43" t="e">
            <v>#REF!</v>
          </cell>
          <cell r="S43" t="e">
            <v>#REF!</v>
          </cell>
          <cell r="T43" t="e">
            <v>#REF!</v>
          </cell>
          <cell r="U43" t="e">
            <v>#REF!</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DH43">
            <v>0</v>
          </cell>
          <cell r="DI43">
            <v>0</v>
          </cell>
          <cell r="DJ43">
            <v>0</v>
          </cell>
          <cell r="DK43">
            <v>0</v>
          </cell>
          <cell r="DL43">
            <v>0</v>
          </cell>
          <cell r="DM43">
            <v>0</v>
          </cell>
          <cell r="DN43">
            <v>0</v>
          </cell>
          <cell r="DO43">
            <v>0</v>
          </cell>
          <cell r="DP43">
            <v>0</v>
          </cell>
          <cell r="DQ43">
            <v>0</v>
          </cell>
          <cell r="DR43">
            <v>0</v>
          </cell>
          <cell r="DS43">
            <v>0</v>
          </cell>
          <cell r="DT43">
            <v>0</v>
          </cell>
          <cell r="DU43">
            <v>0</v>
          </cell>
          <cell r="DV43">
            <v>0</v>
          </cell>
          <cell r="DW43">
            <v>0</v>
          </cell>
          <cell r="DX43">
            <v>0</v>
          </cell>
          <cell r="DY43">
            <v>0</v>
          </cell>
          <cell r="DZ43">
            <v>0</v>
          </cell>
          <cell r="EA43">
            <v>0</v>
          </cell>
        </row>
        <row r="44">
          <cell r="B44">
            <v>6508.9731666666648</v>
          </cell>
          <cell r="C44">
            <v>182.13245835576416</v>
          </cell>
          <cell r="D44">
            <v>2480.7045512977334</v>
          </cell>
          <cell r="E44">
            <v>210.6790451801825</v>
          </cell>
          <cell r="F44">
            <v>696.1133440105059</v>
          </cell>
          <cell r="G44">
            <v>195.54079168909749</v>
          </cell>
          <cell r="H44">
            <v>275.55120801318168</v>
          </cell>
          <cell r="I44">
            <v>195.54079168909749</v>
          </cell>
          <cell r="J44">
            <v>275.55120801318168</v>
          </cell>
          <cell r="K44">
            <v>2468.2517681201998</v>
          </cell>
          <cell r="L44">
            <v>6521.3227121212112</v>
          </cell>
          <cell r="M44">
            <v>182.13245835576416</v>
          </cell>
          <cell r="N44">
            <v>2480.7045512977334</v>
          </cell>
          <cell r="O44">
            <v>210.6790451801825</v>
          </cell>
          <cell r="P44">
            <v>697.94288946505139</v>
          </cell>
          <cell r="Q44" t="e">
            <v>#REF!</v>
          </cell>
          <cell r="R44" t="e">
            <v>#REF!</v>
          </cell>
          <cell r="S44">
            <v>195.54079168909749</v>
          </cell>
          <cell r="T44">
            <v>284.86029892227259</v>
          </cell>
          <cell r="U44">
            <v>2469.4626772111087</v>
          </cell>
          <cell r="V44">
            <v>6780.5627121212101</v>
          </cell>
          <cell r="W44">
            <v>182.25245835576416</v>
          </cell>
          <cell r="X44">
            <v>2726.0370512977333</v>
          </cell>
          <cell r="Y44">
            <v>210.6790451801825</v>
          </cell>
          <cell r="Z44">
            <v>704.2303894650513</v>
          </cell>
          <cell r="AA44">
            <v>185.25245835576416</v>
          </cell>
          <cell r="AB44">
            <v>3484.8872497104317</v>
          </cell>
          <cell r="AC44">
            <v>195.54079168909749</v>
          </cell>
          <cell r="AD44">
            <v>284.86029892227259</v>
          </cell>
          <cell r="AE44">
            <v>2476.9626772111087</v>
          </cell>
          <cell r="AF44">
            <v>7333.312712121211</v>
          </cell>
          <cell r="AG44">
            <v>182.25245835576416</v>
          </cell>
          <cell r="AH44">
            <v>3217.842606853289</v>
          </cell>
          <cell r="AI44">
            <v>210.6790451801825</v>
          </cell>
          <cell r="AJ44">
            <v>705.40816724282911</v>
          </cell>
          <cell r="AK44">
            <v>210.6790451801825</v>
          </cell>
          <cell r="AL44">
            <v>705.40816724282911</v>
          </cell>
          <cell r="AM44">
            <v>196.14079168909748</v>
          </cell>
          <cell r="AN44">
            <v>286.52696558893928</v>
          </cell>
          <cell r="AO44">
            <v>2534.4626772111087</v>
          </cell>
          <cell r="AP44">
            <v>7413.625212121211</v>
          </cell>
          <cell r="AQ44">
            <v>185.25245835576416</v>
          </cell>
          <cell r="AR44">
            <v>3292.780106853289</v>
          </cell>
          <cell r="AS44">
            <v>210.6790451801825</v>
          </cell>
          <cell r="AT44">
            <v>705.40816724282911</v>
          </cell>
          <cell r="AU44">
            <v>0</v>
          </cell>
          <cell r="AV44">
            <v>0</v>
          </cell>
          <cell r="AW44">
            <v>198.51579168909748</v>
          </cell>
          <cell r="AX44">
            <v>286.52696558893928</v>
          </cell>
          <cell r="AY44">
            <v>2534.4626772111087</v>
          </cell>
          <cell r="AZ44">
            <v>8311.6180692640664</v>
          </cell>
          <cell r="BA44">
            <v>185.25245835576416</v>
          </cell>
          <cell r="BB44">
            <v>3484.8872497104317</v>
          </cell>
          <cell r="BC44">
            <v>213.27904518018249</v>
          </cell>
          <cell r="BD44">
            <v>1408.6938815285434</v>
          </cell>
          <cell r="BE44">
            <v>0</v>
          </cell>
          <cell r="BF44">
            <v>0</v>
          </cell>
          <cell r="BG44">
            <v>198.51579168909748</v>
          </cell>
          <cell r="BH44">
            <v>286.52696558893928</v>
          </cell>
          <cell r="BI44">
            <v>2534.4626772111087</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DH44">
            <v>0</v>
          </cell>
          <cell r="DI44">
            <v>0</v>
          </cell>
          <cell r="DJ44">
            <v>0</v>
          </cell>
          <cell r="DK44">
            <v>0</v>
          </cell>
          <cell r="DL44">
            <v>0</v>
          </cell>
          <cell r="DM44">
            <v>0</v>
          </cell>
          <cell r="DN44">
            <v>0</v>
          </cell>
          <cell r="DO44">
            <v>0</v>
          </cell>
          <cell r="DP44">
            <v>0</v>
          </cell>
          <cell r="DQ44">
            <v>0</v>
          </cell>
          <cell r="DR44">
            <v>42869.414584415572</v>
          </cell>
          <cell r="DS44">
            <v>1099.274750134585</v>
          </cell>
          <cell r="DT44">
            <v>17682.956117310208</v>
          </cell>
          <cell r="DU44">
            <v>1266.674271081095</v>
          </cell>
          <cell r="DV44">
            <v>4917.7968389548105</v>
          </cell>
          <cell r="DW44">
            <v>0</v>
          </cell>
          <cell r="DX44">
            <v>0</v>
          </cell>
          <cell r="DY44">
            <v>1179.794750134585</v>
          </cell>
          <cell r="DZ44">
            <v>1704.8527026245447</v>
          </cell>
          <cell r="EA44">
            <v>15018.065154175743</v>
          </cell>
        </row>
        <row r="45">
          <cell r="L45">
            <v>0</v>
          </cell>
          <cell r="M45" t="e">
            <v>#REF!</v>
          </cell>
          <cell r="N45" t="e">
            <v>#REF!</v>
          </cell>
          <cell r="O45" t="e">
            <v>#REF!</v>
          </cell>
          <cell r="P45" t="e">
            <v>#REF!</v>
          </cell>
          <cell r="Q45" t="e">
            <v>#REF!</v>
          </cell>
          <cell r="R45" t="e">
            <v>#REF!</v>
          </cell>
          <cell r="S45" t="e">
            <v>#REF!</v>
          </cell>
          <cell r="T45" t="e">
            <v>#REF!</v>
          </cell>
          <cell r="U45" t="e">
            <v>#REF!</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cell r="CU45">
            <v>0</v>
          </cell>
          <cell r="CV45">
            <v>0</v>
          </cell>
          <cell r="CW45">
            <v>0</v>
          </cell>
          <cell r="DH45">
            <v>0</v>
          </cell>
          <cell r="DI45">
            <v>0</v>
          </cell>
          <cell r="DJ45">
            <v>0</v>
          </cell>
          <cell r="DK45">
            <v>0</v>
          </cell>
          <cell r="DL45">
            <v>0</v>
          </cell>
          <cell r="DM45">
            <v>0</v>
          </cell>
          <cell r="DN45">
            <v>0</v>
          </cell>
          <cell r="DO45">
            <v>0</v>
          </cell>
          <cell r="DP45">
            <v>0</v>
          </cell>
          <cell r="DQ45">
            <v>0</v>
          </cell>
          <cell r="DR45">
            <v>0</v>
          </cell>
          <cell r="DS45">
            <v>0</v>
          </cell>
          <cell r="DT45">
            <v>0</v>
          </cell>
          <cell r="DU45">
            <v>0</v>
          </cell>
          <cell r="DV45">
            <v>0</v>
          </cell>
          <cell r="DW45">
            <v>0</v>
          </cell>
          <cell r="DX45">
            <v>0</v>
          </cell>
          <cell r="DY45">
            <v>0</v>
          </cell>
          <cell r="DZ45">
            <v>0</v>
          </cell>
          <cell r="EA45">
            <v>0</v>
          </cell>
        </row>
        <row r="46">
          <cell r="B46">
            <v>-111</v>
          </cell>
          <cell r="C46">
            <v>-111</v>
          </cell>
          <cell r="D46">
            <v>-349</v>
          </cell>
          <cell r="E46">
            <v>-349</v>
          </cell>
          <cell r="F46">
            <v>-222</v>
          </cell>
          <cell r="G46">
            <v>-111</v>
          </cell>
          <cell r="H46">
            <v>-133</v>
          </cell>
          <cell r="I46">
            <v>-133</v>
          </cell>
          <cell r="J46">
            <v>0</v>
          </cell>
          <cell r="K46">
            <v>0</v>
          </cell>
          <cell r="L46">
            <v>-164</v>
          </cell>
          <cell r="M46" t="e">
            <v>#REF!</v>
          </cell>
          <cell r="N46" t="e">
            <v>#REF!</v>
          </cell>
          <cell r="O46" t="e">
            <v>#REF!</v>
          </cell>
          <cell r="P46" t="e">
            <v>#REF!</v>
          </cell>
          <cell r="Q46">
            <v>-164</v>
          </cell>
          <cell r="R46" t="e">
            <v>#REF!</v>
          </cell>
          <cell r="S46" t="e">
            <v>#REF!</v>
          </cell>
          <cell r="T46" t="e">
            <v>#REF!</v>
          </cell>
          <cell r="U46" t="e">
            <v>#REF!</v>
          </cell>
          <cell r="V46">
            <v>-349</v>
          </cell>
          <cell r="W46">
            <v>0</v>
          </cell>
          <cell r="X46">
            <v>0</v>
          </cell>
          <cell r="Y46">
            <v>0</v>
          </cell>
          <cell r="Z46">
            <v>0</v>
          </cell>
          <cell r="AA46">
            <v>-349</v>
          </cell>
          <cell r="AB46">
            <v>0</v>
          </cell>
          <cell r="AC46">
            <v>0</v>
          </cell>
          <cell r="AD46">
            <v>0</v>
          </cell>
          <cell r="AE46">
            <v>0</v>
          </cell>
          <cell r="AF46">
            <v>-274</v>
          </cell>
          <cell r="AG46">
            <v>0</v>
          </cell>
          <cell r="AH46">
            <v>0</v>
          </cell>
          <cell r="AI46">
            <v>0</v>
          </cell>
          <cell r="AJ46">
            <v>0</v>
          </cell>
          <cell r="AK46">
            <v>-274</v>
          </cell>
          <cell r="AL46">
            <v>0</v>
          </cell>
          <cell r="AM46">
            <v>0</v>
          </cell>
          <cell r="AN46">
            <v>0</v>
          </cell>
          <cell r="AO46">
            <v>0</v>
          </cell>
          <cell r="AP46">
            <v>-222</v>
          </cell>
          <cell r="AQ46">
            <v>0</v>
          </cell>
          <cell r="AR46">
            <v>0</v>
          </cell>
          <cell r="AS46">
            <v>0</v>
          </cell>
          <cell r="AT46">
            <v>0</v>
          </cell>
          <cell r="AU46">
            <v>-222</v>
          </cell>
          <cell r="AV46">
            <v>0</v>
          </cell>
          <cell r="AW46">
            <v>0</v>
          </cell>
          <cell r="AX46">
            <v>0</v>
          </cell>
          <cell r="AY46">
            <v>0</v>
          </cell>
          <cell r="AZ46">
            <v>-133</v>
          </cell>
          <cell r="BA46">
            <v>0</v>
          </cell>
          <cell r="BB46">
            <v>0</v>
          </cell>
          <cell r="BC46">
            <v>0</v>
          </cell>
          <cell r="BD46">
            <v>0</v>
          </cell>
          <cell r="BE46">
            <v>-133</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DH46">
            <v>0</v>
          </cell>
          <cell r="DI46">
            <v>0</v>
          </cell>
          <cell r="DJ46">
            <v>0</v>
          </cell>
          <cell r="DK46">
            <v>0</v>
          </cell>
          <cell r="DL46">
            <v>0</v>
          </cell>
          <cell r="DM46">
            <v>0</v>
          </cell>
          <cell r="DN46">
            <v>0</v>
          </cell>
          <cell r="DO46">
            <v>0</v>
          </cell>
          <cell r="DP46">
            <v>0</v>
          </cell>
          <cell r="DQ46">
            <v>0</v>
          </cell>
          <cell r="DR46">
            <v>-1253</v>
          </cell>
          <cell r="DS46">
            <v>0</v>
          </cell>
          <cell r="DT46">
            <v>0</v>
          </cell>
          <cell r="DU46">
            <v>0</v>
          </cell>
          <cell r="DV46">
            <v>0</v>
          </cell>
          <cell r="DW46">
            <v>-1253</v>
          </cell>
          <cell r="DX46">
            <v>0</v>
          </cell>
          <cell r="DY46">
            <v>0</v>
          </cell>
          <cell r="DZ46">
            <v>0</v>
          </cell>
          <cell r="EA46">
            <v>0</v>
          </cell>
        </row>
        <row r="47">
          <cell r="C47">
            <v>198.66258840601</v>
          </cell>
          <cell r="D47">
            <v>2383.9510608721198</v>
          </cell>
          <cell r="E47">
            <v>595.98776521802995</v>
          </cell>
          <cell r="F47">
            <v>397.32517681202</v>
          </cell>
          <cell r="G47">
            <v>198.66258840601</v>
          </cell>
          <cell r="H47">
            <v>198.66258840601</v>
          </cell>
          <cell r="I47">
            <v>198.66258840601</v>
          </cell>
          <cell r="J47">
            <v>198.66258840601</v>
          </cell>
          <cell r="K47">
            <v>-3973.2517681201998</v>
          </cell>
          <cell r="L47" t="e">
            <v>#REF!</v>
          </cell>
          <cell r="M47">
            <v>199.37313386055544</v>
          </cell>
          <cell r="N47">
            <v>2392.477606326665</v>
          </cell>
          <cell r="O47">
            <v>598.11940158166624</v>
          </cell>
          <cell r="P47">
            <v>398.74626772111088</v>
          </cell>
          <cell r="Q47" t="e">
            <v>#REF!</v>
          </cell>
          <cell r="R47" t="e">
            <v>#REF!</v>
          </cell>
          <cell r="S47">
            <v>199.37313386055544</v>
          </cell>
          <cell r="T47">
            <v>199.37313386055544</v>
          </cell>
          <cell r="U47">
            <v>-3987.4626772111087</v>
          </cell>
          <cell r="V47">
            <v>206.02313386055545</v>
          </cell>
          <cell r="W47">
            <v>201.74813386055544</v>
          </cell>
          <cell r="X47">
            <v>2420.977606326665</v>
          </cell>
          <cell r="Y47">
            <v>605.24440158166624</v>
          </cell>
          <cell r="Z47">
            <v>403.49626772111088</v>
          </cell>
          <cell r="AA47">
            <v>2480.0776063266653</v>
          </cell>
          <cell r="AB47">
            <v>620.01940158166633</v>
          </cell>
          <cell r="AC47">
            <v>201.74813386055544</v>
          </cell>
          <cell r="AD47">
            <v>201.74813386055544</v>
          </cell>
          <cell r="AE47">
            <v>-4034.9626772111087</v>
          </cell>
          <cell r="AF47">
            <v>0</v>
          </cell>
          <cell r="AG47">
            <v>205.34813386055544</v>
          </cell>
          <cell r="AH47">
            <v>2464.1776063266652</v>
          </cell>
          <cell r="AI47">
            <v>616.04440158166631</v>
          </cell>
          <cell r="AJ47">
            <v>410.69626772111087</v>
          </cell>
          <cell r="AK47">
            <v>206.02313386055545</v>
          </cell>
          <cell r="AL47">
            <v>206.02313386055545</v>
          </cell>
          <cell r="AM47">
            <v>205.34813386055544</v>
          </cell>
          <cell r="AN47">
            <v>205.34813386055544</v>
          </cell>
          <cell r="AO47">
            <v>-4106.9626772111087</v>
          </cell>
          <cell r="AP47">
            <v>0</v>
          </cell>
          <cell r="AQ47">
            <v>206.02313386055545</v>
          </cell>
          <cell r="AR47">
            <v>2472.2776063266651</v>
          </cell>
          <cell r="AS47">
            <v>618.06940158166628</v>
          </cell>
          <cell r="AT47">
            <v>412.04626772111089</v>
          </cell>
          <cell r="AU47">
            <v>0</v>
          </cell>
          <cell r="AV47">
            <v>0</v>
          </cell>
          <cell r="AW47">
            <v>206.02313386055545</v>
          </cell>
          <cell r="AX47">
            <v>206.02313386055545</v>
          </cell>
          <cell r="AY47">
            <v>-4120.4626772111087</v>
          </cell>
          <cell r="AZ47">
            <v>0</v>
          </cell>
          <cell r="BA47">
            <v>206.67313386055545</v>
          </cell>
          <cell r="BB47">
            <v>2480.0776063266653</v>
          </cell>
          <cell r="BC47">
            <v>620.01940158166633</v>
          </cell>
          <cell r="BD47">
            <v>413.34626772111091</v>
          </cell>
          <cell r="BE47">
            <v>0</v>
          </cell>
          <cell r="BF47">
            <v>0</v>
          </cell>
          <cell r="BG47">
            <v>206.67313386055545</v>
          </cell>
          <cell r="BH47">
            <v>206.67313386055545</v>
          </cell>
          <cell r="BI47">
            <v>-4133.4626772111087</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DH47">
            <v>0</v>
          </cell>
          <cell r="DI47">
            <v>0</v>
          </cell>
          <cell r="DJ47">
            <v>0</v>
          </cell>
          <cell r="DK47">
            <v>0</v>
          </cell>
          <cell r="DL47">
            <v>0</v>
          </cell>
          <cell r="DM47">
            <v>0</v>
          </cell>
          <cell r="DN47">
            <v>0</v>
          </cell>
          <cell r="DO47">
            <v>0</v>
          </cell>
          <cell r="DP47">
            <v>0</v>
          </cell>
          <cell r="DQ47">
            <v>0</v>
          </cell>
          <cell r="DR47">
            <v>0</v>
          </cell>
          <cell r="DS47">
            <v>1217.8282577087873</v>
          </cell>
          <cell r="DT47">
            <v>14613.939092505445</v>
          </cell>
          <cell r="DU47">
            <v>3653.4847731263612</v>
          </cell>
          <cell r="DV47">
            <v>2435.6565154175746</v>
          </cell>
          <cell r="DW47">
            <v>0</v>
          </cell>
          <cell r="DX47">
            <v>0</v>
          </cell>
          <cell r="DY47">
            <v>1217.8282577087873</v>
          </cell>
          <cell r="DZ47">
            <v>1217.8282577087873</v>
          </cell>
          <cell r="EA47">
            <v>-24356.565154175743</v>
          </cell>
        </row>
        <row r="48">
          <cell r="C48">
            <v>709.10464702917159</v>
          </cell>
          <cell r="D48">
            <v>-1418.2092940583432</v>
          </cell>
          <cell r="E48">
            <v>-1418.2092940583432</v>
          </cell>
          <cell r="F48">
            <v>713.54150038976718</v>
          </cell>
          <cell r="G48">
            <v>-1427.0830007795344</v>
          </cell>
          <cell r="H48">
            <v>713.54150038976718</v>
          </cell>
          <cell r="I48">
            <v>709.10464702917159</v>
          </cell>
          <cell r="J48">
            <v>1438.4439484919526</v>
          </cell>
          <cell r="K48">
            <v>-1438.4439484919526</v>
          </cell>
          <cell r="L48" t="e">
            <v>#REF!</v>
          </cell>
          <cell r="M48">
            <v>707.43843906719894</v>
          </cell>
          <cell r="N48" t="e">
            <v>#REF!</v>
          </cell>
          <cell r="O48">
            <v>-1414.8768781343979</v>
          </cell>
          <cell r="P48" t="e">
            <v>#REF!</v>
          </cell>
          <cell r="Q48" t="e">
            <v>#REF!</v>
          </cell>
          <cell r="R48" t="e">
            <v>#REF!</v>
          </cell>
          <cell r="S48">
            <v>707.43843906719894</v>
          </cell>
          <cell r="T48" t="e">
            <v>#REF!</v>
          </cell>
          <cell r="U48" t="e">
            <v>#REF!</v>
          </cell>
          <cell r="V48">
            <v>0</v>
          </cell>
          <cell r="W48">
            <v>713.54150038976718</v>
          </cell>
          <cell r="X48">
            <v>0</v>
          </cell>
          <cell r="Y48">
            <v>-1427.0830007795344</v>
          </cell>
          <cell r="Z48">
            <v>0</v>
          </cell>
          <cell r="AA48">
            <v>0</v>
          </cell>
          <cell r="AB48">
            <v>0</v>
          </cell>
          <cell r="AC48">
            <v>713.54150038976718</v>
          </cell>
          <cell r="AD48">
            <v>0</v>
          </cell>
          <cell r="AE48">
            <v>0</v>
          </cell>
          <cell r="AF48">
            <v>0</v>
          </cell>
          <cell r="AG48">
            <v>1449.4877681766893</v>
          </cell>
          <cell r="AH48">
            <v>0</v>
          </cell>
          <cell r="AI48">
            <v>-1449.4877681766893</v>
          </cell>
          <cell r="AJ48">
            <v>0</v>
          </cell>
          <cell r="AK48">
            <v>0</v>
          </cell>
          <cell r="AL48">
            <v>0</v>
          </cell>
          <cell r="AM48">
            <v>4301.3094336762006</v>
          </cell>
          <cell r="AN48">
            <v>-8602.6188673524011</v>
          </cell>
          <cell r="AO48">
            <v>4301.3094336762006</v>
          </cell>
          <cell r="AP48">
            <v>0</v>
          </cell>
          <cell r="AQ48">
            <v>1438.4439484919526</v>
          </cell>
          <cell r="AR48">
            <v>0</v>
          </cell>
          <cell r="AS48">
            <v>-1438.4439484919526</v>
          </cell>
          <cell r="AT48">
            <v>0</v>
          </cell>
          <cell r="AU48">
            <v>0</v>
          </cell>
          <cell r="AV48">
            <v>0</v>
          </cell>
          <cell r="AW48">
            <v>0</v>
          </cell>
          <cell r="AX48">
            <v>0</v>
          </cell>
          <cell r="AY48">
            <v>0</v>
          </cell>
          <cell r="AZ48">
            <v>0</v>
          </cell>
          <cell r="BA48">
            <v>1454.5179777114836</v>
          </cell>
          <cell r="BB48">
            <v>0</v>
          </cell>
          <cell r="BC48">
            <v>-1454.5179777114836</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DH48">
            <v>0</v>
          </cell>
          <cell r="DI48">
            <v>0</v>
          </cell>
          <cell r="DJ48">
            <v>0</v>
          </cell>
          <cell r="DK48">
            <v>0</v>
          </cell>
          <cell r="DL48">
            <v>0</v>
          </cell>
          <cell r="DM48">
            <v>0</v>
          </cell>
          <cell r="DN48">
            <v>0</v>
          </cell>
          <cell r="DO48">
            <v>0</v>
          </cell>
          <cell r="DP48">
            <v>0</v>
          </cell>
          <cell r="DQ48">
            <v>0</v>
          </cell>
          <cell r="DR48">
            <v>0</v>
          </cell>
          <cell r="DS48">
            <v>4301.3094336762006</v>
          </cell>
          <cell r="DT48">
            <v>0</v>
          </cell>
          <cell r="DU48">
            <v>-8602.6188673524011</v>
          </cell>
          <cell r="DV48">
            <v>0</v>
          </cell>
          <cell r="DW48">
            <v>0</v>
          </cell>
          <cell r="DX48">
            <v>0</v>
          </cell>
          <cell r="DY48">
            <v>4301.3094336762006</v>
          </cell>
        </row>
        <row r="49">
          <cell r="B49">
            <v>28155.573166666662</v>
          </cell>
          <cell r="C49">
            <v>1523.4617852942138</v>
          </cell>
          <cell r="D49">
            <v>13851.726200405146</v>
          </cell>
          <cell r="E49">
            <v>0</v>
          </cell>
          <cell r="F49">
            <v>6189.0855796460555</v>
          </cell>
          <cell r="G49">
            <v>3862</v>
          </cell>
          <cell r="H49">
            <v>0</v>
          </cell>
          <cell r="I49">
            <v>1551.5760009804881</v>
          </cell>
          <cell r="J49">
            <v>1177.7236003407602</v>
          </cell>
          <cell r="K49">
            <v>0</v>
          </cell>
          <cell r="L49">
            <v>26620.322712121211</v>
          </cell>
          <cell r="M49">
            <v>1468.9048155972441</v>
          </cell>
          <cell r="N49">
            <v>13797.358628212633</v>
          </cell>
          <cell r="O49">
            <v>0</v>
          </cell>
          <cell r="P49">
            <v>4805.8068042449859</v>
          </cell>
          <cell r="Q49">
            <v>3825</v>
          </cell>
          <cell r="R49">
            <v>0</v>
          </cell>
          <cell r="S49">
            <v>1535.0778548129301</v>
          </cell>
          <cell r="T49">
            <v>1188.1746092534163</v>
          </cell>
          <cell r="U49">
            <v>0</v>
          </cell>
          <cell r="V49">
            <v>27750.562712121209</v>
          </cell>
          <cell r="W49">
            <v>1479.5897665776361</v>
          </cell>
          <cell r="X49">
            <v>14690.976595340662</v>
          </cell>
          <cell r="Y49">
            <v>0</v>
          </cell>
          <cell r="Z49">
            <v>4966.0934391930823</v>
          </cell>
          <cell r="AA49">
            <v>3888</v>
          </cell>
          <cell r="AB49">
            <v>0</v>
          </cell>
          <cell r="AC49">
            <v>1576.9092417794816</v>
          </cell>
          <cell r="AD49">
            <v>1148.9936692303481</v>
          </cell>
          <cell r="AE49">
            <v>0</v>
          </cell>
          <cell r="AF49">
            <v>33742.312712121209</v>
          </cell>
          <cell r="AG49">
            <v>2313.9022781169615</v>
          </cell>
          <cell r="AH49">
            <v>15794.975230480992</v>
          </cell>
          <cell r="AI49">
            <v>0</v>
          </cell>
          <cell r="AJ49">
            <v>9832.9469955175718</v>
          </cell>
          <cell r="AK49">
            <v>3714</v>
          </cell>
          <cell r="AL49">
            <v>0</v>
          </cell>
          <cell r="AM49">
            <v>867.79419275457406</v>
          </cell>
          <cell r="AN49">
            <v>1218.6940152511095</v>
          </cell>
          <cell r="AO49">
            <v>0</v>
          </cell>
          <cell r="AP49">
            <v>28322.625212121209</v>
          </cell>
          <cell r="AQ49">
            <v>2211.1659074902791</v>
          </cell>
          <cell r="AR49">
            <v>15317.725533249159</v>
          </cell>
          <cell r="AS49">
            <v>0</v>
          </cell>
          <cell r="AT49">
            <v>4817.2918052061541</v>
          </cell>
          <cell r="AU49">
            <v>3867</v>
          </cell>
          <cell r="AV49">
            <v>0</v>
          </cell>
          <cell r="AW49">
            <v>904.07525772958365</v>
          </cell>
          <cell r="AX49">
            <v>1205.3667084460344</v>
          </cell>
          <cell r="AY49">
            <v>0</v>
          </cell>
          <cell r="AZ49">
            <v>30064.618069264066</v>
          </cell>
          <cell r="BA49">
            <v>2242.8730201392605</v>
          </cell>
          <cell r="BB49">
            <v>16185.355859497304</v>
          </cell>
          <cell r="BC49">
            <v>0</v>
          </cell>
          <cell r="BD49">
            <v>5526.9086613603804</v>
          </cell>
          <cell r="BE49">
            <v>3995</v>
          </cell>
          <cell r="BF49">
            <v>0</v>
          </cell>
          <cell r="BG49">
            <v>893.11664565730382</v>
          </cell>
          <cell r="BH49">
            <v>1221.3638826098177</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DH49">
            <v>0</v>
          </cell>
          <cell r="DI49">
            <v>0</v>
          </cell>
          <cell r="DJ49">
            <v>0</v>
          </cell>
          <cell r="DK49">
            <v>0</v>
          </cell>
          <cell r="DL49">
            <v>0</v>
          </cell>
          <cell r="DM49">
            <v>0</v>
          </cell>
          <cell r="DN49">
            <v>0</v>
          </cell>
          <cell r="DO49">
            <v>0</v>
          </cell>
          <cell r="DP49">
            <v>0</v>
          </cell>
          <cell r="DQ49">
            <v>0</v>
          </cell>
          <cell r="DR49">
            <v>174656.01458441559</v>
          </cell>
          <cell r="DS49">
            <v>9068.672726025532</v>
          </cell>
          <cell r="DT49">
            <v>89638.118047185897</v>
          </cell>
          <cell r="DU49">
            <v>0</v>
          </cell>
          <cell r="DV49">
            <v>36138.133285168231</v>
          </cell>
          <cell r="DW49">
            <v>23151</v>
          </cell>
          <cell r="DX49">
            <v>0</v>
          </cell>
          <cell r="DY49">
            <v>9499.7740409044254</v>
          </cell>
          <cell r="DZ49">
            <v>7160.3164851314868</v>
          </cell>
          <cell r="EA49">
            <v>0</v>
          </cell>
        </row>
      </sheetData>
      <sheetData sheetId="1">
        <row r="2">
          <cell r="B2" t="str">
            <v xml:space="preserve">STYLE </v>
          </cell>
        </row>
      </sheetData>
      <sheetData sheetId="2">
        <row r="2">
          <cell r="B2" t="str">
            <v xml:space="preserve">STYLE </v>
          </cell>
        </row>
      </sheetData>
      <sheetData sheetId="3">
        <row r="2">
          <cell r="B2" t="str">
            <v xml:space="preserve">STYLE </v>
          </cell>
        </row>
      </sheetData>
      <sheetData sheetId="4">
        <row r="2">
          <cell r="B2" t="str">
            <v xml:space="preserve">STYLE </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3">
          <cell r="K3" t="str">
            <v>FOR THE MONTH ENDED JANUARY 1995</v>
          </cell>
        </row>
      </sheetData>
      <sheetData sheetId="97">
        <row r="3">
          <cell r="K3" t="str">
            <v>FOR THE MONTH ENDED JANUARY 1995</v>
          </cell>
        </row>
      </sheetData>
      <sheetData sheetId="98">
        <row r="3">
          <cell r="K3" t="str">
            <v>FOR THE MONTH ENDED JANUARY 1995</v>
          </cell>
        </row>
      </sheetData>
      <sheetData sheetId="99">
        <row r="3">
          <cell r="K3" t="str">
            <v>FOR THE MONTH ENDED JANUARY 1995</v>
          </cell>
        </row>
      </sheetData>
      <sheetData sheetId="100">
        <row r="3">
          <cell r="K3" t="str">
            <v>FOR THE MONTH ENDED JANUARY 1995</v>
          </cell>
        </row>
      </sheetData>
      <sheetData sheetId="101">
        <row r="3">
          <cell r="K3" t="str">
            <v>FOR THE MONTH ENDED JANUARY 1995</v>
          </cell>
        </row>
      </sheetData>
      <sheetData sheetId="102">
        <row r="3">
          <cell r="K3" t="str">
            <v>FOR THE MONTH ENDED JANUARY 1995</v>
          </cell>
        </row>
      </sheetData>
      <sheetData sheetId="103">
        <row r="3">
          <cell r="K3" t="str">
            <v>FOR THE MONTH ENDED JANUARY 1995</v>
          </cell>
        </row>
      </sheetData>
      <sheetData sheetId="104">
        <row r="3">
          <cell r="K3" t="str">
            <v>FOR THE MONTH ENDED JANUARY 1995</v>
          </cell>
        </row>
      </sheetData>
      <sheetData sheetId="105">
        <row r="3">
          <cell r="K3" t="str">
            <v>FOR THE MONTH ENDED JANUARY 1995</v>
          </cell>
        </row>
      </sheetData>
      <sheetData sheetId="106">
        <row r="3">
          <cell r="K3" t="str">
            <v>FOR THE MONTH ENDED JANUARY 1995</v>
          </cell>
        </row>
      </sheetData>
      <sheetData sheetId="107">
        <row r="3">
          <cell r="K3" t="str">
            <v>FOR THE MONTH ENDED JANUARY 1995</v>
          </cell>
        </row>
      </sheetData>
      <sheetData sheetId="108">
        <row r="3">
          <cell r="K3" t="str">
            <v>FOR THE MONTH ENDED JANUARY 1995</v>
          </cell>
        </row>
      </sheetData>
      <sheetData sheetId="109">
        <row r="2">
          <cell r="B2" t="str">
            <v xml:space="preserve">STYLE </v>
          </cell>
        </row>
      </sheetData>
      <sheetData sheetId="110">
        <row r="2">
          <cell r="B2" t="str">
            <v xml:space="preserve">STYLE </v>
          </cell>
        </row>
      </sheetData>
      <sheetData sheetId="111">
        <row r="2">
          <cell r="B2" t="str">
            <v xml:space="preserve">STYLE </v>
          </cell>
        </row>
      </sheetData>
      <sheetData sheetId="112">
        <row r="2">
          <cell r="B2" t="str">
            <v xml:space="preserve">STYLE </v>
          </cell>
        </row>
      </sheetData>
      <sheetData sheetId="113">
        <row r="2">
          <cell r="B2" t="str">
            <v xml:space="preserve">STYLE </v>
          </cell>
        </row>
      </sheetData>
      <sheetData sheetId="114">
        <row r="2">
          <cell r="B2" t="str">
            <v xml:space="preserve">STYLE </v>
          </cell>
        </row>
      </sheetData>
      <sheetData sheetId="115">
        <row r="3">
          <cell r="K3" t="str">
            <v>FOR THE MONTH ENDED JANUARY 1995</v>
          </cell>
        </row>
      </sheetData>
      <sheetData sheetId="116">
        <row r="3">
          <cell r="K3" t="str">
            <v>FOR THE MONTH ENDED JANUARY 1995</v>
          </cell>
        </row>
      </sheetData>
      <sheetData sheetId="117">
        <row r="3">
          <cell r="K3" t="str">
            <v>FOR THE MONTH ENDED JANUARY 1995</v>
          </cell>
        </row>
      </sheetData>
      <sheetData sheetId="118">
        <row r="3">
          <cell r="K3" t="str">
            <v>FOR THE MONTH ENDED JANUARY 1995</v>
          </cell>
        </row>
      </sheetData>
      <sheetData sheetId="119">
        <row r="3">
          <cell r="K3" t="str">
            <v>FOR THE MONTH ENDED JANUARY 1995</v>
          </cell>
        </row>
      </sheetData>
      <sheetData sheetId="120">
        <row r="3">
          <cell r="K3" t="str">
            <v>FOR THE MONTH ENDED JANUARY 1995</v>
          </cell>
        </row>
      </sheetData>
      <sheetData sheetId="121">
        <row r="3">
          <cell r="K3" t="str">
            <v>FOR THE MONTH ENDED JANUARY 1995</v>
          </cell>
        </row>
      </sheetData>
      <sheetData sheetId="122">
        <row r="3">
          <cell r="K3" t="str">
            <v>FOR THE MONTH ENDED JANUARY 1995</v>
          </cell>
        </row>
      </sheetData>
      <sheetData sheetId="123">
        <row r="3">
          <cell r="K3" t="str">
            <v>FOR THE MONTH ENDED JANUARY 1995</v>
          </cell>
        </row>
      </sheetData>
      <sheetData sheetId="124">
        <row r="3">
          <cell r="K3" t="str">
            <v>FOR THE MONTH ENDED JANUARY 1995</v>
          </cell>
        </row>
      </sheetData>
      <sheetData sheetId="125">
        <row r="2">
          <cell r="B2" t="str">
            <v xml:space="preserve">STYLE </v>
          </cell>
        </row>
      </sheetData>
      <sheetData sheetId="126">
        <row r="2">
          <cell r="B2" t="str">
            <v xml:space="preserve">STYLE </v>
          </cell>
        </row>
      </sheetData>
      <sheetData sheetId="127">
        <row r="2">
          <cell r="B2" t="str">
            <v xml:space="preserve">STYLE </v>
          </cell>
        </row>
      </sheetData>
      <sheetData sheetId="128">
        <row r="3">
          <cell r="K3" t="str">
            <v>FOR THE MONTH ENDED JANUARY 1995</v>
          </cell>
        </row>
      </sheetData>
      <sheetData sheetId="129">
        <row r="3">
          <cell r="K3" t="str">
            <v>FOR THE MONTH ENDED JANUARY 1995</v>
          </cell>
        </row>
      </sheetData>
      <sheetData sheetId="130"/>
      <sheetData sheetId="131"/>
      <sheetData sheetId="132"/>
      <sheetData sheetId="133">
        <row r="3">
          <cell r="K3" t="str">
            <v>FOR THE MONTH ENDED JANUARY 1995</v>
          </cell>
        </row>
      </sheetData>
      <sheetData sheetId="134">
        <row r="3">
          <cell r="K3" t="str">
            <v>FOR THE MONTH ENDED JANUARY 1995</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ow r="2">
          <cell r="B2" t="str">
            <v xml:space="preserve">STYLE </v>
          </cell>
        </row>
      </sheetData>
      <sheetData sheetId="157">
        <row r="2">
          <cell r="B2" t="str">
            <v xml:space="preserve">STYLE </v>
          </cell>
        </row>
      </sheetData>
      <sheetData sheetId="158">
        <row r="2">
          <cell r="B2" t="str">
            <v xml:space="preserve">STYLE </v>
          </cell>
        </row>
      </sheetData>
      <sheetData sheetId="159">
        <row r="2">
          <cell r="B2" t="str">
            <v xml:space="preserve">STYLE </v>
          </cell>
        </row>
      </sheetData>
      <sheetData sheetId="160">
        <row r="2">
          <cell r="B2" t="str">
            <v xml:space="preserve">STYLE </v>
          </cell>
        </row>
      </sheetData>
      <sheetData sheetId="161">
        <row r="2">
          <cell r="B2" t="str">
            <v xml:space="preserve">STYLE </v>
          </cell>
        </row>
      </sheetData>
      <sheetData sheetId="162">
        <row r="2">
          <cell r="B2" t="str">
            <v xml:space="preserve">STYLE </v>
          </cell>
        </row>
      </sheetData>
      <sheetData sheetId="163">
        <row r="2">
          <cell r="B2" t="str">
            <v xml:space="preserve">STYLE </v>
          </cell>
        </row>
      </sheetData>
      <sheetData sheetId="164">
        <row r="2">
          <cell r="B2" t="str">
            <v xml:space="preserve">STYLE </v>
          </cell>
        </row>
      </sheetData>
      <sheetData sheetId="165">
        <row r="2">
          <cell r="B2" t="str">
            <v xml:space="preserve">STYLE </v>
          </cell>
        </row>
      </sheetData>
      <sheetData sheetId="166">
        <row r="2">
          <cell r="B2" t="str">
            <v xml:space="preserve">STYLE </v>
          </cell>
        </row>
      </sheetData>
      <sheetData sheetId="167">
        <row r="2">
          <cell r="B2" t="str">
            <v xml:space="preserve">STYLE </v>
          </cell>
        </row>
      </sheetData>
      <sheetData sheetId="168">
        <row r="2">
          <cell r="B2" t="str">
            <v xml:space="preserve">STYLE </v>
          </cell>
        </row>
      </sheetData>
      <sheetData sheetId="169">
        <row r="2">
          <cell r="B2" t="str">
            <v xml:space="preserve">STYLE </v>
          </cell>
        </row>
      </sheetData>
      <sheetData sheetId="170">
        <row r="2">
          <cell r="B2" t="str">
            <v xml:space="preserve">STYLE </v>
          </cell>
        </row>
      </sheetData>
      <sheetData sheetId="171">
        <row r="2">
          <cell r="B2" t="str">
            <v xml:space="preserve">STYLE </v>
          </cell>
        </row>
      </sheetData>
      <sheetData sheetId="172">
        <row r="2">
          <cell r="B2" t="str">
            <v xml:space="preserve">STYLE </v>
          </cell>
        </row>
      </sheetData>
      <sheetData sheetId="173">
        <row r="2">
          <cell r="B2" t="str">
            <v xml:space="preserve">STYLE </v>
          </cell>
        </row>
      </sheetData>
      <sheetData sheetId="174">
        <row r="2">
          <cell r="B2" t="str">
            <v xml:space="preserve">STYLE </v>
          </cell>
        </row>
      </sheetData>
      <sheetData sheetId="175">
        <row r="2">
          <cell r="B2" t="str">
            <v xml:space="preserve">STYLE </v>
          </cell>
        </row>
      </sheetData>
      <sheetData sheetId="176">
        <row r="2">
          <cell r="B2" t="str">
            <v xml:space="preserve">STYLE </v>
          </cell>
        </row>
      </sheetData>
      <sheetData sheetId="177">
        <row r="2">
          <cell r="B2" t="str">
            <v xml:space="preserve">STYLE </v>
          </cell>
        </row>
      </sheetData>
      <sheetData sheetId="178">
        <row r="2">
          <cell r="B2" t="str">
            <v xml:space="preserve">STYLE </v>
          </cell>
        </row>
      </sheetData>
      <sheetData sheetId="179">
        <row r="2">
          <cell r="B2" t="str">
            <v xml:space="preserve">STYLE </v>
          </cell>
        </row>
      </sheetData>
      <sheetData sheetId="180">
        <row r="2">
          <cell r="B2" t="str">
            <v xml:space="preserve">STYLE </v>
          </cell>
        </row>
      </sheetData>
      <sheetData sheetId="181">
        <row r="2">
          <cell r="B2" t="str">
            <v xml:space="preserve">STYLE </v>
          </cell>
        </row>
      </sheetData>
      <sheetData sheetId="182">
        <row r="2">
          <cell r="B2" t="str">
            <v xml:space="preserve">STYLE </v>
          </cell>
        </row>
      </sheetData>
      <sheetData sheetId="183">
        <row r="2">
          <cell r="B2" t="str">
            <v xml:space="preserve">STYLE </v>
          </cell>
        </row>
      </sheetData>
      <sheetData sheetId="184">
        <row r="2">
          <cell r="B2" t="str">
            <v xml:space="preserve">STYLE </v>
          </cell>
        </row>
      </sheetData>
      <sheetData sheetId="185">
        <row r="2">
          <cell r="B2" t="str">
            <v xml:space="preserve">STYLE </v>
          </cell>
        </row>
      </sheetData>
      <sheetData sheetId="186">
        <row r="2">
          <cell r="B2" t="str">
            <v xml:space="preserve">STYLE </v>
          </cell>
        </row>
      </sheetData>
      <sheetData sheetId="187">
        <row r="2">
          <cell r="B2" t="str">
            <v xml:space="preserve">STYLE </v>
          </cell>
        </row>
      </sheetData>
      <sheetData sheetId="188">
        <row r="2">
          <cell r="B2" t="str">
            <v xml:space="preserve">STYLE </v>
          </cell>
        </row>
      </sheetData>
      <sheetData sheetId="189">
        <row r="2">
          <cell r="B2" t="str">
            <v xml:space="preserve">STYLE </v>
          </cell>
        </row>
      </sheetData>
      <sheetData sheetId="190">
        <row r="2">
          <cell r="B2" t="str">
            <v xml:space="preserve">STYLE </v>
          </cell>
        </row>
      </sheetData>
      <sheetData sheetId="191">
        <row r="2">
          <cell r="B2" t="str">
            <v xml:space="preserve">STYLE </v>
          </cell>
        </row>
      </sheetData>
      <sheetData sheetId="192">
        <row r="2">
          <cell r="B2" t="str">
            <v xml:space="preserve">STYLE </v>
          </cell>
        </row>
      </sheetData>
      <sheetData sheetId="193">
        <row r="2">
          <cell r="B2" t="str">
            <v xml:space="preserve">STYLE </v>
          </cell>
        </row>
      </sheetData>
      <sheetData sheetId="194">
        <row r="2">
          <cell r="B2" t="str">
            <v xml:space="preserve">STYLE </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ow r="2">
          <cell r="B2" t="str">
            <v xml:space="preserve">STYLE </v>
          </cell>
        </row>
      </sheetData>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ow r="2">
          <cell r="B2" t="str">
            <v xml:space="preserve">STYLE </v>
          </cell>
        </row>
      </sheetData>
      <sheetData sheetId="243">
        <row r="2">
          <cell r="B2" t="str">
            <v xml:space="preserve">STYLE </v>
          </cell>
        </row>
      </sheetData>
      <sheetData sheetId="244">
        <row r="2">
          <cell r="B2" t="str">
            <v xml:space="preserve">STYLE </v>
          </cell>
        </row>
      </sheetData>
      <sheetData sheetId="245">
        <row r="2">
          <cell r="B2" t="str">
            <v xml:space="preserve">STYLE </v>
          </cell>
        </row>
      </sheetData>
      <sheetData sheetId="246">
        <row r="2">
          <cell r="B2" t="str">
            <v xml:space="preserve">STYLE </v>
          </cell>
        </row>
      </sheetData>
      <sheetData sheetId="247">
        <row r="2">
          <cell r="B2" t="str">
            <v xml:space="preserve">STYLE </v>
          </cell>
        </row>
      </sheetData>
      <sheetData sheetId="248"/>
      <sheetData sheetId="249"/>
      <sheetData sheetId="250"/>
      <sheetData sheetId="251">
        <row r="2">
          <cell r="B2" t="str">
            <v xml:space="preserve">STYLE </v>
          </cell>
        </row>
      </sheetData>
      <sheetData sheetId="252">
        <row r="2">
          <cell r="B2" t="str">
            <v xml:space="preserve">STYLE </v>
          </cell>
        </row>
      </sheetData>
      <sheetData sheetId="253">
        <row r="2">
          <cell r="B2" t="str">
            <v xml:space="preserve">STYLE </v>
          </cell>
        </row>
      </sheetData>
      <sheetData sheetId="254">
        <row r="2">
          <cell r="B2" t="str">
            <v xml:space="preserve">STYLE </v>
          </cell>
        </row>
      </sheetData>
      <sheetData sheetId="255">
        <row r="2">
          <cell r="B2" t="str">
            <v xml:space="preserve">STYLE </v>
          </cell>
        </row>
      </sheetData>
      <sheetData sheetId="256">
        <row r="2">
          <cell r="B2" t="str">
            <v xml:space="preserve">STYLE </v>
          </cell>
        </row>
      </sheetData>
      <sheetData sheetId="257">
        <row r="2">
          <cell r="B2" t="str">
            <v xml:space="preserve">STYLE </v>
          </cell>
        </row>
      </sheetData>
      <sheetData sheetId="258">
        <row r="2">
          <cell r="B2" t="str">
            <v xml:space="preserve">STYLE </v>
          </cell>
        </row>
      </sheetData>
      <sheetData sheetId="259">
        <row r="2">
          <cell r="B2" t="str">
            <v xml:space="preserve">STYLE </v>
          </cell>
        </row>
      </sheetData>
      <sheetData sheetId="260">
        <row r="2">
          <cell r="B2" t="str">
            <v xml:space="preserve">STYLE </v>
          </cell>
        </row>
      </sheetData>
      <sheetData sheetId="261">
        <row r="2">
          <cell r="B2" t="str">
            <v xml:space="preserve">STYLE </v>
          </cell>
        </row>
      </sheetData>
      <sheetData sheetId="262">
        <row r="2">
          <cell r="B2" t="str">
            <v xml:space="preserve">STYLE </v>
          </cell>
        </row>
      </sheetData>
      <sheetData sheetId="263">
        <row r="2">
          <cell r="B2" t="str">
            <v xml:space="preserve">STYLE </v>
          </cell>
        </row>
      </sheetData>
      <sheetData sheetId="264">
        <row r="2">
          <cell r="B2" t="str">
            <v xml:space="preserve">STYLE </v>
          </cell>
        </row>
      </sheetData>
      <sheetData sheetId="265" refreshError="1"/>
      <sheetData sheetId="266" refreshError="1"/>
      <sheetData sheetId="267" refreshError="1"/>
      <sheetData sheetId="268">
        <row r="2">
          <cell r="B2" t="str">
            <v xml:space="preserve">STYLE </v>
          </cell>
        </row>
      </sheetData>
      <sheetData sheetId="269">
        <row r="2">
          <cell r="B2" t="str">
            <v xml:space="preserve">STYLE </v>
          </cell>
        </row>
      </sheetData>
      <sheetData sheetId="270">
        <row r="2">
          <cell r="B2" t="str">
            <v xml:space="preserve">STYLE </v>
          </cell>
        </row>
      </sheetData>
      <sheetData sheetId="271">
        <row r="2">
          <cell r="B2" t="str">
            <v xml:space="preserve">STYLE </v>
          </cell>
        </row>
      </sheetData>
      <sheetData sheetId="272">
        <row r="2">
          <cell r="B2" t="str">
            <v xml:space="preserve">STYLE </v>
          </cell>
        </row>
      </sheetData>
      <sheetData sheetId="273">
        <row r="2">
          <cell r="B2" t="str">
            <v xml:space="preserve">STYLE </v>
          </cell>
        </row>
      </sheetData>
      <sheetData sheetId="274">
        <row r="2">
          <cell r="B2" t="str">
            <v xml:space="preserve">STYLE </v>
          </cell>
        </row>
      </sheetData>
      <sheetData sheetId="275">
        <row r="2">
          <cell r="B2" t="str">
            <v xml:space="preserve">STYLE </v>
          </cell>
        </row>
      </sheetData>
      <sheetData sheetId="276">
        <row r="2">
          <cell r="B2" t="str">
            <v xml:space="preserve">STYLE </v>
          </cell>
        </row>
      </sheetData>
      <sheetData sheetId="277">
        <row r="2">
          <cell r="B2" t="str">
            <v xml:space="preserve">STYLE </v>
          </cell>
        </row>
      </sheetData>
      <sheetData sheetId="278">
        <row r="2">
          <cell r="B2" t="str">
            <v xml:space="preserve">STYLE </v>
          </cell>
        </row>
      </sheetData>
      <sheetData sheetId="279">
        <row r="2">
          <cell r="B2" t="str">
            <v xml:space="preserve">STYLE </v>
          </cell>
        </row>
      </sheetData>
      <sheetData sheetId="280">
        <row r="2">
          <cell r="B2" t="str">
            <v xml:space="preserve">STYLE </v>
          </cell>
        </row>
      </sheetData>
      <sheetData sheetId="281">
        <row r="2">
          <cell r="B2" t="str">
            <v xml:space="preserve">STYLE </v>
          </cell>
        </row>
      </sheetData>
      <sheetData sheetId="282">
        <row r="3">
          <cell r="K3" t="str">
            <v>FOR THE MONTH ENDED JANUARY 1995</v>
          </cell>
        </row>
      </sheetData>
      <sheetData sheetId="283">
        <row r="2">
          <cell r="C2" t="str">
            <v>Total Project Cost</v>
          </cell>
        </row>
      </sheetData>
      <sheetData sheetId="284">
        <row r="2">
          <cell r="B2" t="str">
            <v xml:space="preserve">STYLE </v>
          </cell>
        </row>
      </sheetData>
      <sheetData sheetId="285">
        <row r="2">
          <cell r="B2" t="str">
            <v xml:space="preserve">STYLE </v>
          </cell>
        </row>
      </sheetData>
      <sheetData sheetId="286">
        <row r="2">
          <cell r="B2" t="str">
            <v xml:space="preserve">STYLE </v>
          </cell>
        </row>
      </sheetData>
      <sheetData sheetId="287">
        <row r="2">
          <cell r="B2" t="str">
            <v xml:space="preserve">STYLE </v>
          </cell>
        </row>
      </sheetData>
      <sheetData sheetId="288">
        <row r="2">
          <cell r="B2" t="str">
            <v xml:space="preserve">STYLE </v>
          </cell>
        </row>
      </sheetData>
      <sheetData sheetId="289">
        <row r="2">
          <cell r="B2" t="str">
            <v xml:space="preserve">STYLE </v>
          </cell>
        </row>
      </sheetData>
      <sheetData sheetId="290">
        <row r="2">
          <cell r="B2" t="str">
            <v xml:space="preserve">STYLE </v>
          </cell>
        </row>
      </sheetData>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row r="2">
          <cell r="B2" t="str">
            <v xml:space="preserve">STYLE </v>
          </cell>
        </row>
      </sheetData>
      <sheetData sheetId="315">
        <row r="2">
          <cell r="B2" t="str">
            <v xml:space="preserve">STYLE </v>
          </cell>
        </row>
      </sheetData>
      <sheetData sheetId="316">
        <row r="2">
          <cell r="B2" t="str">
            <v xml:space="preserve">STYLE </v>
          </cell>
        </row>
      </sheetData>
      <sheetData sheetId="317">
        <row r="2">
          <cell r="B2" t="str">
            <v xml:space="preserve">STYLE </v>
          </cell>
        </row>
      </sheetData>
      <sheetData sheetId="318"/>
      <sheetData sheetId="319"/>
      <sheetData sheetId="320"/>
      <sheetData sheetId="321"/>
      <sheetData sheetId="322"/>
      <sheetData sheetId="323"/>
      <sheetData sheetId="324"/>
      <sheetData sheetId="325">
        <row r="2">
          <cell r="B2" t="str">
            <v xml:space="preserve">STYLE </v>
          </cell>
        </row>
      </sheetData>
      <sheetData sheetId="326">
        <row r="2">
          <cell r="B2" t="str">
            <v xml:space="preserve">STYLE </v>
          </cell>
        </row>
      </sheetData>
      <sheetData sheetId="327">
        <row r="2">
          <cell r="B2" t="str">
            <v xml:space="preserve">STYLE </v>
          </cell>
        </row>
      </sheetData>
      <sheetData sheetId="328">
        <row r="2">
          <cell r="B2" t="str">
            <v xml:space="preserve">STYLE </v>
          </cell>
        </row>
      </sheetData>
      <sheetData sheetId="329">
        <row r="2">
          <cell r="B2" t="str">
            <v xml:space="preserve">STYLE </v>
          </cell>
        </row>
      </sheetData>
      <sheetData sheetId="330">
        <row r="2">
          <cell r="B2" t="str">
            <v xml:space="preserve">STYLE </v>
          </cell>
        </row>
      </sheetData>
      <sheetData sheetId="331">
        <row r="2">
          <cell r="B2" t="str">
            <v xml:space="preserve">STYLE </v>
          </cell>
        </row>
      </sheetData>
      <sheetData sheetId="332">
        <row r="2">
          <cell r="B2" t="str">
            <v xml:space="preserve">STYLE </v>
          </cell>
        </row>
      </sheetData>
      <sheetData sheetId="333">
        <row r="2">
          <cell r="B2" t="str">
            <v xml:space="preserve">STYLE </v>
          </cell>
        </row>
      </sheetData>
      <sheetData sheetId="334">
        <row r="2">
          <cell r="B2" t="str">
            <v xml:space="preserve">STYLE </v>
          </cell>
        </row>
      </sheetData>
      <sheetData sheetId="335">
        <row r="2">
          <cell r="B2" t="str">
            <v xml:space="preserve">STYLE </v>
          </cell>
        </row>
      </sheetData>
      <sheetData sheetId="336">
        <row r="2">
          <cell r="B2" t="str">
            <v xml:space="preserve">STYLE </v>
          </cell>
        </row>
      </sheetData>
      <sheetData sheetId="337">
        <row r="2">
          <cell r="B2" t="str">
            <v xml:space="preserve">STYLE </v>
          </cell>
        </row>
      </sheetData>
      <sheetData sheetId="338">
        <row r="2">
          <cell r="B2" t="str">
            <v xml:space="preserve">STYLE </v>
          </cell>
        </row>
      </sheetData>
      <sheetData sheetId="339">
        <row r="2">
          <cell r="B2" t="str">
            <v xml:space="preserve">STYLE </v>
          </cell>
        </row>
      </sheetData>
      <sheetData sheetId="340">
        <row r="2">
          <cell r="B2" t="str">
            <v xml:space="preserve">STYLE </v>
          </cell>
        </row>
      </sheetData>
      <sheetData sheetId="341">
        <row r="2">
          <cell r="B2" t="str">
            <v xml:space="preserve">STYLE </v>
          </cell>
        </row>
      </sheetData>
      <sheetData sheetId="342">
        <row r="2">
          <cell r="B2" t="str">
            <v xml:space="preserve">STYLE </v>
          </cell>
        </row>
      </sheetData>
      <sheetData sheetId="343">
        <row r="2">
          <cell r="B2" t="str">
            <v xml:space="preserve">STYLE </v>
          </cell>
        </row>
      </sheetData>
      <sheetData sheetId="344">
        <row r="2">
          <cell r="B2" t="str">
            <v xml:space="preserve">STYLE </v>
          </cell>
        </row>
      </sheetData>
      <sheetData sheetId="345">
        <row r="2">
          <cell r="B2" t="str">
            <v xml:space="preserve">STYLE </v>
          </cell>
        </row>
      </sheetData>
      <sheetData sheetId="346">
        <row r="2">
          <cell r="B2" t="str">
            <v xml:space="preserve">STYLE </v>
          </cell>
        </row>
      </sheetData>
      <sheetData sheetId="347">
        <row r="2">
          <cell r="B2" t="str">
            <v xml:space="preserve">STYLE </v>
          </cell>
        </row>
      </sheetData>
      <sheetData sheetId="348">
        <row r="2">
          <cell r="B2" t="str">
            <v xml:space="preserve">STYLE </v>
          </cell>
        </row>
      </sheetData>
      <sheetData sheetId="349">
        <row r="2">
          <cell r="B2" t="str">
            <v xml:space="preserve">STYLE </v>
          </cell>
        </row>
      </sheetData>
      <sheetData sheetId="350">
        <row r="2">
          <cell r="B2" t="str">
            <v xml:space="preserve">STYLE </v>
          </cell>
        </row>
      </sheetData>
      <sheetData sheetId="351">
        <row r="2">
          <cell r="B2" t="str">
            <v xml:space="preserve">STYLE </v>
          </cell>
        </row>
      </sheetData>
      <sheetData sheetId="352">
        <row r="2">
          <cell r="B2" t="str">
            <v xml:space="preserve">STYLE </v>
          </cell>
        </row>
      </sheetData>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row r="2">
          <cell r="B2" t="str">
            <v xml:space="preserve">STYLE </v>
          </cell>
        </row>
      </sheetData>
      <sheetData sheetId="377">
        <row r="2">
          <cell r="B2" t="str">
            <v xml:space="preserve">STYLE </v>
          </cell>
        </row>
      </sheetData>
      <sheetData sheetId="378">
        <row r="2">
          <cell r="B2" t="str">
            <v xml:space="preserve">STYLE </v>
          </cell>
        </row>
      </sheetData>
      <sheetData sheetId="379">
        <row r="2">
          <cell r="B2" t="str">
            <v xml:space="preserve">STYLE </v>
          </cell>
        </row>
      </sheetData>
      <sheetData sheetId="380"/>
      <sheetData sheetId="381"/>
      <sheetData sheetId="382"/>
      <sheetData sheetId="383"/>
      <sheetData sheetId="384"/>
      <sheetData sheetId="385"/>
      <sheetData sheetId="386">
        <row r="2">
          <cell r="B2" t="str">
            <v xml:space="preserve">STYLE </v>
          </cell>
        </row>
      </sheetData>
      <sheetData sheetId="387">
        <row r="2">
          <cell r="B2" t="str">
            <v xml:space="preserve">STYLE </v>
          </cell>
        </row>
      </sheetData>
      <sheetData sheetId="388">
        <row r="2">
          <cell r="B2" t="str">
            <v xml:space="preserve">STYLE </v>
          </cell>
        </row>
      </sheetData>
      <sheetData sheetId="389">
        <row r="2">
          <cell r="B2" t="str">
            <v xml:space="preserve">STYLE </v>
          </cell>
        </row>
      </sheetData>
      <sheetData sheetId="390">
        <row r="2">
          <cell r="B2" t="str">
            <v xml:space="preserve">STYLE </v>
          </cell>
        </row>
      </sheetData>
      <sheetData sheetId="391">
        <row r="2">
          <cell r="B2" t="str">
            <v xml:space="preserve">STYLE </v>
          </cell>
        </row>
      </sheetData>
      <sheetData sheetId="392">
        <row r="2">
          <cell r="B2" t="str">
            <v xml:space="preserve">STYLE </v>
          </cell>
        </row>
      </sheetData>
      <sheetData sheetId="393">
        <row r="2">
          <cell r="B2" t="str">
            <v xml:space="preserve">STYLE </v>
          </cell>
        </row>
      </sheetData>
      <sheetData sheetId="394">
        <row r="2">
          <cell r="B2" t="str">
            <v xml:space="preserve">STYLE </v>
          </cell>
        </row>
      </sheetData>
      <sheetData sheetId="395">
        <row r="2">
          <cell r="B2" t="str">
            <v xml:space="preserve">STYLE </v>
          </cell>
        </row>
      </sheetData>
      <sheetData sheetId="396">
        <row r="2">
          <cell r="B2" t="str">
            <v xml:space="preserve">STYLE </v>
          </cell>
        </row>
      </sheetData>
      <sheetData sheetId="397">
        <row r="2">
          <cell r="B2" t="str">
            <v xml:space="preserve">STYLE </v>
          </cell>
        </row>
      </sheetData>
      <sheetData sheetId="398">
        <row r="2">
          <cell r="B2" t="str">
            <v xml:space="preserve">STYLE </v>
          </cell>
        </row>
      </sheetData>
      <sheetData sheetId="399">
        <row r="2">
          <cell r="B2" t="str">
            <v xml:space="preserve">STYLE </v>
          </cell>
        </row>
      </sheetData>
      <sheetData sheetId="400">
        <row r="2">
          <cell r="B2" t="str">
            <v xml:space="preserve">STYLE </v>
          </cell>
        </row>
      </sheetData>
      <sheetData sheetId="401">
        <row r="2">
          <cell r="B2" t="str">
            <v xml:space="preserve">STYLE </v>
          </cell>
        </row>
      </sheetData>
      <sheetData sheetId="402">
        <row r="2">
          <cell r="B2" t="str">
            <v xml:space="preserve">STYLE </v>
          </cell>
        </row>
      </sheetData>
      <sheetData sheetId="403">
        <row r="2">
          <cell r="B2" t="str">
            <v xml:space="preserve">STYLE </v>
          </cell>
        </row>
      </sheetData>
      <sheetData sheetId="404">
        <row r="2">
          <cell r="B2" t="str">
            <v xml:space="preserve">STYLE </v>
          </cell>
        </row>
      </sheetData>
      <sheetData sheetId="405">
        <row r="2">
          <cell r="B2" t="str">
            <v xml:space="preserve">STYLE </v>
          </cell>
        </row>
      </sheetData>
      <sheetData sheetId="406">
        <row r="2">
          <cell r="B2" t="str">
            <v xml:space="preserve">STYLE </v>
          </cell>
        </row>
      </sheetData>
      <sheetData sheetId="407">
        <row r="2">
          <cell r="B2" t="str">
            <v xml:space="preserve">STYLE </v>
          </cell>
        </row>
      </sheetData>
      <sheetData sheetId="408">
        <row r="2">
          <cell r="B2" t="str">
            <v xml:space="preserve">STYLE </v>
          </cell>
        </row>
      </sheetData>
      <sheetData sheetId="409">
        <row r="2">
          <cell r="B2" t="str">
            <v xml:space="preserve">STYLE </v>
          </cell>
        </row>
      </sheetData>
      <sheetData sheetId="410">
        <row r="2">
          <cell r="B2" t="str">
            <v xml:space="preserve">STYLE </v>
          </cell>
        </row>
      </sheetData>
      <sheetData sheetId="411">
        <row r="2">
          <cell r="B2" t="str">
            <v xml:space="preserve">STYLE </v>
          </cell>
        </row>
      </sheetData>
      <sheetData sheetId="412">
        <row r="2">
          <cell r="B2" t="str">
            <v xml:space="preserve">STYLE </v>
          </cell>
        </row>
      </sheetData>
      <sheetData sheetId="413">
        <row r="2">
          <cell r="B2" t="str">
            <v xml:space="preserve">STYLE </v>
          </cell>
        </row>
      </sheetData>
      <sheetData sheetId="414">
        <row r="2">
          <cell r="B2" t="str">
            <v xml:space="preserve">STYLE </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row r="2">
          <cell r="B2" t="str">
            <v xml:space="preserve">STYLE </v>
          </cell>
        </row>
      </sheetData>
      <sheetData sheetId="439">
        <row r="2">
          <cell r="B2" t="str">
            <v xml:space="preserve">STYLE </v>
          </cell>
        </row>
      </sheetData>
      <sheetData sheetId="440">
        <row r="2">
          <cell r="B2" t="str">
            <v xml:space="preserve">STYLE </v>
          </cell>
        </row>
      </sheetData>
      <sheetData sheetId="441">
        <row r="2">
          <cell r="B2" t="str">
            <v xml:space="preserve">STYLE </v>
          </cell>
        </row>
      </sheetData>
      <sheetData sheetId="442"/>
      <sheetData sheetId="443"/>
      <sheetData sheetId="444"/>
      <sheetData sheetId="445"/>
      <sheetData sheetId="446"/>
      <sheetData sheetId="447"/>
      <sheetData sheetId="448">
        <row r="2">
          <cell r="B2" t="str">
            <v xml:space="preserve">STYLE </v>
          </cell>
        </row>
      </sheetData>
      <sheetData sheetId="449">
        <row r="2">
          <cell r="B2" t="str">
            <v xml:space="preserve">STYLE </v>
          </cell>
        </row>
      </sheetData>
      <sheetData sheetId="450">
        <row r="2">
          <cell r="B2" t="str">
            <v xml:space="preserve">STYLE </v>
          </cell>
        </row>
      </sheetData>
      <sheetData sheetId="451">
        <row r="2">
          <cell r="B2" t="str">
            <v xml:space="preserve">STYLE </v>
          </cell>
        </row>
      </sheetData>
      <sheetData sheetId="452">
        <row r="2">
          <cell r="B2" t="str">
            <v xml:space="preserve">STYLE </v>
          </cell>
        </row>
      </sheetData>
      <sheetData sheetId="453">
        <row r="2">
          <cell r="B2" t="str">
            <v xml:space="preserve">STYLE </v>
          </cell>
        </row>
      </sheetData>
      <sheetData sheetId="454">
        <row r="2">
          <cell r="B2" t="str">
            <v xml:space="preserve">STYLE </v>
          </cell>
        </row>
      </sheetData>
      <sheetData sheetId="455">
        <row r="2">
          <cell r="B2" t="str">
            <v xml:space="preserve">STYLE </v>
          </cell>
        </row>
      </sheetData>
      <sheetData sheetId="456">
        <row r="2">
          <cell r="B2" t="str">
            <v xml:space="preserve">STYLE </v>
          </cell>
        </row>
      </sheetData>
      <sheetData sheetId="457">
        <row r="2">
          <cell r="B2" t="str">
            <v xml:space="preserve">STYLE </v>
          </cell>
        </row>
      </sheetData>
      <sheetData sheetId="458">
        <row r="2">
          <cell r="B2" t="str">
            <v xml:space="preserve">STYLE </v>
          </cell>
        </row>
      </sheetData>
      <sheetData sheetId="459">
        <row r="2">
          <cell r="B2" t="str">
            <v xml:space="preserve">STYLE </v>
          </cell>
        </row>
      </sheetData>
      <sheetData sheetId="460">
        <row r="2">
          <cell r="B2" t="str">
            <v xml:space="preserve">STYLE </v>
          </cell>
        </row>
      </sheetData>
      <sheetData sheetId="461">
        <row r="2">
          <cell r="B2" t="str">
            <v xml:space="preserve">STYLE </v>
          </cell>
        </row>
      </sheetData>
      <sheetData sheetId="462">
        <row r="2">
          <cell r="B2" t="str">
            <v xml:space="preserve">STYLE </v>
          </cell>
        </row>
      </sheetData>
      <sheetData sheetId="463">
        <row r="2">
          <cell r="B2" t="str">
            <v xml:space="preserve">STYLE </v>
          </cell>
        </row>
      </sheetData>
      <sheetData sheetId="464">
        <row r="2">
          <cell r="B2" t="str">
            <v xml:space="preserve">STYLE </v>
          </cell>
        </row>
      </sheetData>
      <sheetData sheetId="465">
        <row r="2">
          <cell r="B2" t="str">
            <v xml:space="preserve">STYLE </v>
          </cell>
        </row>
      </sheetData>
      <sheetData sheetId="466">
        <row r="2">
          <cell r="B2" t="str">
            <v xml:space="preserve">STYLE </v>
          </cell>
        </row>
      </sheetData>
      <sheetData sheetId="467">
        <row r="2">
          <cell r="B2" t="str">
            <v xml:space="preserve">STYLE </v>
          </cell>
        </row>
      </sheetData>
      <sheetData sheetId="468">
        <row r="2">
          <cell r="B2" t="str">
            <v xml:space="preserve">STYLE </v>
          </cell>
        </row>
      </sheetData>
      <sheetData sheetId="469">
        <row r="2">
          <cell r="B2" t="str">
            <v xml:space="preserve">STYLE </v>
          </cell>
        </row>
      </sheetData>
      <sheetData sheetId="470">
        <row r="2">
          <cell r="B2" t="str">
            <v xml:space="preserve">STYLE </v>
          </cell>
        </row>
      </sheetData>
      <sheetData sheetId="471">
        <row r="2">
          <cell r="B2" t="str">
            <v xml:space="preserve">STYLE </v>
          </cell>
        </row>
      </sheetData>
      <sheetData sheetId="472">
        <row r="2">
          <cell r="B2" t="str">
            <v xml:space="preserve">STYLE </v>
          </cell>
        </row>
      </sheetData>
      <sheetData sheetId="473">
        <row r="2">
          <cell r="B2" t="str">
            <v xml:space="preserve">STYLE </v>
          </cell>
        </row>
      </sheetData>
      <sheetData sheetId="474">
        <row r="2">
          <cell r="B2" t="str">
            <v xml:space="preserve">STYLE </v>
          </cell>
        </row>
      </sheetData>
      <sheetData sheetId="475">
        <row r="2">
          <cell r="B2" t="str">
            <v xml:space="preserve">STYLE </v>
          </cell>
        </row>
      </sheetData>
      <sheetData sheetId="476">
        <row r="2">
          <cell r="B2" t="str">
            <v xml:space="preserve">STYLE </v>
          </cell>
        </row>
      </sheetData>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ow r="2">
          <cell r="B2" t="str">
            <v xml:space="preserve">STYLE </v>
          </cell>
        </row>
      </sheetData>
      <sheetData sheetId="501">
        <row r="2">
          <cell r="B2" t="str">
            <v xml:space="preserve">STYLE </v>
          </cell>
        </row>
      </sheetData>
      <sheetData sheetId="502">
        <row r="2">
          <cell r="B2" t="str">
            <v xml:space="preserve">STYLE </v>
          </cell>
        </row>
      </sheetData>
      <sheetData sheetId="503">
        <row r="2">
          <cell r="B2" t="str">
            <v xml:space="preserve">STYLE </v>
          </cell>
        </row>
      </sheetData>
      <sheetData sheetId="504"/>
      <sheetData sheetId="505"/>
      <sheetData sheetId="506"/>
      <sheetData sheetId="507"/>
      <sheetData sheetId="508"/>
      <sheetData sheetId="509"/>
      <sheetData sheetId="510"/>
      <sheetData sheetId="511">
        <row r="2">
          <cell r="B2" t="str">
            <v xml:space="preserve">STYLE </v>
          </cell>
        </row>
      </sheetData>
      <sheetData sheetId="512">
        <row r="2">
          <cell r="B2" t="str">
            <v xml:space="preserve">STYLE </v>
          </cell>
        </row>
      </sheetData>
      <sheetData sheetId="513">
        <row r="2">
          <cell r="B2" t="str">
            <v xml:space="preserve">STYLE </v>
          </cell>
        </row>
      </sheetData>
      <sheetData sheetId="514">
        <row r="2">
          <cell r="B2" t="str">
            <v xml:space="preserve">STYLE </v>
          </cell>
        </row>
      </sheetData>
      <sheetData sheetId="515">
        <row r="2">
          <cell r="B2" t="str">
            <v xml:space="preserve">STYLE </v>
          </cell>
        </row>
      </sheetData>
      <sheetData sheetId="516">
        <row r="2">
          <cell r="B2" t="str">
            <v xml:space="preserve">STYLE </v>
          </cell>
        </row>
      </sheetData>
      <sheetData sheetId="517">
        <row r="2">
          <cell r="B2" t="str">
            <v xml:space="preserve">STYLE </v>
          </cell>
        </row>
      </sheetData>
      <sheetData sheetId="518">
        <row r="2">
          <cell r="B2" t="str">
            <v xml:space="preserve">STYLE </v>
          </cell>
        </row>
      </sheetData>
      <sheetData sheetId="519">
        <row r="2">
          <cell r="B2" t="str">
            <v xml:space="preserve">STYLE </v>
          </cell>
        </row>
      </sheetData>
      <sheetData sheetId="520">
        <row r="2">
          <cell r="B2" t="str">
            <v xml:space="preserve">STYLE </v>
          </cell>
        </row>
      </sheetData>
      <sheetData sheetId="521">
        <row r="2">
          <cell r="B2" t="str">
            <v xml:space="preserve">STYLE </v>
          </cell>
        </row>
      </sheetData>
      <sheetData sheetId="522">
        <row r="2">
          <cell r="B2" t="str">
            <v xml:space="preserve">STYLE </v>
          </cell>
        </row>
      </sheetData>
      <sheetData sheetId="523">
        <row r="2">
          <cell r="B2" t="str">
            <v xml:space="preserve">STYLE </v>
          </cell>
        </row>
      </sheetData>
      <sheetData sheetId="524">
        <row r="2">
          <cell r="B2" t="str">
            <v xml:space="preserve">STYLE </v>
          </cell>
        </row>
      </sheetData>
      <sheetData sheetId="525">
        <row r="2">
          <cell r="B2" t="str">
            <v xml:space="preserve">STYLE </v>
          </cell>
        </row>
      </sheetData>
      <sheetData sheetId="526">
        <row r="2">
          <cell r="B2" t="str">
            <v xml:space="preserve">STYLE </v>
          </cell>
        </row>
      </sheetData>
      <sheetData sheetId="527">
        <row r="2">
          <cell r="B2" t="str">
            <v xml:space="preserve">STYLE </v>
          </cell>
        </row>
      </sheetData>
      <sheetData sheetId="528">
        <row r="2">
          <cell r="B2" t="str">
            <v xml:space="preserve">STYLE </v>
          </cell>
        </row>
      </sheetData>
      <sheetData sheetId="529">
        <row r="2">
          <cell r="B2" t="str">
            <v xml:space="preserve">STYLE </v>
          </cell>
        </row>
      </sheetData>
      <sheetData sheetId="530">
        <row r="2">
          <cell r="B2" t="str">
            <v xml:space="preserve">STYLE </v>
          </cell>
        </row>
      </sheetData>
      <sheetData sheetId="531">
        <row r="2">
          <cell r="B2" t="str">
            <v xml:space="preserve">STYLE </v>
          </cell>
        </row>
      </sheetData>
      <sheetData sheetId="532">
        <row r="2">
          <cell r="B2" t="str">
            <v xml:space="preserve">STYLE </v>
          </cell>
        </row>
      </sheetData>
      <sheetData sheetId="533">
        <row r="2">
          <cell r="B2" t="str">
            <v xml:space="preserve">STYLE </v>
          </cell>
        </row>
      </sheetData>
      <sheetData sheetId="534">
        <row r="2">
          <cell r="B2" t="str">
            <v xml:space="preserve">STYLE </v>
          </cell>
        </row>
      </sheetData>
      <sheetData sheetId="535">
        <row r="2">
          <cell r="B2" t="str">
            <v xml:space="preserve">STYLE </v>
          </cell>
        </row>
      </sheetData>
      <sheetData sheetId="536">
        <row r="2">
          <cell r="B2" t="str">
            <v xml:space="preserve">STYLE </v>
          </cell>
        </row>
      </sheetData>
      <sheetData sheetId="537">
        <row r="2">
          <cell r="B2" t="str">
            <v xml:space="preserve">STYLE </v>
          </cell>
        </row>
      </sheetData>
      <sheetData sheetId="538">
        <row r="2">
          <cell r="B2" t="str">
            <v xml:space="preserve">STYLE </v>
          </cell>
        </row>
      </sheetData>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2">
          <cell r="B2" t="str">
            <v xml:space="preserve">STYLE </v>
          </cell>
        </row>
      </sheetData>
      <sheetData sheetId="563">
        <row r="2">
          <cell r="B2" t="str">
            <v xml:space="preserve">STYLE </v>
          </cell>
        </row>
      </sheetData>
      <sheetData sheetId="564">
        <row r="2">
          <cell r="B2" t="str">
            <v xml:space="preserve">STYLE </v>
          </cell>
        </row>
      </sheetData>
      <sheetData sheetId="565">
        <row r="2">
          <cell r="B2" t="str">
            <v xml:space="preserve">STYLE </v>
          </cell>
        </row>
      </sheetData>
      <sheetData sheetId="566"/>
      <sheetData sheetId="567"/>
      <sheetData sheetId="568"/>
      <sheetData sheetId="569"/>
      <sheetData sheetId="570"/>
      <sheetData sheetId="571"/>
      <sheetData sheetId="572"/>
      <sheetData sheetId="573">
        <row r="2">
          <cell r="B2" t="str">
            <v xml:space="preserve">STYLE </v>
          </cell>
        </row>
      </sheetData>
      <sheetData sheetId="574">
        <row r="2">
          <cell r="B2" t="str">
            <v xml:space="preserve">STYLE </v>
          </cell>
        </row>
      </sheetData>
      <sheetData sheetId="575">
        <row r="2">
          <cell r="B2" t="str">
            <v xml:space="preserve">STYLE </v>
          </cell>
        </row>
      </sheetData>
      <sheetData sheetId="576">
        <row r="2">
          <cell r="B2" t="str">
            <v xml:space="preserve">STYLE </v>
          </cell>
        </row>
      </sheetData>
      <sheetData sheetId="577">
        <row r="2">
          <cell r="B2" t="str">
            <v xml:space="preserve">STYLE </v>
          </cell>
        </row>
      </sheetData>
      <sheetData sheetId="578">
        <row r="2">
          <cell r="B2" t="str">
            <v xml:space="preserve">STYLE </v>
          </cell>
        </row>
      </sheetData>
      <sheetData sheetId="579">
        <row r="2">
          <cell r="B2" t="str">
            <v xml:space="preserve">STYLE </v>
          </cell>
        </row>
      </sheetData>
      <sheetData sheetId="580">
        <row r="2">
          <cell r="B2" t="str">
            <v xml:space="preserve">STYLE </v>
          </cell>
        </row>
      </sheetData>
      <sheetData sheetId="581">
        <row r="2">
          <cell r="B2" t="str">
            <v xml:space="preserve">STYLE </v>
          </cell>
        </row>
      </sheetData>
      <sheetData sheetId="582">
        <row r="2">
          <cell r="B2" t="str">
            <v xml:space="preserve">STYLE </v>
          </cell>
        </row>
      </sheetData>
      <sheetData sheetId="583">
        <row r="2">
          <cell r="B2" t="str">
            <v xml:space="preserve">STYLE </v>
          </cell>
        </row>
      </sheetData>
      <sheetData sheetId="584">
        <row r="2">
          <cell r="B2" t="str">
            <v xml:space="preserve">STYLE </v>
          </cell>
        </row>
      </sheetData>
      <sheetData sheetId="585">
        <row r="2">
          <cell r="B2" t="str">
            <v xml:space="preserve">STYLE </v>
          </cell>
        </row>
      </sheetData>
      <sheetData sheetId="586">
        <row r="2">
          <cell r="B2" t="str">
            <v xml:space="preserve">STYLE </v>
          </cell>
        </row>
      </sheetData>
      <sheetData sheetId="587">
        <row r="2">
          <cell r="B2" t="str">
            <v xml:space="preserve">STYLE </v>
          </cell>
        </row>
      </sheetData>
      <sheetData sheetId="588">
        <row r="2">
          <cell r="B2" t="str">
            <v xml:space="preserve">STYLE </v>
          </cell>
        </row>
      </sheetData>
      <sheetData sheetId="589">
        <row r="2">
          <cell r="B2" t="str">
            <v xml:space="preserve">STYLE </v>
          </cell>
        </row>
      </sheetData>
      <sheetData sheetId="590">
        <row r="2">
          <cell r="B2" t="str">
            <v xml:space="preserve">STYLE </v>
          </cell>
        </row>
      </sheetData>
      <sheetData sheetId="591">
        <row r="2">
          <cell r="B2" t="str">
            <v xml:space="preserve">STYLE </v>
          </cell>
        </row>
      </sheetData>
      <sheetData sheetId="592">
        <row r="2">
          <cell r="B2" t="str">
            <v xml:space="preserve">STYLE </v>
          </cell>
        </row>
      </sheetData>
      <sheetData sheetId="593">
        <row r="2">
          <cell r="B2" t="str">
            <v xml:space="preserve">STYLE </v>
          </cell>
        </row>
      </sheetData>
      <sheetData sheetId="594">
        <row r="2">
          <cell r="B2" t="str">
            <v xml:space="preserve">STYLE </v>
          </cell>
        </row>
      </sheetData>
      <sheetData sheetId="595">
        <row r="2">
          <cell r="B2" t="str">
            <v xml:space="preserve">STYLE </v>
          </cell>
        </row>
      </sheetData>
      <sheetData sheetId="596">
        <row r="2">
          <cell r="B2" t="str">
            <v xml:space="preserve">STYLE </v>
          </cell>
        </row>
      </sheetData>
      <sheetData sheetId="597">
        <row r="2">
          <cell r="B2" t="str">
            <v xml:space="preserve">STYLE </v>
          </cell>
        </row>
      </sheetData>
      <sheetData sheetId="598">
        <row r="2">
          <cell r="B2" t="str">
            <v xml:space="preserve">STYLE </v>
          </cell>
        </row>
      </sheetData>
      <sheetData sheetId="599">
        <row r="2">
          <cell r="B2" t="str">
            <v xml:space="preserve">STYLE </v>
          </cell>
        </row>
      </sheetData>
      <sheetData sheetId="600">
        <row r="2">
          <cell r="B2" t="str">
            <v xml:space="preserve">STYLE </v>
          </cell>
        </row>
      </sheetData>
      <sheetData sheetId="601">
        <row r="3">
          <cell r="K3" t="str">
            <v>FOR THE MONTH ENDED JANUARY 1995</v>
          </cell>
        </row>
      </sheetData>
      <sheetData sheetId="602">
        <row r="3">
          <cell r="K3" t="str">
            <v>FOR THE MONTH ENDED JANUARY 1995</v>
          </cell>
        </row>
      </sheetData>
      <sheetData sheetId="603">
        <row r="3">
          <cell r="K3" t="str">
            <v>FOR THE MONTH ENDED JANUARY 1995</v>
          </cell>
        </row>
      </sheetData>
      <sheetData sheetId="604"/>
      <sheetData sheetId="605">
        <row r="3">
          <cell r="K3" t="str">
            <v>FOR THE MONTH ENDED JANUARY 1995</v>
          </cell>
        </row>
      </sheetData>
      <sheetData sheetId="606"/>
      <sheetData sheetId="607">
        <row r="3">
          <cell r="K3" t="str">
            <v>FOR THE MONTH ENDED JANUARY 1995</v>
          </cell>
        </row>
      </sheetData>
      <sheetData sheetId="608"/>
      <sheetData sheetId="609"/>
      <sheetData sheetId="610">
        <row r="3">
          <cell r="K3" t="str">
            <v>FOR THE MONTH ENDED JANUARY 1995</v>
          </cell>
        </row>
      </sheetData>
      <sheetData sheetId="611"/>
      <sheetData sheetId="612">
        <row r="3">
          <cell r="K3" t="str">
            <v>FOR THE MONTH ENDED JANUARY 1995</v>
          </cell>
        </row>
      </sheetData>
      <sheetData sheetId="613"/>
      <sheetData sheetId="614">
        <row r="3">
          <cell r="K3" t="str">
            <v>FOR THE MONTH ENDED JANUARY 1995</v>
          </cell>
        </row>
      </sheetData>
      <sheetData sheetId="615"/>
      <sheetData sheetId="616">
        <row r="3">
          <cell r="K3" t="str">
            <v>FOR THE MONTH ENDED JANUARY 1995</v>
          </cell>
        </row>
      </sheetData>
      <sheetData sheetId="617"/>
      <sheetData sheetId="618"/>
      <sheetData sheetId="619"/>
      <sheetData sheetId="620"/>
      <sheetData sheetId="621"/>
      <sheetData sheetId="622"/>
      <sheetData sheetId="623"/>
      <sheetData sheetId="624">
        <row r="2">
          <cell r="B2" t="str">
            <v xml:space="preserve">STYLE </v>
          </cell>
        </row>
      </sheetData>
      <sheetData sheetId="625">
        <row r="2">
          <cell r="B2" t="str">
            <v xml:space="preserve">STYLE </v>
          </cell>
        </row>
      </sheetData>
      <sheetData sheetId="626">
        <row r="2">
          <cell r="B2" t="str">
            <v xml:space="preserve">STYLE </v>
          </cell>
        </row>
      </sheetData>
      <sheetData sheetId="627">
        <row r="2">
          <cell r="B2" t="str">
            <v xml:space="preserve">STYLE </v>
          </cell>
        </row>
      </sheetData>
      <sheetData sheetId="628"/>
      <sheetData sheetId="629"/>
      <sheetData sheetId="630"/>
      <sheetData sheetId="631"/>
      <sheetData sheetId="632"/>
      <sheetData sheetId="633"/>
      <sheetData sheetId="634"/>
      <sheetData sheetId="635">
        <row r="2">
          <cell r="B2" t="str">
            <v xml:space="preserve">STYLE </v>
          </cell>
        </row>
      </sheetData>
      <sheetData sheetId="636">
        <row r="2">
          <cell r="B2" t="str">
            <v xml:space="preserve">STYLE </v>
          </cell>
        </row>
      </sheetData>
      <sheetData sheetId="637">
        <row r="2">
          <cell r="B2" t="str">
            <v xml:space="preserve">STYLE </v>
          </cell>
        </row>
      </sheetData>
      <sheetData sheetId="638">
        <row r="2">
          <cell r="B2" t="str">
            <v xml:space="preserve">STYLE </v>
          </cell>
        </row>
      </sheetData>
      <sheetData sheetId="639">
        <row r="2">
          <cell r="B2" t="str">
            <v xml:space="preserve">STYLE </v>
          </cell>
        </row>
      </sheetData>
      <sheetData sheetId="640">
        <row r="2">
          <cell r="B2" t="str">
            <v xml:space="preserve">STYLE </v>
          </cell>
        </row>
      </sheetData>
      <sheetData sheetId="641">
        <row r="2">
          <cell r="B2" t="str">
            <v xml:space="preserve">STYLE </v>
          </cell>
        </row>
      </sheetData>
      <sheetData sheetId="642">
        <row r="2">
          <cell r="B2" t="str">
            <v xml:space="preserve">STYLE </v>
          </cell>
        </row>
      </sheetData>
      <sheetData sheetId="643">
        <row r="2">
          <cell r="B2" t="str">
            <v xml:space="preserve">STYLE </v>
          </cell>
        </row>
      </sheetData>
      <sheetData sheetId="644">
        <row r="2">
          <cell r="B2" t="str">
            <v xml:space="preserve">STYLE </v>
          </cell>
        </row>
      </sheetData>
      <sheetData sheetId="645">
        <row r="2">
          <cell r="B2" t="str">
            <v xml:space="preserve">STYLE </v>
          </cell>
        </row>
      </sheetData>
      <sheetData sheetId="646">
        <row r="2">
          <cell r="B2" t="str">
            <v xml:space="preserve">STYLE </v>
          </cell>
        </row>
      </sheetData>
      <sheetData sheetId="647">
        <row r="2">
          <cell r="B2" t="str">
            <v xml:space="preserve">STYLE </v>
          </cell>
        </row>
      </sheetData>
      <sheetData sheetId="648">
        <row r="2">
          <cell r="B2" t="str">
            <v xml:space="preserve">STYLE </v>
          </cell>
        </row>
      </sheetData>
      <sheetData sheetId="649">
        <row r="2">
          <cell r="B2" t="str">
            <v xml:space="preserve">STYLE </v>
          </cell>
        </row>
      </sheetData>
      <sheetData sheetId="650">
        <row r="2">
          <cell r="B2" t="str">
            <v xml:space="preserve">STYLE </v>
          </cell>
        </row>
      </sheetData>
      <sheetData sheetId="651">
        <row r="2">
          <cell r="B2" t="str">
            <v xml:space="preserve">STYLE </v>
          </cell>
        </row>
      </sheetData>
      <sheetData sheetId="652">
        <row r="2">
          <cell r="B2" t="str">
            <v xml:space="preserve">STYLE </v>
          </cell>
        </row>
      </sheetData>
      <sheetData sheetId="653">
        <row r="2">
          <cell r="B2" t="str">
            <v xml:space="preserve">STYLE </v>
          </cell>
        </row>
      </sheetData>
      <sheetData sheetId="654">
        <row r="2">
          <cell r="B2" t="str">
            <v xml:space="preserve">STYLE </v>
          </cell>
        </row>
      </sheetData>
      <sheetData sheetId="655">
        <row r="2">
          <cell r="B2" t="str">
            <v xml:space="preserve">STYLE </v>
          </cell>
        </row>
      </sheetData>
      <sheetData sheetId="656">
        <row r="2">
          <cell r="B2" t="str">
            <v xml:space="preserve">STYLE </v>
          </cell>
        </row>
      </sheetData>
      <sheetData sheetId="657">
        <row r="2">
          <cell r="B2" t="str">
            <v xml:space="preserve">STYLE </v>
          </cell>
        </row>
      </sheetData>
      <sheetData sheetId="658">
        <row r="2">
          <cell r="B2" t="str">
            <v xml:space="preserve">STYLE </v>
          </cell>
        </row>
      </sheetData>
      <sheetData sheetId="659">
        <row r="2">
          <cell r="B2" t="str">
            <v xml:space="preserve">STYLE </v>
          </cell>
        </row>
      </sheetData>
      <sheetData sheetId="660">
        <row r="2">
          <cell r="B2" t="str">
            <v xml:space="preserve">STYLE </v>
          </cell>
        </row>
      </sheetData>
      <sheetData sheetId="661">
        <row r="2">
          <cell r="B2" t="str">
            <v xml:space="preserve">STYLE </v>
          </cell>
        </row>
      </sheetData>
      <sheetData sheetId="662">
        <row r="2">
          <cell r="B2" t="str">
            <v xml:space="preserve">STYLE </v>
          </cell>
        </row>
      </sheetData>
      <sheetData sheetId="663">
        <row r="3">
          <cell r="K3" t="str">
            <v>FOR THE MONTH ENDED JANUARY 1995</v>
          </cell>
        </row>
      </sheetData>
      <sheetData sheetId="664">
        <row r="3">
          <cell r="K3" t="str">
            <v>FOR THE MONTH ENDED JANUARY 1995</v>
          </cell>
        </row>
      </sheetData>
      <sheetData sheetId="665">
        <row r="3">
          <cell r="K3" t="str">
            <v>FOR THE MONTH ENDED JANUARY 1995</v>
          </cell>
        </row>
      </sheetData>
      <sheetData sheetId="666"/>
      <sheetData sheetId="667">
        <row r="3">
          <cell r="K3" t="str">
            <v>FOR THE MONTH ENDED JANUARY 1995</v>
          </cell>
        </row>
      </sheetData>
      <sheetData sheetId="668"/>
      <sheetData sheetId="669">
        <row r="3">
          <cell r="K3" t="str">
            <v>FOR THE MONTH ENDED JANUARY 1995</v>
          </cell>
        </row>
      </sheetData>
      <sheetData sheetId="670"/>
      <sheetData sheetId="671"/>
      <sheetData sheetId="672">
        <row r="3">
          <cell r="K3" t="str">
            <v>FOR THE MONTH ENDED JANUARY 1995</v>
          </cell>
        </row>
      </sheetData>
      <sheetData sheetId="673"/>
      <sheetData sheetId="674">
        <row r="3">
          <cell r="K3" t="str">
            <v>FOR THE MONTH ENDED JANUARY 1995</v>
          </cell>
        </row>
      </sheetData>
      <sheetData sheetId="675"/>
      <sheetData sheetId="676">
        <row r="3">
          <cell r="K3" t="str">
            <v>FOR THE MONTH ENDED JANUARY 1995</v>
          </cell>
        </row>
      </sheetData>
      <sheetData sheetId="677"/>
      <sheetData sheetId="678">
        <row r="3">
          <cell r="K3" t="str">
            <v>FOR THE MONTH ENDED JANUARY 1995</v>
          </cell>
        </row>
      </sheetData>
      <sheetData sheetId="679"/>
      <sheetData sheetId="680"/>
      <sheetData sheetId="681"/>
      <sheetData sheetId="682"/>
      <sheetData sheetId="683"/>
      <sheetData sheetId="684"/>
      <sheetData sheetId="685"/>
      <sheetData sheetId="686">
        <row r="2">
          <cell r="B2" t="str">
            <v xml:space="preserve">STYLE </v>
          </cell>
        </row>
      </sheetData>
      <sheetData sheetId="687">
        <row r="2">
          <cell r="B2" t="str">
            <v xml:space="preserve">STYLE </v>
          </cell>
        </row>
      </sheetData>
      <sheetData sheetId="688">
        <row r="2">
          <cell r="B2" t="str">
            <v xml:space="preserve">STYLE </v>
          </cell>
        </row>
      </sheetData>
      <sheetData sheetId="689">
        <row r="2">
          <cell r="B2" t="str">
            <v xml:space="preserve">STYLE </v>
          </cell>
        </row>
      </sheetData>
      <sheetData sheetId="690"/>
      <sheetData sheetId="691"/>
      <sheetData sheetId="692"/>
      <sheetData sheetId="693"/>
      <sheetData sheetId="694"/>
      <sheetData sheetId="695"/>
      <sheetData sheetId="696"/>
      <sheetData sheetId="697">
        <row r="2">
          <cell r="B2" t="str">
            <v xml:space="preserve">STYLE </v>
          </cell>
        </row>
      </sheetData>
      <sheetData sheetId="698">
        <row r="2">
          <cell r="B2" t="str">
            <v xml:space="preserve">STYLE </v>
          </cell>
        </row>
      </sheetData>
      <sheetData sheetId="699">
        <row r="2">
          <cell r="B2" t="str">
            <v xml:space="preserve">STYLE </v>
          </cell>
        </row>
      </sheetData>
      <sheetData sheetId="700">
        <row r="2">
          <cell r="B2" t="str">
            <v xml:space="preserve">STYLE </v>
          </cell>
        </row>
      </sheetData>
      <sheetData sheetId="701">
        <row r="2">
          <cell r="B2" t="str">
            <v xml:space="preserve">STYLE </v>
          </cell>
        </row>
      </sheetData>
      <sheetData sheetId="702">
        <row r="2">
          <cell r="B2" t="str">
            <v xml:space="preserve">STYLE </v>
          </cell>
        </row>
      </sheetData>
      <sheetData sheetId="703">
        <row r="2">
          <cell r="B2" t="str">
            <v xml:space="preserve">STYLE </v>
          </cell>
        </row>
      </sheetData>
      <sheetData sheetId="704">
        <row r="2">
          <cell r="B2" t="str">
            <v xml:space="preserve">STYLE </v>
          </cell>
        </row>
      </sheetData>
      <sheetData sheetId="705">
        <row r="2">
          <cell r="B2" t="str">
            <v xml:space="preserve">STYLE </v>
          </cell>
        </row>
      </sheetData>
      <sheetData sheetId="706">
        <row r="2">
          <cell r="B2" t="str">
            <v xml:space="preserve">STYLE </v>
          </cell>
        </row>
      </sheetData>
      <sheetData sheetId="707">
        <row r="2">
          <cell r="B2" t="str">
            <v xml:space="preserve">STYLE </v>
          </cell>
        </row>
      </sheetData>
      <sheetData sheetId="708">
        <row r="2">
          <cell r="B2" t="str">
            <v xml:space="preserve">STYLE </v>
          </cell>
        </row>
      </sheetData>
      <sheetData sheetId="709">
        <row r="2">
          <cell r="B2" t="str">
            <v xml:space="preserve">STYLE </v>
          </cell>
        </row>
      </sheetData>
      <sheetData sheetId="710">
        <row r="2">
          <cell r="B2" t="str">
            <v xml:space="preserve">STYLE </v>
          </cell>
        </row>
      </sheetData>
      <sheetData sheetId="711">
        <row r="2">
          <cell r="B2" t="str">
            <v xml:space="preserve">STYLE </v>
          </cell>
        </row>
      </sheetData>
      <sheetData sheetId="712">
        <row r="2">
          <cell r="B2" t="str">
            <v xml:space="preserve">STYLE </v>
          </cell>
        </row>
      </sheetData>
      <sheetData sheetId="713">
        <row r="2">
          <cell r="B2" t="str">
            <v xml:space="preserve">STYLE </v>
          </cell>
        </row>
      </sheetData>
      <sheetData sheetId="714">
        <row r="2">
          <cell r="B2" t="str">
            <v xml:space="preserve">STYLE </v>
          </cell>
        </row>
      </sheetData>
      <sheetData sheetId="715">
        <row r="2">
          <cell r="B2" t="str">
            <v xml:space="preserve">STYLE </v>
          </cell>
        </row>
      </sheetData>
      <sheetData sheetId="716">
        <row r="2">
          <cell r="B2" t="str">
            <v xml:space="preserve">STYLE </v>
          </cell>
        </row>
      </sheetData>
      <sheetData sheetId="717">
        <row r="2">
          <cell r="B2" t="str">
            <v xml:space="preserve">STYLE </v>
          </cell>
        </row>
      </sheetData>
      <sheetData sheetId="718">
        <row r="2">
          <cell r="B2" t="str">
            <v xml:space="preserve">STYLE </v>
          </cell>
        </row>
      </sheetData>
      <sheetData sheetId="719">
        <row r="2">
          <cell r="B2" t="str">
            <v xml:space="preserve">STYLE </v>
          </cell>
        </row>
      </sheetData>
      <sheetData sheetId="720">
        <row r="2">
          <cell r="B2" t="str">
            <v xml:space="preserve">STYLE </v>
          </cell>
        </row>
      </sheetData>
      <sheetData sheetId="721">
        <row r="2">
          <cell r="B2" t="str">
            <v xml:space="preserve">STYLE </v>
          </cell>
        </row>
      </sheetData>
      <sheetData sheetId="722">
        <row r="2">
          <cell r="B2" t="str">
            <v xml:space="preserve">STYLE </v>
          </cell>
        </row>
      </sheetData>
      <sheetData sheetId="723">
        <row r="2">
          <cell r="B2" t="str">
            <v xml:space="preserve">STYLE </v>
          </cell>
        </row>
      </sheetData>
      <sheetData sheetId="724">
        <row r="2">
          <cell r="B2" t="str">
            <v xml:space="preserve">STYLE </v>
          </cell>
        </row>
      </sheetData>
      <sheetData sheetId="725">
        <row r="3">
          <cell r="K3" t="str">
            <v>FOR THE MONTH ENDED JANUARY 1995</v>
          </cell>
        </row>
      </sheetData>
      <sheetData sheetId="726">
        <row r="3">
          <cell r="K3" t="str">
            <v>FOR THE MONTH ENDED JANUARY 1995</v>
          </cell>
        </row>
      </sheetData>
      <sheetData sheetId="727">
        <row r="3">
          <cell r="K3" t="str">
            <v>FOR THE MONTH ENDED JANUARY 1995</v>
          </cell>
        </row>
      </sheetData>
      <sheetData sheetId="728"/>
      <sheetData sheetId="729">
        <row r="3">
          <cell r="K3" t="str">
            <v>FOR THE MONTH ENDED JANUARY 1995</v>
          </cell>
        </row>
      </sheetData>
      <sheetData sheetId="730"/>
      <sheetData sheetId="731">
        <row r="3">
          <cell r="K3" t="str">
            <v>FOR THE MONTH ENDED JANUARY 1995</v>
          </cell>
        </row>
      </sheetData>
      <sheetData sheetId="732"/>
      <sheetData sheetId="733"/>
      <sheetData sheetId="734">
        <row r="3">
          <cell r="K3" t="str">
            <v>FOR THE MONTH ENDED JANUARY 1995</v>
          </cell>
        </row>
      </sheetData>
      <sheetData sheetId="735"/>
      <sheetData sheetId="736">
        <row r="3">
          <cell r="K3" t="str">
            <v>FOR THE MONTH ENDED JANUARY 1995</v>
          </cell>
        </row>
      </sheetData>
      <sheetData sheetId="737"/>
      <sheetData sheetId="738">
        <row r="3">
          <cell r="K3" t="str">
            <v>FOR THE MONTH ENDED JANUARY 1995</v>
          </cell>
        </row>
      </sheetData>
      <sheetData sheetId="739"/>
      <sheetData sheetId="740">
        <row r="3">
          <cell r="K3" t="str">
            <v>FOR THE MONTH ENDED JANUARY 1995</v>
          </cell>
        </row>
      </sheetData>
      <sheetData sheetId="741"/>
      <sheetData sheetId="742"/>
      <sheetData sheetId="743"/>
      <sheetData sheetId="744"/>
      <sheetData sheetId="745"/>
      <sheetData sheetId="746"/>
      <sheetData sheetId="747"/>
      <sheetData sheetId="748">
        <row r="2">
          <cell r="B2" t="str">
            <v xml:space="preserve">STYLE </v>
          </cell>
        </row>
      </sheetData>
      <sheetData sheetId="749">
        <row r="2">
          <cell r="B2" t="str">
            <v xml:space="preserve">STYLE </v>
          </cell>
        </row>
      </sheetData>
      <sheetData sheetId="750">
        <row r="2">
          <cell r="B2" t="str">
            <v xml:space="preserve">STYLE </v>
          </cell>
        </row>
      </sheetData>
      <sheetData sheetId="751">
        <row r="2">
          <cell r="B2" t="str">
            <v xml:space="preserve">STYLE </v>
          </cell>
        </row>
      </sheetData>
      <sheetData sheetId="752"/>
      <sheetData sheetId="753"/>
      <sheetData sheetId="754"/>
      <sheetData sheetId="755"/>
      <sheetData sheetId="756"/>
      <sheetData sheetId="757"/>
      <sheetData sheetId="758"/>
      <sheetData sheetId="759">
        <row r="2">
          <cell r="B2" t="str">
            <v xml:space="preserve">STYLE </v>
          </cell>
        </row>
      </sheetData>
      <sheetData sheetId="760">
        <row r="2">
          <cell r="B2" t="str">
            <v xml:space="preserve">STYLE </v>
          </cell>
        </row>
      </sheetData>
      <sheetData sheetId="761">
        <row r="2">
          <cell r="B2" t="str">
            <v xml:space="preserve">STYLE </v>
          </cell>
        </row>
      </sheetData>
      <sheetData sheetId="762">
        <row r="2">
          <cell r="B2" t="str">
            <v xml:space="preserve">STYLE </v>
          </cell>
        </row>
      </sheetData>
      <sheetData sheetId="763">
        <row r="2">
          <cell r="B2" t="str">
            <v xml:space="preserve">STYLE </v>
          </cell>
        </row>
      </sheetData>
      <sheetData sheetId="764">
        <row r="2">
          <cell r="B2" t="str">
            <v xml:space="preserve">STYLE </v>
          </cell>
        </row>
      </sheetData>
      <sheetData sheetId="765">
        <row r="2">
          <cell r="B2" t="str">
            <v xml:space="preserve">STYLE </v>
          </cell>
        </row>
      </sheetData>
      <sheetData sheetId="766">
        <row r="2">
          <cell r="B2" t="str">
            <v xml:space="preserve">STYLE </v>
          </cell>
        </row>
      </sheetData>
      <sheetData sheetId="767">
        <row r="2">
          <cell r="B2" t="str">
            <v xml:space="preserve">STYLE </v>
          </cell>
        </row>
      </sheetData>
      <sheetData sheetId="768">
        <row r="2">
          <cell r="B2" t="str">
            <v xml:space="preserve">STYLE </v>
          </cell>
        </row>
      </sheetData>
      <sheetData sheetId="769">
        <row r="2">
          <cell r="B2" t="str">
            <v xml:space="preserve">STYLE </v>
          </cell>
        </row>
      </sheetData>
      <sheetData sheetId="770">
        <row r="2">
          <cell r="B2" t="str">
            <v xml:space="preserve">STYLE </v>
          </cell>
        </row>
      </sheetData>
      <sheetData sheetId="771">
        <row r="2">
          <cell r="B2" t="str">
            <v xml:space="preserve">STYLE </v>
          </cell>
        </row>
      </sheetData>
      <sheetData sheetId="772">
        <row r="2">
          <cell r="B2" t="str">
            <v xml:space="preserve">STYLE </v>
          </cell>
        </row>
      </sheetData>
      <sheetData sheetId="773">
        <row r="2">
          <cell r="B2" t="str">
            <v xml:space="preserve">STYLE </v>
          </cell>
        </row>
      </sheetData>
      <sheetData sheetId="774">
        <row r="2">
          <cell r="B2" t="str">
            <v xml:space="preserve">STYLE </v>
          </cell>
        </row>
      </sheetData>
      <sheetData sheetId="775">
        <row r="2">
          <cell r="B2" t="str">
            <v xml:space="preserve">STYLE </v>
          </cell>
        </row>
      </sheetData>
      <sheetData sheetId="776">
        <row r="2">
          <cell r="B2" t="str">
            <v xml:space="preserve">STYLE </v>
          </cell>
        </row>
      </sheetData>
      <sheetData sheetId="777">
        <row r="2">
          <cell r="B2" t="str">
            <v xml:space="preserve">STYLE </v>
          </cell>
        </row>
      </sheetData>
      <sheetData sheetId="778">
        <row r="2">
          <cell r="B2" t="str">
            <v xml:space="preserve">STYLE </v>
          </cell>
        </row>
      </sheetData>
      <sheetData sheetId="779">
        <row r="2">
          <cell r="B2" t="str">
            <v xml:space="preserve">STYLE </v>
          </cell>
        </row>
      </sheetData>
      <sheetData sheetId="780">
        <row r="2">
          <cell r="B2" t="str">
            <v xml:space="preserve">STYLE </v>
          </cell>
        </row>
      </sheetData>
      <sheetData sheetId="781">
        <row r="2">
          <cell r="B2" t="str">
            <v xml:space="preserve">STYLE </v>
          </cell>
        </row>
      </sheetData>
      <sheetData sheetId="782">
        <row r="2">
          <cell r="B2" t="str">
            <v xml:space="preserve">STYLE </v>
          </cell>
        </row>
      </sheetData>
      <sheetData sheetId="783">
        <row r="2">
          <cell r="B2" t="str">
            <v xml:space="preserve">STYLE </v>
          </cell>
        </row>
      </sheetData>
      <sheetData sheetId="784">
        <row r="2">
          <cell r="B2" t="str">
            <v xml:space="preserve">STYLE </v>
          </cell>
        </row>
      </sheetData>
      <sheetData sheetId="785">
        <row r="2">
          <cell r="B2" t="str">
            <v xml:space="preserve">STYLE </v>
          </cell>
        </row>
      </sheetData>
      <sheetData sheetId="786">
        <row r="2">
          <cell r="B2" t="str">
            <v xml:space="preserve">STYLE </v>
          </cell>
        </row>
      </sheetData>
      <sheetData sheetId="787">
        <row r="3">
          <cell r="K3" t="str">
            <v>FOR THE MONTH ENDED JANUARY 1995</v>
          </cell>
        </row>
      </sheetData>
      <sheetData sheetId="788">
        <row r="3">
          <cell r="K3" t="str">
            <v>FOR THE MONTH ENDED JANUARY 1995</v>
          </cell>
        </row>
      </sheetData>
      <sheetData sheetId="789">
        <row r="3">
          <cell r="K3" t="str">
            <v>FOR THE MONTH ENDED JANUARY 1995</v>
          </cell>
        </row>
      </sheetData>
      <sheetData sheetId="790"/>
      <sheetData sheetId="791">
        <row r="3">
          <cell r="K3" t="str">
            <v>FOR THE MONTH ENDED JANUARY 1995</v>
          </cell>
        </row>
      </sheetData>
      <sheetData sheetId="792"/>
      <sheetData sheetId="793">
        <row r="3">
          <cell r="K3" t="str">
            <v>FOR THE MONTH ENDED JANUARY 1995</v>
          </cell>
        </row>
      </sheetData>
      <sheetData sheetId="794"/>
      <sheetData sheetId="795"/>
      <sheetData sheetId="796">
        <row r="3">
          <cell r="K3" t="str">
            <v>FOR THE MONTH ENDED JANUARY 1995</v>
          </cell>
        </row>
      </sheetData>
      <sheetData sheetId="797"/>
      <sheetData sheetId="798">
        <row r="3">
          <cell r="K3" t="str">
            <v>FOR THE MONTH ENDED JANUARY 1995</v>
          </cell>
        </row>
      </sheetData>
      <sheetData sheetId="799"/>
      <sheetData sheetId="800">
        <row r="3">
          <cell r="K3" t="str">
            <v>FOR THE MONTH ENDED JANUARY 1995</v>
          </cell>
        </row>
      </sheetData>
      <sheetData sheetId="801"/>
      <sheetData sheetId="802">
        <row r="3">
          <cell r="K3" t="str">
            <v>FOR THE MONTH ENDED JANUARY 1995</v>
          </cell>
        </row>
      </sheetData>
      <sheetData sheetId="803"/>
      <sheetData sheetId="804"/>
      <sheetData sheetId="805"/>
      <sheetData sheetId="806"/>
      <sheetData sheetId="807"/>
      <sheetData sheetId="808"/>
      <sheetData sheetId="809"/>
      <sheetData sheetId="810">
        <row r="2">
          <cell r="B2" t="str">
            <v xml:space="preserve">STYLE </v>
          </cell>
        </row>
      </sheetData>
      <sheetData sheetId="811">
        <row r="2">
          <cell r="B2" t="str">
            <v xml:space="preserve">STYLE </v>
          </cell>
        </row>
      </sheetData>
      <sheetData sheetId="812">
        <row r="2">
          <cell r="B2" t="str">
            <v xml:space="preserve">STYLE </v>
          </cell>
        </row>
      </sheetData>
      <sheetData sheetId="813">
        <row r="2">
          <cell r="B2" t="str">
            <v xml:space="preserve">STYLE </v>
          </cell>
        </row>
      </sheetData>
      <sheetData sheetId="814"/>
      <sheetData sheetId="815"/>
      <sheetData sheetId="816"/>
      <sheetData sheetId="817"/>
      <sheetData sheetId="818"/>
      <sheetData sheetId="819"/>
      <sheetData sheetId="820"/>
      <sheetData sheetId="821">
        <row r="2">
          <cell r="B2" t="str">
            <v xml:space="preserve">STYLE </v>
          </cell>
        </row>
      </sheetData>
      <sheetData sheetId="822">
        <row r="2">
          <cell r="B2" t="str">
            <v xml:space="preserve">STYLE </v>
          </cell>
        </row>
      </sheetData>
      <sheetData sheetId="823">
        <row r="2">
          <cell r="B2" t="str">
            <v xml:space="preserve">STYLE </v>
          </cell>
        </row>
      </sheetData>
      <sheetData sheetId="824">
        <row r="2">
          <cell r="B2" t="str">
            <v xml:space="preserve">STYLE </v>
          </cell>
        </row>
      </sheetData>
      <sheetData sheetId="825">
        <row r="2">
          <cell r="B2" t="str">
            <v xml:space="preserve">STYLE </v>
          </cell>
        </row>
      </sheetData>
      <sheetData sheetId="826">
        <row r="2">
          <cell r="B2" t="str">
            <v xml:space="preserve">STYLE </v>
          </cell>
        </row>
      </sheetData>
      <sheetData sheetId="827">
        <row r="2">
          <cell r="B2" t="str">
            <v xml:space="preserve">STYLE </v>
          </cell>
        </row>
      </sheetData>
      <sheetData sheetId="828">
        <row r="2">
          <cell r="B2" t="str">
            <v xml:space="preserve">STYLE </v>
          </cell>
        </row>
      </sheetData>
      <sheetData sheetId="829">
        <row r="2">
          <cell r="B2" t="str">
            <v xml:space="preserve">STYLE </v>
          </cell>
        </row>
      </sheetData>
      <sheetData sheetId="830">
        <row r="2">
          <cell r="B2" t="str">
            <v xml:space="preserve">STYLE </v>
          </cell>
        </row>
      </sheetData>
      <sheetData sheetId="831">
        <row r="2">
          <cell r="B2" t="str">
            <v xml:space="preserve">STYLE </v>
          </cell>
        </row>
      </sheetData>
      <sheetData sheetId="832">
        <row r="2">
          <cell r="B2" t="str">
            <v xml:space="preserve">STYLE </v>
          </cell>
        </row>
      </sheetData>
      <sheetData sheetId="833">
        <row r="2">
          <cell r="B2" t="str">
            <v xml:space="preserve">STYLE </v>
          </cell>
        </row>
      </sheetData>
      <sheetData sheetId="834">
        <row r="2">
          <cell r="B2" t="str">
            <v xml:space="preserve">STYLE </v>
          </cell>
        </row>
      </sheetData>
      <sheetData sheetId="835">
        <row r="2">
          <cell r="B2" t="str">
            <v xml:space="preserve">STYLE </v>
          </cell>
        </row>
      </sheetData>
      <sheetData sheetId="836">
        <row r="2">
          <cell r="B2" t="str">
            <v xml:space="preserve">STYLE </v>
          </cell>
        </row>
      </sheetData>
      <sheetData sheetId="837">
        <row r="2">
          <cell r="B2" t="str">
            <v xml:space="preserve">STYLE </v>
          </cell>
        </row>
      </sheetData>
      <sheetData sheetId="838">
        <row r="2">
          <cell r="B2" t="str">
            <v xml:space="preserve">STYLE </v>
          </cell>
        </row>
      </sheetData>
      <sheetData sheetId="839">
        <row r="2">
          <cell r="B2" t="str">
            <v xml:space="preserve">STYLE </v>
          </cell>
        </row>
      </sheetData>
      <sheetData sheetId="840">
        <row r="2">
          <cell r="B2" t="str">
            <v xml:space="preserve">STYLE </v>
          </cell>
        </row>
      </sheetData>
      <sheetData sheetId="841">
        <row r="2">
          <cell r="B2" t="str">
            <v xml:space="preserve">STYLE </v>
          </cell>
        </row>
      </sheetData>
      <sheetData sheetId="842">
        <row r="2">
          <cell r="B2" t="str">
            <v xml:space="preserve">STYLE </v>
          </cell>
        </row>
      </sheetData>
      <sheetData sheetId="843">
        <row r="2">
          <cell r="B2" t="str">
            <v xml:space="preserve">STYLE </v>
          </cell>
        </row>
      </sheetData>
      <sheetData sheetId="844">
        <row r="2">
          <cell r="B2" t="str">
            <v xml:space="preserve">STYLE </v>
          </cell>
        </row>
      </sheetData>
      <sheetData sheetId="845">
        <row r="2">
          <cell r="B2" t="str">
            <v xml:space="preserve">STYLE </v>
          </cell>
        </row>
      </sheetData>
      <sheetData sheetId="846">
        <row r="2">
          <cell r="B2" t="str">
            <v xml:space="preserve">STYLE </v>
          </cell>
        </row>
      </sheetData>
      <sheetData sheetId="847">
        <row r="2">
          <cell r="B2" t="str">
            <v xml:space="preserve">STYLE </v>
          </cell>
        </row>
      </sheetData>
      <sheetData sheetId="848">
        <row r="2">
          <cell r="B2" t="str">
            <v xml:space="preserve">STYLE </v>
          </cell>
        </row>
      </sheetData>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row r="2">
          <cell r="B2" t="str">
            <v xml:space="preserve">STYLE </v>
          </cell>
        </row>
      </sheetData>
      <sheetData sheetId="873">
        <row r="2">
          <cell r="B2" t="str">
            <v xml:space="preserve">STYLE </v>
          </cell>
        </row>
      </sheetData>
      <sheetData sheetId="874">
        <row r="2">
          <cell r="B2" t="str">
            <v xml:space="preserve">STYLE </v>
          </cell>
        </row>
      </sheetData>
      <sheetData sheetId="875">
        <row r="2">
          <cell r="B2" t="str">
            <v xml:space="preserve">STYLE </v>
          </cell>
        </row>
      </sheetData>
      <sheetData sheetId="876"/>
      <sheetData sheetId="877"/>
      <sheetData sheetId="878"/>
      <sheetData sheetId="879"/>
      <sheetData sheetId="880"/>
      <sheetData sheetId="881"/>
      <sheetData sheetId="882"/>
      <sheetData sheetId="883">
        <row r="2">
          <cell r="B2" t="str">
            <v xml:space="preserve">STYLE </v>
          </cell>
        </row>
      </sheetData>
      <sheetData sheetId="884">
        <row r="2">
          <cell r="B2" t="str">
            <v xml:space="preserve">STYLE </v>
          </cell>
        </row>
      </sheetData>
      <sheetData sheetId="885">
        <row r="2">
          <cell r="B2" t="str">
            <v xml:space="preserve">STYLE </v>
          </cell>
        </row>
      </sheetData>
      <sheetData sheetId="886">
        <row r="2">
          <cell r="B2" t="str">
            <v xml:space="preserve">STYLE </v>
          </cell>
        </row>
      </sheetData>
      <sheetData sheetId="887">
        <row r="2">
          <cell r="B2" t="str">
            <v xml:space="preserve">STYLE </v>
          </cell>
        </row>
      </sheetData>
      <sheetData sheetId="888">
        <row r="2">
          <cell r="B2" t="str">
            <v xml:space="preserve">STYLE </v>
          </cell>
        </row>
      </sheetData>
      <sheetData sheetId="889">
        <row r="2">
          <cell r="B2" t="str">
            <v xml:space="preserve">STYLE </v>
          </cell>
        </row>
      </sheetData>
      <sheetData sheetId="890">
        <row r="2">
          <cell r="B2" t="str">
            <v xml:space="preserve">STYLE </v>
          </cell>
        </row>
      </sheetData>
      <sheetData sheetId="891">
        <row r="2">
          <cell r="B2" t="str">
            <v xml:space="preserve">STYLE </v>
          </cell>
        </row>
      </sheetData>
      <sheetData sheetId="892">
        <row r="2">
          <cell r="B2" t="str">
            <v xml:space="preserve">STYLE </v>
          </cell>
        </row>
      </sheetData>
      <sheetData sheetId="893">
        <row r="2">
          <cell r="B2" t="str">
            <v xml:space="preserve">STYLE </v>
          </cell>
        </row>
      </sheetData>
      <sheetData sheetId="894">
        <row r="2">
          <cell r="B2" t="str">
            <v xml:space="preserve">STYLE </v>
          </cell>
        </row>
      </sheetData>
      <sheetData sheetId="895">
        <row r="2">
          <cell r="B2" t="str">
            <v xml:space="preserve">STYLE </v>
          </cell>
        </row>
      </sheetData>
      <sheetData sheetId="896">
        <row r="2">
          <cell r="B2" t="str">
            <v xml:space="preserve">STYLE </v>
          </cell>
        </row>
      </sheetData>
      <sheetData sheetId="897">
        <row r="2">
          <cell r="B2" t="str">
            <v xml:space="preserve">STYLE </v>
          </cell>
        </row>
      </sheetData>
      <sheetData sheetId="898">
        <row r="2">
          <cell r="B2" t="str">
            <v xml:space="preserve">STYLE </v>
          </cell>
        </row>
      </sheetData>
      <sheetData sheetId="899">
        <row r="2">
          <cell r="B2" t="str">
            <v xml:space="preserve">STYLE </v>
          </cell>
        </row>
      </sheetData>
      <sheetData sheetId="900">
        <row r="2">
          <cell r="B2" t="str">
            <v xml:space="preserve">STYLE </v>
          </cell>
        </row>
      </sheetData>
      <sheetData sheetId="901">
        <row r="2">
          <cell r="B2" t="str">
            <v xml:space="preserve">STYLE </v>
          </cell>
        </row>
      </sheetData>
      <sheetData sheetId="902">
        <row r="2">
          <cell r="B2" t="str">
            <v xml:space="preserve">STYLE </v>
          </cell>
        </row>
      </sheetData>
      <sheetData sheetId="903">
        <row r="2">
          <cell r="B2" t="str">
            <v xml:space="preserve">STYLE </v>
          </cell>
        </row>
      </sheetData>
      <sheetData sheetId="904">
        <row r="2">
          <cell r="B2" t="str">
            <v xml:space="preserve">STYLE </v>
          </cell>
        </row>
      </sheetData>
      <sheetData sheetId="905">
        <row r="2">
          <cell r="B2" t="str">
            <v xml:space="preserve">STYLE </v>
          </cell>
        </row>
      </sheetData>
      <sheetData sheetId="906">
        <row r="2">
          <cell r="B2" t="str">
            <v xml:space="preserve">STYLE </v>
          </cell>
        </row>
      </sheetData>
      <sheetData sheetId="907">
        <row r="2">
          <cell r="B2" t="str">
            <v xml:space="preserve">STYLE </v>
          </cell>
        </row>
      </sheetData>
      <sheetData sheetId="908">
        <row r="2">
          <cell r="B2" t="str">
            <v xml:space="preserve">STYLE </v>
          </cell>
        </row>
      </sheetData>
      <sheetData sheetId="909">
        <row r="2">
          <cell r="B2" t="str">
            <v xml:space="preserve">STYLE </v>
          </cell>
        </row>
      </sheetData>
      <sheetData sheetId="910">
        <row r="2">
          <cell r="B2" t="str">
            <v xml:space="preserve">STYLE </v>
          </cell>
        </row>
      </sheetData>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row r="2">
          <cell r="B2" t="str">
            <v xml:space="preserve">STYLE </v>
          </cell>
        </row>
      </sheetData>
      <sheetData sheetId="935">
        <row r="2">
          <cell r="B2" t="str">
            <v xml:space="preserve">STYLE </v>
          </cell>
        </row>
      </sheetData>
      <sheetData sheetId="936">
        <row r="2">
          <cell r="B2" t="str">
            <v xml:space="preserve">STYLE </v>
          </cell>
        </row>
      </sheetData>
      <sheetData sheetId="937">
        <row r="2">
          <cell r="B2" t="str">
            <v xml:space="preserve">STYLE </v>
          </cell>
        </row>
      </sheetData>
      <sheetData sheetId="938"/>
      <sheetData sheetId="939"/>
      <sheetData sheetId="940"/>
      <sheetData sheetId="941"/>
      <sheetData sheetId="942"/>
      <sheetData sheetId="943"/>
      <sheetData sheetId="944"/>
      <sheetData sheetId="945">
        <row r="2">
          <cell r="B2" t="str">
            <v xml:space="preserve">STYLE </v>
          </cell>
        </row>
      </sheetData>
      <sheetData sheetId="946">
        <row r="2">
          <cell r="B2" t="str">
            <v xml:space="preserve">STYLE </v>
          </cell>
        </row>
      </sheetData>
      <sheetData sheetId="947">
        <row r="2">
          <cell r="B2" t="str">
            <v xml:space="preserve">STYLE </v>
          </cell>
        </row>
      </sheetData>
      <sheetData sheetId="948">
        <row r="2">
          <cell r="B2" t="str">
            <v xml:space="preserve">STYLE </v>
          </cell>
        </row>
      </sheetData>
      <sheetData sheetId="949">
        <row r="2">
          <cell r="B2" t="str">
            <v xml:space="preserve">STYLE </v>
          </cell>
        </row>
      </sheetData>
      <sheetData sheetId="950">
        <row r="2">
          <cell r="B2" t="str">
            <v xml:space="preserve">STYLE </v>
          </cell>
        </row>
      </sheetData>
      <sheetData sheetId="951">
        <row r="2">
          <cell r="B2" t="str">
            <v xml:space="preserve">STYLE </v>
          </cell>
        </row>
      </sheetData>
      <sheetData sheetId="952">
        <row r="2">
          <cell r="B2" t="str">
            <v xml:space="preserve">STYLE </v>
          </cell>
        </row>
      </sheetData>
      <sheetData sheetId="953">
        <row r="2">
          <cell r="B2" t="str">
            <v xml:space="preserve">STYLE </v>
          </cell>
        </row>
      </sheetData>
      <sheetData sheetId="954">
        <row r="2">
          <cell r="B2" t="str">
            <v xml:space="preserve">STYLE </v>
          </cell>
        </row>
      </sheetData>
      <sheetData sheetId="955">
        <row r="2">
          <cell r="B2" t="str">
            <v xml:space="preserve">STYLE </v>
          </cell>
        </row>
      </sheetData>
      <sheetData sheetId="956">
        <row r="2">
          <cell r="B2" t="str">
            <v xml:space="preserve">STYLE </v>
          </cell>
        </row>
      </sheetData>
      <sheetData sheetId="957">
        <row r="2">
          <cell r="B2" t="str">
            <v xml:space="preserve">STYLE </v>
          </cell>
        </row>
      </sheetData>
      <sheetData sheetId="958">
        <row r="2">
          <cell r="B2" t="str">
            <v xml:space="preserve">STYLE </v>
          </cell>
        </row>
      </sheetData>
      <sheetData sheetId="959">
        <row r="2">
          <cell r="B2" t="str">
            <v xml:space="preserve">STYLE </v>
          </cell>
        </row>
      </sheetData>
      <sheetData sheetId="960">
        <row r="2">
          <cell r="B2" t="str">
            <v xml:space="preserve">STYLE </v>
          </cell>
        </row>
      </sheetData>
      <sheetData sheetId="961">
        <row r="2">
          <cell r="B2" t="str">
            <v xml:space="preserve">STYLE </v>
          </cell>
        </row>
      </sheetData>
      <sheetData sheetId="962">
        <row r="2">
          <cell r="B2" t="str">
            <v xml:space="preserve">STYLE </v>
          </cell>
        </row>
      </sheetData>
      <sheetData sheetId="963">
        <row r="2">
          <cell r="B2" t="str">
            <v xml:space="preserve">STYLE </v>
          </cell>
        </row>
      </sheetData>
      <sheetData sheetId="964">
        <row r="2">
          <cell r="B2" t="str">
            <v xml:space="preserve">STYLE </v>
          </cell>
        </row>
      </sheetData>
      <sheetData sheetId="965">
        <row r="2">
          <cell r="B2" t="str">
            <v xml:space="preserve">STYLE </v>
          </cell>
        </row>
      </sheetData>
      <sheetData sheetId="966">
        <row r="2">
          <cell r="B2" t="str">
            <v xml:space="preserve">STYLE </v>
          </cell>
        </row>
      </sheetData>
      <sheetData sheetId="967">
        <row r="2">
          <cell r="B2" t="str">
            <v xml:space="preserve">STYLE </v>
          </cell>
        </row>
      </sheetData>
      <sheetData sheetId="968">
        <row r="2">
          <cell r="B2" t="str">
            <v xml:space="preserve">STYLE </v>
          </cell>
        </row>
      </sheetData>
      <sheetData sheetId="969">
        <row r="2">
          <cell r="B2" t="str">
            <v xml:space="preserve">STYLE </v>
          </cell>
        </row>
      </sheetData>
      <sheetData sheetId="970">
        <row r="2">
          <cell r="B2" t="str">
            <v xml:space="preserve">STYLE </v>
          </cell>
        </row>
      </sheetData>
      <sheetData sheetId="971">
        <row r="2">
          <cell r="B2" t="str">
            <v xml:space="preserve">STYLE </v>
          </cell>
        </row>
      </sheetData>
      <sheetData sheetId="972">
        <row r="2">
          <cell r="B2" t="str">
            <v xml:space="preserve">STYLE </v>
          </cell>
        </row>
      </sheetData>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row r="2">
          <cell r="B2" t="str">
            <v xml:space="preserve">STYLE </v>
          </cell>
        </row>
      </sheetData>
      <sheetData sheetId="1008">
        <row r="2">
          <cell r="B2" t="str">
            <v xml:space="preserve">STYLE </v>
          </cell>
        </row>
      </sheetData>
      <sheetData sheetId="1009">
        <row r="2">
          <cell r="B2" t="str">
            <v xml:space="preserve">STYLE </v>
          </cell>
        </row>
      </sheetData>
      <sheetData sheetId="1010">
        <row r="2">
          <cell r="B2" t="str">
            <v xml:space="preserve">STYLE </v>
          </cell>
        </row>
      </sheetData>
      <sheetData sheetId="1011">
        <row r="2">
          <cell r="B2" t="str">
            <v xml:space="preserve">STYLE </v>
          </cell>
        </row>
      </sheetData>
      <sheetData sheetId="1012">
        <row r="2">
          <cell r="B2" t="str">
            <v xml:space="preserve">STYLE </v>
          </cell>
        </row>
      </sheetData>
      <sheetData sheetId="1013">
        <row r="2">
          <cell r="B2" t="str">
            <v xml:space="preserve">STYLE </v>
          </cell>
        </row>
      </sheetData>
      <sheetData sheetId="1014">
        <row r="2">
          <cell r="B2" t="str">
            <v xml:space="preserve">STYLE </v>
          </cell>
        </row>
      </sheetData>
      <sheetData sheetId="1015">
        <row r="2">
          <cell r="B2" t="str">
            <v xml:space="preserve">STYLE </v>
          </cell>
        </row>
      </sheetData>
      <sheetData sheetId="1016">
        <row r="2">
          <cell r="B2" t="str">
            <v xml:space="preserve">STYLE </v>
          </cell>
        </row>
      </sheetData>
      <sheetData sheetId="1017">
        <row r="2">
          <cell r="B2" t="str">
            <v xml:space="preserve">STYLE </v>
          </cell>
        </row>
      </sheetData>
      <sheetData sheetId="1018">
        <row r="2">
          <cell r="B2" t="str">
            <v xml:space="preserve">STYLE </v>
          </cell>
        </row>
      </sheetData>
      <sheetData sheetId="1019">
        <row r="2">
          <cell r="B2" t="str">
            <v xml:space="preserve">STYLE </v>
          </cell>
        </row>
      </sheetData>
      <sheetData sheetId="1020">
        <row r="2">
          <cell r="B2" t="str">
            <v xml:space="preserve">STYLE </v>
          </cell>
        </row>
      </sheetData>
      <sheetData sheetId="1021">
        <row r="2">
          <cell r="B2" t="str">
            <v xml:space="preserve">STYLE </v>
          </cell>
        </row>
      </sheetData>
      <sheetData sheetId="1022">
        <row r="2">
          <cell r="B2" t="str">
            <v xml:space="preserve">STYLE </v>
          </cell>
        </row>
      </sheetData>
      <sheetData sheetId="1023">
        <row r="2">
          <cell r="B2" t="str">
            <v xml:space="preserve">STYLE </v>
          </cell>
        </row>
      </sheetData>
      <sheetData sheetId="1024">
        <row r="2">
          <cell r="B2" t="str">
            <v xml:space="preserve">STYLE </v>
          </cell>
        </row>
      </sheetData>
      <sheetData sheetId="1025">
        <row r="2">
          <cell r="B2" t="str">
            <v xml:space="preserve">STYLE </v>
          </cell>
        </row>
      </sheetData>
      <sheetData sheetId="1026">
        <row r="2">
          <cell r="B2" t="str">
            <v xml:space="preserve">STYLE </v>
          </cell>
        </row>
      </sheetData>
      <sheetData sheetId="1027">
        <row r="2">
          <cell r="B2" t="str">
            <v xml:space="preserve">STYLE </v>
          </cell>
        </row>
      </sheetData>
      <sheetData sheetId="1028">
        <row r="2">
          <cell r="B2" t="str">
            <v xml:space="preserve">STYLE </v>
          </cell>
        </row>
      </sheetData>
      <sheetData sheetId="1029">
        <row r="2">
          <cell r="B2" t="str">
            <v xml:space="preserve">STYLE </v>
          </cell>
        </row>
      </sheetData>
      <sheetData sheetId="1030">
        <row r="2">
          <cell r="B2" t="str">
            <v xml:space="preserve">STYLE </v>
          </cell>
        </row>
      </sheetData>
      <sheetData sheetId="1031">
        <row r="2">
          <cell r="B2" t="str">
            <v xml:space="preserve">STYLE </v>
          </cell>
        </row>
      </sheetData>
      <sheetData sheetId="1032">
        <row r="2">
          <cell r="B2" t="str">
            <v xml:space="preserve">STYLE </v>
          </cell>
        </row>
      </sheetData>
      <sheetData sheetId="1033">
        <row r="2">
          <cell r="B2" t="str">
            <v xml:space="preserve">STYLE </v>
          </cell>
        </row>
      </sheetData>
      <sheetData sheetId="1034">
        <row r="2">
          <cell r="B2" t="str">
            <v xml:space="preserve">STYLE </v>
          </cell>
        </row>
      </sheetData>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row r="2">
          <cell r="B2" t="str">
            <v xml:space="preserve">STYLE </v>
          </cell>
        </row>
      </sheetData>
      <sheetData sheetId="1059">
        <row r="2">
          <cell r="B2" t="str">
            <v xml:space="preserve">STYLE </v>
          </cell>
        </row>
      </sheetData>
      <sheetData sheetId="1060">
        <row r="2">
          <cell r="B2" t="str">
            <v xml:space="preserve">STYLE </v>
          </cell>
        </row>
      </sheetData>
      <sheetData sheetId="1061">
        <row r="2">
          <cell r="B2" t="str">
            <v xml:space="preserve">STYLE </v>
          </cell>
        </row>
      </sheetData>
      <sheetData sheetId="1062">
        <row r="2">
          <cell r="B2" t="str">
            <v xml:space="preserve">STYLE </v>
          </cell>
        </row>
      </sheetData>
      <sheetData sheetId="1063"/>
      <sheetData sheetId="1064"/>
      <sheetData sheetId="1065"/>
      <sheetData sheetId="1066"/>
      <sheetData sheetId="1067"/>
      <sheetData sheetId="1068"/>
      <sheetData sheetId="1069">
        <row r="2">
          <cell r="B2" t="str">
            <v xml:space="preserve">STYLE </v>
          </cell>
        </row>
      </sheetData>
      <sheetData sheetId="1070">
        <row r="2">
          <cell r="B2" t="str">
            <v xml:space="preserve">STYLE </v>
          </cell>
        </row>
      </sheetData>
      <sheetData sheetId="1071">
        <row r="2">
          <cell r="B2" t="str">
            <v xml:space="preserve">STYLE </v>
          </cell>
        </row>
      </sheetData>
      <sheetData sheetId="1072">
        <row r="2">
          <cell r="B2" t="str">
            <v>LI</v>
          </cell>
        </row>
      </sheetData>
      <sheetData sheetId="1073">
        <row r="2">
          <cell r="B2" t="str">
            <v xml:space="preserve">STYLE </v>
          </cell>
        </row>
      </sheetData>
      <sheetData sheetId="1074" refreshError="1"/>
      <sheetData sheetId="1075">
        <row r="2">
          <cell r="B2" t="str">
            <v xml:space="preserve">STYLE </v>
          </cell>
        </row>
      </sheetData>
      <sheetData sheetId="1076">
        <row r="2">
          <cell r="B2" t="str">
            <v xml:space="preserve">STYLE </v>
          </cell>
        </row>
      </sheetData>
      <sheetData sheetId="1077">
        <row r="2">
          <cell r="B2" t="str">
            <v xml:space="preserve">STYLE </v>
          </cell>
        </row>
      </sheetData>
      <sheetData sheetId="1078" refreshError="1"/>
      <sheetData sheetId="1079">
        <row r="2">
          <cell r="B2" t="str">
            <v xml:space="preserve">STYLE </v>
          </cell>
        </row>
      </sheetData>
      <sheetData sheetId="1080">
        <row r="2">
          <cell r="B2" t="str">
            <v xml:space="preserve">STYLE </v>
          </cell>
        </row>
      </sheetData>
      <sheetData sheetId="1081">
        <row r="2">
          <cell r="B2" t="str">
            <v xml:space="preserve">STYLE </v>
          </cell>
        </row>
      </sheetData>
      <sheetData sheetId="1082" refreshError="1"/>
      <sheetData sheetId="1083" refreshError="1"/>
      <sheetData sheetId="1084" refreshError="1"/>
      <sheetData sheetId="1085" refreshError="1"/>
      <sheetData sheetId="1086" refreshError="1"/>
      <sheetData sheetId="1087">
        <row r="2">
          <cell r="B2" t="str">
            <v>LI</v>
          </cell>
        </row>
      </sheetData>
      <sheetData sheetId="1088">
        <row r="2">
          <cell r="B2" t="str">
            <v>LI</v>
          </cell>
        </row>
      </sheetData>
      <sheetData sheetId="1089">
        <row r="2">
          <cell r="B2" t="str">
            <v>LI</v>
          </cell>
        </row>
      </sheetData>
      <sheetData sheetId="1090">
        <row r="2">
          <cell r="B2" t="str">
            <v>LI</v>
          </cell>
        </row>
      </sheetData>
      <sheetData sheetId="1091">
        <row r="2">
          <cell r="B2" t="str">
            <v>LI</v>
          </cell>
        </row>
      </sheetData>
      <sheetData sheetId="1092">
        <row r="2">
          <cell r="B2" t="str">
            <v>LI</v>
          </cell>
        </row>
      </sheetData>
      <sheetData sheetId="1093"/>
      <sheetData sheetId="1094"/>
      <sheetData sheetId="1095">
        <row r="2">
          <cell r="B2" t="str">
            <v>LI</v>
          </cell>
        </row>
      </sheetData>
      <sheetData sheetId="1096">
        <row r="2">
          <cell r="B2" t="str">
            <v>LI</v>
          </cell>
        </row>
      </sheetData>
      <sheetData sheetId="1097">
        <row r="2">
          <cell r="B2" t="str">
            <v>LI</v>
          </cell>
        </row>
      </sheetData>
      <sheetData sheetId="1098"/>
      <sheetData sheetId="1099"/>
      <sheetData sheetId="1100"/>
      <sheetData sheetId="1101"/>
      <sheetData sheetId="1102"/>
      <sheetData sheetId="1103">
        <row r="2">
          <cell r="B2" t="str">
            <v xml:space="preserve">STYLE </v>
          </cell>
        </row>
      </sheetData>
      <sheetData sheetId="1104">
        <row r="2">
          <cell r="B2" t="str">
            <v xml:space="preserve">STYLE </v>
          </cell>
        </row>
      </sheetData>
      <sheetData sheetId="1105">
        <row r="2">
          <cell r="B2" t="str">
            <v xml:space="preserve">STYLE </v>
          </cell>
        </row>
      </sheetData>
      <sheetData sheetId="1106">
        <row r="2">
          <cell r="B2" t="str">
            <v xml:space="preserve">STYLE </v>
          </cell>
        </row>
      </sheetData>
      <sheetData sheetId="1107" refreshError="1"/>
      <sheetData sheetId="1108" refreshError="1"/>
      <sheetData sheetId="1109" refreshError="1"/>
      <sheetData sheetId="1110">
        <row r="2">
          <cell r="B2" t="str">
            <v xml:space="preserve">STYLE </v>
          </cell>
        </row>
      </sheetData>
      <sheetData sheetId="1111">
        <row r="2">
          <cell r="B2" t="str">
            <v xml:space="preserve">STYLE </v>
          </cell>
        </row>
      </sheetData>
      <sheetData sheetId="1112">
        <row r="2">
          <cell r="B2" t="str">
            <v xml:space="preserve">STYLE </v>
          </cell>
        </row>
      </sheetData>
      <sheetData sheetId="1113">
        <row r="2">
          <cell r="B2" t="str">
            <v xml:space="preserve">STYLE </v>
          </cell>
        </row>
      </sheetData>
      <sheetData sheetId="1114">
        <row r="2">
          <cell r="B2" t="str">
            <v xml:space="preserve">STYLE </v>
          </cell>
        </row>
      </sheetData>
      <sheetData sheetId="1115">
        <row r="2">
          <cell r="B2" t="str">
            <v xml:space="preserve">STYLE </v>
          </cell>
        </row>
      </sheetData>
      <sheetData sheetId="1116">
        <row r="2">
          <cell r="B2" t="str">
            <v xml:space="preserve">STYLE </v>
          </cell>
        </row>
      </sheetData>
      <sheetData sheetId="1117">
        <row r="2">
          <cell r="B2" t="str">
            <v xml:space="preserve">STYLE </v>
          </cell>
        </row>
      </sheetData>
      <sheetData sheetId="1118">
        <row r="2">
          <cell r="B2" t="str">
            <v xml:space="preserve">STYLE </v>
          </cell>
        </row>
      </sheetData>
      <sheetData sheetId="1119">
        <row r="2">
          <cell r="B2" t="str">
            <v xml:space="preserve">STYLE </v>
          </cell>
        </row>
      </sheetData>
      <sheetData sheetId="1120">
        <row r="2">
          <cell r="B2" t="str">
            <v xml:space="preserve">STYLE </v>
          </cell>
        </row>
      </sheetData>
      <sheetData sheetId="1121">
        <row r="2">
          <cell r="B2" t="str">
            <v xml:space="preserve">STYLE </v>
          </cell>
        </row>
      </sheetData>
      <sheetData sheetId="1122">
        <row r="2">
          <cell r="B2" t="str">
            <v xml:space="preserve">STYLE </v>
          </cell>
        </row>
      </sheetData>
      <sheetData sheetId="1123">
        <row r="2">
          <cell r="B2" t="str">
            <v xml:space="preserve">STYLE </v>
          </cell>
        </row>
      </sheetData>
      <sheetData sheetId="1124">
        <row r="2">
          <cell r="B2" t="str">
            <v xml:space="preserve">STYLE </v>
          </cell>
        </row>
      </sheetData>
      <sheetData sheetId="1125">
        <row r="2">
          <cell r="B2" t="str">
            <v xml:space="preserve">STYLE </v>
          </cell>
        </row>
      </sheetData>
      <sheetData sheetId="1126">
        <row r="2">
          <cell r="B2" t="str">
            <v xml:space="preserve">STYLE </v>
          </cell>
        </row>
      </sheetData>
      <sheetData sheetId="1127">
        <row r="2">
          <cell r="B2" t="str">
            <v xml:space="preserve">STYLE </v>
          </cell>
        </row>
      </sheetData>
      <sheetData sheetId="1128">
        <row r="2">
          <cell r="B2" t="str">
            <v xml:space="preserve">STYLE </v>
          </cell>
        </row>
      </sheetData>
      <sheetData sheetId="1129">
        <row r="3">
          <cell r="K3" t="str">
            <v>FOR THE MONTH ENDED JANUARY 1995</v>
          </cell>
        </row>
      </sheetData>
      <sheetData sheetId="1130">
        <row r="3">
          <cell r="K3" t="str">
            <v>FOR THE MONTH ENDED JANUARY 1995</v>
          </cell>
        </row>
      </sheetData>
      <sheetData sheetId="1131">
        <row r="3">
          <cell r="K3" t="str">
            <v>FOR THE MONTH ENDED JANUARY 1995</v>
          </cell>
        </row>
      </sheetData>
      <sheetData sheetId="1132">
        <row r="3">
          <cell r="K3" t="str">
            <v>FOR THE MONTH ENDED JANUARY 1995</v>
          </cell>
        </row>
      </sheetData>
      <sheetData sheetId="1133"/>
      <sheetData sheetId="1134"/>
      <sheetData sheetId="1135"/>
      <sheetData sheetId="1136">
        <row r="3">
          <cell r="K3" t="str">
            <v>FOR THE MONTH ENDED JANUARY 1995</v>
          </cell>
        </row>
      </sheetData>
      <sheetData sheetId="1137"/>
      <sheetData sheetId="1138">
        <row r="3">
          <cell r="K3" t="str">
            <v>FOR THE MONTH ENDED JANUARY 1995</v>
          </cell>
        </row>
      </sheetData>
      <sheetData sheetId="1139"/>
      <sheetData sheetId="1140"/>
      <sheetData sheetId="1141"/>
      <sheetData sheetId="1142">
        <row r="3">
          <cell r="K3" t="str">
            <v>FOR THE MONTH ENDED JANUARY 1995</v>
          </cell>
        </row>
      </sheetData>
      <sheetData sheetId="1143"/>
      <sheetData sheetId="1144">
        <row r="3">
          <cell r="K3" t="str">
            <v>FOR THE MONTH ENDED JANUARY 1995</v>
          </cell>
        </row>
      </sheetData>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ow r="2">
          <cell r="B2" t="str">
            <v xml:space="preserve">STYLE </v>
          </cell>
        </row>
      </sheetData>
      <sheetData sheetId="1167">
        <row r="2">
          <cell r="B2" t="str">
            <v xml:space="preserve">STYLE </v>
          </cell>
        </row>
      </sheetData>
      <sheetData sheetId="1168">
        <row r="2">
          <cell r="B2" t="str">
            <v xml:space="preserve">STYLE </v>
          </cell>
        </row>
      </sheetData>
      <sheetData sheetId="1169">
        <row r="2">
          <cell r="B2" t="str">
            <v xml:space="preserve">STYLE </v>
          </cell>
        </row>
      </sheetData>
      <sheetData sheetId="1170">
        <row r="2">
          <cell r="B2" t="str">
            <v xml:space="preserve">STYLE </v>
          </cell>
        </row>
      </sheetData>
      <sheetData sheetId="1171">
        <row r="2">
          <cell r="B2" t="str">
            <v>LI</v>
          </cell>
        </row>
      </sheetData>
      <sheetData sheetId="1172">
        <row r="3">
          <cell r="K3" t="str">
            <v>FOR THE MONTH ENDED JANUARY 1995</v>
          </cell>
        </row>
      </sheetData>
      <sheetData sheetId="1173">
        <row r="2">
          <cell r="B2" t="str">
            <v>LI</v>
          </cell>
        </row>
      </sheetData>
      <sheetData sheetId="1174">
        <row r="2">
          <cell r="B2" t="str">
            <v xml:space="preserve">STYLE </v>
          </cell>
        </row>
      </sheetData>
      <sheetData sheetId="1175">
        <row r="2">
          <cell r="B2" t="str">
            <v xml:space="preserve">STYLE </v>
          </cell>
        </row>
      </sheetData>
      <sheetData sheetId="1176">
        <row r="2">
          <cell r="B2" t="str">
            <v xml:space="preserve">STYLE </v>
          </cell>
        </row>
      </sheetData>
      <sheetData sheetId="1177">
        <row r="2">
          <cell r="B2" t="str">
            <v xml:space="preserve">STYLE </v>
          </cell>
        </row>
      </sheetData>
      <sheetData sheetId="1178">
        <row r="2">
          <cell r="B2" t="str">
            <v xml:space="preserve">STYLE </v>
          </cell>
        </row>
      </sheetData>
      <sheetData sheetId="1179"/>
      <sheetData sheetId="1180">
        <row r="3">
          <cell r="K3" t="str">
            <v>FOR THE MONTH ENDED JANUARY 1995</v>
          </cell>
        </row>
      </sheetData>
      <sheetData sheetId="1181"/>
      <sheetData sheetId="1182"/>
      <sheetData sheetId="1183">
        <row r="3">
          <cell r="K3" t="str">
            <v>FOR THE MONTH ENDED JANUARY 1995</v>
          </cell>
        </row>
      </sheetData>
      <sheetData sheetId="1184"/>
      <sheetData sheetId="1185">
        <row r="3">
          <cell r="K3" t="str">
            <v>FOR THE MONTH ENDED JANUARY 1995</v>
          </cell>
        </row>
      </sheetData>
      <sheetData sheetId="1186">
        <row r="2">
          <cell r="B2" t="str">
            <v xml:space="preserve">STYLE </v>
          </cell>
        </row>
      </sheetData>
      <sheetData sheetId="1187">
        <row r="2">
          <cell r="B2" t="str">
            <v xml:space="preserve">STYLE </v>
          </cell>
        </row>
      </sheetData>
      <sheetData sheetId="1188">
        <row r="2">
          <cell r="B2" t="str">
            <v xml:space="preserve">STYLE </v>
          </cell>
        </row>
      </sheetData>
      <sheetData sheetId="1189">
        <row r="2">
          <cell r="B2" t="str">
            <v xml:space="preserve">STYLE </v>
          </cell>
        </row>
      </sheetData>
      <sheetData sheetId="1190"/>
      <sheetData sheetId="1191"/>
      <sheetData sheetId="1192">
        <row r="2">
          <cell r="B2" t="str">
            <v xml:space="preserve">STYLE </v>
          </cell>
        </row>
      </sheetData>
      <sheetData sheetId="1193">
        <row r="2">
          <cell r="B2" t="str">
            <v xml:space="preserve">STYLE </v>
          </cell>
        </row>
      </sheetData>
      <sheetData sheetId="1194">
        <row r="2">
          <cell r="B2" t="str">
            <v xml:space="preserve">STYLE </v>
          </cell>
        </row>
      </sheetData>
      <sheetData sheetId="1195">
        <row r="2">
          <cell r="B2" t="str">
            <v xml:space="preserve">STYLE </v>
          </cell>
        </row>
      </sheetData>
      <sheetData sheetId="1196">
        <row r="2">
          <cell r="B2" t="str">
            <v xml:space="preserve">STYLE </v>
          </cell>
        </row>
      </sheetData>
      <sheetData sheetId="1197">
        <row r="2">
          <cell r="B2" t="str">
            <v xml:space="preserve">STYLE </v>
          </cell>
        </row>
      </sheetData>
      <sheetData sheetId="1198">
        <row r="2">
          <cell r="B2" t="str">
            <v>LI</v>
          </cell>
        </row>
      </sheetData>
      <sheetData sheetId="1199"/>
      <sheetData sheetId="1200"/>
      <sheetData sheetId="1201"/>
      <sheetData sheetId="1202">
        <row r="2">
          <cell r="B2" t="str">
            <v>LI</v>
          </cell>
        </row>
      </sheetData>
      <sheetData sheetId="1203"/>
      <sheetData sheetId="1204"/>
      <sheetData sheetId="1205"/>
      <sheetData sheetId="1206">
        <row r="3">
          <cell r="K3" t="str">
            <v>FOR THE MONTH ENDED JANUARY 1995</v>
          </cell>
        </row>
      </sheetData>
      <sheetData sheetId="1207">
        <row r="2">
          <cell r="B2" t="str">
            <v xml:space="preserve">STYLE </v>
          </cell>
        </row>
      </sheetData>
      <sheetData sheetId="1208">
        <row r="2">
          <cell r="B2" t="str">
            <v xml:space="preserve">STYLE </v>
          </cell>
        </row>
      </sheetData>
      <sheetData sheetId="1209">
        <row r="2">
          <cell r="B2" t="str">
            <v xml:space="preserve">STYLE </v>
          </cell>
        </row>
      </sheetData>
      <sheetData sheetId="1210">
        <row r="2">
          <cell r="B2" t="str">
            <v xml:space="preserve">STYLE </v>
          </cell>
        </row>
      </sheetData>
      <sheetData sheetId="1211">
        <row r="2">
          <cell r="B2" t="str">
            <v xml:space="preserve">STYLE </v>
          </cell>
        </row>
      </sheetData>
      <sheetData sheetId="1212">
        <row r="2">
          <cell r="B2" t="str">
            <v xml:space="preserve">STYLE </v>
          </cell>
        </row>
      </sheetData>
      <sheetData sheetId="1213">
        <row r="2">
          <cell r="B2" t="str">
            <v xml:space="preserve">STYLE </v>
          </cell>
        </row>
      </sheetData>
      <sheetData sheetId="1214">
        <row r="2">
          <cell r="B2" t="str">
            <v xml:space="preserve">STYLE </v>
          </cell>
        </row>
      </sheetData>
      <sheetData sheetId="1215">
        <row r="2">
          <cell r="B2" t="str">
            <v xml:space="preserve">STYLE </v>
          </cell>
        </row>
      </sheetData>
      <sheetData sheetId="1216">
        <row r="2">
          <cell r="B2" t="str">
            <v>LI</v>
          </cell>
        </row>
      </sheetData>
      <sheetData sheetId="1217"/>
      <sheetData sheetId="1218"/>
      <sheetData sheetId="1219"/>
      <sheetData sheetId="1220">
        <row r="2">
          <cell r="B2" t="str">
            <v>LI</v>
          </cell>
        </row>
      </sheetData>
      <sheetData sheetId="1221"/>
      <sheetData sheetId="1222"/>
      <sheetData sheetId="1223"/>
      <sheetData sheetId="1224">
        <row r="2">
          <cell r="B2" t="str">
            <v>LI</v>
          </cell>
        </row>
      </sheetData>
      <sheetData sheetId="1225"/>
      <sheetData sheetId="1226"/>
      <sheetData sheetId="1227">
        <row r="3">
          <cell r="K3" t="str">
            <v>FOR THE MONTH ENDED JANUARY 1995</v>
          </cell>
        </row>
      </sheetData>
      <sheetData sheetId="1228"/>
      <sheetData sheetId="1229"/>
      <sheetData sheetId="1230">
        <row r="2">
          <cell r="B2" t="str">
            <v>LI</v>
          </cell>
        </row>
      </sheetData>
      <sheetData sheetId="1231">
        <row r="3">
          <cell r="K3" t="str">
            <v>FOR THE MONTH ENDED JANUARY 1995</v>
          </cell>
        </row>
      </sheetData>
      <sheetData sheetId="1232"/>
      <sheetData sheetId="1233"/>
      <sheetData sheetId="1234"/>
      <sheetData sheetId="1235"/>
      <sheetData sheetId="1236"/>
      <sheetData sheetId="1237"/>
      <sheetData sheetId="1238">
        <row r="2">
          <cell r="B2" t="str">
            <v>LI</v>
          </cell>
        </row>
      </sheetData>
      <sheetData sheetId="1239">
        <row r="2">
          <cell r="B2" t="str">
            <v>LI</v>
          </cell>
        </row>
      </sheetData>
      <sheetData sheetId="1240">
        <row r="2">
          <cell r="B2" t="str">
            <v xml:space="preserve">STYLE </v>
          </cell>
        </row>
      </sheetData>
      <sheetData sheetId="1241">
        <row r="2">
          <cell r="B2" t="str">
            <v xml:space="preserve">STYLE </v>
          </cell>
        </row>
      </sheetData>
      <sheetData sheetId="1242">
        <row r="2">
          <cell r="B2" t="str">
            <v xml:space="preserve">STYLE </v>
          </cell>
        </row>
      </sheetData>
      <sheetData sheetId="1243">
        <row r="2">
          <cell r="B2" t="str">
            <v xml:space="preserve">STYLE </v>
          </cell>
        </row>
      </sheetData>
      <sheetData sheetId="1244"/>
      <sheetData sheetId="1245"/>
      <sheetData sheetId="1246"/>
      <sheetData sheetId="1247"/>
      <sheetData sheetId="1248"/>
      <sheetData sheetId="1249">
        <row r="2">
          <cell r="B2" t="str">
            <v>LI</v>
          </cell>
        </row>
      </sheetData>
      <sheetData sheetId="1250">
        <row r="2">
          <cell r="B2" t="str">
            <v xml:space="preserve">STYLE </v>
          </cell>
        </row>
      </sheetData>
      <sheetData sheetId="1251"/>
      <sheetData sheetId="1252"/>
      <sheetData sheetId="1253"/>
      <sheetData sheetId="1254">
        <row r="2">
          <cell r="B2" t="str">
            <v xml:space="preserve">STYLE </v>
          </cell>
        </row>
      </sheetData>
      <sheetData sheetId="1255"/>
      <sheetData sheetId="1256">
        <row r="2">
          <cell r="B2" t="str">
            <v>LI</v>
          </cell>
        </row>
      </sheetData>
      <sheetData sheetId="1257">
        <row r="2">
          <cell r="B2" t="str">
            <v xml:space="preserve">STYLE </v>
          </cell>
        </row>
      </sheetData>
      <sheetData sheetId="1258">
        <row r="2">
          <cell r="B2" t="str">
            <v xml:space="preserve">STYLE </v>
          </cell>
        </row>
      </sheetData>
      <sheetData sheetId="1259">
        <row r="2">
          <cell r="B2" t="str">
            <v xml:space="preserve">STYLE </v>
          </cell>
        </row>
      </sheetData>
      <sheetData sheetId="1260">
        <row r="2">
          <cell r="B2" t="str">
            <v xml:space="preserve">STYLE </v>
          </cell>
        </row>
      </sheetData>
      <sheetData sheetId="1261">
        <row r="2">
          <cell r="B2" t="str">
            <v>LI</v>
          </cell>
        </row>
      </sheetData>
      <sheetData sheetId="1262"/>
      <sheetData sheetId="1263">
        <row r="2">
          <cell r="B2" t="str">
            <v xml:space="preserve">STYLE </v>
          </cell>
        </row>
      </sheetData>
      <sheetData sheetId="1264">
        <row r="2">
          <cell r="B2" t="str">
            <v xml:space="preserve">STYLE </v>
          </cell>
        </row>
      </sheetData>
      <sheetData sheetId="1265">
        <row r="2">
          <cell r="B2" t="str">
            <v xml:space="preserve">STYLE </v>
          </cell>
        </row>
      </sheetData>
      <sheetData sheetId="1266">
        <row r="2">
          <cell r="B2" t="str">
            <v xml:space="preserve">STYLE </v>
          </cell>
        </row>
      </sheetData>
      <sheetData sheetId="1267"/>
      <sheetData sheetId="1268"/>
      <sheetData sheetId="1269"/>
      <sheetData sheetId="1270">
        <row r="2">
          <cell r="B2" t="str">
            <v xml:space="preserve">STYLE </v>
          </cell>
        </row>
      </sheetData>
      <sheetData sheetId="1271">
        <row r="2">
          <cell r="B2" t="str">
            <v xml:space="preserve">STYLE </v>
          </cell>
        </row>
      </sheetData>
      <sheetData sheetId="1272">
        <row r="2">
          <cell r="B2" t="str">
            <v xml:space="preserve">STYLE </v>
          </cell>
        </row>
      </sheetData>
      <sheetData sheetId="1273">
        <row r="2">
          <cell r="B2" t="str">
            <v xml:space="preserve">STYLE </v>
          </cell>
        </row>
      </sheetData>
      <sheetData sheetId="1274"/>
      <sheetData sheetId="1275">
        <row r="2">
          <cell r="B2" t="str">
            <v xml:space="preserve">STYLE </v>
          </cell>
        </row>
      </sheetData>
      <sheetData sheetId="1276">
        <row r="2">
          <cell r="B2" t="str">
            <v xml:space="preserve">STYLE </v>
          </cell>
        </row>
      </sheetData>
      <sheetData sheetId="1277">
        <row r="2">
          <cell r="B2" t="str">
            <v xml:space="preserve">STYLE </v>
          </cell>
        </row>
      </sheetData>
      <sheetData sheetId="1278">
        <row r="2">
          <cell r="B2" t="str">
            <v xml:space="preserve">STYLE </v>
          </cell>
        </row>
      </sheetData>
      <sheetData sheetId="1279">
        <row r="2">
          <cell r="B2" t="str">
            <v xml:space="preserve">STYLE </v>
          </cell>
        </row>
      </sheetData>
      <sheetData sheetId="1280">
        <row r="2">
          <cell r="B2" t="str">
            <v xml:space="preserve">STYLE </v>
          </cell>
        </row>
      </sheetData>
      <sheetData sheetId="1281">
        <row r="2">
          <cell r="B2" t="str">
            <v xml:space="preserve">STYLE </v>
          </cell>
        </row>
      </sheetData>
      <sheetData sheetId="1282">
        <row r="2">
          <cell r="B2" t="str">
            <v xml:space="preserve">STYLE </v>
          </cell>
        </row>
      </sheetData>
      <sheetData sheetId="1283">
        <row r="2">
          <cell r="B2" t="str">
            <v xml:space="preserve">STYLE </v>
          </cell>
        </row>
      </sheetData>
      <sheetData sheetId="1284">
        <row r="2">
          <cell r="B2" t="str">
            <v xml:space="preserve">STYLE </v>
          </cell>
        </row>
      </sheetData>
      <sheetData sheetId="1285">
        <row r="2">
          <cell r="B2" t="str">
            <v>LI</v>
          </cell>
        </row>
      </sheetData>
      <sheetData sheetId="1286">
        <row r="2">
          <cell r="B2" t="str">
            <v xml:space="preserve">STYLE </v>
          </cell>
        </row>
      </sheetData>
      <sheetData sheetId="1287">
        <row r="2">
          <cell r="B2" t="str">
            <v xml:space="preserve">STYLE </v>
          </cell>
        </row>
      </sheetData>
      <sheetData sheetId="1288">
        <row r="2">
          <cell r="B2" t="str">
            <v xml:space="preserve">STYLE </v>
          </cell>
        </row>
      </sheetData>
      <sheetData sheetId="1289">
        <row r="2">
          <cell r="B2" t="str">
            <v xml:space="preserve">STYLE </v>
          </cell>
        </row>
      </sheetData>
      <sheetData sheetId="1290">
        <row r="3">
          <cell r="K3" t="str">
            <v>FOR THE MONTH ENDED JANUARY 1995</v>
          </cell>
        </row>
      </sheetData>
      <sheetData sheetId="1291"/>
      <sheetData sheetId="1292"/>
      <sheetData sheetId="1293">
        <row r="3">
          <cell r="K3" t="str">
            <v>FOR THE MONTH ENDED JANUARY 1995</v>
          </cell>
        </row>
      </sheetData>
      <sheetData sheetId="1294"/>
      <sheetData sheetId="1295">
        <row r="3">
          <cell r="K3" t="str">
            <v>FOR THE MONTH ENDED JANUARY 1995</v>
          </cell>
        </row>
      </sheetData>
      <sheetData sheetId="1296"/>
      <sheetData sheetId="1297">
        <row r="3">
          <cell r="K3" t="str">
            <v>FOR THE MONTH ENDED JANUARY 1995</v>
          </cell>
        </row>
      </sheetData>
      <sheetData sheetId="1298"/>
      <sheetData sheetId="1299"/>
      <sheetData sheetId="1300">
        <row r="3">
          <cell r="K3" t="str">
            <v>FOR THE MONTH ENDED JANUARY 1995</v>
          </cell>
        </row>
      </sheetData>
      <sheetData sheetId="1301"/>
      <sheetData sheetId="1302"/>
      <sheetData sheetId="1303">
        <row r="2">
          <cell r="B2" t="str">
            <v>LI</v>
          </cell>
        </row>
      </sheetData>
      <sheetData sheetId="1304"/>
      <sheetData sheetId="1305">
        <row r="2">
          <cell r="B2" t="str">
            <v xml:space="preserve">STYLE </v>
          </cell>
        </row>
      </sheetData>
      <sheetData sheetId="1306">
        <row r="2">
          <cell r="B2" t="str">
            <v xml:space="preserve">STYLE </v>
          </cell>
        </row>
      </sheetData>
      <sheetData sheetId="1307">
        <row r="2">
          <cell r="B2" t="str">
            <v xml:space="preserve">STYLE </v>
          </cell>
        </row>
      </sheetData>
      <sheetData sheetId="1308">
        <row r="2">
          <cell r="B2" t="str">
            <v xml:space="preserve">STYLE </v>
          </cell>
        </row>
      </sheetData>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row r="2">
          <cell r="B2" t="str">
            <v>LI</v>
          </cell>
        </row>
      </sheetData>
      <sheetData sheetId="1322"/>
      <sheetData sheetId="1323">
        <row r="2">
          <cell r="B2" t="str">
            <v xml:space="preserve">STYLE </v>
          </cell>
        </row>
      </sheetData>
      <sheetData sheetId="1324">
        <row r="2">
          <cell r="B2" t="str">
            <v xml:space="preserve">STYLE </v>
          </cell>
        </row>
      </sheetData>
      <sheetData sheetId="1325">
        <row r="2">
          <cell r="B2" t="str">
            <v xml:space="preserve">STYLE </v>
          </cell>
        </row>
      </sheetData>
      <sheetData sheetId="1326">
        <row r="2">
          <cell r="B2" t="str">
            <v xml:space="preserve">STYLE </v>
          </cell>
        </row>
      </sheetData>
      <sheetData sheetId="1327"/>
      <sheetData sheetId="1328"/>
      <sheetData sheetId="1329"/>
      <sheetData sheetId="1330"/>
      <sheetData sheetId="1331"/>
      <sheetData sheetId="1332">
        <row r="2">
          <cell r="B2" t="str">
            <v>LI</v>
          </cell>
        </row>
      </sheetData>
      <sheetData sheetId="1333">
        <row r="2">
          <cell r="B2" t="str">
            <v xml:space="preserve">STYLE </v>
          </cell>
        </row>
      </sheetData>
      <sheetData sheetId="1334">
        <row r="2">
          <cell r="B2" t="str">
            <v xml:space="preserve">STYLE </v>
          </cell>
        </row>
      </sheetData>
      <sheetData sheetId="1335">
        <row r="2">
          <cell r="B2" t="str">
            <v xml:space="preserve">STYLE </v>
          </cell>
        </row>
      </sheetData>
      <sheetData sheetId="1336">
        <row r="2">
          <cell r="B2" t="str">
            <v xml:space="preserve">STYLE </v>
          </cell>
        </row>
      </sheetData>
      <sheetData sheetId="1337">
        <row r="2">
          <cell r="B2" t="str">
            <v xml:space="preserve">STYLE </v>
          </cell>
        </row>
      </sheetData>
      <sheetData sheetId="1338"/>
      <sheetData sheetId="1339">
        <row r="2">
          <cell r="B2" t="str">
            <v>LI</v>
          </cell>
        </row>
      </sheetData>
      <sheetData sheetId="1340">
        <row r="2">
          <cell r="B2" t="str">
            <v>LI</v>
          </cell>
        </row>
      </sheetData>
      <sheetData sheetId="1341">
        <row r="2">
          <cell r="B2" t="str">
            <v xml:space="preserve">STYLE </v>
          </cell>
        </row>
      </sheetData>
      <sheetData sheetId="1342">
        <row r="2">
          <cell r="B2" t="str">
            <v xml:space="preserve">STYLE </v>
          </cell>
        </row>
      </sheetData>
      <sheetData sheetId="1343">
        <row r="2">
          <cell r="B2" t="str">
            <v xml:space="preserve">STYLE </v>
          </cell>
        </row>
      </sheetData>
      <sheetData sheetId="1344">
        <row r="2">
          <cell r="B2" t="str">
            <v>LI</v>
          </cell>
        </row>
      </sheetData>
      <sheetData sheetId="1345"/>
      <sheetData sheetId="1346">
        <row r="2">
          <cell r="B2" t="str">
            <v xml:space="preserve">STYLE </v>
          </cell>
        </row>
      </sheetData>
      <sheetData sheetId="1347">
        <row r="2">
          <cell r="B2" t="str">
            <v xml:space="preserve">STYLE </v>
          </cell>
        </row>
      </sheetData>
      <sheetData sheetId="1348">
        <row r="2">
          <cell r="B2" t="str">
            <v xml:space="preserve">STYLE </v>
          </cell>
        </row>
      </sheetData>
      <sheetData sheetId="1349">
        <row r="2">
          <cell r="B2" t="str">
            <v xml:space="preserve">STYLE </v>
          </cell>
        </row>
      </sheetData>
      <sheetData sheetId="1350"/>
      <sheetData sheetId="1351">
        <row r="2">
          <cell r="B2" t="str">
            <v>LI</v>
          </cell>
        </row>
      </sheetData>
      <sheetData sheetId="1352"/>
      <sheetData sheetId="1353">
        <row r="2">
          <cell r="B2" t="str">
            <v xml:space="preserve">STYLE </v>
          </cell>
        </row>
      </sheetData>
      <sheetData sheetId="1354">
        <row r="2">
          <cell r="B2" t="str">
            <v xml:space="preserve">STYLE </v>
          </cell>
        </row>
      </sheetData>
      <sheetData sheetId="1355">
        <row r="2">
          <cell r="B2" t="str">
            <v xml:space="preserve">STYLE </v>
          </cell>
        </row>
      </sheetData>
      <sheetData sheetId="1356">
        <row r="2">
          <cell r="B2" t="str">
            <v xml:space="preserve">STYLE </v>
          </cell>
        </row>
      </sheetData>
      <sheetData sheetId="1357">
        <row r="2">
          <cell r="B2" t="str">
            <v xml:space="preserve">STYLE </v>
          </cell>
        </row>
      </sheetData>
      <sheetData sheetId="1358">
        <row r="2">
          <cell r="B2" t="str">
            <v xml:space="preserve">STYLE </v>
          </cell>
        </row>
      </sheetData>
      <sheetData sheetId="1359">
        <row r="2">
          <cell r="B2" t="str">
            <v xml:space="preserve">STYLE </v>
          </cell>
        </row>
      </sheetData>
      <sheetData sheetId="1360">
        <row r="2">
          <cell r="B2" t="str">
            <v xml:space="preserve">STYLE </v>
          </cell>
        </row>
      </sheetData>
      <sheetData sheetId="1361">
        <row r="2">
          <cell r="B2" t="str">
            <v xml:space="preserve">STYLE </v>
          </cell>
        </row>
      </sheetData>
      <sheetData sheetId="1362">
        <row r="2">
          <cell r="B2" t="str">
            <v xml:space="preserve">STYLE </v>
          </cell>
        </row>
      </sheetData>
      <sheetData sheetId="1363">
        <row r="2">
          <cell r="B2" t="str">
            <v xml:space="preserve">STYLE </v>
          </cell>
        </row>
      </sheetData>
      <sheetData sheetId="1364">
        <row r="2">
          <cell r="B2" t="str">
            <v xml:space="preserve">STYLE </v>
          </cell>
        </row>
      </sheetData>
      <sheetData sheetId="1365">
        <row r="2">
          <cell r="B2" t="str">
            <v xml:space="preserve">STYLE </v>
          </cell>
        </row>
      </sheetData>
      <sheetData sheetId="1366">
        <row r="2">
          <cell r="B2" t="str">
            <v xml:space="preserve">STYLE </v>
          </cell>
        </row>
      </sheetData>
      <sheetData sheetId="1367">
        <row r="2">
          <cell r="B2" t="str">
            <v xml:space="preserve">STYLE </v>
          </cell>
        </row>
      </sheetData>
      <sheetData sheetId="1368">
        <row r="2">
          <cell r="B2" t="str">
            <v>LI</v>
          </cell>
        </row>
      </sheetData>
      <sheetData sheetId="1369"/>
      <sheetData sheetId="1370"/>
      <sheetData sheetId="1371"/>
      <sheetData sheetId="1372">
        <row r="3">
          <cell r="K3" t="str">
            <v>FOR THE MONTH ENDED JANUARY 1995</v>
          </cell>
        </row>
      </sheetData>
      <sheetData sheetId="1373"/>
      <sheetData sheetId="1374"/>
      <sheetData sheetId="1375"/>
      <sheetData sheetId="1376">
        <row r="2">
          <cell r="B2" t="str">
            <v>LI</v>
          </cell>
        </row>
      </sheetData>
      <sheetData sheetId="1377"/>
      <sheetData sheetId="1378">
        <row r="3">
          <cell r="K3" t="str">
            <v>FOR THE MONTH ENDED JANUARY 1995</v>
          </cell>
        </row>
      </sheetData>
      <sheetData sheetId="1379">
        <row r="3">
          <cell r="K3" t="str">
            <v>FOR THE MONTH ENDED JANUARY 1995</v>
          </cell>
        </row>
      </sheetData>
      <sheetData sheetId="1380">
        <row r="3">
          <cell r="K3" t="str">
            <v>FOR THE MONTH ENDED JANUARY 1995</v>
          </cell>
        </row>
      </sheetData>
      <sheetData sheetId="1381"/>
      <sheetData sheetId="1382"/>
      <sheetData sheetId="1383">
        <row r="3">
          <cell r="K3" t="str">
            <v>FOR THE MONTH ENDED JANUARY 1995</v>
          </cell>
        </row>
      </sheetData>
      <sheetData sheetId="1384">
        <row r="2">
          <cell r="B2" t="str">
            <v xml:space="preserve">STYLE </v>
          </cell>
        </row>
      </sheetData>
      <sheetData sheetId="1385">
        <row r="2">
          <cell r="B2" t="str">
            <v xml:space="preserve">STYLE </v>
          </cell>
        </row>
      </sheetData>
      <sheetData sheetId="1386">
        <row r="2">
          <cell r="B2" t="str">
            <v xml:space="preserve">STYLE </v>
          </cell>
        </row>
      </sheetData>
      <sheetData sheetId="1387">
        <row r="2">
          <cell r="B2" t="str">
            <v xml:space="preserve">STYLE </v>
          </cell>
        </row>
      </sheetData>
      <sheetData sheetId="1388">
        <row r="2">
          <cell r="B2" t="str">
            <v xml:space="preserve">STYLE </v>
          </cell>
        </row>
      </sheetData>
      <sheetData sheetId="1389">
        <row r="2">
          <cell r="B2" t="str">
            <v>LI</v>
          </cell>
        </row>
      </sheetData>
      <sheetData sheetId="1390">
        <row r="2">
          <cell r="B2" t="str">
            <v xml:space="preserve">STYLE </v>
          </cell>
        </row>
      </sheetData>
      <sheetData sheetId="1391">
        <row r="2">
          <cell r="B2" t="str">
            <v xml:space="preserve">STYLE </v>
          </cell>
        </row>
      </sheetData>
      <sheetData sheetId="1392"/>
      <sheetData sheetId="1393"/>
      <sheetData sheetId="1394"/>
      <sheetData sheetId="1395"/>
      <sheetData sheetId="1396">
        <row r="2">
          <cell r="B2" t="str">
            <v xml:space="preserve">STYLE </v>
          </cell>
        </row>
      </sheetData>
      <sheetData sheetId="1397">
        <row r="2">
          <cell r="B2" t="str">
            <v xml:space="preserve">STYLE </v>
          </cell>
        </row>
      </sheetData>
      <sheetData sheetId="1398">
        <row r="2">
          <cell r="B2" t="str">
            <v xml:space="preserve">STYLE </v>
          </cell>
        </row>
      </sheetData>
      <sheetData sheetId="1399">
        <row r="2">
          <cell r="B2" t="str">
            <v xml:space="preserve">STYLE </v>
          </cell>
        </row>
      </sheetData>
      <sheetData sheetId="1400"/>
      <sheetData sheetId="1401"/>
      <sheetData sheetId="1402"/>
      <sheetData sheetId="1403"/>
      <sheetData sheetId="1404">
        <row r="2">
          <cell r="B2" t="str">
            <v>LI</v>
          </cell>
        </row>
      </sheetData>
      <sheetData sheetId="1405"/>
      <sheetData sheetId="1406">
        <row r="2">
          <cell r="B2" t="str">
            <v xml:space="preserve">STYLE </v>
          </cell>
        </row>
      </sheetData>
      <sheetData sheetId="1407">
        <row r="2">
          <cell r="B2" t="str">
            <v xml:space="preserve">STYLE </v>
          </cell>
        </row>
      </sheetData>
      <sheetData sheetId="1408">
        <row r="2">
          <cell r="B2" t="str">
            <v xml:space="preserve">STYLE </v>
          </cell>
        </row>
      </sheetData>
      <sheetData sheetId="1409">
        <row r="2">
          <cell r="B2" t="str">
            <v xml:space="preserve">STYLE </v>
          </cell>
        </row>
      </sheetData>
      <sheetData sheetId="1410">
        <row r="2">
          <cell r="B2" t="str">
            <v xml:space="preserve">STYLE </v>
          </cell>
        </row>
      </sheetData>
      <sheetData sheetId="1411">
        <row r="2">
          <cell r="B2" t="str">
            <v xml:space="preserve">STYLE </v>
          </cell>
        </row>
      </sheetData>
      <sheetData sheetId="1412">
        <row r="2">
          <cell r="B2" t="str">
            <v xml:space="preserve">STYLE </v>
          </cell>
        </row>
      </sheetData>
      <sheetData sheetId="1413"/>
      <sheetData sheetId="1414"/>
      <sheetData sheetId="1415">
        <row r="2">
          <cell r="B2" t="str">
            <v>LI</v>
          </cell>
        </row>
      </sheetData>
      <sheetData sheetId="1416">
        <row r="2">
          <cell r="B2" t="str">
            <v xml:space="preserve">STYLE </v>
          </cell>
        </row>
      </sheetData>
      <sheetData sheetId="1417"/>
      <sheetData sheetId="1418"/>
      <sheetData sheetId="1419"/>
      <sheetData sheetId="1420">
        <row r="2">
          <cell r="B2" t="str">
            <v xml:space="preserve">STYLE </v>
          </cell>
        </row>
      </sheetData>
      <sheetData sheetId="1421"/>
      <sheetData sheetId="1422">
        <row r="2">
          <cell r="B2" t="str">
            <v>LI</v>
          </cell>
        </row>
      </sheetData>
      <sheetData sheetId="1423">
        <row r="2">
          <cell r="B2" t="str">
            <v>LI</v>
          </cell>
        </row>
      </sheetData>
      <sheetData sheetId="1424">
        <row r="2">
          <cell r="B2" t="str">
            <v xml:space="preserve">STYLE </v>
          </cell>
        </row>
      </sheetData>
      <sheetData sheetId="1425">
        <row r="2">
          <cell r="B2" t="str">
            <v xml:space="preserve">STYLE </v>
          </cell>
        </row>
      </sheetData>
      <sheetData sheetId="1426">
        <row r="2">
          <cell r="B2" t="str">
            <v xml:space="preserve">STYLE </v>
          </cell>
        </row>
      </sheetData>
      <sheetData sheetId="1427">
        <row r="2">
          <cell r="B2" t="str">
            <v>LI</v>
          </cell>
        </row>
      </sheetData>
      <sheetData sheetId="1428"/>
      <sheetData sheetId="1429">
        <row r="2">
          <cell r="B2" t="str">
            <v xml:space="preserve">STYLE </v>
          </cell>
        </row>
      </sheetData>
      <sheetData sheetId="1430">
        <row r="2">
          <cell r="B2" t="str">
            <v xml:space="preserve">STYLE </v>
          </cell>
        </row>
      </sheetData>
      <sheetData sheetId="1431">
        <row r="2">
          <cell r="B2" t="str">
            <v xml:space="preserve">STYLE </v>
          </cell>
        </row>
      </sheetData>
      <sheetData sheetId="1432">
        <row r="2">
          <cell r="B2" t="str">
            <v xml:space="preserve">STYLE </v>
          </cell>
        </row>
      </sheetData>
      <sheetData sheetId="1433"/>
      <sheetData sheetId="1434"/>
      <sheetData sheetId="1435">
        <row r="2">
          <cell r="B2" t="str">
            <v xml:space="preserve">STYLE </v>
          </cell>
        </row>
      </sheetData>
      <sheetData sheetId="1436">
        <row r="2">
          <cell r="B2" t="str">
            <v xml:space="preserve">STYLE </v>
          </cell>
        </row>
      </sheetData>
      <sheetData sheetId="1437">
        <row r="2">
          <cell r="B2" t="str">
            <v xml:space="preserve">STYLE </v>
          </cell>
        </row>
      </sheetData>
      <sheetData sheetId="1438">
        <row r="2">
          <cell r="B2" t="str">
            <v xml:space="preserve">STYLE </v>
          </cell>
        </row>
      </sheetData>
      <sheetData sheetId="1439">
        <row r="2">
          <cell r="B2" t="str">
            <v xml:space="preserve">STYLE </v>
          </cell>
        </row>
      </sheetData>
      <sheetData sheetId="1440"/>
      <sheetData sheetId="1441">
        <row r="2">
          <cell r="B2" t="str">
            <v xml:space="preserve">STYLE </v>
          </cell>
        </row>
      </sheetData>
      <sheetData sheetId="1442">
        <row r="2">
          <cell r="B2" t="str">
            <v xml:space="preserve">STYLE </v>
          </cell>
        </row>
      </sheetData>
      <sheetData sheetId="1443">
        <row r="2">
          <cell r="B2" t="str">
            <v xml:space="preserve">STYLE </v>
          </cell>
        </row>
      </sheetData>
      <sheetData sheetId="1444">
        <row r="2">
          <cell r="B2" t="str">
            <v xml:space="preserve">STYLE </v>
          </cell>
        </row>
      </sheetData>
      <sheetData sheetId="1445">
        <row r="2">
          <cell r="B2" t="str">
            <v xml:space="preserve">STYLE </v>
          </cell>
        </row>
      </sheetData>
      <sheetData sheetId="1446">
        <row r="2">
          <cell r="B2" t="str">
            <v xml:space="preserve">STYLE </v>
          </cell>
        </row>
      </sheetData>
      <sheetData sheetId="1447">
        <row r="2">
          <cell r="B2" t="str">
            <v xml:space="preserve">STYLE </v>
          </cell>
        </row>
      </sheetData>
      <sheetData sheetId="1448">
        <row r="2">
          <cell r="B2" t="str">
            <v xml:space="preserve">STYLE </v>
          </cell>
        </row>
      </sheetData>
      <sheetData sheetId="1449">
        <row r="2">
          <cell r="B2" t="str">
            <v xml:space="preserve">STYLE </v>
          </cell>
        </row>
      </sheetData>
      <sheetData sheetId="1450">
        <row r="2">
          <cell r="B2" t="str">
            <v xml:space="preserve">STYLE </v>
          </cell>
        </row>
      </sheetData>
      <sheetData sheetId="1451">
        <row r="2">
          <cell r="B2" t="str">
            <v>LI</v>
          </cell>
        </row>
      </sheetData>
      <sheetData sheetId="1452">
        <row r="3">
          <cell r="K3" t="str">
            <v>FOR THE MONTH ENDED JANUARY 1995</v>
          </cell>
        </row>
      </sheetData>
      <sheetData sheetId="1453"/>
      <sheetData sheetId="1454"/>
      <sheetData sheetId="1455">
        <row r="3">
          <cell r="K3" t="str">
            <v>FOR THE MONTH ENDED JANUARY 1995</v>
          </cell>
        </row>
      </sheetData>
      <sheetData sheetId="1456"/>
      <sheetData sheetId="1457"/>
      <sheetData sheetId="1458"/>
      <sheetData sheetId="1459">
        <row r="2">
          <cell r="B2" t="str">
            <v xml:space="preserve">STYLE </v>
          </cell>
        </row>
      </sheetData>
      <sheetData sheetId="1460">
        <row r="2">
          <cell r="B2" t="str">
            <v xml:space="preserve">STYLE </v>
          </cell>
        </row>
      </sheetData>
      <sheetData sheetId="1461">
        <row r="2">
          <cell r="B2" t="str">
            <v xml:space="preserve">STYLE </v>
          </cell>
        </row>
      </sheetData>
      <sheetData sheetId="1462">
        <row r="2">
          <cell r="B2" t="str">
            <v xml:space="preserve">STYLE </v>
          </cell>
        </row>
      </sheetData>
      <sheetData sheetId="1463">
        <row r="3">
          <cell r="K3" t="str">
            <v>FOR THE MONTH ENDED JANUARY 1995</v>
          </cell>
        </row>
      </sheetData>
      <sheetData sheetId="1464"/>
      <sheetData sheetId="1465"/>
      <sheetData sheetId="1466">
        <row r="3">
          <cell r="K3" t="str">
            <v>FOR THE MONTH ENDED JANUARY 1995</v>
          </cell>
        </row>
      </sheetData>
      <sheetData sheetId="1467">
        <row r="2">
          <cell r="B2" t="str">
            <v>LI</v>
          </cell>
        </row>
      </sheetData>
      <sheetData sheetId="1468"/>
      <sheetData sheetId="1469">
        <row r="2">
          <cell r="B2" t="str">
            <v>LI</v>
          </cell>
        </row>
      </sheetData>
      <sheetData sheetId="1470"/>
      <sheetData sheetId="1471">
        <row r="2">
          <cell r="B2" t="str">
            <v xml:space="preserve">STYLE </v>
          </cell>
        </row>
      </sheetData>
      <sheetData sheetId="1472">
        <row r="2">
          <cell r="B2" t="str">
            <v xml:space="preserve">STYLE </v>
          </cell>
        </row>
      </sheetData>
      <sheetData sheetId="1473">
        <row r="2">
          <cell r="B2" t="str">
            <v xml:space="preserve">STYLE </v>
          </cell>
        </row>
      </sheetData>
      <sheetData sheetId="1474">
        <row r="2">
          <cell r="B2" t="str">
            <v xml:space="preserve">STYLE </v>
          </cell>
        </row>
      </sheetData>
      <sheetData sheetId="1475"/>
      <sheetData sheetId="1476"/>
      <sheetData sheetId="1477"/>
      <sheetData sheetId="1478"/>
      <sheetData sheetId="1479">
        <row r="3">
          <cell r="K3" t="str">
            <v>FOR THE MONTH ENDED JANUARY 1995</v>
          </cell>
        </row>
      </sheetData>
      <sheetData sheetId="1480">
        <row r="2">
          <cell r="B2" t="str">
            <v xml:space="preserve">STYLE </v>
          </cell>
        </row>
      </sheetData>
      <sheetData sheetId="1481">
        <row r="2">
          <cell r="B2" t="str">
            <v xml:space="preserve">STYLE </v>
          </cell>
        </row>
      </sheetData>
      <sheetData sheetId="1482">
        <row r="2">
          <cell r="B2" t="str">
            <v xml:space="preserve">STYLE </v>
          </cell>
        </row>
      </sheetData>
      <sheetData sheetId="1483">
        <row r="2">
          <cell r="B2" t="str">
            <v xml:space="preserve">STYLE </v>
          </cell>
        </row>
      </sheetData>
      <sheetData sheetId="1484"/>
      <sheetData sheetId="1485"/>
      <sheetData sheetId="1486">
        <row r="2">
          <cell r="B2" t="str">
            <v xml:space="preserve">STYLE </v>
          </cell>
        </row>
      </sheetData>
      <sheetData sheetId="1487">
        <row r="2">
          <cell r="B2" t="str">
            <v>LI</v>
          </cell>
        </row>
      </sheetData>
      <sheetData sheetId="1488">
        <row r="2">
          <cell r="B2" t="str">
            <v xml:space="preserve">STYLE </v>
          </cell>
        </row>
      </sheetData>
      <sheetData sheetId="1489">
        <row r="2">
          <cell r="B2" t="str">
            <v xml:space="preserve">STYLE </v>
          </cell>
        </row>
      </sheetData>
      <sheetData sheetId="1490">
        <row r="2">
          <cell r="B2" t="str">
            <v xml:space="preserve">STYLE </v>
          </cell>
        </row>
      </sheetData>
      <sheetData sheetId="1491">
        <row r="2">
          <cell r="B2" t="str">
            <v xml:space="preserve">STYLE </v>
          </cell>
        </row>
      </sheetData>
      <sheetData sheetId="1492">
        <row r="2">
          <cell r="B2" t="str">
            <v xml:space="preserve">STYLE </v>
          </cell>
        </row>
      </sheetData>
      <sheetData sheetId="1493"/>
      <sheetData sheetId="1494"/>
      <sheetData sheetId="1495"/>
      <sheetData sheetId="1496"/>
      <sheetData sheetId="1497">
        <row r="2">
          <cell r="B2" t="str">
            <v xml:space="preserve">STYLE </v>
          </cell>
        </row>
      </sheetData>
      <sheetData sheetId="1498">
        <row r="2">
          <cell r="B2" t="str">
            <v xml:space="preserve">STYLE </v>
          </cell>
        </row>
      </sheetData>
      <sheetData sheetId="1499">
        <row r="2">
          <cell r="B2" t="str">
            <v xml:space="preserve">STYLE </v>
          </cell>
        </row>
      </sheetData>
      <sheetData sheetId="1500">
        <row r="2">
          <cell r="B2" t="str">
            <v xml:space="preserve">STYLE </v>
          </cell>
        </row>
      </sheetData>
      <sheetData sheetId="1501">
        <row r="2">
          <cell r="B2" t="str">
            <v xml:space="preserve">STYLE </v>
          </cell>
        </row>
      </sheetData>
      <sheetData sheetId="1502"/>
      <sheetData sheetId="1503">
        <row r="2">
          <cell r="B2" t="str">
            <v xml:space="preserve">STYLE </v>
          </cell>
        </row>
      </sheetData>
      <sheetData sheetId="1504"/>
      <sheetData sheetId="1505">
        <row r="2">
          <cell r="B2" t="str">
            <v>LI</v>
          </cell>
        </row>
      </sheetData>
      <sheetData sheetId="1506">
        <row r="2">
          <cell r="B2" t="str">
            <v>LI</v>
          </cell>
        </row>
      </sheetData>
      <sheetData sheetId="1507">
        <row r="2">
          <cell r="B2" t="str">
            <v xml:space="preserve">STYLE </v>
          </cell>
        </row>
      </sheetData>
      <sheetData sheetId="1508">
        <row r="2">
          <cell r="B2" t="str">
            <v xml:space="preserve">STYLE </v>
          </cell>
        </row>
      </sheetData>
      <sheetData sheetId="1509">
        <row r="2">
          <cell r="B2" t="str">
            <v xml:space="preserve">STYLE </v>
          </cell>
        </row>
      </sheetData>
      <sheetData sheetId="1510">
        <row r="2">
          <cell r="B2" t="str">
            <v>LI</v>
          </cell>
        </row>
      </sheetData>
      <sheetData sheetId="1511"/>
      <sheetData sheetId="1512">
        <row r="2">
          <cell r="B2" t="str">
            <v xml:space="preserve">STYLE </v>
          </cell>
        </row>
      </sheetData>
      <sheetData sheetId="1513">
        <row r="2">
          <cell r="B2" t="str">
            <v xml:space="preserve">STYLE </v>
          </cell>
        </row>
      </sheetData>
      <sheetData sheetId="1514">
        <row r="2">
          <cell r="B2" t="str">
            <v>LI</v>
          </cell>
        </row>
      </sheetData>
      <sheetData sheetId="1515">
        <row r="2">
          <cell r="B2" t="str">
            <v xml:space="preserve">STYLE </v>
          </cell>
        </row>
      </sheetData>
      <sheetData sheetId="1516"/>
      <sheetData sheetId="1517">
        <row r="3">
          <cell r="K3" t="str">
            <v>FOR THE MONTH ENDED JANUARY 1995</v>
          </cell>
        </row>
      </sheetData>
      <sheetData sheetId="1518"/>
      <sheetData sheetId="1519"/>
      <sheetData sheetId="1520"/>
      <sheetData sheetId="1521"/>
      <sheetData sheetId="1522">
        <row r="2">
          <cell r="B2" t="str">
            <v xml:space="preserve">STYLE </v>
          </cell>
        </row>
      </sheetData>
      <sheetData sheetId="1523">
        <row r="2">
          <cell r="B2" t="str">
            <v xml:space="preserve">STYLE </v>
          </cell>
        </row>
      </sheetData>
      <sheetData sheetId="1524">
        <row r="2">
          <cell r="B2" t="str">
            <v xml:space="preserve">STYLE </v>
          </cell>
        </row>
      </sheetData>
      <sheetData sheetId="1525">
        <row r="2">
          <cell r="B2" t="str">
            <v xml:space="preserve">STYLE </v>
          </cell>
        </row>
      </sheetData>
      <sheetData sheetId="1526">
        <row r="2">
          <cell r="B2" t="str">
            <v xml:space="preserve">STYLE </v>
          </cell>
        </row>
      </sheetData>
      <sheetData sheetId="1527">
        <row r="2">
          <cell r="B2" t="str">
            <v xml:space="preserve">STYLE </v>
          </cell>
        </row>
      </sheetData>
      <sheetData sheetId="1528">
        <row r="2">
          <cell r="B2" t="str">
            <v xml:space="preserve">STYLE </v>
          </cell>
        </row>
      </sheetData>
      <sheetData sheetId="1529">
        <row r="2">
          <cell r="B2" t="str">
            <v xml:space="preserve">STYLE </v>
          </cell>
        </row>
      </sheetData>
      <sheetData sheetId="1530">
        <row r="2">
          <cell r="B2" t="str">
            <v xml:space="preserve">STYLE </v>
          </cell>
        </row>
      </sheetData>
      <sheetData sheetId="1531">
        <row r="2">
          <cell r="B2" t="str">
            <v xml:space="preserve">STYLE </v>
          </cell>
        </row>
      </sheetData>
      <sheetData sheetId="1532">
        <row r="2">
          <cell r="B2" t="str">
            <v xml:space="preserve">STYLE </v>
          </cell>
        </row>
      </sheetData>
      <sheetData sheetId="1533">
        <row r="2">
          <cell r="B2" t="str">
            <v xml:space="preserve">STYLE </v>
          </cell>
        </row>
      </sheetData>
      <sheetData sheetId="1534">
        <row r="2">
          <cell r="B2" t="str">
            <v>LI</v>
          </cell>
        </row>
      </sheetData>
      <sheetData sheetId="1535"/>
      <sheetData sheetId="1536"/>
      <sheetData sheetId="1537"/>
      <sheetData sheetId="1538">
        <row r="3">
          <cell r="K3" t="str">
            <v>FOR THE MONTH ENDED JANUARY 1995</v>
          </cell>
        </row>
      </sheetData>
      <sheetData sheetId="1539"/>
      <sheetData sheetId="1540"/>
      <sheetData sheetId="1541"/>
      <sheetData sheetId="1542">
        <row r="3">
          <cell r="K3" t="str">
            <v>FOR THE MONTH ENDED JANUARY 1995</v>
          </cell>
        </row>
      </sheetData>
      <sheetData sheetId="1543"/>
      <sheetData sheetId="1544">
        <row r="3">
          <cell r="K3" t="str">
            <v>FOR THE MONTH ENDED JANUARY 1995</v>
          </cell>
        </row>
      </sheetData>
      <sheetData sheetId="1545">
        <row r="3">
          <cell r="K3" t="str">
            <v>FOR THE MONTH ENDED JANUARY 1995</v>
          </cell>
        </row>
      </sheetData>
      <sheetData sheetId="1546">
        <row r="3">
          <cell r="K3" t="str">
            <v>FOR THE MONTH ENDED JANUARY 1995</v>
          </cell>
        </row>
      </sheetData>
      <sheetData sheetId="1547"/>
      <sheetData sheetId="1548"/>
      <sheetData sheetId="1549">
        <row r="3">
          <cell r="K3" t="str">
            <v>FOR THE MONTH ENDED JANUARY 1995</v>
          </cell>
        </row>
      </sheetData>
      <sheetData sheetId="1550"/>
      <sheetData sheetId="1551"/>
      <sheetData sheetId="1552">
        <row r="2">
          <cell r="B2" t="str">
            <v xml:space="preserve">STYLE </v>
          </cell>
        </row>
      </sheetData>
      <sheetData sheetId="1553">
        <row r="2">
          <cell r="B2" t="str">
            <v xml:space="preserve">STYLE </v>
          </cell>
        </row>
      </sheetData>
      <sheetData sheetId="1554">
        <row r="2">
          <cell r="B2" t="str">
            <v xml:space="preserve">STYLE </v>
          </cell>
        </row>
      </sheetData>
      <sheetData sheetId="1555">
        <row r="2">
          <cell r="B2" t="str">
            <v xml:space="preserve">STYLE </v>
          </cell>
        </row>
      </sheetData>
      <sheetData sheetId="1556">
        <row r="2">
          <cell r="B2" t="str">
            <v xml:space="preserve">STYLE </v>
          </cell>
        </row>
      </sheetData>
      <sheetData sheetId="1557">
        <row r="2">
          <cell r="B2" t="str">
            <v xml:space="preserve">STYLE </v>
          </cell>
        </row>
      </sheetData>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row r="2">
          <cell r="B2" t="str">
            <v>LI</v>
          </cell>
        </row>
      </sheetData>
      <sheetData sheetId="1571">
        <row r="2">
          <cell r="B2" t="str">
            <v xml:space="preserve">STYLE </v>
          </cell>
        </row>
      </sheetData>
      <sheetData sheetId="1572">
        <row r="2">
          <cell r="B2" t="str">
            <v xml:space="preserve">STYLE </v>
          </cell>
        </row>
      </sheetData>
      <sheetData sheetId="1573">
        <row r="2">
          <cell r="B2" t="str">
            <v xml:space="preserve">STYLE </v>
          </cell>
        </row>
      </sheetData>
      <sheetData sheetId="1574">
        <row r="2">
          <cell r="B2" t="str">
            <v>LI</v>
          </cell>
        </row>
      </sheetData>
      <sheetData sheetId="1575">
        <row r="2">
          <cell r="B2" t="str">
            <v xml:space="preserve">STYLE </v>
          </cell>
        </row>
      </sheetData>
      <sheetData sheetId="1576"/>
      <sheetData sheetId="1577"/>
      <sheetData sheetId="1578"/>
      <sheetData sheetId="1579"/>
      <sheetData sheetId="1580"/>
      <sheetData sheetId="1581">
        <row r="2">
          <cell r="B2" t="str">
            <v>LI</v>
          </cell>
        </row>
      </sheetData>
      <sheetData sheetId="1582">
        <row r="2">
          <cell r="B2" t="str">
            <v xml:space="preserve">STYLE </v>
          </cell>
        </row>
      </sheetData>
      <sheetData sheetId="1583"/>
      <sheetData sheetId="1584"/>
      <sheetData sheetId="1585">
        <row r="2">
          <cell r="B2" t="str">
            <v xml:space="preserve">STYLE </v>
          </cell>
        </row>
      </sheetData>
      <sheetData sheetId="1586">
        <row r="2">
          <cell r="B2" t="str">
            <v xml:space="preserve">STYLE </v>
          </cell>
        </row>
      </sheetData>
      <sheetData sheetId="1587">
        <row r="2">
          <cell r="B2" t="str">
            <v xml:space="preserve">STYLE </v>
          </cell>
        </row>
      </sheetData>
      <sheetData sheetId="1588">
        <row r="2">
          <cell r="B2" t="str">
            <v>LI</v>
          </cell>
        </row>
      </sheetData>
      <sheetData sheetId="1589">
        <row r="2">
          <cell r="B2" t="str">
            <v xml:space="preserve">STYLE </v>
          </cell>
        </row>
      </sheetData>
      <sheetData sheetId="1590">
        <row r="2">
          <cell r="B2" t="str">
            <v xml:space="preserve">STYLE </v>
          </cell>
        </row>
      </sheetData>
      <sheetData sheetId="1591">
        <row r="2">
          <cell r="B2" t="str">
            <v xml:space="preserve">STYLE </v>
          </cell>
        </row>
      </sheetData>
      <sheetData sheetId="1592">
        <row r="2">
          <cell r="B2" t="str">
            <v xml:space="preserve">STYLE </v>
          </cell>
        </row>
      </sheetData>
      <sheetData sheetId="1593">
        <row r="2">
          <cell r="B2" t="str">
            <v>LI</v>
          </cell>
        </row>
      </sheetData>
      <sheetData sheetId="1594">
        <row r="2">
          <cell r="B2" t="str">
            <v xml:space="preserve">STYLE </v>
          </cell>
        </row>
      </sheetData>
      <sheetData sheetId="1595">
        <row r="2">
          <cell r="B2" t="str">
            <v xml:space="preserve">STYLE </v>
          </cell>
        </row>
      </sheetData>
      <sheetData sheetId="1596">
        <row r="2">
          <cell r="B2" t="str">
            <v xml:space="preserve">STYLE </v>
          </cell>
        </row>
      </sheetData>
      <sheetData sheetId="1597">
        <row r="2">
          <cell r="B2" t="str">
            <v xml:space="preserve">STYLE </v>
          </cell>
        </row>
      </sheetData>
      <sheetData sheetId="1598">
        <row r="2">
          <cell r="B2" t="str">
            <v xml:space="preserve">STYLE </v>
          </cell>
        </row>
      </sheetData>
      <sheetData sheetId="1599">
        <row r="2">
          <cell r="B2" t="str">
            <v xml:space="preserve">STYLE </v>
          </cell>
        </row>
      </sheetData>
      <sheetData sheetId="1600">
        <row r="2">
          <cell r="B2" t="str">
            <v xml:space="preserve">STYLE </v>
          </cell>
        </row>
      </sheetData>
      <sheetData sheetId="1601"/>
      <sheetData sheetId="1602">
        <row r="2">
          <cell r="B2" t="str">
            <v xml:space="preserve">STYLE </v>
          </cell>
        </row>
      </sheetData>
      <sheetData sheetId="1603">
        <row r="2">
          <cell r="B2" t="str">
            <v xml:space="preserve">STYLE </v>
          </cell>
        </row>
      </sheetData>
      <sheetData sheetId="1604">
        <row r="2">
          <cell r="B2" t="str">
            <v xml:space="preserve">STYLE </v>
          </cell>
        </row>
      </sheetData>
      <sheetData sheetId="1605">
        <row r="2">
          <cell r="B2" t="str">
            <v xml:space="preserve">STYLE </v>
          </cell>
        </row>
      </sheetData>
      <sheetData sheetId="1606">
        <row r="2">
          <cell r="B2" t="str">
            <v xml:space="preserve">STYLE </v>
          </cell>
        </row>
      </sheetData>
      <sheetData sheetId="1607">
        <row r="2">
          <cell r="B2" t="str">
            <v xml:space="preserve">STYLE </v>
          </cell>
        </row>
      </sheetData>
      <sheetData sheetId="1608">
        <row r="2">
          <cell r="B2" t="str">
            <v xml:space="preserve">STYLE </v>
          </cell>
        </row>
      </sheetData>
      <sheetData sheetId="1609">
        <row r="2">
          <cell r="B2" t="str">
            <v xml:space="preserve">STYLE </v>
          </cell>
        </row>
      </sheetData>
      <sheetData sheetId="1610">
        <row r="2">
          <cell r="B2" t="str">
            <v xml:space="preserve">STYLE </v>
          </cell>
        </row>
      </sheetData>
      <sheetData sheetId="1611">
        <row r="2">
          <cell r="B2" t="str">
            <v xml:space="preserve">STYLE </v>
          </cell>
        </row>
      </sheetData>
      <sheetData sheetId="1612">
        <row r="2">
          <cell r="B2" t="str">
            <v xml:space="preserve">STYLE </v>
          </cell>
        </row>
      </sheetData>
      <sheetData sheetId="1613">
        <row r="2">
          <cell r="B2" t="str">
            <v xml:space="preserve">STYLE </v>
          </cell>
        </row>
      </sheetData>
      <sheetData sheetId="1614">
        <row r="2">
          <cell r="B2" t="str">
            <v xml:space="preserve">STYLE </v>
          </cell>
        </row>
      </sheetData>
      <sheetData sheetId="1615">
        <row r="2">
          <cell r="B2" t="str">
            <v xml:space="preserve">STYLE </v>
          </cell>
        </row>
      </sheetData>
      <sheetData sheetId="1616">
        <row r="2">
          <cell r="B2" t="str">
            <v xml:space="preserve">STYLE </v>
          </cell>
        </row>
      </sheetData>
      <sheetData sheetId="1617">
        <row r="2">
          <cell r="B2" t="str">
            <v>LI</v>
          </cell>
        </row>
      </sheetData>
      <sheetData sheetId="1618"/>
      <sheetData sheetId="1619"/>
      <sheetData sheetId="1620"/>
      <sheetData sheetId="1621">
        <row r="3">
          <cell r="K3" t="str">
            <v>FOR THE MONTH ENDED JANUARY 1995</v>
          </cell>
        </row>
      </sheetData>
      <sheetData sheetId="1622"/>
      <sheetData sheetId="1623"/>
      <sheetData sheetId="1624">
        <row r="3">
          <cell r="K3" t="str">
            <v>FOR THE MONTH ENDED JANUARY 1995</v>
          </cell>
        </row>
      </sheetData>
      <sheetData sheetId="1625">
        <row r="3">
          <cell r="K3" t="str">
            <v>FOR THE MONTH ENDED JANUARY 1995</v>
          </cell>
        </row>
      </sheetData>
      <sheetData sheetId="1626"/>
      <sheetData sheetId="1627">
        <row r="3">
          <cell r="K3" t="str">
            <v>FOR THE MONTH ENDED JANUARY 1995</v>
          </cell>
        </row>
      </sheetData>
      <sheetData sheetId="1628">
        <row r="3">
          <cell r="K3" t="str">
            <v>FOR THE MONTH ENDED JANUARY 1995</v>
          </cell>
        </row>
      </sheetData>
      <sheetData sheetId="1629">
        <row r="3">
          <cell r="K3" t="str">
            <v>FOR THE MONTH ENDED JANUARY 1995</v>
          </cell>
        </row>
      </sheetData>
      <sheetData sheetId="1630"/>
      <sheetData sheetId="1631"/>
      <sheetData sheetId="1632">
        <row r="3">
          <cell r="K3" t="str">
            <v>FOR THE MONTH ENDED JANUARY 1995</v>
          </cell>
        </row>
      </sheetData>
      <sheetData sheetId="1633"/>
      <sheetData sheetId="1634"/>
      <sheetData sheetId="1635">
        <row r="2">
          <cell r="B2" t="str">
            <v>LI</v>
          </cell>
        </row>
      </sheetData>
      <sheetData sheetId="1636">
        <row r="2">
          <cell r="B2" t="str">
            <v xml:space="preserve">STYLE </v>
          </cell>
        </row>
      </sheetData>
      <sheetData sheetId="1637">
        <row r="2">
          <cell r="B2" t="str">
            <v xml:space="preserve">STYLE </v>
          </cell>
        </row>
      </sheetData>
      <sheetData sheetId="1638">
        <row r="2">
          <cell r="B2" t="str">
            <v xml:space="preserve">STYLE </v>
          </cell>
        </row>
      </sheetData>
      <sheetData sheetId="1639">
        <row r="2">
          <cell r="B2" t="str">
            <v xml:space="preserve">STYLE </v>
          </cell>
        </row>
      </sheetData>
      <sheetData sheetId="1640">
        <row r="2">
          <cell r="B2" t="str">
            <v xml:space="preserve">STYLE </v>
          </cell>
        </row>
      </sheetData>
      <sheetData sheetId="1641">
        <row r="3">
          <cell r="K3" t="str">
            <v>FOR THE MONTH ENDED JANUARY 1995</v>
          </cell>
        </row>
      </sheetData>
      <sheetData sheetId="1642"/>
      <sheetData sheetId="1643"/>
      <sheetData sheetId="1644"/>
      <sheetData sheetId="1645"/>
      <sheetData sheetId="1646"/>
      <sheetData sheetId="1647"/>
      <sheetData sheetId="1648">
        <row r="2">
          <cell r="B2" t="str">
            <v xml:space="preserve">STYLE </v>
          </cell>
        </row>
      </sheetData>
      <sheetData sheetId="1649">
        <row r="2">
          <cell r="B2" t="str">
            <v xml:space="preserve">STYLE </v>
          </cell>
        </row>
      </sheetData>
      <sheetData sheetId="1650">
        <row r="2">
          <cell r="B2" t="str">
            <v xml:space="preserve">STYLE </v>
          </cell>
        </row>
      </sheetData>
      <sheetData sheetId="1651">
        <row r="2">
          <cell r="B2" t="str">
            <v xml:space="preserve">STYLE </v>
          </cell>
        </row>
      </sheetData>
      <sheetData sheetId="1652"/>
      <sheetData sheetId="1653">
        <row r="2">
          <cell r="B2" t="str">
            <v>LI</v>
          </cell>
        </row>
      </sheetData>
      <sheetData sheetId="1654"/>
      <sheetData sheetId="1655">
        <row r="2">
          <cell r="B2" t="str">
            <v xml:space="preserve">STYLE </v>
          </cell>
        </row>
      </sheetData>
      <sheetData sheetId="1656">
        <row r="2">
          <cell r="B2" t="str">
            <v xml:space="preserve">STYLE </v>
          </cell>
        </row>
      </sheetData>
      <sheetData sheetId="1657">
        <row r="2">
          <cell r="B2" t="str">
            <v xml:space="preserve">STYLE </v>
          </cell>
        </row>
      </sheetData>
      <sheetData sheetId="1658">
        <row r="2">
          <cell r="B2" t="str">
            <v xml:space="preserve">STYLE </v>
          </cell>
        </row>
      </sheetData>
      <sheetData sheetId="1659"/>
      <sheetData sheetId="1660"/>
      <sheetData sheetId="1661"/>
      <sheetData sheetId="1662"/>
      <sheetData sheetId="1663"/>
      <sheetData sheetId="1664">
        <row r="2">
          <cell r="B2" t="str">
            <v>LI</v>
          </cell>
        </row>
      </sheetData>
      <sheetData sheetId="1665">
        <row r="2">
          <cell r="B2" t="str">
            <v xml:space="preserve">STYLE </v>
          </cell>
        </row>
      </sheetData>
      <sheetData sheetId="1666">
        <row r="2">
          <cell r="B2" t="str">
            <v xml:space="preserve">STYLE </v>
          </cell>
        </row>
      </sheetData>
      <sheetData sheetId="1667">
        <row r="2">
          <cell r="B2" t="str">
            <v xml:space="preserve">STYLE </v>
          </cell>
        </row>
      </sheetData>
      <sheetData sheetId="1668">
        <row r="2">
          <cell r="B2" t="str">
            <v xml:space="preserve">STYLE </v>
          </cell>
        </row>
      </sheetData>
      <sheetData sheetId="1669">
        <row r="2">
          <cell r="B2" t="str">
            <v xml:space="preserve">STYLE </v>
          </cell>
        </row>
      </sheetData>
      <sheetData sheetId="1670"/>
      <sheetData sheetId="1671">
        <row r="2">
          <cell r="B2" t="str">
            <v>LI</v>
          </cell>
        </row>
      </sheetData>
      <sheetData sheetId="1672">
        <row r="2">
          <cell r="B2" t="str">
            <v>LI</v>
          </cell>
        </row>
      </sheetData>
      <sheetData sheetId="1673">
        <row r="2">
          <cell r="B2" t="str">
            <v xml:space="preserve">STYLE </v>
          </cell>
        </row>
      </sheetData>
      <sheetData sheetId="1674">
        <row r="2">
          <cell r="B2" t="str">
            <v xml:space="preserve">STYLE </v>
          </cell>
        </row>
      </sheetData>
      <sheetData sheetId="1675">
        <row r="2">
          <cell r="B2" t="str">
            <v xml:space="preserve">STYLE </v>
          </cell>
        </row>
      </sheetData>
      <sheetData sheetId="1676">
        <row r="2">
          <cell r="B2" t="str">
            <v>LI</v>
          </cell>
        </row>
      </sheetData>
      <sheetData sheetId="1677">
        <row r="2">
          <cell r="B2" t="str">
            <v xml:space="preserve">STYLE </v>
          </cell>
        </row>
      </sheetData>
      <sheetData sheetId="1678">
        <row r="2">
          <cell r="B2" t="str">
            <v xml:space="preserve">STYLE </v>
          </cell>
        </row>
      </sheetData>
      <sheetData sheetId="1679">
        <row r="2">
          <cell r="B2" t="str">
            <v xml:space="preserve">STYLE </v>
          </cell>
        </row>
      </sheetData>
      <sheetData sheetId="1680">
        <row r="2">
          <cell r="B2" t="str">
            <v xml:space="preserve">STYLE </v>
          </cell>
        </row>
      </sheetData>
      <sheetData sheetId="1681">
        <row r="2">
          <cell r="B2" t="str">
            <v xml:space="preserve">STYLE </v>
          </cell>
        </row>
      </sheetData>
      <sheetData sheetId="1682"/>
      <sheetData sheetId="1683">
        <row r="2">
          <cell r="B2" t="str">
            <v>LI</v>
          </cell>
        </row>
      </sheetData>
      <sheetData sheetId="1684"/>
      <sheetData sheetId="1685"/>
      <sheetData sheetId="1686"/>
      <sheetData sheetId="1687">
        <row r="2">
          <cell r="B2" t="str">
            <v>LI</v>
          </cell>
        </row>
      </sheetData>
      <sheetData sheetId="1688"/>
      <sheetData sheetId="1689"/>
      <sheetData sheetId="1690">
        <row r="2">
          <cell r="B2" t="str">
            <v xml:space="preserve">STYLE </v>
          </cell>
        </row>
      </sheetData>
      <sheetData sheetId="1691">
        <row r="2">
          <cell r="B2" t="str">
            <v xml:space="preserve">STYLE </v>
          </cell>
        </row>
      </sheetData>
      <sheetData sheetId="1692">
        <row r="2">
          <cell r="B2" t="str">
            <v xml:space="preserve">STYLE </v>
          </cell>
        </row>
      </sheetData>
      <sheetData sheetId="1693">
        <row r="2">
          <cell r="B2" t="str">
            <v xml:space="preserve">STYLE </v>
          </cell>
        </row>
      </sheetData>
      <sheetData sheetId="1694">
        <row r="2">
          <cell r="B2" t="str">
            <v xml:space="preserve">STYLE </v>
          </cell>
        </row>
      </sheetData>
      <sheetData sheetId="1695">
        <row r="2">
          <cell r="B2" t="str">
            <v xml:space="preserve">STYLE </v>
          </cell>
        </row>
      </sheetData>
      <sheetData sheetId="1696">
        <row r="2">
          <cell r="B2" t="str">
            <v xml:space="preserve">STYLE </v>
          </cell>
        </row>
      </sheetData>
      <sheetData sheetId="1697">
        <row r="2">
          <cell r="B2" t="str">
            <v xml:space="preserve">STYLE </v>
          </cell>
        </row>
      </sheetData>
      <sheetData sheetId="1698">
        <row r="2">
          <cell r="B2" t="str">
            <v xml:space="preserve">STYLE </v>
          </cell>
        </row>
      </sheetData>
      <sheetData sheetId="1699">
        <row r="2">
          <cell r="B2" t="str">
            <v xml:space="preserve">STYLE </v>
          </cell>
        </row>
      </sheetData>
      <sheetData sheetId="1700">
        <row r="2">
          <cell r="B2" t="str">
            <v>LI</v>
          </cell>
        </row>
      </sheetData>
      <sheetData sheetId="1701"/>
      <sheetData sheetId="1702"/>
      <sheetData sheetId="1703"/>
      <sheetData sheetId="1704">
        <row r="3">
          <cell r="K3" t="str">
            <v>FOR THE MONTH ENDED JANUARY 1995</v>
          </cell>
        </row>
      </sheetData>
      <sheetData sheetId="1705"/>
      <sheetData sheetId="1706"/>
      <sheetData sheetId="1707"/>
      <sheetData sheetId="1708">
        <row r="3">
          <cell r="K3" t="str">
            <v>FOR THE MONTH ENDED JANUARY 1995</v>
          </cell>
        </row>
      </sheetData>
      <sheetData sheetId="1709"/>
      <sheetData sheetId="1710">
        <row r="3">
          <cell r="K3" t="str">
            <v>FOR THE MONTH ENDED JANUARY 1995</v>
          </cell>
        </row>
      </sheetData>
      <sheetData sheetId="1711">
        <row r="2">
          <cell r="B2" t="str">
            <v xml:space="preserve">STYLE </v>
          </cell>
        </row>
      </sheetData>
      <sheetData sheetId="1712">
        <row r="2">
          <cell r="B2" t="str">
            <v xml:space="preserve">STYLE </v>
          </cell>
        </row>
      </sheetData>
      <sheetData sheetId="1713">
        <row r="2">
          <cell r="B2" t="str">
            <v xml:space="preserve">STYLE </v>
          </cell>
        </row>
      </sheetData>
      <sheetData sheetId="1714">
        <row r="2">
          <cell r="B2" t="str">
            <v xml:space="preserve">STYLE </v>
          </cell>
        </row>
      </sheetData>
      <sheetData sheetId="1715">
        <row r="2">
          <cell r="B2" t="str">
            <v xml:space="preserve">STYLE </v>
          </cell>
        </row>
      </sheetData>
      <sheetData sheetId="1716">
        <row r="2">
          <cell r="B2" t="str">
            <v xml:space="preserve">STYLE </v>
          </cell>
        </row>
      </sheetData>
      <sheetData sheetId="1717"/>
      <sheetData sheetId="1718">
        <row r="2">
          <cell r="B2" t="str">
            <v>LI</v>
          </cell>
        </row>
      </sheetData>
      <sheetData sheetId="1719"/>
      <sheetData sheetId="1720">
        <row r="2">
          <cell r="B2" t="str">
            <v xml:space="preserve">STYLE </v>
          </cell>
        </row>
      </sheetData>
      <sheetData sheetId="1721">
        <row r="2">
          <cell r="B2" t="str">
            <v xml:space="preserve">STYLE </v>
          </cell>
        </row>
      </sheetData>
      <sheetData sheetId="1722">
        <row r="2">
          <cell r="B2" t="str">
            <v>LI</v>
          </cell>
        </row>
      </sheetData>
      <sheetData sheetId="1723">
        <row r="2">
          <cell r="B2" t="str">
            <v xml:space="preserve">STYLE </v>
          </cell>
        </row>
      </sheetData>
      <sheetData sheetId="1724"/>
      <sheetData sheetId="1725"/>
      <sheetData sheetId="1726"/>
      <sheetData sheetId="1727"/>
      <sheetData sheetId="1728"/>
      <sheetData sheetId="1729"/>
      <sheetData sheetId="1730"/>
      <sheetData sheetId="1731">
        <row r="3">
          <cell r="K3" t="str">
            <v>FOR THE MONTH ENDED JANUARY 1995</v>
          </cell>
        </row>
      </sheetData>
      <sheetData sheetId="1732">
        <row r="3">
          <cell r="K3" t="str">
            <v>FOR THE MONTH ENDED JANUARY 1995</v>
          </cell>
        </row>
      </sheetData>
      <sheetData sheetId="1733"/>
      <sheetData sheetId="1734"/>
      <sheetData sheetId="1735"/>
      <sheetData sheetId="1736">
        <row r="2">
          <cell r="B2" t="str">
            <v>LI</v>
          </cell>
        </row>
      </sheetData>
      <sheetData sheetId="1737"/>
      <sheetData sheetId="1738">
        <row r="2">
          <cell r="B2" t="str">
            <v xml:space="preserve">STYLE </v>
          </cell>
        </row>
      </sheetData>
      <sheetData sheetId="1739">
        <row r="2">
          <cell r="B2" t="str">
            <v xml:space="preserve">STYLE </v>
          </cell>
        </row>
      </sheetData>
      <sheetData sheetId="1740">
        <row r="2">
          <cell r="B2" t="str">
            <v xml:space="preserve">STYLE </v>
          </cell>
        </row>
      </sheetData>
      <sheetData sheetId="1741">
        <row r="2">
          <cell r="B2" t="str">
            <v xml:space="preserve">STYLE </v>
          </cell>
        </row>
      </sheetData>
      <sheetData sheetId="1742">
        <row r="2">
          <cell r="B2" t="str">
            <v xml:space="preserve">STYLE </v>
          </cell>
        </row>
      </sheetData>
      <sheetData sheetId="1743">
        <row r="2">
          <cell r="B2" t="str">
            <v xml:space="preserve">STYLE </v>
          </cell>
        </row>
      </sheetData>
      <sheetData sheetId="1744">
        <row r="2">
          <cell r="B2" t="str">
            <v xml:space="preserve">STYLE </v>
          </cell>
        </row>
      </sheetData>
      <sheetData sheetId="1745">
        <row r="2">
          <cell r="B2" t="str">
            <v xml:space="preserve">STYLE </v>
          </cell>
        </row>
      </sheetData>
      <sheetData sheetId="1746">
        <row r="2">
          <cell r="B2" t="str">
            <v xml:space="preserve">STYLE </v>
          </cell>
        </row>
      </sheetData>
      <sheetData sheetId="1747">
        <row r="2">
          <cell r="B2" t="str">
            <v xml:space="preserve">STYLE </v>
          </cell>
        </row>
      </sheetData>
      <sheetData sheetId="1748">
        <row r="2">
          <cell r="B2" t="str">
            <v xml:space="preserve">STYLE </v>
          </cell>
        </row>
      </sheetData>
      <sheetData sheetId="1749">
        <row r="2">
          <cell r="B2" t="str">
            <v xml:space="preserve">STYLE </v>
          </cell>
        </row>
      </sheetData>
      <sheetData sheetId="1750"/>
      <sheetData sheetId="1751"/>
      <sheetData sheetId="1752">
        <row r="2">
          <cell r="B2" t="str">
            <v xml:space="preserve">STYLE </v>
          </cell>
        </row>
      </sheetData>
      <sheetData sheetId="1753"/>
      <sheetData sheetId="1754">
        <row r="2">
          <cell r="B2" t="str">
            <v>LI</v>
          </cell>
        </row>
      </sheetData>
      <sheetData sheetId="1755">
        <row r="2">
          <cell r="B2" t="str">
            <v>LI</v>
          </cell>
        </row>
      </sheetData>
      <sheetData sheetId="1756">
        <row r="2">
          <cell r="B2" t="str">
            <v xml:space="preserve">STYLE </v>
          </cell>
        </row>
      </sheetData>
      <sheetData sheetId="1757">
        <row r="2">
          <cell r="B2" t="str">
            <v xml:space="preserve">STYLE </v>
          </cell>
        </row>
      </sheetData>
      <sheetData sheetId="1758">
        <row r="2">
          <cell r="B2" t="str">
            <v xml:space="preserve">STYLE </v>
          </cell>
        </row>
      </sheetData>
      <sheetData sheetId="1759">
        <row r="2">
          <cell r="B2" t="str">
            <v>LI</v>
          </cell>
        </row>
      </sheetData>
      <sheetData sheetId="1760"/>
      <sheetData sheetId="1761">
        <row r="2">
          <cell r="B2" t="str">
            <v xml:space="preserve">STYLE </v>
          </cell>
        </row>
      </sheetData>
      <sheetData sheetId="1762">
        <row r="2">
          <cell r="B2" t="str">
            <v xml:space="preserve">STYLE </v>
          </cell>
        </row>
      </sheetData>
      <sheetData sheetId="1763">
        <row r="2">
          <cell r="B2" t="str">
            <v xml:space="preserve">STYLE </v>
          </cell>
        </row>
      </sheetData>
      <sheetData sheetId="1764">
        <row r="2">
          <cell r="B2" t="str">
            <v xml:space="preserve">STYLE </v>
          </cell>
        </row>
      </sheetData>
      <sheetData sheetId="1765"/>
      <sheetData sheetId="1766"/>
      <sheetData sheetId="1767"/>
      <sheetData sheetId="1768"/>
      <sheetData sheetId="1769"/>
      <sheetData sheetId="1770">
        <row r="2">
          <cell r="B2" t="str">
            <v xml:space="preserve">STYLE </v>
          </cell>
        </row>
      </sheetData>
      <sheetData sheetId="1771">
        <row r="2">
          <cell r="B2" t="str">
            <v xml:space="preserve">STYLE </v>
          </cell>
        </row>
      </sheetData>
      <sheetData sheetId="1772">
        <row r="2">
          <cell r="B2" t="str">
            <v xml:space="preserve">STYLE </v>
          </cell>
        </row>
      </sheetData>
      <sheetData sheetId="1773">
        <row r="2">
          <cell r="B2" t="str">
            <v xml:space="preserve">STYLE </v>
          </cell>
        </row>
      </sheetData>
      <sheetData sheetId="1774">
        <row r="2">
          <cell r="B2" t="str">
            <v xml:space="preserve">STYLE </v>
          </cell>
        </row>
      </sheetData>
      <sheetData sheetId="1775">
        <row r="2">
          <cell r="B2" t="str">
            <v xml:space="preserve">STYLE </v>
          </cell>
        </row>
      </sheetData>
      <sheetData sheetId="1776">
        <row r="2">
          <cell r="B2" t="str">
            <v xml:space="preserve">STYLE </v>
          </cell>
        </row>
      </sheetData>
      <sheetData sheetId="1777">
        <row r="2">
          <cell r="B2" t="str">
            <v xml:space="preserve">STYLE </v>
          </cell>
        </row>
      </sheetData>
      <sheetData sheetId="1778">
        <row r="2">
          <cell r="B2" t="str">
            <v xml:space="preserve">STYLE </v>
          </cell>
        </row>
      </sheetData>
      <sheetData sheetId="1779">
        <row r="2">
          <cell r="B2" t="str">
            <v xml:space="preserve">STYLE </v>
          </cell>
        </row>
      </sheetData>
      <sheetData sheetId="1780">
        <row r="2">
          <cell r="B2" t="str">
            <v xml:space="preserve">STYLE </v>
          </cell>
        </row>
      </sheetData>
      <sheetData sheetId="1781">
        <row r="2">
          <cell r="B2" t="str">
            <v xml:space="preserve">STYLE </v>
          </cell>
        </row>
      </sheetData>
      <sheetData sheetId="1782">
        <row r="2">
          <cell r="B2" t="str">
            <v xml:space="preserve">STYLE </v>
          </cell>
        </row>
      </sheetData>
      <sheetData sheetId="1783">
        <row r="2">
          <cell r="B2" t="str">
            <v>LI</v>
          </cell>
        </row>
      </sheetData>
      <sheetData sheetId="1784"/>
      <sheetData sheetId="1785"/>
      <sheetData sheetId="1786"/>
      <sheetData sheetId="1787">
        <row r="3">
          <cell r="K3" t="str">
            <v>FOR THE MONTH ENDED JANUARY 1995</v>
          </cell>
        </row>
      </sheetData>
      <sheetData sheetId="1788"/>
      <sheetData sheetId="1789"/>
      <sheetData sheetId="1790"/>
      <sheetData sheetId="1791">
        <row r="3">
          <cell r="K3" t="str">
            <v>FOR THE MONTH ENDED JANUARY 1995</v>
          </cell>
        </row>
      </sheetData>
      <sheetData sheetId="1792"/>
      <sheetData sheetId="1793">
        <row r="3">
          <cell r="K3" t="str">
            <v>FOR THE MONTH ENDED JANUARY 1995</v>
          </cell>
        </row>
      </sheetData>
      <sheetData sheetId="1794">
        <row r="3">
          <cell r="K3" t="str">
            <v>FOR THE MONTH ENDED JANUARY 1995</v>
          </cell>
        </row>
      </sheetData>
      <sheetData sheetId="1795">
        <row r="3">
          <cell r="K3" t="str">
            <v>FOR THE MONTH ENDED JANUARY 1995</v>
          </cell>
        </row>
      </sheetData>
      <sheetData sheetId="1796">
        <row r="2">
          <cell r="B2" t="str">
            <v>LI</v>
          </cell>
        </row>
      </sheetData>
      <sheetData sheetId="1797"/>
      <sheetData sheetId="1798">
        <row r="3">
          <cell r="K3" t="str">
            <v>FOR THE MONTH ENDED JANUARY 1995</v>
          </cell>
        </row>
      </sheetData>
      <sheetData sheetId="1799"/>
      <sheetData sheetId="1800"/>
      <sheetData sheetId="1801">
        <row r="2">
          <cell r="B2" t="str">
            <v>LI</v>
          </cell>
        </row>
      </sheetData>
      <sheetData sheetId="1802">
        <row r="2">
          <cell r="B2" t="str">
            <v xml:space="preserve">STYLE </v>
          </cell>
        </row>
      </sheetData>
      <sheetData sheetId="1803">
        <row r="2">
          <cell r="B2" t="str">
            <v xml:space="preserve">STYLE </v>
          </cell>
        </row>
      </sheetData>
      <sheetData sheetId="1804">
        <row r="2">
          <cell r="B2" t="str">
            <v xml:space="preserve">STYLE </v>
          </cell>
        </row>
      </sheetData>
      <sheetData sheetId="1805">
        <row r="2">
          <cell r="B2" t="str">
            <v xml:space="preserve">STYLE </v>
          </cell>
        </row>
      </sheetData>
      <sheetData sheetId="1806">
        <row r="2">
          <cell r="B2" t="str">
            <v xml:space="preserve">STYLE </v>
          </cell>
        </row>
      </sheetData>
      <sheetData sheetId="1807"/>
      <sheetData sheetId="1808"/>
      <sheetData sheetId="1809"/>
      <sheetData sheetId="1810"/>
      <sheetData sheetId="1811"/>
      <sheetData sheetId="1812">
        <row r="2">
          <cell r="B2" t="str">
            <v>LI</v>
          </cell>
        </row>
      </sheetData>
      <sheetData sheetId="1813"/>
      <sheetData sheetId="1814"/>
      <sheetData sheetId="1815"/>
      <sheetData sheetId="1816">
        <row r="2">
          <cell r="B2" t="str">
            <v xml:space="preserve">STYLE </v>
          </cell>
        </row>
      </sheetData>
      <sheetData sheetId="1817">
        <row r="2">
          <cell r="B2" t="str">
            <v xml:space="preserve">STYLE </v>
          </cell>
        </row>
      </sheetData>
      <sheetData sheetId="1818"/>
      <sheetData sheetId="1819">
        <row r="2">
          <cell r="B2" t="str">
            <v>LI</v>
          </cell>
        </row>
      </sheetData>
      <sheetData sheetId="1820">
        <row r="2">
          <cell r="B2" t="str">
            <v xml:space="preserve">STYLE </v>
          </cell>
        </row>
      </sheetData>
      <sheetData sheetId="1821">
        <row r="2">
          <cell r="B2" t="str">
            <v xml:space="preserve">STYLE </v>
          </cell>
        </row>
      </sheetData>
      <sheetData sheetId="1822">
        <row r="2">
          <cell r="B2" t="str">
            <v xml:space="preserve">STYLE </v>
          </cell>
        </row>
      </sheetData>
      <sheetData sheetId="1823">
        <row r="2">
          <cell r="B2" t="str">
            <v xml:space="preserve">STYLE </v>
          </cell>
        </row>
      </sheetData>
      <sheetData sheetId="1824">
        <row r="2">
          <cell r="B2" t="str">
            <v xml:space="preserve">STYLE </v>
          </cell>
        </row>
      </sheetData>
      <sheetData sheetId="1825"/>
      <sheetData sheetId="1826"/>
      <sheetData sheetId="1827"/>
      <sheetData sheetId="1828"/>
      <sheetData sheetId="1829">
        <row r="2">
          <cell r="B2" t="str">
            <v xml:space="preserve">STYLE </v>
          </cell>
        </row>
      </sheetData>
      <sheetData sheetId="1830">
        <row r="2">
          <cell r="B2" t="str">
            <v xml:space="preserve">STYLE </v>
          </cell>
        </row>
      </sheetData>
      <sheetData sheetId="1831">
        <row r="2">
          <cell r="B2" t="str">
            <v xml:space="preserve">STYLE </v>
          </cell>
        </row>
      </sheetData>
      <sheetData sheetId="1832">
        <row r="2">
          <cell r="B2" t="str">
            <v xml:space="preserve">STYLE </v>
          </cell>
        </row>
      </sheetData>
      <sheetData sheetId="1833"/>
      <sheetData sheetId="1834"/>
      <sheetData sheetId="1835">
        <row r="2">
          <cell r="B2" t="str">
            <v xml:space="preserve">STYLE </v>
          </cell>
        </row>
      </sheetData>
      <sheetData sheetId="1836">
        <row r="2">
          <cell r="B2" t="str">
            <v xml:space="preserve">STYLE </v>
          </cell>
        </row>
      </sheetData>
      <sheetData sheetId="1837">
        <row r="2">
          <cell r="B2" t="str">
            <v>LI</v>
          </cell>
        </row>
      </sheetData>
      <sheetData sheetId="1838">
        <row r="2">
          <cell r="B2" t="str">
            <v xml:space="preserve">STYLE </v>
          </cell>
        </row>
      </sheetData>
      <sheetData sheetId="1839">
        <row r="2">
          <cell r="B2" t="str">
            <v xml:space="preserve">STYLE </v>
          </cell>
        </row>
      </sheetData>
      <sheetData sheetId="1840">
        <row r="2">
          <cell r="B2" t="str">
            <v xml:space="preserve">STYLE </v>
          </cell>
        </row>
      </sheetData>
      <sheetData sheetId="1841">
        <row r="2">
          <cell r="B2" t="str">
            <v xml:space="preserve">STYLE </v>
          </cell>
        </row>
      </sheetData>
      <sheetData sheetId="1842">
        <row r="2">
          <cell r="B2" t="str">
            <v>LI</v>
          </cell>
        </row>
      </sheetData>
      <sheetData sheetId="1843"/>
      <sheetData sheetId="1844">
        <row r="2">
          <cell r="B2" t="str">
            <v xml:space="preserve">STYLE </v>
          </cell>
        </row>
      </sheetData>
      <sheetData sheetId="1845">
        <row r="2">
          <cell r="B2" t="str">
            <v xml:space="preserve">STYLE </v>
          </cell>
        </row>
      </sheetData>
      <sheetData sheetId="1846">
        <row r="2">
          <cell r="B2" t="str">
            <v xml:space="preserve">STYLE </v>
          </cell>
        </row>
      </sheetData>
      <sheetData sheetId="1847">
        <row r="2">
          <cell r="B2" t="str">
            <v xml:space="preserve">STYLE </v>
          </cell>
        </row>
      </sheetData>
      <sheetData sheetId="1848"/>
      <sheetData sheetId="1849"/>
      <sheetData sheetId="1850"/>
      <sheetData sheetId="1851"/>
      <sheetData sheetId="1852">
        <row r="3">
          <cell r="K3" t="str">
            <v>FOR THE MONTH ENDED JANUARY 1995</v>
          </cell>
        </row>
      </sheetData>
      <sheetData sheetId="1853"/>
      <sheetData sheetId="1854"/>
      <sheetData sheetId="1855"/>
      <sheetData sheetId="1856">
        <row r="2">
          <cell r="B2" t="str">
            <v xml:space="preserve">STYLE </v>
          </cell>
        </row>
      </sheetData>
      <sheetData sheetId="1857">
        <row r="2">
          <cell r="B2" t="str">
            <v xml:space="preserve">STYLE </v>
          </cell>
        </row>
      </sheetData>
      <sheetData sheetId="1858">
        <row r="2">
          <cell r="B2" t="str">
            <v xml:space="preserve">STYLE </v>
          </cell>
        </row>
      </sheetData>
      <sheetData sheetId="1859">
        <row r="2">
          <cell r="B2" t="str">
            <v xml:space="preserve">STYLE </v>
          </cell>
        </row>
      </sheetData>
      <sheetData sheetId="1860">
        <row r="2">
          <cell r="B2" t="str">
            <v xml:space="preserve">STYLE </v>
          </cell>
        </row>
      </sheetData>
      <sheetData sheetId="1861">
        <row r="2">
          <cell r="B2" t="str">
            <v xml:space="preserve">STYLE </v>
          </cell>
        </row>
      </sheetData>
      <sheetData sheetId="1862">
        <row r="2">
          <cell r="B2" t="str">
            <v xml:space="preserve">STYLE </v>
          </cell>
        </row>
      </sheetData>
      <sheetData sheetId="1863">
        <row r="2">
          <cell r="B2" t="str">
            <v xml:space="preserve">STYLE </v>
          </cell>
        </row>
      </sheetData>
      <sheetData sheetId="1864">
        <row r="2">
          <cell r="B2" t="str">
            <v xml:space="preserve">STYLE </v>
          </cell>
        </row>
      </sheetData>
      <sheetData sheetId="1865">
        <row r="2">
          <cell r="B2" t="str">
            <v xml:space="preserve">STYLE </v>
          </cell>
        </row>
      </sheetData>
      <sheetData sheetId="1866">
        <row r="2">
          <cell r="B2" t="str">
            <v>LI</v>
          </cell>
        </row>
      </sheetData>
      <sheetData sheetId="1867"/>
      <sheetData sheetId="1868"/>
      <sheetData sheetId="1869"/>
      <sheetData sheetId="1870">
        <row r="3">
          <cell r="K3" t="str">
            <v>FOR THE MONTH ENDED JANUARY 1995</v>
          </cell>
        </row>
      </sheetData>
      <sheetData sheetId="1871"/>
      <sheetData sheetId="1872"/>
      <sheetData sheetId="1873"/>
      <sheetData sheetId="1874">
        <row r="3">
          <cell r="K3" t="str">
            <v>FOR THE MONTH ENDED JANUARY 1995</v>
          </cell>
        </row>
      </sheetData>
      <sheetData sheetId="1875"/>
      <sheetData sheetId="1876">
        <row r="3">
          <cell r="K3" t="str">
            <v>FOR THE MONTH ENDED JANUARY 1995</v>
          </cell>
        </row>
      </sheetData>
      <sheetData sheetId="1877">
        <row r="3">
          <cell r="K3" t="str">
            <v>FOR THE MONTH ENDED JANUARY 1995</v>
          </cell>
        </row>
      </sheetData>
      <sheetData sheetId="1878">
        <row r="3">
          <cell r="K3" t="str">
            <v>FOR THE MONTH ENDED JANUARY 1995</v>
          </cell>
        </row>
      </sheetData>
      <sheetData sheetId="1879"/>
      <sheetData sheetId="1880"/>
      <sheetData sheetId="1881">
        <row r="3">
          <cell r="K3" t="str">
            <v>FOR THE MONTH ENDED JANUARY 1995</v>
          </cell>
        </row>
      </sheetData>
      <sheetData sheetId="1882"/>
      <sheetData sheetId="1883"/>
      <sheetData sheetId="1884">
        <row r="2">
          <cell r="B2" t="str">
            <v>LI</v>
          </cell>
        </row>
      </sheetData>
      <sheetData sheetId="1885"/>
      <sheetData sheetId="1886">
        <row r="2">
          <cell r="B2" t="str">
            <v xml:space="preserve">STYLE </v>
          </cell>
        </row>
      </sheetData>
      <sheetData sheetId="1887">
        <row r="2">
          <cell r="B2" t="str">
            <v xml:space="preserve">STYLE </v>
          </cell>
        </row>
      </sheetData>
      <sheetData sheetId="1888">
        <row r="2">
          <cell r="B2" t="str">
            <v xml:space="preserve">STYLE </v>
          </cell>
        </row>
      </sheetData>
      <sheetData sheetId="1889">
        <row r="2">
          <cell r="B2" t="str">
            <v xml:space="preserve">STYLE </v>
          </cell>
        </row>
      </sheetData>
      <sheetData sheetId="1890"/>
      <sheetData sheetId="1891"/>
      <sheetData sheetId="1892"/>
      <sheetData sheetId="1893"/>
      <sheetData sheetId="1894"/>
      <sheetData sheetId="1895"/>
      <sheetData sheetId="1896"/>
      <sheetData sheetId="1897"/>
      <sheetData sheetId="1898"/>
      <sheetData sheetId="1899"/>
      <sheetData sheetId="1900">
        <row r="2">
          <cell r="B2" t="str">
            <v xml:space="preserve">STYLE </v>
          </cell>
        </row>
      </sheetData>
      <sheetData sheetId="1901">
        <row r="2">
          <cell r="B2" t="str">
            <v xml:space="preserve">STYLE </v>
          </cell>
        </row>
      </sheetData>
      <sheetData sheetId="1902">
        <row r="2">
          <cell r="B2" t="str">
            <v>LI</v>
          </cell>
        </row>
      </sheetData>
      <sheetData sheetId="1903">
        <row r="2">
          <cell r="B2" t="str">
            <v xml:space="preserve">STYLE </v>
          </cell>
        </row>
      </sheetData>
      <sheetData sheetId="1904">
        <row r="2">
          <cell r="B2" t="str">
            <v xml:space="preserve">STYLE </v>
          </cell>
        </row>
      </sheetData>
      <sheetData sheetId="1905">
        <row r="2">
          <cell r="B2" t="str">
            <v xml:space="preserve">STYLE </v>
          </cell>
        </row>
      </sheetData>
      <sheetData sheetId="1906">
        <row r="2">
          <cell r="B2" t="str">
            <v xml:space="preserve">STYLE </v>
          </cell>
        </row>
      </sheetData>
      <sheetData sheetId="1907">
        <row r="2">
          <cell r="B2" t="str">
            <v xml:space="preserve">STYLE </v>
          </cell>
        </row>
      </sheetData>
      <sheetData sheetId="1908">
        <row r="2">
          <cell r="B2" t="str">
            <v>LI</v>
          </cell>
        </row>
      </sheetData>
      <sheetData sheetId="1909"/>
      <sheetData sheetId="1910"/>
      <sheetData sheetId="1911"/>
      <sheetData sheetId="1912">
        <row r="2">
          <cell r="B2" t="str">
            <v xml:space="preserve">STYLE </v>
          </cell>
        </row>
      </sheetData>
      <sheetData sheetId="1913">
        <row r="2">
          <cell r="B2" t="str">
            <v xml:space="preserve">STYLE </v>
          </cell>
        </row>
      </sheetData>
      <sheetData sheetId="1914">
        <row r="2">
          <cell r="B2" t="str">
            <v xml:space="preserve">STYLE </v>
          </cell>
        </row>
      </sheetData>
      <sheetData sheetId="1915">
        <row r="2">
          <cell r="B2" t="str">
            <v xml:space="preserve">STYLE </v>
          </cell>
        </row>
      </sheetData>
      <sheetData sheetId="1916"/>
      <sheetData sheetId="1917"/>
      <sheetData sheetId="1918">
        <row r="2">
          <cell r="B2" t="str">
            <v xml:space="preserve">STYLE </v>
          </cell>
        </row>
      </sheetData>
      <sheetData sheetId="1919"/>
      <sheetData sheetId="1920">
        <row r="2">
          <cell r="B2" t="str">
            <v>LI</v>
          </cell>
        </row>
      </sheetData>
      <sheetData sheetId="1921">
        <row r="2">
          <cell r="B2" t="str">
            <v>LI</v>
          </cell>
        </row>
      </sheetData>
      <sheetData sheetId="1922">
        <row r="2">
          <cell r="B2" t="str">
            <v xml:space="preserve">STYLE </v>
          </cell>
        </row>
      </sheetData>
      <sheetData sheetId="1923">
        <row r="2">
          <cell r="B2" t="str">
            <v xml:space="preserve">STYLE </v>
          </cell>
        </row>
      </sheetData>
      <sheetData sheetId="1924">
        <row r="2">
          <cell r="B2" t="str">
            <v xml:space="preserve">STYLE </v>
          </cell>
        </row>
      </sheetData>
      <sheetData sheetId="1925">
        <row r="2">
          <cell r="B2" t="str">
            <v>LI</v>
          </cell>
        </row>
      </sheetData>
      <sheetData sheetId="1926"/>
      <sheetData sheetId="1927">
        <row r="2">
          <cell r="B2" t="str">
            <v xml:space="preserve">STYLE </v>
          </cell>
        </row>
      </sheetData>
      <sheetData sheetId="1928">
        <row r="2">
          <cell r="B2" t="str">
            <v>LI</v>
          </cell>
        </row>
      </sheetData>
      <sheetData sheetId="1929">
        <row r="2">
          <cell r="B2" t="str">
            <v xml:space="preserve">STYLE </v>
          </cell>
        </row>
      </sheetData>
      <sheetData sheetId="1930">
        <row r="2">
          <cell r="B2" t="str">
            <v xml:space="preserve">STYLE </v>
          </cell>
        </row>
      </sheetData>
      <sheetData sheetId="1931">
        <row r="2">
          <cell r="B2" t="str">
            <v xml:space="preserve">STYLE </v>
          </cell>
        </row>
      </sheetData>
      <sheetData sheetId="1932">
        <row r="2">
          <cell r="B2" t="str">
            <v xml:space="preserve">STYLE </v>
          </cell>
        </row>
      </sheetData>
      <sheetData sheetId="1933">
        <row r="2">
          <cell r="B2" t="str">
            <v xml:space="preserve">STYLE </v>
          </cell>
        </row>
      </sheetData>
      <sheetData sheetId="1934">
        <row r="2">
          <cell r="B2" t="str">
            <v xml:space="preserve">STYLE </v>
          </cell>
        </row>
      </sheetData>
      <sheetData sheetId="1935">
        <row r="2">
          <cell r="B2" t="str">
            <v>LI</v>
          </cell>
        </row>
      </sheetData>
      <sheetData sheetId="1936"/>
      <sheetData sheetId="1937"/>
      <sheetData sheetId="1938"/>
      <sheetData sheetId="1939">
        <row r="2">
          <cell r="B2" t="str">
            <v xml:space="preserve">STYLE </v>
          </cell>
        </row>
      </sheetData>
      <sheetData sheetId="1940">
        <row r="2">
          <cell r="B2" t="str">
            <v xml:space="preserve">STYLE </v>
          </cell>
        </row>
      </sheetData>
      <sheetData sheetId="1941">
        <row r="2">
          <cell r="B2" t="str">
            <v xml:space="preserve">STYLE </v>
          </cell>
        </row>
      </sheetData>
      <sheetData sheetId="1942">
        <row r="2">
          <cell r="B2" t="str">
            <v xml:space="preserve">STYLE </v>
          </cell>
        </row>
      </sheetData>
      <sheetData sheetId="1943">
        <row r="2">
          <cell r="B2" t="str">
            <v xml:space="preserve">STYLE </v>
          </cell>
        </row>
      </sheetData>
      <sheetData sheetId="1944">
        <row r="2">
          <cell r="B2" t="str">
            <v xml:space="preserve">STYLE </v>
          </cell>
        </row>
      </sheetData>
      <sheetData sheetId="1945">
        <row r="2">
          <cell r="B2" t="str">
            <v xml:space="preserve">STYLE </v>
          </cell>
        </row>
      </sheetData>
      <sheetData sheetId="1946">
        <row r="2">
          <cell r="B2" t="str">
            <v xml:space="preserve">STYLE </v>
          </cell>
        </row>
      </sheetData>
      <sheetData sheetId="1947">
        <row r="2">
          <cell r="B2" t="str">
            <v xml:space="preserve">STYLE </v>
          </cell>
        </row>
      </sheetData>
      <sheetData sheetId="1948">
        <row r="2">
          <cell r="B2" t="str">
            <v xml:space="preserve">STYLE </v>
          </cell>
        </row>
      </sheetData>
      <sheetData sheetId="1949">
        <row r="2">
          <cell r="B2" t="str">
            <v>LI</v>
          </cell>
        </row>
      </sheetData>
      <sheetData sheetId="1950"/>
      <sheetData sheetId="1951"/>
      <sheetData sheetId="1952"/>
      <sheetData sheetId="1953">
        <row r="3">
          <cell r="K3" t="str">
            <v>FOR THE MONTH ENDED JANUARY 1995</v>
          </cell>
        </row>
      </sheetData>
      <sheetData sheetId="1954"/>
      <sheetData sheetId="1955"/>
      <sheetData sheetId="1956"/>
      <sheetData sheetId="1957">
        <row r="3">
          <cell r="K3" t="str">
            <v>FOR THE MONTH ENDED JANUARY 1995</v>
          </cell>
        </row>
      </sheetData>
      <sheetData sheetId="1958"/>
      <sheetData sheetId="1959">
        <row r="3">
          <cell r="K3" t="str">
            <v>FOR THE MONTH ENDED JANUARY 1995</v>
          </cell>
        </row>
      </sheetData>
      <sheetData sheetId="1960">
        <row r="3">
          <cell r="K3" t="str">
            <v>FOR THE MONTH ENDED JANUARY 1995</v>
          </cell>
        </row>
      </sheetData>
      <sheetData sheetId="1961">
        <row r="3">
          <cell r="K3" t="str">
            <v>FOR THE MONTH ENDED JANUARY 1995</v>
          </cell>
        </row>
      </sheetData>
      <sheetData sheetId="1962"/>
      <sheetData sheetId="1963">
        <row r="2">
          <cell r="B2" t="str">
            <v xml:space="preserve">STYLE </v>
          </cell>
        </row>
      </sheetData>
      <sheetData sheetId="1964">
        <row r="2">
          <cell r="B2" t="str">
            <v xml:space="preserve">STYLE </v>
          </cell>
        </row>
      </sheetData>
      <sheetData sheetId="1965">
        <row r="2">
          <cell r="B2" t="str">
            <v xml:space="preserve">STYLE </v>
          </cell>
        </row>
      </sheetData>
      <sheetData sheetId="1966">
        <row r="2">
          <cell r="B2" t="str">
            <v xml:space="preserve">STYLE </v>
          </cell>
        </row>
      </sheetData>
      <sheetData sheetId="1967">
        <row r="2">
          <cell r="B2" t="str">
            <v>LI</v>
          </cell>
        </row>
      </sheetData>
      <sheetData sheetId="1968"/>
      <sheetData sheetId="1969">
        <row r="2">
          <cell r="B2" t="str">
            <v xml:space="preserve">STYLE </v>
          </cell>
        </row>
      </sheetData>
      <sheetData sheetId="1970">
        <row r="2">
          <cell r="B2" t="str">
            <v xml:space="preserve">STYLE </v>
          </cell>
        </row>
      </sheetData>
      <sheetData sheetId="1971">
        <row r="2">
          <cell r="B2" t="str">
            <v xml:space="preserve">STYLE </v>
          </cell>
        </row>
      </sheetData>
      <sheetData sheetId="1972">
        <row r="2">
          <cell r="B2" t="str">
            <v xml:space="preserve">STYLE </v>
          </cell>
        </row>
      </sheetData>
      <sheetData sheetId="1973"/>
      <sheetData sheetId="1974"/>
      <sheetData sheetId="1975"/>
      <sheetData sheetId="1976"/>
      <sheetData sheetId="1977"/>
      <sheetData sheetId="1978"/>
      <sheetData sheetId="1979"/>
      <sheetData sheetId="1980"/>
      <sheetData sheetId="1981"/>
      <sheetData sheetId="1982">
        <row r="2">
          <cell r="B2" t="str">
            <v>LI</v>
          </cell>
        </row>
      </sheetData>
      <sheetData sheetId="1983">
        <row r="3">
          <cell r="K3" t="str">
            <v>FOR THE MONTH ENDED JANUARY 1995</v>
          </cell>
        </row>
      </sheetData>
      <sheetData sheetId="1984"/>
      <sheetData sheetId="1985">
        <row r="2">
          <cell r="B2" t="str">
            <v>LI</v>
          </cell>
        </row>
      </sheetData>
      <sheetData sheetId="1986">
        <row r="2">
          <cell r="B2" t="str">
            <v xml:space="preserve">STYLE </v>
          </cell>
        </row>
      </sheetData>
      <sheetData sheetId="1987">
        <row r="2">
          <cell r="B2" t="str">
            <v xml:space="preserve">STYLE </v>
          </cell>
        </row>
      </sheetData>
      <sheetData sheetId="1988">
        <row r="2">
          <cell r="B2" t="str">
            <v xml:space="preserve">STYLE </v>
          </cell>
        </row>
      </sheetData>
      <sheetData sheetId="1989">
        <row r="2">
          <cell r="B2" t="str">
            <v xml:space="preserve">STYLE </v>
          </cell>
        </row>
      </sheetData>
      <sheetData sheetId="1990">
        <row r="2">
          <cell r="B2" t="str">
            <v xml:space="preserve">STYLE </v>
          </cell>
        </row>
      </sheetData>
      <sheetData sheetId="1991"/>
      <sheetData sheetId="1992"/>
      <sheetData sheetId="1993"/>
      <sheetData sheetId="1994"/>
      <sheetData sheetId="1995"/>
      <sheetData sheetId="1996"/>
      <sheetData sheetId="1997">
        <row r="2">
          <cell r="B2" t="str">
            <v xml:space="preserve">STYLE </v>
          </cell>
        </row>
      </sheetData>
      <sheetData sheetId="1998"/>
      <sheetData sheetId="1999"/>
      <sheetData sheetId="2000">
        <row r="3">
          <cell r="K3" t="str">
            <v>FOR THE MONTH ENDED JANUARY 1995</v>
          </cell>
        </row>
      </sheetData>
      <sheetData sheetId="2001">
        <row r="2">
          <cell r="B2" t="str">
            <v xml:space="preserve">STYLE </v>
          </cell>
        </row>
      </sheetData>
      <sheetData sheetId="2002"/>
      <sheetData sheetId="2003">
        <row r="2">
          <cell r="B2" t="str">
            <v>LI</v>
          </cell>
        </row>
      </sheetData>
      <sheetData sheetId="2004">
        <row r="2">
          <cell r="B2" t="str">
            <v>LI</v>
          </cell>
        </row>
      </sheetData>
      <sheetData sheetId="2005">
        <row r="2">
          <cell r="B2" t="str">
            <v xml:space="preserve">STYLE </v>
          </cell>
        </row>
      </sheetData>
      <sheetData sheetId="2006">
        <row r="2">
          <cell r="B2" t="str">
            <v xml:space="preserve">STYLE </v>
          </cell>
        </row>
      </sheetData>
      <sheetData sheetId="2007">
        <row r="2">
          <cell r="B2" t="str">
            <v xml:space="preserve">STYLE </v>
          </cell>
        </row>
      </sheetData>
      <sheetData sheetId="2008">
        <row r="2">
          <cell r="B2" t="str">
            <v>LI</v>
          </cell>
        </row>
      </sheetData>
      <sheetData sheetId="2009"/>
      <sheetData sheetId="2010">
        <row r="2">
          <cell r="B2" t="str">
            <v xml:space="preserve">STYLE </v>
          </cell>
        </row>
      </sheetData>
      <sheetData sheetId="2011">
        <row r="2">
          <cell r="B2" t="str">
            <v xml:space="preserve">STYLE </v>
          </cell>
        </row>
      </sheetData>
      <sheetData sheetId="2012">
        <row r="2">
          <cell r="B2" t="str">
            <v xml:space="preserve">STYLE </v>
          </cell>
        </row>
      </sheetData>
      <sheetData sheetId="2013">
        <row r="2">
          <cell r="B2" t="str">
            <v xml:space="preserve">STYLE </v>
          </cell>
        </row>
      </sheetData>
      <sheetData sheetId="2014">
        <row r="2">
          <cell r="B2" t="str">
            <v xml:space="preserve">STYLE </v>
          </cell>
        </row>
      </sheetData>
      <sheetData sheetId="2015"/>
      <sheetData sheetId="2016">
        <row r="2">
          <cell r="B2" t="str">
            <v>LI</v>
          </cell>
        </row>
      </sheetData>
      <sheetData sheetId="2017"/>
      <sheetData sheetId="2018">
        <row r="2">
          <cell r="B2" t="str">
            <v xml:space="preserve">STYLE </v>
          </cell>
        </row>
      </sheetData>
      <sheetData sheetId="2019">
        <row r="2">
          <cell r="B2" t="str">
            <v xml:space="preserve">STYLE </v>
          </cell>
        </row>
      </sheetData>
      <sheetData sheetId="2020">
        <row r="2">
          <cell r="B2" t="str">
            <v xml:space="preserve">STYLE </v>
          </cell>
        </row>
      </sheetData>
      <sheetData sheetId="2021">
        <row r="2">
          <cell r="B2" t="str">
            <v xml:space="preserve">STYLE </v>
          </cell>
        </row>
      </sheetData>
      <sheetData sheetId="2022">
        <row r="2">
          <cell r="B2" t="str">
            <v xml:space="preserve">STYLE </v>
          </cell>
        </row>
      </sheetData>
      <sheetData sheetId="2023">
        <row r="2">
          <cell r="B2" t="str">
            <v xml:space="preserve">STYLE </v>
          </cell>
        </row>
      </sheetData>
      <sheetData sheetId="2024">
        <row r="2">
          <cell r="B2" t="str">
            <v xml:space="preserve">STYLE </v>
          </cell>
        </row>
      </sheetData>
      <sheetData sheetId="2025">
        <row r="2">
          <cell r="B2" t="str">
            <v xml:space="preserve">STYLE </v>
          </cell>
        </row>
      </sheetData>
      <sheetData sheetId="2026">
        <row r="2">
          <cell r="B2" t="str">
            <v xml:space="preserve">STYLE </v>
          </cell>
        </row>
      </sheetData>
      <sheetData sheetId="2027">
        <row r="2">
          <cell r="B2" t="str">
            <v xml:space="preserve">STYLE </v>
          </cell>
        </row>
      </sheetData>
      <sheetData sheetId="2028">
        <row r="2">
          <cell r="B2" t="str">
            <v xml:space="preserve">STYLE </v>
          </cell>
        </row>
      </sheetData>
      <sheetData sheetId="2029">
        <row r="2">
          <cell r="B2" t="str">
            <v xml:space="preserve">STYLE </v>
          </cell>
        </row>
      </sheetData>
      <sheetData sheetId="2030">
        <row r="2">
          <cell r="B2" t="str">
            <v xml:space="preserve">STYLE </v>
          </cell>
        </row>
      </sheetData>
      <sheetData sheetId="2031">
        <row r="2">
          <cell r="B2" t="str">
            <v xml:space="preserve">STYLE </v>
          </cell>
        </row>
      </sheetData>
      <sheetData sheetId="2032">
        <row r="2">
          <cell r="B2" t="str">
            <v>LI</v>
          </cell>
        </row>
      </sheetData>
      <sheetData sheetId="2033"/>
      <sheetData sheetId="2034"/>
      <sheetData sheetId="2035"/>
      <sheetData sheetId="2036"/>
      <sheetData sheetId="2037"/>
      <sheetData sheetId="2038"/>
      <sheetData sheetId="2039"/>
      <sheetData sheetId="2040">
        <row r="3">
          <cell r="K3" t="str">
            <v>FOR THE MONTH ENDED JANUARY 1995</v>
          </cell>
        </row>
      </sheetData>
      <sheetData sheetId="2041">
        <row r="3">
          <cell r="K3" t="str">
            <v>FOR THE MONTH ENDED JANUARY 1995</v>
          </cell>
        </row>
      </sheetData>
      <sheetData sheetId="2042">
        <row r="3">
          <cell r="K3" t="str">
            <v>FOR THE MONTH ENDED JANUARY 1995</v>
          </cell>
        </row>
      </sheetData>
      <sheetData sheetId="2043">
        <row r="2">
          <cell r="B2" t="str">
            <v xml:space="preserve">STYLE </v>
          </cell>
        </row>
      </sheetData>
      <sheetData sheetId="2044">
        <row r="2">
          <cell r="B2" t="str">
            <v xml:space="preserve">STYLE </v>
          </cell>
        </row>
      </sheetData>
      <sheetData sheetId="2045">
        <row r="2">
          <cell r="B2" t="str">
            <v xml:space="preserve">STYLE </v>
          </cell>
        </row>
      </sheetData>
      <sheetData sheetId="2046">
        <row r="2">
          <cell r="B2" t="str">
            <v xml:space="preserve">STYLE </v>
          </cell>
        </row>
      </sheetData>
      <sheetData sheetId="2047">
        <row r="3">
          <cell r="K3" t="str">
            <v>FOR THE MONTH ENDED JANUARY 1995</v>
          </cell>
        </row>
      </sheetData>
      <sheetData sheetId="2048"/>
      <sheetData sheetId="2049"/>
      <sheetData sheetId="2050">
        <row r="2">
          <cell r="B2" t="str">
            <v>LI</v>
          </cell>
        </row>
      </sheetData>
      <sheetData sheetId="2051"/>
      <sheetData sheetId="2052">
        <row r="2">
          <cell r="B2" t="str">
            <v xml:space="preserve">STYLE </v>
          </cell>
        </row>
      </sheetData>
      <sheetData sheetId="2053">
        <row r="2">
          <cell r="B2" t="str">
            <v xml:space="preserve">STYLE </v>
          </cell>
        </row>
      </sheetData>
      <sheetData sheetId="2054">
        <row r="2">
          <cell r="B2" t="str">
            <v xml:space="preserve">STYLE </v>
          </cell>
        </row>
      </sheetData>
      <sheetData sheetId="2055">
        <row r="2">
          <cell r="B2" t="str">
            <v xml:space="preserve">STYLE </v>
          </cell>
        </row>
      </sheetData>
      <sheetData sheetId="2056"/>
      <sheetData sheetId="2057"/>
      <sheetData sheetId="2058"/>
      <sheetData sheetId="2059">
        <row r="3">
          <cell r="K3" t="str">
            <v>FOR THE MONTH ENDED JANUARY 1995</v>
          </cell>
        </row>
      </sheetData>
      <sheetData sheetId="2060"/>
      <sheetData sheetId="2061"/>
      <sheetData sheetId="2062">
        <row r="2">
          <cell r="B2" t="str">
            <v>LI</v>
          </cell>
        </row>
      </sheetData>
      <sheetData sheetId="2063"/>
      <sheetData sheetId="2064">
        <row r="2">
          <cell r="B2" t="str">
            <v xml:space="preserve">STYLE </v>
          </cell>
        </row>
      </sheetData>
      <sheetData sheetId="2065">
        <row r="2">
          <cell r="B2" t="str">
            <v xml:space="preserve">STYLE </v>
          </cell>
        </row>
      </sheetData>
      <sheetData sheetId="2066"/>
      <sheetData sheetId="2067"/>
      <sheetData sheetId="2068">
        <row r="2">
          <cell r="B2" t="str">
            <v>LI</v>
          </cell>
        </row>
      </sheetData>
      <sheetData sheetId="2069"/>
      <sheetData sheetId="2070">
        <row r="2">
          <cell r="B2" t="str">
            <v xml:space="preserve">STYLE </v>
          </cell>
        </row>
      </sheetData>
      <sheetData sheetId="2071">
        <row r="2">
          <cell r="B2" t="str">
            <v xml:space="preserve">STYLE </v>
          </cell>
        </row>
      </sheetData>
      <sheetData sheetId="2072">
        <row r="2">
          <cell r="B2" t="str">
            <v xml:space="preserve">STYLE </v>
          </cell>
        </row>
      </sheetData>
      <sheetData sheetId="2073">
        <row r="2">
          <cell r="B2" t="str">
            <v xml:space="preserve">STYLE </v>
          </cell>
        </row>
      </sheetData>
      <sheetData sheetId="2074"/>
      <sheetData sheetId="2075">
        <row r="3">
          <cell r="K3" t="str">
            <v>FOR THE MONTH ENDED JANUARY 1995</v>
          </cell>
        </row>
      </sheetData>
      <sheetData sheetId="2076"/>
      <sheetData sheetId="2077"/>
      <sheetData sheetId="2078"/>
      <sheetData sheetId="2079"/>
      <sheetData sheetId="2080"/>
      <sheetData sheetId="2081"/>
      <sheetData sheetId="2082"/>
      <sheetData sheetId="2083"/>
      <sheetData sheetId="2084">
        <row r="2">
          <cell r="B2" t="str">
            <v xml:space="preserve">STYLE </v>
          </cell>
        </row>
      </sheetData>
      <sheetData sheetId="2085">
        <row r="2">
          <cell r="B2" t="str">
            <v>LI</v>
          </cell>
        </row>
      </sheetData>
      <sheetData sheetId="2086">
        <row r="2">
          <cell r="B2" t="str">
            <v>LI</v>
          </cell>
        </row>
      </sheetData>
      <sheetData sheetId="2087">
        <row r="2">
          <cell r="B2" t="str">
            <v>LI</v>
          </cell>
        </row>
      </sheetData>
      <sheetData sheetId="2088">
        <row r="2">
          <cell r="B2" t="str">
            <v xml:space="preserve">STYLE </v>
          </cell>
        </row>
      </sheetData>
      <sheetData sheetId="2089">
        <row r="2">
          <cell r="B2" t="str">
            <v xml:space="preserve">STYLE </v>
          </cell>
        </row>
      </sheetData>
      <sheetData sheetId="2090">
        <row r="2">
          <cell r="B2" t="str">
            <v xml:space="preserve">STYLE </v>
          </cell>
        </row>
      </sheetData>
      <sheetData sheetId="2091">
        <row r="2">
          <cell r="B2" t="str">
            <v>LI</v>
          </cell>
        </row>
      </sheetData>
      <sheetData sheetId="2092">
        <row r="2">
          <cell r="B2" t="str">
            <v xml:space="preserve">STYLE </v>
          </cell>
        </row>
      </sheetData>
      <sheetData sheetId="2093">
        <row r="2">
          <cell r="B2" t="str">
            <v xml:space="preserve">STYLE </v>
          </cell>
        </row>
      </sheetData>
      <sheetData sheetId="2094">
        <row r="2">
          <cell r="B2" t="str">
            <v xml:space="preserve">STYLE </v>
          </cell>
        </row>
      </sheetData>
      <sheetData sheetId="2095">
        <row r="2">
          <cell r="B2" t="str">
            <v xml:space="preserve">STYLE </v>
          </cell>
        </row>
      </sheetData>
      <sheetData sheetId="2096">
        <row r="2">
          <cell r="B2" t="str">
            <v xml:space="preserve">STYLE </v>
          </cell>
        </row>
      </sheetData>
      <sheetData sheetId="2097"/>
      <sheetData sheetId="2098"/>
      <sheetData sheetId="2099">
        <row r="2">
          <cell r="B2" t="str">
            <v xml:space="preserve">STYLE </v>
          </cell>
        </row>
      </sheetData>
      <sheetData sheetId="2100">
        <row r="2">
          <cell r="B2" t="str">
            <v xml:space="preserve">STYLE </v>
          </cell>
        </row>
      </sheetData>
      <sheetData sheetId="2101">
        <row r="2">
          <cell r="B2" t="str">
            <v xml:space="preserve">STYLE </v>
          </cell>
        </row>
      </sheetData>
      <sheetData sheetId="2102">
        <row r="2">
          <cell r="B2" t="str">
            <v xml:space="preserve">STYLE </v>
          </cell>
        </row>
      </sheetData>
      <sheetData sheetId="2103"/>
      <sheetData sheetId="2104"/>
      <sheetData sheetId="2105">
        <row r="2">
          <cell r="B2" t="str">
            <v xml:space="preserve">STYLE </v>
          </cell>
        </row>
      </sheetData>
      <sheetData sheetId="2106">
        <row r="2">
          <cell r="B2" t="str">
            <v xml:space="preserve">STYLE </v>
          </cell>
        </row>
      </sheetData>
      <sheetData sheetId="2107">
        <row r="2">
          <cell r="B2" t="str">
            <v xml:space="preserve">STYLE </v>
          </cell>
        </row>
      </sheetData>
      <sheetData sheetId="2108">
        <row r="2">
          <cell r="B2" t="str">
            <v xml:space="preserve">STYLE </v>
          </cell>
        </row>
      </sheetData>
      <sheetData sheetId="2109">
        <row r="2">
          <cell r="B2" t="str">
            <v xml:space="preserve">STYLE </v>
          </cell>
        </row>
      </sheetData>
      <sheetData sheetId="2110">
        <row r="2">
          <cell r="B2" t="str">
            <v xml:space="preserve">STYLE </v>
          </cell>
        </row>
      </sheetData>
      <sheetData sheetId="2111">
        <row r="2">
          <cell r="B2" t="str">
            <v xml:space="preserve">STYLE </v>
          </cell>
        </row>
      </sheetData>
      <sheetData sheetId="2112">
        <row r="2">
          <cell r="B2" t="str">
            <v xml:space="preserve">STYLE </v>
          </cell>
        </row>
      </sheetData>
      <sheetData sheetId="2113">
        <row r="2">
          <cell r="B2" t="str">
            <v xml:space="preserve">STYLE </v>
          </cell>
        </row>
      </sheetData>
      <sheetData sheetId="2114">
        <row r="2">
          <cell r="B2" t="str">
            <v xml:space="preserve">STYLE </v>
          </cell>
        </row>
      </sheetData>
      <sheetData sheetId="2115">
        <row r="2">
          <cell r="B2" t="str">
            <v>LI</v>
          </cell>
        </row>
      </sheetData>
      <sheetData sheetId="2116"/>
      <sheetData sheetId="2117"/>
      <sheetData sheetId="2118"/>
      <sheetData sheetId="2119">
        <row r="2">
          <cell r="B2" t="str">
            <v>LI</v>
          </cell>
        </row>
      </sheetData>
      <sheetData sheetId="2120">
        <row r="3">
          <cell r="K3" t="str">
            <v>FOR THE MONTH ENDED JANUARY 1995</v>
          </cell>
        </row>
      </sheetData>
      <sheetData sheetId="2121"/>
      <sheetData sheetId="2122"/>
      <sheetData sheetId="2123">
        <row r="3">
          <cell r="K3" t="str">
            <v>FOR THE MONTH ENDED JANUARY 1995</v>
          </cell>
        </row>
      </sheetData>
      <sheetData sheetId="2124">
        <row r="2">
          <cell r="B2" t="str">
            <v xml:space="preserve">STYLE </v>
          </cell>
        </row>
      </sheetData>
      <sheetData sheetId="2125">
        <row r="2">
          <cell r="B2" t="str">
            <v xml:space="preserve">STYLE </v>
          </cell>
        </row>
      </sheetData>
      <sheetData sheetId="2126">
        <row r="2">
          <cell r="B2" t="str">
            <v xml:space="preserve">STYLE </v>
          </cell>
        </row>
      </sheetData>
      <sheetData sheetId="2127">
        <row r="2">
          <cell r="B2" t="str">
            <v xml:space="preserve">STYLE </v>
          </cell>
        </row>
      </sheetData>
      <sheetData sheetId="2128">
        <row r="2">
          <cell r="B2" t="str">
            <v xml:space="preserve">STYLE </v>
          </cell>
        </row>
      </sheetData>
      <sheetData sheetId="2129">
        <row r="2">
          <cell r="B2" t="str">
            <v xml:space="preserve">STYLE </v>
          </cell>
        </row>
      </sheetData>
      <sheetData sheetId="2130">
        <row r="2">
          <cell r="B2" t="str">
            <v xml:space="preserve">STYLE </v>
          </cell>
        </row>
      </sheetData>
      <sheetData sheetId="2131"/>
      <sheetData sheetId="2132"/>
      <sheetData sheetId="2133">
        <row r="2">
          <cell r="B2" t="str">
            <v>LI</v>
          </cell>
        </row>
      </sheetData>
      <sheetData sheetId="2134"/>
      <sheetData sheetId="2135">
        <row r="2">
          <cell r="B2" t="str">
            <v xml:space="preserve">STYLE </v>
          </cell>
        </row>
      </sheetData>
      <sheetData sheetId="2136">
        <row r="2">
          <cell r="B2" t="str">
            <v xml:space="preserve">STYLE </v>
          </cell>
        </row>
      </sheetData>
      <sheetData sheetId="2137">
        <row r="2">
          <cell r="B2" t="str">
            <v xml:space="preserve">STYLE </v>
          </cell>
        </row>
      </sheetData>
      <sheetData sheetId="2138">
        <row r="2">
          <cell r="B2" t="str">
            <v xml:space="preserve">STYLE </v>
          </cell>
        </row>
      </sheetData>
      <sheetData sheetId="2139">
        <row r="2">
          <cell r="B2" t="str">
            <v xml:space="preserve">STYLE </v>
          </cell>
        </row>
      </sheetData>
      <sheetData sheetId="2140">
        <row r="2">
          <cell r="B2" t="str">
            <v xml:space="preserve">STYLE </v>
          </cell>
        </row>
      </sheetData>
      <sheetData sheetId="2141">
        <row r="2">
          <cell r="B2" t="str">
            <v xml:space="preserve">STYLE </v>
          </cell>
        </row>
      </sheetData>
      <sheetData sheetId="2142">
        <row r="2">
          <cell r="B2" t="str">
            <v xml:space="preserve">STYLE </v>
          </cell>
        </row>
      </sheetData>
      <sheetData sheetId="2143"/>
      <sheetData sheetId="2144">
        <row r="3">
          <cell r="K3" t="str">
            <v>FOR THE MONTH ENDED JANUARY 1995</v>
          </cell>
        </row>
      </sheetData>
      <sheetData sheetId="2145"/>
      <sheetData sheetId="2146">
        <row r="3">
          <cell r="K3" t="str">
            <v>FOR THE MONTH ENDED JANUARY 1995</v>
          </cell>
        </row>
      </sheetData>
      <sheetData sheetId="2147"/>
      <sheetData sheetId="2148"/>
      <sheetData sheetId="2149"/>
      <sheetData sheetId="2150"/>
      <sheetData sheetId="2151">
        <row r="2">
          <cell r="B2" t="str">
            <v>LI</v>
          </cell>
        </row>
      </sheetData>
      <sheetData sheetId="2152">
        <row r="2">
          <cell r="B2" t="str">
            <v xml:space="preserve">STYLE </v>
          </cell>
        </row>
      </sheetData>
      <sheetData sheetId="2153">
        <row r="2">
          <cell r="B2" t="str">
            <v xml:space="preserve">STYLE </v>
          </cell>
        </row>
      </sheetData>
      <sheetData sheetId="2154">
        <row r="2">
          <cell r="B2" t="str">
            <v xml:space="preserve">STYLE </v>
          </cell>
        </row>
      </sheetData>
      <sheetData sheetId="2155">
        <row r="2">
          <cell r="B2" t="str">
            <v xml:space="preserve">STYLE </v>
          </cell>
        </row>
      </sheetData>
      <sheetData sheetId="2156">
        <row r="2">
          <cell r="B2" t="str">
            <v xml:space="preserve">STYLE </v>
          </cell>
        </row>
      </sheetData>
      <sheetData sheetId="2157"/>
      <sheetData sheetId="2158"/>
      <sheetData sheetId="2159"/>
      <sheetData sheetId="2160"/>
      <sheetData sheetId="2161"/>
      <sheetData sheetId="2162"/>
      <sheetData sheetId="2163"/>
      <sheetData sheetId="2164"/>
      <sheetData sheetId="2165">
        <row r="2">
          <cell r="B2" t="str">
            <v xml:space="preserve">STYLE </v>
          </cell>
        </row>
      </sheetData>
      <sheetData sheetId="2166">
        <row r="2">
          <cell r="B2" t="str">
            <v xml:space="preserve">STYLE </v>
          </cell>
        </row>
      </sheetData>
      <sheetData sheetId="2167">
        <row r="2">
          <cell r="B2" t="str">
            <v xml:space="preserve">STYLE </v>
          </cell>
        </row>
      </sheetData>
      <sheetData sheetId="2168">
        <row r="2">
          <cell r="B2" t="str">
            <v xml:space="preserve">STYLE </v>
          </cell>
        </row>
      </sheetData>
      <sheetData sheetId="2169">
        <row r="2">
          <cell r="B2" t="str">
            <v>LI</v>
          </cell>
        </row>
      </sheetData>
      <sheetData sheetId="2170">
        <row r="2">
          <cell r="B2" t="str">
            <v xml:space="preserve">STYLE </v>
          </cell>
        </row>
      </sheetData>
      <sheetData sheetId="2171">
        <row r="2">
          <cell r="B2" t="str">
            <v xml:space="preserve">STYLE </v>
          </cell>
        </row>
      </sheetData>
      <sheetData sheetId="2172">
        <row r="2">
          <cell r="B2" t="str">
            <v xml:space="preserve">STYLE </v>
          </cell>
        </row>
      </sheetData>
      <sheetData sheetId="2173">
        <row r="2">
          <cell r="B2" t="str">
            <v xml:space="preserve">STYLE </v>
          </cell>
        </row>
      </sheetData>
      <sheetData sheetId="2174">
        <row r="2">
          <cell r="B2" t="str">
            <v>LI</v>
          </cell>
        </row>
      </sheetData>
      <sheetData sheetId="2175"/>
      <sheetData sheetId="2176">
        <row r="2">
          <cell r="B2" t="str">
            <v xml:space="preserve">STYLE </v>
          </cell>
        </row>
      </sheetData>
      <sheetData sheetId="2177">
        <row r="2">
          <cell r="B2" t="str">
            <v xml:space="preserve">STYLE </v>
          </cell>
        </row>
      </sheetData>
      <sheetData sheetId="2178">
        <row r="2">
          <cell r="B2" t="str">
            <v xml:space="preserve">STYLE </v>
          </cell>
        </row>
      </sheetData>
      <sheetData sheetId="2179">
        <row r="2">
          <cell r="B2" t="str">
            <v xml:space="preserve">STYLE </v>
          </cell>
        </row>
      </sheetData>
      <sheetData sheetId="2180"/>
      <sheetData sheetId="2181"/>
      <sheetData sheetId="2182"/>
      <sheetData sheetId="2183"/>
      <sheetData sheetId="2184"/>
      <sheetData sheetId="2185"/>
      <sheetData sheetId="2186"/>
      <sheetData sheetId="2187">
        <row r="3">
          <cell r="K3" t="str">
            <v>FOR THE MONTH ENDED JANUARY 1995</v>
          </cell>
        </row>
      </sheetData>
      <sheetData sheetId="2188"/>
      <sheetData sheetId="2189">
        <row r="2">
          <cell r="B2" t="str">
            <v xml:space="preserve">STYLE </v>
          </cell>
        </row>
      </sheetData>
      <sheetData sheetId="2190">
        <row r="2">
          <cell r="B2" t="str">
            <v xml:space="preserve">STYLE </v>
          </cell>
        </row>
      </sheetData>
      <sheetData sheetId="2191">
        <row r="2">
          <cell r="B2" t="str">
            <v xml:space="preserve">STYLE </v>
          </cell>
        </row>
      </sheetData>
      <sheetData sheetId="2192">
        <row r="2">
          <cell r="B2" t="str">
            <v xml:space="preserve">STYLE </v>
          </cell>
        </row>
      </sheetData>
      <sheetData sheetId="2193">
        <row r="2">
          <cell r="B2" t="str">
            <v xml:space="preserve">STYLE </v>
          </cell>
        </row>
      </sheetData>
      <sheetData sheetId="2194">
        <row r="2">
          <cell r="B2" t="str">
            <v xml:space="preserve">STYLE </v>
          </cell>
        </row>
      </sheetData>
      <sheetData sheetId="2195">
        <row r="2">
          <cell r="B2" t="str">
            <v xml:space="preserve">STYLE </v>
          </cell>
        </row>
      </sheetData>
      <sheetData sheetId="2196">
        <row r="2">
          <cell r="B2" t="str">
            <v xml:space="preserve">STYLE </v>
          </cell>
        </row>
      </sheetData>
      <sheetData sheetId="2197">
        <row r="2">
          <cell r="B2" t="str">
            <v xml:space="preserve">STYLE </v>
          </cell>
        </row>
      </sheetData>
      <sheetData sheetId="2198">
        <row r="2">
          <cell r="B2" t="str">
            <v>LI</v>
          </cell>
        </row>
      </sheetData>
      <sheetData sheetId="2199">
        <row r="2">
          <cell r="B2" t="str">
            <v>LI</v>
          </cell>
        </row>
      </sheetData>
      <sheetData sheetId="2200"/>
      <sheetData sheetId="2201"/>
      <sheetData sheetId="2202"/>
      <sheetData sheetId="2203"/>
      <sheetData sheetId="2204"/>
      <sheetData sheetId="2205"/>
      <sheetData sheetId="2206"/>
      <sheetData sheetId="2207"/>
      <sheetData sheetId="2208">
        <row r="2">
          <cell r="B2" t="str">
            <v>LI</v>
          </cell>
        </row>
      </sheetData>
      <sheetData sheetId="2209">
        <row r="3">
          <cell r="K3" t="str">
            <v>FOR THE MONTH ENDED JANUARY 1995</v>
          </cell>
        </row>
      </sheetData>
      <sheetData sheetId="2210"/>
      <sheetData sheetId="2211"/>
      <sheetData sheetId="2212"/>
      <sheetData sheetId="2213">
        <row r="3">
          <cell r="K3" t="str">
            <v>FOR THE MONTH ENDED JANUARY 1995</v>
          </cell>
        </row>
      </sheetData>
      <sheetData sheetId="2214"/>
      <sheetData sheetId="2215">
        <row r="2">
          <cell r="B2" t="str">
            <v xml:space="preserve">STYLE </v>
          </cell>
        </row>
      </sheetData>
      <sheetData sheetId="2216">
        <row r="2">
          <cell r="B2" t="str">
            <v xml:space="preserve">STYLE </v>
          </cell>
        </row>
      </sheetData>
      <sheetData sheetId="2217">
        <row r="2">
          <cell r="B2" t="str">
            <v xml:space="preserve">STYLE </v>
          </cell>
        </row>
      </sheetData>
      <sheetData sheetId="2218">
        <row r="2">
          <cell r="B2" t="str">
            <v xml:space="preserve">STYLE </v>
          </cell>
        </row>
      </sheetData>
      <sheetData sheetId="2219">
        <row r="2">
          <cell r="B2" t="str">
            <v xml:space="preserve">STYLE </v>
          </cell>
        </row>
      </sheetData>
      <sheetData sheetId="2220">
        <row r="2">
          <cell r="B2" t="str">
            <v xml:space="preserve">STYLE </v>
          </cell>
        </row>
      </sheetData>
      <sheetData sheetId="2221">
        <row r="2">
          <cell r="B2" t="str">
            <v xml:space="preserve">STYLE </v>
          </cell>
        </row>
      </sheetData>
      <sheetData sheetId="2222">
        <row r="2">
          <cell r="B2" t="str">
            <v xml:space="preserve">STYLE </v>
          </cell>
        </row>
      </sheetData>
      <sheetData sheetId="2223"/>
      <sheetData sheetId="2224"/>
      <sheetData sheetId="2225"/>
      <sheetData sheetId="2226"/>
      <sheetData sheetId="2227"/>
      <sheetData sheetId="2228">
        <row r="2">
          <cell r="B2" t="str">
            <v xml:space="preserve">STYLE </v>
          </cell>
        </row>
      </sheetData>
      <sheetData sheetId="2229">
        <row r="2">
          <cell r="B2" t="str">
            <v xml:space="preserve">STYLE </v>
          </cell>
        </row>
      </sheetData>
      <sheetData sheetId="2230">
        <row r="2">
          <cell r="B2" t="str">
            <v xml:space="preserve">STYLE </v>
          </cell>
        </row>
      </sheetData>
      <sheetData sheetId="2231">
        <row r="2">
          <cell r="B2" t="str">
            <v xml:space="preserve">STYLE </v>
          </cell>
        </row>
      </sheetData>
      <sheetData sheetId="2232"/>
      <sheetData sheetId="2233"/>
      <sheetData sheetId="2234">
        <row r="2">
          <cell r="B2" t="str">
            <v>LI</v>
          </cell>
        </row>
      </sheetData>
      <sheetData sheetId="2235">
        <row r="3">
          <cell r="K3" t="str">
            <v>FOR THE MONTH ENDED JANUARY 1995</v>
          </cell>
        </row>
      </sheetData>
      <sheetData sheetId="2236">
        <row r="2">
          <cell r="B2" t="str">
            <v xml:space="preserve">STYLE </v>
          </cell>
        </row>
      </sheetData>
      <sheetData sheetId="2237">
        <row r="2">
          <cell r="B2" t="str">
            <v xml:space="preserve">STYLE </v>
          </cell>
        </row>
      </sheetData>
      <sheetData sheetId="2238">
        <row r="2">
          <cell r="B2" t="str">
            <v xml:space="preserve">STYLE </v>
          </cell>
        </row>
      </sheetData>
      <sheetData sheetId="2239">
        <row r="2">
          <cell r="B2" t="str">
            <v xml:space="preserve">STYLE </v>
          </cell>
        </row>
      </sheetData>
      <sheetData sheetId="2240">
        <row r="2">
          <cell r="B2" t="str">
            <v xml:space="preserve">STYLE </v>
          </cell>
        </row>
      </sheetData>
      <sheetData sheetId="2241"/>
      <sheetData sheetId="2242"/>
      <sheetData sheetId="2243"/>
      <sheetData sheetId="2244"/>
      <sheetData sheetId="2245"/>
      <sheetData sheetId="2246"/>
      <sheetData sheetId="2247">
        <row r="2">
          <cell r="B2" t="str">
            <v>LI</v>
          </cell>
        </row>
      </sheetData>
      <sheetData sheetId="2248">
        <row r="2">
          <cell r="B2" t="str">
            <v>LI</v>
          </cell>
        </row>
      </sheetData>
      <sheetData sheetId="2249"/>
      <sheetData sheetId="2250"/>
      <sheetData sheetId="2251"/>
      <sheetData sheetId="2252">
        <row r="2">
          <cell r="B2" t="str">
            <v>LI</v>
          </cell>
        </row>
      </sheetData>
      <sheetData sheetId="2253">
        <row r="2">
          <cell r="B2" t="str">
            <v>LI</v>
          </cell>
        </row>
      </sheetData>
      <sheetData sheetId="2254">
        <row r="2">
          <cell r="B2" t="str">
            <v xml:space="preserve">STYLE </v>
          </cell>
        </row>
      </sheetData>
      <sheetData sheetId="2255">
        <row r="2">
          <cell r="B2" t="str">
            <v xml:space="preserve">STYLE </v>
          </cell>
        </row>
      </sheetData>
      <sheetData sheetId="2256">
        <row r="2">
          <cell r="B2" t="str">
            <v xml:space="preserve">STYLE </v>
          </cell>
        </row>
      </sheetData>
      <sheetData sheetId="2257">
        <row r="2">
          <cell r="B2" t="str">
            <v>LI</v>
          </cell>
        </row>
      </sheetData>
      <sheetData sheetId="2258"/>
      <sheetData sheetId="2259">
        <row r="2">
          <cell r="B2" t="str">
            <v xml:space="preserve">STYLE </v>
          </cell>
        </row>
      </sheetData>
      <sheetData sheetId="2260">
        <row r="2">
          <cell r="B2" t="str">
            <v xml:space="preserve">STYLE </v>
          </cell>
        </row>
      </sheetData>
      <sheetData sheetId="2261">
        <row r="2">
          <cell r="B2" t="str">
            <v xml:space="preserve">STYLE </v>
          </cell>
        </row>
      </sheetData>
      <sheetData sheetId="2262">
        <row r="2">
          <cell r="B2" t="str">
            <v xml:space="preserve">STYLE </v>
          </cell>
        </row>
      </sheetData>
      <sheetData sheetId="2263"/>
      <sheetData sheetId="2264"/>
      <sheetData sheetId="2265"/>
      <sheetData sheetId="2266"/>
      <sheetData sheetId="2267"/>
      <sheetData sheetId="2268"/>
      <sheetData sheetId="2269"/>
      <sheetData sheetId="2270"/>
      <sheetData sheetId="2271">
        <row r="2">
          <cell r="B2" t="str">
            <v xml:space="preserve">STYLE </v>
          </cell>
        </row>
      </sheetData>
      <sheetData sheetId="2272">
        <row r="2">
          <cell r="B2" t="str">
            <v xml:space="preserve">STYLE </v>
          </cell>
        </row>
      </sheetData>
      <sheetData sheetId="2273">
        <row r="2">
          <cell r="B2" t="str">
            <v xml:space="preserve">STYLE </v>
          </cell>
        </row>
      </sheetData>
      <sheetData sheetId="2274">
        <row r="2">
          <cell r="B2" t="str">
            <v xml:space="preserve">STYLE </v>
          </cell>
        </row>
      </sheetData>
      <sheetData sheetId="2275">
        <row r="2">
          <cell r="B2" t="str">
            <v xml:space="preserve">STYLE </v>
          </cell>
        </row>
      </sheetData>
      <sheetData sheetId="2276">
        <row r="2">
          <cell r="B2" t="str">
            <v xml:space="preserve">STYLE </v>
          </cell>
        </row>
      </sheetData>
      <sheetData sheetId="2277">
        <row r="2">
          <cell r="B2" t="str">
            <v xml:space="preserve">STYLE </v>
          </cell>
        </row>
      </sheetData>
      <sheetData sheetId="2278">
        <row r="2">
          <cell r="B2" t="str">
            <v xml:space="preserve">STYLE </v>
          </cell>
        </row>
      </sheetData>
      <sheetData sheetId="2279">
        <row r="2">
          <cell r="B2" t="str">
            <v xml:space="preserve">STYLE </v>
          </cell>
        </row>
      </sheetData>
      <sheetData sheetId="2280">
        <row r="2">
          <cell r="B2" t="str">
            <v xml:space="preserve">STYLE </v>
          </cell>
        </row>
      </sheetData>
      <sheetData sheetId="2281">
        <row r="2">
          <cell r="B2" t="str">
            <v>LI</v>
          </cell>
        </row>
      </sheetData>
      <sheetData sheetId="2282">
        <row r="2">
          <cell r="B2" t="str">
            <v xml:space="preserve">STYLE </v>
          </cell>
        </row>
      </sheetData>
      <sheetData sheetId="2283"/>
      <sheetData sheetId="2284"/>
      <sheetData sheetId="2285"/>
      <sheetData sheetId="2286">
        <row r="2">
          <cell r="B2" t="str">
            <v>LI</v>
          </cell>
        </row>
      </sheetData>
      <sheetData sheetId="2287"/>
      <sheetData sheetId="2288"/>
      <sheetData sheetId="2289">
        <row r="2">
          <cell r="B2" t="str">
            <v>LI</v>
          </cell>
        </row>
      </sheetData>
      <sheetData sheetId="2290">
        <row r="2">
          <cell r="B2" t="str">
            <v>LI</v>
          </cell>
        </row>
      </sheetData>
      <sheetData sheetId="2291">
        <row r="3">
          <cell r="K3" t="str">
            <v>FOR THE MONTH ENDED JANUARY 1995</v>
          </cell>
        </row>
      </sheetData>
      <sheetData sheetId="2292">
        <row r="3">
          <cell r="K3" t="str">
            <v>FOR THE MONTH ENDED JANUARY 1995</v>
          </cell>
        </row>
      </sheetData>
      <sheetData sheetId="2293">
        <row r="3">
          <cell r="K3" t="str">
            <v>FOR THE MONTH ENDED JANUARY 1995</v>
          </cell>
        </row>
      </sheetData>
      <sheetData sheetId="2294"/>
      <sheetData sheetId="2295"/>
      <sheetData sheetId="2296">
        <row r="3">
          <cell r="K3" t="str">
            <v>FOR THE MONTH ENDED JANUARY 1995</v>
          </cell>
        </row>
      </sheetData>
      <sheetData sheetId="2297">
        <row r="2">
          <cell r="B2" t="str">
            <v xml:space="preserve">STYLE </v>
          </cell>
        </row>
      </sheetData>
      <sheetData sheetId="2298">
        <row r="2">
          <cell r="B2" t="str">
            <v xml:space="preserve">STYLE </v>
          </cell>
        </row>
      </sheetData>
      <sheetData sheetId="2299">
        <row r="2">
          <cell r="B2" t="str">
            <v>LI</v>
          </cell>
        </row>
      </sheetData>
      <sheetData sheetId="2300">
        <row r="2">
          <cell r="B2" t="str">
            <v xml:space="preserve">STYLE </v>
          </cell>
        </row>
      </sheetData>
      <sheetData sheetId="2301">
        <row r="2">
          <cell r="B2" t="str">
            <v xml:space="preserve">STYLE </v>
          </cell>
        </row>
      </sheetData>
      <sheetData sheetId="2302">
        <row r="2">
          <cell r="B2" t="str">
            <v xml:space="preserve">STYLE </v>
          </cell>
        </row>
      </sheetData>
      <sheetData sheetId="2303">
        <row r="2">
          <cell r="B2" t="str">
            <v xml:space="preserve">STYLE </v>
          </cell>
        </row>
      </sheetData>
      <sheetData sheetId="2304">
        <row r="2">
          <cell r="B2" t="str">
            <v xml:space="preserve">STYLE </v>
          </cell>
        </row>
      </sheetData>
      <sheetData sheetId="2305"/>
      <sheetData sheetId="2306"/>
      <sheetData sheetId="2307">
        <row r="2">
          <cell r="B2" t="str">
            <v>LI</v>
          </cell>
        </row>
      </sheetData>
      <sheetData sheetId="2308"/>
      <sheetData sheetId="2309"/>
      <sheetData sheetId="2310">
        <row r="2">
          <cell r="B2" t="str">
            <v>LI</v>
          </cell>
        </row>
      </sheetData>
      <sheetData sheetId="2311">
        <row r="2">
          <cell r="B2" t="str">
            <v>LI</v>
          </cell>
        </row>
      </sheetData>
      <sheetData sheetId="2312"/>
      <sheetData sheetId="2313"/>
      <sheetData sheetId="2314"/>
      <sheetData sheetId="2315"/>
      <sheetData sheetId="2316"/>
      <sheetData sheetId="2317">
        <row r="2">
          <cell r="B2" t="str">
            <v>LI</v>
          </cell>
        </row>
      </sheetData>
      <sheetData sheetId="2318"/>
      <sheetData sheetId="2319">
        <row r="2">
          <cell r="B2" t="str">
            <v xml:space="preserve">STYLE </v>
          </cell>
        </row>
      </sheetData>
      <sheetData sheetId="2320">
        <row r="2">
          <cell r="B2" t="str">
            <v xml:space="preserve">STYLE </v>
          </cell>
        </row>
      </sheetData>
      <sheetData sheetId="2321">
        <row r="2">
          <cell r="B2" t="str">
            <v xml:space="preserve">STYLE </v>
          </cell>
        </row>
      </sheetData>
      <sheetData sheetId="2322">
        <row r="2">
          <cell r="B2" t="str">
            <v xml:space="preserve">STYLE </v>
          </cell>
        </row>
      </sheetData>
      <sheetData sheetId="2323">
        <row r="2">
          <cell r="B2" t="str">
            <v xml:space="preserve">STYLE </v>
          </cell>
        </row>
      </sheetData>
      <sheetData sheetId="2324">
        <row r="2">
          <cell r="B2" t="str">
            <v xml:space="preserve">STYLE </v>
          </cell>
        </row>
      </sheetData>
      <sheetData sheetId="2325">
        <row r="2">
          <cell r="B2" t="str">
            <v xml:space="preserve">STYLE </v>
          </cell>
        </row>
      </sheetData>
      <sheetData sheetId="2326"/>
      <sheetData sheetId="2327"/>
      <sheetData sheetId="2328"/>
      <sheetData sheetId="2329"/>
      <sheetData sheetId="2330">
        <row r="3">
          <cell r="K3" t="str">
            <v>FOR THE MONTH ENDED JANUARY 1995</v>
          </cell>
        </row>
      </sheetData>
      <sheetData sheetId="2331"/>
      <sheetData sheetId="2332"/>
      <sheetData sheetId="2333"/>
      <sheetData sheetId="2334"/>
      <sheetData sheetId="2335">
        <row r="2">
          <cell r="B2" t="str">
            <v>LI</v>
          </cell>
        </row>
      </sheetData>
      <sheetData sheetId="2336">
        <row r="2">
          <cell r="B2" t="str">
            <v>LI</v>
          </cell>
        </row>
      </sheetData>
      <sheetData sheetId="2337">
        <row r="2">
          <cell r="B2" t="str">
            <v xml:space="preserve">STYLE </v>
          </cell>
        </row>
      </sheetData>
      <sheetData sheetId="2338">
        <row r="2">
          <cell r="B2" t="str">
            <v xml:space="preserve">STYLE </v>
          </cell>
        </row>
      </sheetData>
      <sheetData sheetId="2339">
        <row r="2">
          <cell r="B2" t="str">
            <v xml:space="preserve">STYLE </v>
          </cell>
        </row>
      </sheetData>
      <sheetData sheetId="2340">
        <row r="2">
          <cell r="B2" t="str">
            <v>LI</v>
          </cell>
        </row>
      </sheetData>
      <sheetData sheetId="2341"/>
      <sheetData sheetId="2342">
        <row r="2">
          <cell r="B2" t="str">
            <v xml:space="preserve">STYLE </v>
          </cell>
        </row>
      </sheetData>
      <sheetData sheetId="2343">
        <row r="2">
          <cell r="B2" t="str">
            <v xml:space="preserve">STYLE </v>
          </cell>
        </row>
      </sheetData>
      <sheetData sheetId="2344">
        <row r="2">
          <cell r="B2" t="str">
            <v xml:space="preserve">STYLE </v>
          </cell>
        </row>
      </sheetData>
      <sheetData sheetId="2345">
        <row r="2">
          <cell r="B2" t="str">
            <v xml:space="preserve">STYLE </v>
          </cell>
        </row>
      </sheetData>
      <sheetData sheetId="2346">
        <row r="2">
          <cell r="B2" t="str">
            <v xml:space="preserve">STYLE </v>
          </cell>
        </row>
      </sheetData>
      <sheetData sheetId="2347">
        <row r="2">
          <cell r="B2" t="str">
            <v xml:space="preserve">STYLE </v>
          </cell>
        </row>
      </sheetData>
      <sheetData sheetId="2348">
        <row r="2">
          <cell r="B2" t="str">
            <v xml:space="preserve">STYLE </v>
          </cell>
        </row>
      </sheetData>
      <sheetData sheetId="2349">
        <row r="2">
          <cell r="B2" t="str">
            <v xml:space="preserve">STYLE </v>
          </cell>
        </row>
      </sheetData>
      <sheetData sheetId="2350"/>
      <sheetData sheetId="2351"/>
      <sheetData sheetId="2352"/>
      <sheetData sheetId="2353"/>
      <sheetData sheetId="2354"/>
      <sheetData sheetId="2355">
        <row r="2">
          <cell r="B2" t="str">
            <v xml:space="preserve">STYLE </v>
          </cell>
        </row>
      </sheetData>
      <sheetData sheetId="2356">
        <row r="2">
          <cell r="B2" t="str">
            <v xml:space="preserve">STYLE </v>
          </cell>
        </row>
      </sheetData>
      <sheetData sheetId="2357">
        <row r="2">
          <cell r="B2" t="str">
            <v xml:space="preserve">STYLE </v>
          </cell>
        </row>
      </sheetData>
      <sheetData sheetId="2358">
        <row r="2">
          <cell r="B2" t="str">
            <v xml:space="preserve">STYLE </v>
          </cell>
        </row>
      </sheetData>
      <sheetData sheetId="2359">
        <row r="2">
          <cell r="B2" t="str">
            <v xml:space="preserve">STYLE </v>
          </cell>
        </row>
      </sheetData>
      <sheetData sheetId="2360">
        <row r="2">
          <cell r="B2" t="str">
            <v xml:space="preserve">STYLE </v>
          </cell>
        </row>
      </sheetData>
      <sheetData sheetId="2361">
        <row r="2">
          <cell r="B2" t="str">
            <v xml:space="preserve">STYLE </v>
          </cell>
        </row>
      </sheetData>
      <sheetData sheetId="2362">
        <row r="2">
          <cell r="B2" t="str">
            <v xml:space="preserve">STYLE </v>
          </cell>
        </row>
      </sheetData>
      <sheetData sheetId="2363">
        <row r="2">
          <cell r="B2" t="str">
            <v xml:space="preserve">STYLE </v>
          </cell>
        </row>
      </sheetData>
      <sheetData sheetId="2364">
        <row r="2">
          <cell r="B2" t="str">
            <v>LI</v>
          </cell>
        </row>
      </sheetData>
      <sheetData sheetId="2365"/>
      <sheetData sheetId="2366"/>
      <sheetData sheetId="2367"/>
      <sheetData sheetId="2368"/>
      <sheetData sheetId="2369">
        <row r="3">
          <cell r="K3" t="str">
            <v>FOR THE MONTH ENDED JANUARY 1995</v>
          </cell>
        </row>
      </sheetData>
      <sheetData sheetId="2370">
        <row r="3">
          <cell r="K3" t="str">
            <v>FOR THE MONTH ENDED JANUARY 1995</v>
          </cell>
        </row>
      </sheetData>
      <sheetData sheetId="2371"/>
      <sheetData sheetId="2372"/>
      <sheetData sheetId="2373"/>
      <sheetData sheetId="2374">
        <row r="3">
          <cell r="K3" t="str">
            <v>FOR THE MONTH ENDED JANUARY 1995</v>
          </cell>
        </row>
      </sheetData>
      <sheetData sheetId="2375">
        <row r="3">
          <cell r="K3" t="str">
            <v>FOR THE MONTH ENDED JANUARY 1995</v>
          </cell>
        </row>
      </sheetData>
      <sheetData sheetId="2376">
        <row r="2">
          <cell r="B2" t="str">
            <v xml:space="preserve">STYLE </v>
          </cell>
        </row>
      </sheetData>
      <sheetData sheetId="2377">
        <row r="2">
          <cell r="B2" t="str">
            <v xml:space="preserve">STYLE </v>
          </cell>
        </row>
      </sheetData>
      <sheetData sheetId="2378">
        <row r="2">
          <cell r="B2" t="str">
            <v xml:space="preserve">STYLE </v>
          </cell>
        </row>
      </sheetData>
      <sheetData sheetId="2379">
        <row r="2">
          <cell r="B2" t="str">
            <v xml:space="preserve">STYLE </v>
          </cell>
        </row>
      </sheetData>
      <sheetData sheetId="2380"/>
      <sheetData sheetId="2381"/>
      <sheetData sheetId="2382">
        <row r="2">
          <cell r="B2" t="str">
            <v>LI</v>
          </cell>
        </row>
      </sheetData>
      <sheetData sheetId="2383"/>
      <sheetData sheetId="2384"/>
      <sheetData sheetId="2385">
        <row r="2">
          <cell r="B2" t="str">
            <v xml:space="preserve">STYLE </v>
          </cell>
        </row>
      </sheetData>
      <sheetData sheetId="2386">
        <row r="2">
          <cell r="B2" t="str">
            <v xml:space="preserve">STYLE </v>
          </cell>
        </row>
      </sheetData>
      <sheetData sheetId="2387">
        <row r="2">
          <cell r="B2" t="str">
            <v xml:space="preserve">STYLE </v>
          </cell>
        </row>
      </sheetData>
      <sheetData sheetId="2388">
        <row r="2">
          <cell r="B2" t="str">
            <v xml:space="preserve">STYLE </v>
          </cell>
        </row>
      </sheetData>
      <sheetData sheetId="2389"/>
      <sheetData sheetId="2390"/>
      <sheetData sheetId="2391"/>
      <sheetData sheetId="2392"/>
      <sheetData sheetId="2393"/>
      <sheetData sheetId="2394">
        <row r="3">
          <cell r="K3" t="str">
            <v>FOR THE MONTH ENDED JANUARY 1995</v>
          </cell>
        </row>
      </sheetData>
      <sheetData sheetId="2395"/>
      <sheetData sheetId="2396"/>
      <sheetData sheetId="2397"/>
      <sheetData sheetId="2398"/>
      <sheetData sheetId="2399"/>
      <sheetData sheetId="2400">
        <row r="2">
          <cell r="B2" t="str">
            <v>LI</v>
          </cell>
        </row>
      </sheetData>
      <sheetData sheetId="2401"/>
      <sheetData sheetId="2402"/>
      <sheetData sheetId="2403">
        <row r="2">
          <cell r="B2" t="str">
            <v xml:space="preserve">STYLE </v>
          </cell>
        </row>
      </sheetData>
      <sheetData sheetId="2404">
        <row r="2">
          <cell r="B2" t="str">
            <v xml:space="preserve">STYLE </v>
          </cell>
        </row>
      </sheetData>
      <sheetData sheetId="2405">
        <row r="2">
          <cell r="B2" t="str">
            <v xml:space="preserve">STYLE </v>
          </cell>
        </row>
      </sheetData>
      <sheetData sheetId="2406">
        <row r="2">
          <cell r="B2" t="str">
            <v xml:space="preserve">STYLE </v>
          </cell>
        </row>
      </sheetData>
      <sheetData sheetId="2407"/>
      <sheetData sheetId="2408"/>
      <sheetData sheetId="2409">
        <row r="3">
          <cell r="K3" t="str">
            <v>FOR THE MONTH ENDED JANUARY 1995</v>
          </cell>
        </row>
      </sheetData>
      <sheetData sheetId="2410"/>
      <sheetData sheetId="2411"/>
      <sheetData sheetId="2412"/>
      <sheetData sheetId="2413"/>
      <sheetData sheetId="2414"/>
      <sheetData sheetId="2415"/>
      <sheetData sheetId="2416"/>
      <sheetData sheetId="2417"/>
      <sheetData sheetId="2418">
        <row r="2">
          <cell r="B2" t="str">
            <v>LI</v>
          </cell>
        </row>
      </sheetData>
      <sheetData sheetId="2419">
        <row r="2">
          <cell r="B2" t="str">
            <v>LI</v>
          </cell>
        </row>
      </sheetData>
      <sheetData sheetId="2420">
        <row r="2">
          <cell r="B2" t="str">
            <v>LI</v>
          </cell>
        </row>
      </sheetData>
      <sheetData sheetId="2421">
        <row r="2">
          <cell r="B2" t="str">
            <v xml:space="preserve">STYLE </v>
          </cell>
        </row>
      </sheetData>
      <sheetData sheetId="2422">
        <row r="2">
          <cell r="B2" t="str">
            <v xml:space="preserve">STYLE </v>
          </cell>
        </row>
      </sheetData>
      <sheetData sheetId="2423">
        <row r="2">
          <cell r="B2" t="str">
            <v>LI</v>
          </cell>
        </row>
      </sheetData>
      <sheetData sheetId="2424">
        <row r="2">
          <cell r="B2" t="str">
            <v xml:space="preserve">STYLE </v>
          </cell>
        </row>
      </sheetData>
      <sheetData sheetId="2425">
        <row r="2">
          <cell r="B2" t="str">
            <v xml:space="preserve">STYLE </v>
          </cell>
        </row>
      </sheetData>
      <sheetData sheetId="2426">
        <row r="2">
          <cell r="B2" t="str">
            <v xml:space="preserve">STYLE </v>
          </cell>
        </row>
      </sheetData>
      <sheetData sheetId="2427">
        <row r="2">
          <cell r="B2" t="str">
            <v xml:space="preserve">STYLE </v>
          </cell>
        </row>
      </sheetData>
      <sheetData sheetId="2428">
        <row r="2">
          <cell r="B2" t="str">
            <v xml:space="preserve">STYLE </v>
          </cell>
        </row>
      </sheetData>
      <sheetData sheetId="2429"/>
      <sheetData sheetId="2430"/>
      <sheetData sheetId="2431"/>
      <sheetData sheetId="2432"/>
      <sheetData sheetId="2433"/>
      <sheetData sheetId="2434"/>
      <sheetData sheetId="2435"/>
      <sheetData sheetId="2436"/>
      <sheetData sheetId="2437">
        <row r="2">
          <cell r="B2" t="str">
            <v>LI</v>
          </cell>
        </row>
      </sheetData>
      <sheetData sheetId="2438" refreshError="1"/>
      <sheetData sheetId="2439" refreshError="1"/>
      <sheetData sheetId="2440" refreshError="1"/>
      <sheetData sheetId="2441" refreshError="1"/>
      <sheetData sheetId="2442" refreshError="1"/>
      <sheetData sheetId="2443">
        <row r="2">
          <cell r="B2" t="str">
            <v xml:space="preserve">STYLE </v>
          </cell>
        </row>
      </sheetData>
      <sheetData sheetId="2444">
        <row r="2">
          <cell r="B2" t="str">
            <v xml:space="preserve">STYLE </v>
          </cell>
        </row>
      </sheetData>
      <sheetData sheetId="2445">
        <row r="2">
          <cell r="B2" t="str">
            <v xml:space="preserve">STYLE </v>
          </cell>
        </row>
      </sheetData>
      <sheetData sheetId="2446">
        <row r="2">
          <cell r="B2" t="str">
            <v xml:space="preserve">STYLE </v>
          </cell>
        </row>
      </sheetData>
      <sheetData sheetId="2447">
        <row r="2">
          <cell r="B2" t="str">
            <v xml:space="preserve">STYLE </v>
          </cell>
        </row>
      </sheetData>
      <sheetData sheetId="2448">
        <row r="2">
          <cell r="B2" t="str">
            <v xml:space="preserve">STYLE </v>
          </cell>
        </row>
      </sheetData>
      <sheetData sheetId="2449">
        <row r="2">
          <cell r="B2" t="str">
            <v xml:space="preserve">STYLE </v>
          </cell>
        </row>
      </sheetData>
      <sheetData sheetId="2450">
        <row r="2">
          <cell r="B2" t="str">
            <v xml:space="preserve">STYLE </v>
          </cell>
        </row>
      </sheetData>
      <sheetData sheetId="2451">
        <row r="2">
          <cell r="B2" t="str">
            <v xml:space="preserve">STYLE </v>
          </cell>
        </row>
      </sheetData>
      <sheetData sheetId="2452">
        <row r="2">
          <cell r="B2" t="str">
            <v xml:space="preserve">STYLE </v>
          </cell>
        </row>
      </sheetData>
      <sheetData sheetId="2453">
        <row r="2">
          <cell r="B2" t="str">
            <v xml:space="preserve">STYLE </v>
          </cell>
        </row>
      </sheetData>
      <sheetData sheetId="2454">
        <row r="2">
          <cell r="B2" t="str">
            <v xml:space="preserve">STYLE </v>
          </cell>
        </row>
      </sheetData>
      <sheetData sheetId="2455">
        <row r="2">
          <cell r="B2" t="str">
            <v xml:space="preserve">STYLE </v>
          </cell>
        </row>
      </sheetData>
      <sheetData sheetId="2456">
        <row r="2">
          <cell r="B2" t="str">
            <v xml:space="preserve">STYLE </v>
          </cell>
        </row>
      </sheetData>
      <sheetData sheetId="2457">
        <row r="2">
          <cell r="B2" t="str">
            <v xml:space="preserve">STYLE </v>
          </cell>
        </row>
      </sheetData>
      <sheetData sheetId="2458"/>
      <sheetData sheetId="2459"/>
      <sheetData sheetId="2460">
        <row r="2">
          <cell r="B2" t="str">
            <v xml:space="preserve">STYLE </v>
          </cell>
        </row>
      </sheetData>
      <sheetData sheetId="2461">
        <row r="2">
          <cell r="B2" t="str">
            <v xml:space="preserve">STYLE </v>
          </cell>
        </row>
      </sheetData>
      <sheetData sheetId="2462">
        <row r="2">
          <cell r="B2" t="str">
            <v xml:space="preserve">STYLE </v>
          </cell>
        </row>
      </sheetData>
      <sheetData sheetId="2463">
        <row r="2">
          <cell r="B2" t="str">
            <v xml:space="preserve">STYLE </v>
          </cell>
        </row>
      </sheetData>
      <sheetData sheetId="2464"/>
      <sheetData sheetId="2465"/>
      <sheetData sheetId="2466">
        <row r="3">
          <cell r="K3" t="str">
            <v>FOR THE MONTH ENDED JANUARY 1995</v>
          </cell>
        </row>
      </sheetData>
      <sheetData sheetId="2467"/>
      <sheetData sheetId="2468"/>
      <sheetData sheetId="2469">
        <row r="2">
          <cell r="B2" t="str">
            <v xml:space="preserve">STYLE </v>
          </cell>
        </row>
      </sheetData>
      <sheetData sheetId="2470">
        <row r="2">
          <cell r="B2" t="str">
            <v xml:space="preserve">STYLE </v>
          </cell>
        </row>
      </sheetData>
      <sheetData sheetId="2471">
        <row r="2">
          <cell r="B2" t="str">
            <v xml:space="preserve">STYLE </v>
          </cell>
        </row>
      </sheetData>
      <sheetData sheetId="2472">
        <row r="2">
          <cell r="B2" t="str">
            <v xml:space="preserve">STYLE </v>
          </cell>
        </row>
      </sheetData>
      <sheetData sheetId="2473">
        <row r="2">
          <cell r="B2" t="str">
            <v xml:space="preserve">STYLE </v>
          </cell>
        </row>
      </sheetData>
      <sheetData sheetId="2474">
        <row r="2">
          <cell r="B2" t="str">
            <v xml:space="preserve">STYLE </v>
          </cell>
        </row>
      </sheetData>
      <sheetData sheetId="2475">
        <row r="2">
          <cell r="B2" t="str">
            <v xml:space="preserve">STYLE </v>
          </cell>
        </row>
      </sheetData>
      <sheetData sheetId="2476">
        <row r="2">
          <cell r="B2" t="str">
            <v xml:space="preserve">STYLE </v>
          </cell>
        </row>
      </sheetData>
      <sheetData sheetId="2477">
        <row r="2">
          <cell r="B2" t="str">
            <v xml:space="preserve">STYLE </v>
          </cell>
        </row>
      </sheetData>
      <sheetData sheetId="2478">
        <row r="2">
          <cell r="B2" t="str">
            <v xml:space="preserve">STYLE </v>
          </cell>
        </row>
      </sheetData>
      <sheetData sheetId="2479">
        <row r="2">
          <cell r="B2" t="str">
            <v xml:space="preserve">STYLE </v>
          </cell>
        </row>
      </sheetData>
      <sheetData sheetId="2480">
        <row r="2">
          <cell r="B2" t="str">
            <v xml:space="preserve">STYLE </v>
          </cell>
        </row>
      </sheetData>
      <sheetData sheetId="2481">
        <row r="2">
          <cell r="B2" t="str">
            <v xml:space="preserve">STYLE </v>
          </cell>
        </row>
      </sheetData>
      <sheetData sheetId="2482">
        <row r="2">
          <cell r="B2" t="str">
            <v xml:space="preserve">STYLE </v>
          </cell>
        </row>
      </sheetData>
      <sheetData sheetId="2483"/>
      <sheetData sheetId="2484"/>
      <sheetData sheetId="2485"/>
      <sheetData sheetId="2486"/>
      <sheetData sheetId="2487">
        <row r="2">
          <cell r="B2" t="str">
            <v xml:space="preserve">STYLE </v>
          </cell>
        </row>
      </sheetData>
      <sheetData sheetId="2488">
        <row r="2">
          <cell r="B2" t="str">
            <v xml:space="preserve">STYLE </v>
          </cell>
        </row>
      </sheetData>
      <sheetData sheetId="2489">
        <row r="2">
          <cell r="B2" t="str">
            <v xml:space="preserve">STYLE </v>
          </cell>
        </row>
      </sheetData>
      <sheetData sheetId="2490">
        <row r="2">
          <cell r="B2" t="str">
            <v xml:space="preserve">STYLE </v>
          </cell>
        </row>
      </sheetData>
      <sheetData sheetId="2491">
        <row r="2">
          <cell r="B2" t="str">
            <v xml:space="preserve">STYLE </v>
          </cell>
        </row>
      </sheetData>
      <sheetData sheetId="2492"/>
      <sheetData sheetId="2493">
        <row r="2">
          <cell r="B2" t="str">
            <v xml:space="preserve">STYLE </v>
          </cell>
        </row>
      </sheetData>
      <sheetData sheetId="2494">
        <row r="2">
          <cell r="B2" t="str">
            <v xml:space="preserve">STYLE </v>
          </cell>
        </row>
      </sheetData>
      <sheetData sheetId="2495">
        <row r="2">
          <cell r="B2" t="str">
            <v xml:space="preserve">STYLE </v>
          </cell>
        </row>
      </sheetData>
      <sheetData sheetId="2496"/>
      <sheetData sheetId="2497"/>
      <sheetData sheetId="2498"/>
      <sheetData sheetId="2499"/>
      <sheetData sheetId="2500"/>
      <sheetData sheetId="2501"/>
      <sheetData sheetId="2502"/>
      <sheetData sheetId="2503"/>
      <sheetData sheetId="2504"/>
      <sheetData sheetId="2505"/>
      <sheetData sheetId="2506"/>
      <sheetData sheetId="2507">
        <row r="2">
          <cell r="B2" t="str">
            <v>LI</v>
          </cell>
        </row>
      </sheetData>
      <sheetData sheetId="2508"/>
      <sheetData sheetId="2509">
        <row r="2">
          <cell r="B2" t="str">
            <v xml:space="preserve">STYLE </v>
          </cell>
        </row>
      </sheetData>
      <sheetData sheetId="2510">
        <row r="2">
          <cell r="B2" t="str">
            <v xml:space="preserve">STYLE </v>
          </cell>
        </row>
      </sheetData>
      <sheetData sheetId="2511">
        <row r="2">
          <cell r="B2" t="str">
            <v>LI</v>
          </cell>
        </row>
      </sheetData>
      <sheetData sheetId="2512">
        <row r="2">
          <cell r="B2" t="str">
            <v xml:space="preserve">STYLE </v>
          </cell>
        </row>
      </sheetData>
      <sheetData sheetId="2513">
        <row r="2">
          <cell r="B2" t="str">
            <v xml:space="preserve">STYLE </v>
          </cell>
        </row>
      </sheetData>
      <sheetData sheetId="2514">
        <row r="2">
          <cell r="B2" t="str">
            <v xml:space="preserve">STYLE </v>
          </cell>
        </row>
      </sheetData>
      <sheetData sheetId="2515">
        <row r="2">
          <cell r="B2" t="str">
            <v>LI</v>
          </cell>
        </row>
      </sheetData>
      <sheetData sheetId="2516">
        <row r="2">
          <cell r="B2" t="str">
            <v xml:space="preserve">STYLE </v>
          </cell>
        </row>
      </sheetData>
      <sheetData sheetId="2517">
        <row r="2">
          <cell r="B2" t="str">
            <v xml:space="preserve">STYLE </v>
          </cell>
        </row>
      </sheetData>
      <sheetData sheetId="2518"/>
      <sheetData sheetId="2519"/>
      <sheetData sheetId="2520"/>
      <sheetData sheetId="2521"/>
      <sheetData sheetId="2522"/>
      <sheetData sheetId="2523"/>
      <sheetData sheetId="2524"/>
      <sheetData sheetId="2525"/>
      <sheetData sheetId="2526"/>
      <sheetData sheetId="2527">
        <row r="2">
          <cell r="B2" t="str">
            <v xml:space="preserve">STYLE </v>
          </cell>
        </row>
      </sheetData>
      <sheetData sheetId="2528">
        <row r="2">
          <cell r="B2" t="str">
            <v xml:space="preserve">STYLE </v>
          </cell>
        </row>
      </sheetData>
      <sheetData sheetId="2529">
        <row r="2">
          <cell r="B2" t="str">
            <v xml:space="preserve">STYLE </v>
          </cell>
        </row>
      </sheetData>
      <sheetData sheetId="2530">
        <row r="2">
          <cell r="B2" t="str">
            <v xml:space="preserve">STYLE </v>
          </cell>
        </row>
      </sheetData>
      <sheetData sheetId="2531">
        <row r="2">
          <cell r="B2" t="str">
            <v xml:space="preserve">STYLE </v>
          </cell>
        </row>
      </sheetData>
      <sheetData sheetId="2532">
        <row r="2">
          <cell r="B2" t="str">
            <v xml:space="preserve">STYLE </v>
          </cell>
        </row>
      </sheetData>
      <sheetData sheetId="2533">
        <row r="2">
          <cell r="B2" t="str">
            <v xml:space="preserve">STYLE </v>
          </cell>
        </row>
      </sheetData>
      <sheetData sheetId="2534">
        <row r="2">
          <cell r="B2" t="str">
            <v xml:space="preserve">STYLE </v>
          </cell>
        </row>
      </sheetData>
      <sheetData sheetId="2535">
        <row r="2">
          <cell r="B2" t="str">
            <v xml:space="preserve">STYLE </v>
          </cell>
        </row>
      </sheetData>
      <sheetData sheetId="2536"/>
      <sheetData sheetId="2537"/>
      <sheetData sheetId="2538"/>
      <sheetData sheetId="2539">
        <row r="2">
          <cell r="L2">
            <v>44835</v>
          </cell>
        </row>
      </sheetData>
      <sheetData sheetId="2540">
        <row r="2">
          <cell r="B2" t="str">
            <v xml:space="preserve">STYLE </v>
          </cell>
        </row>
      </sheetData>
      <sheetData sheetId="2541">
        <row r="2">
          <cell r="B2" t="str">
            <v xml:space="preserve">STYLE </v>
          </cell>
        </row>
      </sheetData>
      <sheetData sheetId="2542">
        <row r="2">
          <cell r="B2" t="str">
            <v xml:space="preserve">STYLE </v>
          </cell>
        </row>
      </sheetData>
      <sheetData sheetId="2543">
        <row r="2">
          <cell r="B2" t="str">
            <v xml:space="preserve">STYLE </v>
          </cell>
        </row>
      </sheetData>
      <sheetData sheetId="2544">
        <row r="2">
          <cell r="B2" t="str">
            <v>LI</v>
          </cell>
        </row>
      </sheetData>
      <sheetData sheetId="2545">
        <row r="2">
          <cell r="B2" t="str">
            <v xml:space="preserve">STYLE </v>
          </cell>
        </row>
      </sheetData>
      <sheetData sheetId="2546">
        <row r="2">
          <cell r="B2" t="str">
            <v xml:space="preserve">STYLE </v>
          </cell>
        </row>
      </sheetData>
      <sheetData sheetId="2547">
        <row r="2">
          <cell r="B2" t="str">
            <v xml:space="preserve">STYLE </v>
          </cell>
        </row>
      </sheetData>
      <sheetData sheetId="2548">
        <row r="2">
          <cell r="B2" t="str">
            <v xml:space="preserve">STYLE </v>
          </cell>
        </row>
      </sheetData>
      <sheetData sheetId="2549">
        <row r="2">
          <cell r="B2" t="str">
            <v xml:space="preserve">STYLE </v>
          </cell>
        </row>
      </sheetData>
      <sheetData sheetId="2550">
        <row r="2">
          <cell r="B2" t="str">
            <v xml:space="preserve">STYLE </v>
          </cell>
        </row>
      </sheetData>
      <sheetData sheetId="2551">
        <row r="3">
          <cell r="K3" t="str">
            <v>FOR THE MONTH ENDED JANUARY 1995</v>
          </cell>
        </row>
      </sheetData>
      <sheetData sheetId="2552"/>
      <sheetData sheetId="2553"/>
      <sheetData sheetId="2554"/>
      <sheetData sheetId="2555">
        <row r="2">
          <cell r="B2" t="str">
            <v>LI</v>
          </cell>
        </row>
      </sheetData>
      <sheetData sheetId="2556"/>
      <sheetData sheetId="2557">
        <row r="2">
          <cell r="B2" t="str">
            <v>LI</v>
          </cell>
        </row>
      </sheetData>
      <sheetData sheetId="2558"/>
      <sheetData sheetId="2559"/>
      <sheetData sheetId="2560"/>
      <sheetData sheetId="2561"/>
      <sheetData sheetId="2562">
        <row r="3">
          <cell r="K3" t="str">
            <v>FOR THE MONTH ENDED JANUARY 1995</v>
          </cell>
        </row>
      </sheetData>
      <sheetData sheetId="2563"/>
      <sheetData sheetId="2564">
        <row r="2">
          <cell r="B2" t="str">
            <v xml:space="preserve">STYLE </v>
          </cell>
        </row>
      </sheetData>
      <sheetData sheetId="2565">
        <row r="2">
          <cell r="B2" t="str">
            <v xml:space="preserve">STYLE </v>
          </cell>
        </row>
      </sheetData>
      <sheetData sheetId="2566">
        <row r="2">
          <cell r="B2" t="str">
            <v xml:space="preserve">STYLE </v>
          </cell>
        </row>
      </sheetData>
      <sheetData sheetId="2567">
        <row r="2">
          <cell r="B2" t="str">
            <v xml:space="preserve">STYLE </v>
          </cell>
        </row>
      </sheetData>
      <sheetData sheetId="2568"/>
      <sheetData sheetId="2569"/>
      <sheetData sheetId="2570"/>
      <sheetData sheetId="2571"/>
      <sheetData sheetId="2572"/>
      <sheetData sheetId="2573">
        <row r="2">
          <cell r="B2" t="str">
            <v>LI</v>
          </cell>
        </row>
      </sheetData>
      <sheetData sheetId="2574"/>
      <sheetData sheetId="2575">
        <row r="2">
          <cell r="B2" t="str">
            <v>LI</v>
          </cell>
        </row>
      </sheetData>
      <sheetData sheetId="2576">
        <row r="2">
          <cell r="B2" t="str">
            <v xml:space="preserve">STYLE </v>
          </cell>
        </row>
      </sheetData>
      <sheetData sheetId="2577">
        <row r="2">
          <cell r="B2" t="str">
            <v xml:space="preserve">STYLE </v>
          </cell>
        </row>
      </sheetData>
      <sheetData sheetId="2578">
        <row r="2">
          <cell r="B2" t="str">
            <v xml:space="preserve">STYLE </v>
          </cell>
        </row>
      </sheetData>
      <sheetData sheetId="2579"/>
      <sheetData sheetId="2580">
        <row r="2">
          <cell r="B2" t="str">
            <v xml:space="preserve">STYLE </v>
          </cell>
        </row>
      </sheetData>
      <sheetData sheetId="2581">
        <row r="2">
          <cell r="B2" t="str">
            <v xml:space="preserve">STYLE </v>
          </cell>
        </row>
      </sheetData>
      <sheetData sheetId="2582">
        <row r="2">
          <cell r="B2" t="str">
            <v xml:space="preserve">STYLE </v>
          </cell>
        </row>
      </sheetData>
      <sheetData sheetId="2583">
        <row r="2">
          <cell r="B2" t="str">
            <v xml:space="preserve">STYLE </v>
          </cell>
        </row>
      </sheetData>
      <sheetData sheetId="2584"/>
      <sheetData sheetId="2585"/>
      <sheetData sheetId="2586"/>
      <sheetData sheetId="2587"/>
      <sheetData sheetId="2588"/>
      <sheetData sheetId="2589"/>
      <sheetData sheetId="2590"/>
      <sheetData sheetId="2591">
        <row r="2">
          <cell r="B2" t="str">
            <v>LI</v>
          </cell>
        </row>
      </sheetData>
      <sheetData sheetId="2592"/>
      <sheetData sheetId="2593">
        <row r="2">
          <cell r="B2" t="str">
            <v xml:space="preserve">STYLE </v>
          </cell>
        </row>
      </sheetData>
      <sheetData sheetId="2594">
        <row r="2">
          <cell r="B2" t="str">
            <v xml:space="preserve">STYLE </v>
          </cell>
        </row>
      </sheetData>
      <sheetData sheetId="2595">
        <row r="2">
          <cell r="B2" t="str">
            <v>LI</v>
          </cell>
        </row>
      </sheetData>
      <sheetData sheetId="2596">
        <row r="2">
          <cell r="B2" t="str">
            <v xml:space="preserve">STYLE </v>
          </cell>
        </row>
      </sheetData>
      <sheetData sheetId="2597">
        <row r="2">
          <cell r="B2" t="str">
            <v xml:space="preserve">STYLE </v>
          </cell>
        </row>
      </sheetData>
      <sheetData sheetId="2598">
        <row r="2">
          <cell r="B2" t="str">
            <v xml:space="preserve">STYLE </v>
          </cell>
        </row>
      </sheetData>
      <sheetData sheetId="2599">
        <row r="2">
          <cell r="B2" t="str">
            <v xml:space="preserve">STYLE </v>
          </cell>
        </row>
      </sheetData>
      <sheetData sheetId="2600">
        <row r="2">
          <cell r="B2" t="str">
            <v xml:space="preserve">STYLE </v>
          </cell>
        </row>
      </sheetData>
      <sheetData sheetId="2601"/>
      <sheetData sheetId="2602"/>
      <sheetData sheetId="2603"/>
      <sheetData sheetId="2604"/>
      <sheetData sheetId="2605"/>
      <sheetData sheetId="2606"/>
      <sheetData sheetId="2607"/>
      <sheetData sheetId="2608">
        <row r="2">
          <cell r="B2" t="str">
            <v>LI</v>
          </cell>
        </row>
      </sheetData>
      <sheetData sheetId="2609"/>
      <sheetData sheetId="2610"/>
      <sheetData sheetId="2611">
        <row r="2">
          <cell r="B2" t="str">
            <v xml:space="preserve">STYLE </v>
          </cell>
        </row>
      </sheetData>
      <sheetData sheetId="2612">
        <row r="2">
          <cell r="B2" t="str">
            <v xml:space="preserve">STYLE </v>
          </cell>
        </row>
      </sheetData>
      <sheetData sheetId="2613">
        <row r="2">
          <cell r="B2" t="str">
            <v xml:space="preserve">STYLE </v>
          </cell>
        </row>
      </sheetData>
      <sheetData sheetId="2614">
        <row r="2">
          <cell r="B2" t="str">
            <v xml:space="preserve">STYLE </v>
          </cell>
        </row>
      </sheetData>
      <sheetData sheetId="2615">
        <row r="2">
          <cell r="B2" t="str">
            <v xml:space="preserve">STYLE </v>
          </cell>
        </row>
      </sheetData>
      <sheetData sheetId="2616">
        <row r="2">
          <cell r="B2" t="str">
            <v xml:space="preserve">STYLE </v>
          </cell>
        </row>
      </sheetData>
      <sheetData sheetId="2617">
        <row r="2">
          <cell r="B2" t="str">
            <v xml:space="preserve">STYLE </v>
          </cell>
        </row>
      </sheetData>
      <sheetData sheetId="2618">
        <row r="2">
          <cell r="B2" t="str">
            <v xml:space="preserve">STYLE </v>
          </cell>
        </row>
      </sheetData>
      <sheetData sheetId="2619"/>
      <sheetData sheetId="2620"/>
      <sheetData sheetId="2621">
        <row r="2">
          <cell r="B2" t="str">
            <v xml:space="preserve">STYLE </v>
          </cell>
        </row>
      </sheetData>
      <sheetData sheetId="2622">
        <row r="2">
          <cell r="B2" t="str">
            <v xml:space="preserve">STYLE </v>
          </cell>
        </row>
      </sheetData>
      <sheetData sheetId="2623">
        <row r="2">
          <cell r="B2" t="str">
            <v xml:space="preserve">STYLE </v>
          </cell>
        </row>
      </sheetData>
      <sheetData sheetId="2624">
        <row r="2">
          <cell r="B2" t="str">
            <v xml:space="preserve">STYLE </v>
          </cell>
        </row>
      </sheetData>
      <sheetData sheetId="2625">
        <row r="2">
          <cell r="B2" t="str">
            <v xml:space="preserve">STYLE </v>
          </cell>
        </row>
      </sheetData>
      <sheetData sheetId="2626">
        <row r="2">
          <cell r="B2" t="str">
            <v xml:space="preserve">STYLE </v>
          </cell>
        </row>
      </sheetData>
      <sheetData sheetId="2627"/>
      <sheetData sheetId="2628"/>
      <sheetData sheetId="2629">
        <row r="3">
          <cell r="K3" t="str">
            <v>FOR THE MONTH ENDED JANUARY 1995</v>
          </cell>
        </row>
      </sheetData>
      <sheetData sheetId="2630">
        <row r="3">
          <cell r="K3" t="str">
            <v>FOR THE MONTH ENDED JANUARY 1995</v>
          </cell>
        </row>
      </sheetData>
      <sheetData sheetId="2631"/>
      <sheetData sheetId="2632"/>
      <sheetData sheetId="2633">
        <row r="3">
          <cell r="K3" t="str">
            <v>FOR THE MONTH ENDED JANUARY 1995</v>
          </cell>
        </row>
      </sheetData>
      <sheetData sheetId="2634">
        <row r="3">
          <cell r="K3" t="str">
            <v>FOR THE MONTH ENDED JANUARY 1995</v>
          </cell>
        </row>
      </sheetData>
      <sheetData sheetId="2635"/>
      <sheetData sheetId="2636"/>
      <sheetData sheetId="2637"/>
      <sheetData sheetId="2638">
        <row r="2">
          <cell r="B2" t="str">
            <v xml:space="preserve">STYLE </v>
          </cell>
        </row>
      </sheetData>
      <sheetData sheetId="2639">
        <row r="2">
          <cell r="B2" t="str">
            <v xml:space="preserve">STYLE </v>
          </cell>
        </row>
      </sheetData>
      <sheetData sheetId="2640">
        <row r="2">
          <cell r="B2" t="str">
            <v xml:space="preserve">STYLE </v>
          </cell>
        </row>
      </sheetData>
      <sheetData sheetId="2641">
        <row r="2">
          <cell r="B2" t="str">
            <v xml:space="preserve">STYLE </v>
          </cell>
        </row>
      </sheetData>
      <sheetData sheetId="2642">
        <row r="2">
          <cell r="B2" t="str">
            <v>LI</v>
          </cell>
        </row>
      </sheetData>
      <sheetData sheetId="2643">
        <row r="2">
          <cell r="B2" t="str">
            <v>LI</v>
          </cell>
        </row>
      </sheetData>
      <sheetData sheetId="2644"/>
      <sheetData sheetId="2645"/>
      <sheetData sheetId="2646"/>
      <sheetData sheetId="2647">
        <row r="2">
          <cell r="B2" t="str">
            <v>LI</v>
          </cell>
        </row>
      </sheetData>
      <sheetData sheetId="2648"/>
      <sheetData sheetId="2649"/>
      <sheetData sheetId="2650"/>
      <sheetData sheetId="2651"/>
      <sheetData sheetId="2652"/>
      <sheetData sheetId="2653"/>
      <sheetData sheetId="2654"/>
      <sheetData sheetId="2655"/>
      <sheetData sheetId="2656">
        <row r="2">
          <cell r="B2" t="str">
            <v xml:space="preserve">STYLE </v>
          </cell>
        </row>
      </sheetData>
      <sheetData sheetId="2657">
        <row r="2">
          <cell r="B2" t="str">
            <v xml:space="preserve">STYLE </v>
          </cell>
        </row>
      </sheetData>
      <sheetData sheetId="2658">
        <row r="2">
          <cell r="B2" t="str">
            <v xml:space="preserve">STYLE </v>
          </cell>
        </row>
      </sheetData>
      <sheetData sheetId="2659">
        <row r="2">
          <cell r="B2" t="str">
            <v xml:space="preserve">STYLE </v>
          </cell>
        </row>
      </sheetData>
      <sheetData sheetId="2660">
        <row r="2">
          <cell r="B2" t="str">
            <v>LI</v>
          </cell>
        </row>
      </sheetData>
      <sheetData sheetId="2661">
        <row r="2">
          <cell r="B2" t="str">
            <v xml:space="preserve">STYLE </v>
          </cell>
        </row>
      </sheetData>
      <sheetData sheetId="2662">
        <row r="2">
          <cell r="B2" t="str">
            <v>LI</v>
          </cell>
        </row>
      </sheetData>
      <sheetData sheetId="2663">
        <row r="2">
          <cell r="B2" t="str">
            <v xml:space="preserve">STYLE </v>
          </cell>
        </row>
      </sheetData>
      <sheetData sheetId="2664">
        <row r="2">
          <cell r="B2" t="str">
            <v xml:space="preserve">STYLE </v>
          </cell>
        </row>
      </sheetData>
      <sheetData sheetId="2665">
        <row r="2">
          <cell r="B2" t="str">
            <v xml:space="preserve">STYLE </v>
          </cell>
        </row>
      </sheetData>
      <sheetData sheetId="2666"/>
      <sheetData sheetId="2667"/>
      <sheetData sheetId="2668"/>
      <sheetData sheetId="2669"/>
      <sheetData sheetId="2670"/>
      <sheetData sheetId="2671"/>
      <sheetData sheetId="2672"/>
      <sheetData sheetId="2673">
        <row r="2">
          <cell r="B2" t="str">
            <v xml:space="preserve">STYLE </v>
          </cell>
        </row>
      </sheetData>
      <sheetData sheetId="2674">
        <row r="2">
          <cell r="B2" t="str">
            <v xml:space="preserve">STYLE </v>
          </cell>
        </row>
      </sheetData>
      <sheetData sheetId="2675">
        <row r="2">
          <cell r="B2" t="str">
            <v xml:space="preserve">STYLE </v>
          </cell>
        </row>
      </sheetData>
      <sheetData sheetId="2676">
        <row r="2">
          <cell r="B2" t="str">
            <v xml:space="preserve">STYLE </v>
          </cell>
        </row>
      </sheetData>
      <sheetData sheetId="2677">
        <row r="2">
          <cell r="B2" t="str">
            <v xml:space="preserve">STYLE </v>
          </cell>
        </row>
      </sheetData>
      <sheetData sheetId="2678">
        <row r="2">
          <cell r="B2" t="str">
            <v xml:space="preserve">STYLE </v>
          </cell>
        </row>
      </sheetData>
      <sheetData sheetId="2679">
        <row r="2">
          <cell r="B2" t="str">
            <v xml:space="preserve">STYLE </v>
          </cell>
        </row>
      </sheetData>
      <sheetData sheetId="2680">
        <row r="2">
          <cell r="B2" t="str">
            <v xml:space="preserve">STYLE </v>
          </cell>
        </row>
      </sheetData>
      <sheetData sheetId="2681">
        <row r="2">
          <cell r="B2" t="str">
            <v xml:space="preserve">STYLE </v>
          </cell>
        </row>
      </sheetData>
      <sheetData sheetId="2682">
        <row r="2">
          <cell r="B2" t="str">
            <v xml:space="preserve">STYLE </v>
          </cell>
        </row>
      </sheetData>
      <sheetData sheetId="2683">
        <row r="2">
          <cell r="B2" t="str">
            <v xml:space="preserve">STYLE </v>
          </cell>
        </row>
      </sheetData>
      <sheetData sheetId="2684">
        <row r="2">
          <cell r="B2" t="str">
            <v xml:space="preserve">STYLE </v>
          </cell>
        </row>
      </sheetData>
      <sheetData sheetId="2685">
        <row r="2">
          <cell r="B2" t="str">
            <v xml:space="preserve">STYLE </v>
          </cell>
        </row>
      </sheetData>
      <sheetData sheetId="2686">
        <row r="2">
          <cell r="B2" t="str">
            <v xml:space="preserve">STYLE </v>
          </cell>
        </row>
      </sheetData>
      <sheetData sheetId="2687">
        <row r="2">
          <cell r="B2" t="str">
            <v xml:space="preserve">STYLE </v>
          </cell>
        </row>
      </sheetData>
      <sheetData sheetId="2688">
        <row r="2">
          <cell r="B2" t="str">
            <v xml:space="preserve">STYLE </v>
          </cell>
        </row>
      </sheetData>
      <sheetData sheetId="2689"/>
      <sheetData sheetId="2690"/>
      <sheetData sheetId="2691">
        <row r="3">
          <cell r="K3" t="str">
            <v>FOR THE MONTH ENDED JANUARY 1995</v>
          </cell>
        </row>
      </sheetData>
      <sheetData sheetId="2692">
        <row r="3">
          <cell r="K3" t="str">
            <v>FOR THE MONTH ENDED JANUARY 1995</v>
          </cell>
        </row>
      </sheetData>
      <sheetData sheetId="2693"/>
      <sheetData sheetId="2694"/>
      <sheetData sheetId="2695">
        <row r="3">
          <cell r="K3" t="str">
            <v>FOR THE MONTH ENDED JANUARY 1995</v>
          </cell>
        </row>
      </sheetData>
      <sheetData sheetId="2696"/>
      <sheetData sheetId="2697">
        <row r="2">
          <cell r="B2" t="str">
            <v xml:space="preserve">STYLE </v>
          </cell>
        </row>
      </sheetData>
      <sheetData sheetId="2698">
        <row r="2">
          <cell r="B2" t="str">
            <v xml:space="preserve">STYLE </v>
          </cell>
        </row>
      </sheetData>
      <sheetData sheetId="2699">
        <row r="2">
          <cell r="B2" t="str">
            <v xml:space="preserve">STYLE </v>
          </cell>
        </row>
      </sheetData>
      <sheetData sheetId="2700">
        <row r="2">
          <cell r="B2" t="str">
            <v xml:space="preserve">STYLE </v>
          </cell>
        </row>
      </sheetData>
      <sheetData sheetId="2701">
        <row r="2">
          <cell r="B2" t="str">
            <v xml:space="preserve">STYLE </v>
          </cell>
        </row>
      </sheetData>
      <sheetData sheetId="2702">
        <row r="2">
          <cell r="B2" t="str">
            <v xml:space="preserve">STYLE </v>
          </cell>
        </row>
      </sheetData>
      <sheetData sheetId="2703">
        <row r="2">
          <cell r="B2" t="str">
            <v xml:space="preserve">STYLE </v>
          </cell>
        </row>
      </sheetData>
      <sheetData sheetId="2704">
        <row r="3">
          <cell r="K3" t="str">
            <v>FOR THE MONTH ENDED JANUARY 1995</v>
          </cell>
        </row>
      </sheetData>
      <sheetData sheetId="2705"/>
      <sheetData sheetId="2706"/>
      <sheetData sheetId="2707"/>
      <sheetData sheetId="2708"/>
      <sheetData sheetId="2709"/>
      <sheetData sheetId="2710"/>
      <sheetData sheetId="2711"/>
      <sheetData sheetId="2712"/>
      <sheetData sheetId="2713"/>
      <sheetData sheetId="2714"/>
      <sheetData sheetId="2715">
        <row r="3">
          <cell r="K3" t="str">
            <v>FOR THE MONTH ENDED JANUARY 1995</v>
          </cell>
        </row>
      </sheetData>
      <sheetData sheetId="2716"/>
      <sheetData sheetId="2717"/>
      <sheetData sheetId="2718">
        <row r="2">
          <cell r="B2" t="str">
            <v xml:space="preserve">STYLE </v>
          </cell>
        </row>
      </sheetData>
      <sheetData sheetId="2719">
        <row r="2">
          <cell r="B2" t="str">
            <v xml:space="preserve">STYLE </v>
          </cell>
        </row>
      </sheetData>
      <sheetData sheetId="2720">
        <row r="2">
          <cell r="B2" t="str">
            <v xml:space="preserve">STYLE </v>
          </cell>
        </row>
      </sheetData>
      <sheetData sheetId="2721">
        <row r="2">
          <cell r="B2" t="str">
            <v xml:space="preserve">STYLE </v>
          </cell>
        </row>
      </sheetData>
      <sheetData sheetId="2722">
        <row r="2">
          <cell r="B2" t="str">
            <v xml:space="preserve">STYLE </v>
          </cell>
        </row>
      </sheetData>
      <sheetData sheetId="2723">
        <row r="2">
          <cell r="B2" t="str">
            <v xml:space="preserve">STYLE </v>
          </cell>
        </row>
      </sheetData>
      <sheetData sheetId="2724">
        <row r="2">
          <cell r="B2" t="str">
            <v xml:space="preserve">STYLE </v>
          </cell>
        </row>
      </sheetData>
      <sheetData sheetId="2725">
        <row r="2">
          <cell r="B2" t="str">
            <v xml:space="preserve">STYLE </v>
          </cell>
        </row>
      </sheetData>
      <sheetData sheetId="2726">
        <row r="2">
          <cell r="B2" t="str">
            <v xml:space="preserve">STYLE </v>
          </cell>
        </row>
      </sheetData>
      <sheetData sheetId="2727">
        <row r="2">
          <cell r="B2" t="str">
            <v xml:space="preserve">STYLE </v>
          </cell>
        </row>
      </sheetData>
      <sheetData sheetId="2728">
        <row r="2">
          <cell r="B2" t="str">
            <v>LI</v>
          </cell>
        </row>
      </sheetData>
      <sheetData sheetId="2729"/>
      <sheetData sheetId="2730"/>
      <sheetData sheetId="2731"/>
      <sheetData sheetId="2732"/>
      <sheetData sheetId="2733"/>
      <sheetData sheetId="2734"/>
      <sheetData sheetId="2735"/>
      <sheetData sheetId="2736">
        <row r="2">
          <cell r="B2" t="str">
            <v xml:space="preserve">STYLE </v>
          </cell>
        </row>
      </sheetData>
      <sheetData sheetId="2737">
        <row r="2">
          <cell r="B2" t="str">
            <v xml:space="preserve">STYLE </v>
          </cell>
        </row>
      </sheetData>
      <sheetData sheetId="2738">
        <row r="2">
          <cell r="B2" t="str">
            <v xml:space="preserve">STYLE </v>
          </cell>
        </row>
      </sheetData>
      <sheetData sheetId="2739">
        <row r="2">
          <cell r="B2" t="str">
            <v xml:space="preserve">STYLE </v>
          </cell>
        </row>
      </sheetData>
      <sheetData sheetId="2740">
        <row r="2">
          <cell r="B2" t="str">
            <v xml:space="preserve">STYLE </v>
          </cell>
        </row>
      </sheetData>
      <sheetData sheetId="2741">
        <row r="2">
          <cell r="B2" t="str">
            <v xml:space="preserve">STYLE </v>
          </cell>
        </row>
      </sheetData>
      <sheetData sheetId="2742">
        <row r="2">
          <cell r="B2" t="str">
            <v xml:space="preserve">STYLE </v>
          </cell>
        </row>
      </sheetData>
      <sheetData sheetId="2743">
        <row r="2">
          <cell r="B2" t="str">
            <v xml:space="preserve">STYLE </v>
          </cell>
        </row>
      </sheetData>
      <sheetData sheetId="2744">
        <row r="2">
          <cell r="B2" t="str">
            <v xml:space="preserve">STYLE </v>
          </cell>
        </row>
      </sheetData>
      <sheetData sheetId="2745">
        <row r="2">
          <cell r="B2" t="str">
            <v xml:space="preserve">STYLE </v>
          </cell>
        </row>
      </sheetData>
      <sheetData sheetId="2746"/>
      <sheetData sheetId="2747">
        <row r="2">
          <cell r="B2" t="str">
            <v>LI</v>
          </cell>
        </row>
      </sheetData>
      <sheetData sheetId="2748">
        <row r="2">
          <cell r="B2" t="str">
            <v>LI</v>
          </cell>
        </row>
      </sheetData>
      <sheetData sheetId="2749"/>
      <sheetData sheetId="2750"/>
      <sheetData sheetId="2751"/>
      <sheetData sheetId="2752"/>
      <sheetData sheetId="2753"/>
      <sheetData sheetId="2754">
        <row r="3">
          <cell r="K3" t="str">
            <v>FOR THE MONTH ENDED JANUARY 1995</v>
          </cell>
        </row>
      </sheetData>
      <sheetData sheetId="2755">
        <row r="3">
          <cell r="K3" t="str">
            <v>FOR THE MONTH ENDED JANUARY 1995</v>
          </cell>
        </row>
      </sheetData>
      <sheetData sheetId="2756"/>
      <sheetData sheetId="2757">
        <row r="2">
          <cell r="B2" t="str">
            <v xml:space="preserve">STYLE </v>
          </cell>
        </row>
      </sheetData>
      <sheetData sheetId="2758">
        <row r="2">
          <cell r="B2" t="str">
            <v xml:space="preserve">STYLE </v>
          </cell>
        </row>
      </sheetData>
      <sheetData sheetId="2759">
        <row r="2">
          <cell r="B2" t="str">
            <v xml:space="preserve">STYLE </v>
          </cell>
        </row>
      </sheetData>
      <sheetData sheetId="2760">
        <row r="2">
          <cell r="B2" t="str">
            <v xml:space="preserve">STYLE </v>
          </cell>
        </row>
      </sheetData>
      <sheetData sheetId="2761">
        <row r="2">
          <cell r="B2" t="str">
            <v xml:space="preserve">STYLE </v>
          </cell>
        </row>
      </sheetData>
      <sheetData sheetId="2762">
        <row r="2">
          <cell r="B2" t="str">
            <v xml:space="preserve">STYLE </v>
          </cell>
        </row>
      </sheetData>
      <sheetData sheetId="2763">
        <row r="2">
          <cell r="B2" t="str">
            <v>LI</v>
          </cell>
        </row>
      </sheetData>
      <sheetData sheetId="2764"/>
      <sheetData sheetId="2765"/>
      <sheetData sheetId="2766"/>
      <sheetData sheetId="2767">
        <row r="2">
          <cell r="B2" t="str">
            <v>LI</v>
          </cell>
        </row>
      </sheetData>
      <sheetData sheetId="2768">
        <row r="2">
          <cell r="B2" t="str">
            <v xml:space="preserve">STYLE </v>
          </cell>
        </row>
      </sheetData>
      <sheetData sheetId="2769">
        <row r="2">
          <cell r="B2" t="str">
            <v xml:space="preserve">STYLE </v>
          </cell>
        </row>
      </sheetData>
      <sheetData sheetId="2770">
        <row r="2">
          <cell r="B2" t="str">
            <v xml:space="preserve">STYLE </v>
          </cell>
        </row>
      </sheetData>
      <sheetData sheetId="2771">
        <row r="2">
          <cell r="B2" t="str">
            <v xml:space="preserve">STYLE </v>
          </cell>
        </row>
      </sheetData>
      <sheetData sheetId="2772"/>
      <sheetData sheetId="2773"/>
      <sheetData sheetId="2774"/>
      <sheetData sheetId="2775"/>
      <sheetData sheetId="2776">
        <row r="3">
          <cell r="K3" t="str">
            <v>FOR THE MONTH ENDED JANUARY 1995</v>
          </cell>
        </row>
      </sheetData>
      <sheetData sheetId="2777">
        <row r="3">
          <cell r="K3" t="str">
            <v>FOR THE MONTH ENDED JANUARY 1995</v>
          </cell>
        </row>
      </sheetData>
      <sheetData sheetId="2778"/>
      <sheetData sheetId="2779"/>
      <sheetData sheetId="2780"/>
      <sheetData sheetId="2781">
        <row r="2">
          <cell r="B2" t="str">
            <v>LI</v>
          </cell>
        </row>
      </sheetData>
      <sheetData sheetId="2782"/>
      <sheetData sheetId="2783"/>
      <sheetData sheetId="2784">
        <row r="2">
          <cell r="B2" t="str">
            <v xml:space="preserve">STYLE </v>
          </cell>
        </row>
      </sheetData>
      <sheetData sheetId="2785">
        <row r="2">
          <cell r="B2" t="str">
            <v xml:space="preserve">STYLE </v>
          </cell>
        </row>
      </sheetData>
      <sheetData sheetId="2786">
        <row r="2">
          <cell r="B2" t="str">
            <v xml:space="preserve">STYLE </v>
          </cell>
        </row>
      </sheetData>
      <sheetData sheetId="2787">
        <row r="2">
          <cell r="B2" t="str">
            <v>LI</v>
          </cell>
        </row>
      </sheetData>
      <sheetData sheetId="2788">
        <row r="2">
          <cell r="B2" t="str">
            <v xml:space="preserve">STYLE </v>
          </cell>
        </row>
      </sheetData>
      <sheetData sheetId="2789">
        <row r="2">
          <cell r="B2" t="str">
            <v xml:space="preserve">STYLE </v>
          </cell>
        </row>
      </sheetData>
      <sheetData sheetId="2790">
        <row r="2">
          <cell r="B2" t="str">
            <v xml:space="preserve">STYLE </v>
          </cell>
        </row>
      </sheetData>
      <sheetData sheetId="2791">
        <row r="2">
          <cell r="B2" t="str">
            <v xml:space="preserve">STYLE </v>
          </cell>
        </row>
      </sheetData>
      <sheetData sheetId="2792">
        <row r="2">
          <cell r="B2" t="str">
            <v xml:space="preserve">STYLE </v>
          </cell>
        </row>
      </sheetData>
      <sheetData sheetId="2793"/>
      <sheetData sheetId="2794"/>
      <sheetData sheetId="2795"/>
      <sheetData sheetId="2796"/>
      <sheetData sheetId="2797"/>
      <sheetData sheetId="2798"/>
      <sheetData sheetId="2799">
        <row r="2">
          <cell r="B2" t="str">
            <v xml:space="preserve">STYLE </v>
          </cell>
        </row>
      </sheetData>
      <sheetData sheetId="2800">
        <row r="2">
          <cell r="B2" t="str">
            <v xml:space="preserve">STYLE </v>
          </cell>
        </row>
      </sheetData>
      <sheetData sheetId="2801">
        <row r="2">
          <cell r="B2" t="str">
            <v xml:space="preserve">STYLE </v>
          </cell>
        </row>
      </sheetData>
      <sheetData sheetId="2802">
        <row r="2">
          <cell r="B2" t="str">
            <v xml:space="preserve">STYLE </v>
          </cell>
        </row>
      </sheetData>
      <sheetData sheetId="2803">
        <row r="2">
          <cell r="B2" t="str">
            <v xml:space="preserve">STYLE </v>
          </cell>
        </row>
      </sheetData>
      <sheetData sheetId="2804">
        <row r="2">
          <cell r="B2" t="str">
            <v xml:space="preserve">STYLE </v>
          </cell>
        </row>
      </sheetData>
      <sheetData sheetId="2805">
        <row r="2">
          <cell r="B2" t="str">
            <v xml:space="preserve">STYLE </v>
          </cell>
        </row>
      </sheetData>
      <sheetData sheetId="2806">
        <row r="2">
          <cell r="B2" t="str">
            <v xml:space="preserve">STYLE </v>
          </cell>
        </row>
      </sheetData>
      <sheetData sheetId="2807"/>
      <sheetData sheetId="2808">
        <row r="2">
          <cell r="B2" t="str">
            <v>LI</v>
          </cell>
        </row>
      </sheetData>
      <sheetData sheetId="2809"/>
      <sheetData sheetId="2810"/>
      <sheetData sheetId="2811"/>
      <sheetData sheetId="2812"/>
      <sheetData sheetId="2813"/>
      <sheetData sheetId="2814">
        <row r="2">
          <cell r="B2" t="str">
            <v>LI</v>
          </cell>
        </row>
      </sheetData>
      <sheetData sheetId="2815"/>
      <sheetData sheetId="2816"/>
      <sheetData sheetId="2817"/>
      <sheetData sheetId="2818">
        <row r="3">
          <cell r="K3" t="str">
            <v>FOR THE MONTH ENDED JANUARY 1995</v>
          </cell>
        </row>
      </sheetData>
      <sheetData sheetId="2819"/>
      <sheetData sheetId="2820"/>
      <sheetData sheetId="2821"/>
      <sheetData sheetId="2822">
        <row r="3">
          <cell r="K3" t="str">
            <v>FOR THE MONTH ENDED JANUARY 1995</v>
          </cell>
        </row>
      </sheetData>
      <sheetData sheetId="2823">
        <row r="2">
          <cell r="B2" t="str">
            <v>LI</v>
          </cell>
        </row>
      </sheetData>
      <sheetData sheetId="2824"/>
      <sheetData sheetId="2825"/>
      <sheetData sheetId="2826">
        <row r="2">
          <cell r="B2" t="str">
            <v>LI</v>
          </cell>
        </row>
      </sheetData>
      <sheetData sheetId="2827"/>
      <sheetData sheetId="2828">
        <row r="2">
          <cell r="B2" t="str">
            <v xml:space="preserve">STYLE </v>
          </cell>
        </row>
      </sheetData>
      <sheetData sheetId="2829">
        <row r="2">
          <cell r="B2" t="str">
            <v xml:space="preserve">STYLE </v>
          </cell>
        </row>
      </sheetData>
      <sheetData sheetId="2830">
        <row r="2">
          <cell r="B2" t="str">
            <v xml:space="preserve">STYLE </v>
          </cell>
        </row>
      </sheetData>
      <sheetData sheetId="2831">
        <row r="2">
          <cell r="B2" t="str">
            <v>LI</v>
          </cell>
        </row>
      </sheetData>
      <sheetData sheetId="2832">
        <row r="2">
          <cell r="B2" t="str">
            <v>LI</v>
          </cell>
        </row>
      </sheetData>
      <sheetData sheetId="2833">
        <row r="2">
          <cell r="B2" t="str">
            <v>LI</v>
          </cell>
        </row>
      </sheetData>
      <sheetData sheetId="2834">
        <row r="2">
          <cell r="B2" t="str">
            <v xml:space="preserve">STYLE </v>
          </cell>
        </row>
      </sheetData>
      <sheetData sheetId="2835">
        <row r="2">
          <cell r="B2" t="str">
            <v xml:space="preserve">STYLE </v>
          </cell>
        </row>
      </sheetData>
      <sheetData sheetId="2836">
        <row r="2">
          <cell r="B2" t="str">
            <v xml:space="preserve">STYLE </v>
          </cell>
        </row>
      </sheetData>
      <sheetData sheetId="2837">
        <row r="2">
          <cell r="B2" t="str">
            <v xml:space="preserve">STYLE </v>
          </cell>
        </row>
      </sheetData>
      <sheetData sheetId="2838"/>
      <sheetData sheetId="2839"/>
      <sheetData sheetId="2840"/>
      <sheetData sheetId="2841"/>
      <sheetData sheetId="2842"/>
      <sheetData sheetId="2843">
        <row r="2">
          <cell r="B2" t="str">
            <v>LI</v>
          </cell>
        </row>
      </sheetData>
      <sheetData sheetId="2844">
        <row r="2">
          <cell r="B2" t="str">
            <v>LI</v>
          </cell>
        </row>
      </sheetData>
      <sheetData sheetId="2845"/>
      <sheetData sheetId="2846">
        <row r="2">
          <cell r="B2" t="str">
            <v xml:space="preserve">STYLE </v>
          </cell>
        </row>
      </sheetData>
      <sheetData sheetId="2847">
        <row r="2">
          <cell r="B2" t="str">
            <v xml:space="preserve">STYLE </v>
          </cell>
        </row>
      </sheetData>
      <sheetData sheetId="2848">
        <row r="2">
          <cell r="B2" t="str">
            <v xml:space="preserve">STYLE </v>
          </cell>
        </row>
      </sheetData>
      <sheetData sheetId="2849">
        <row r="2">
          <cell r="B2" t="str">
            <v xml:space="preserve">STYLE </v>
          </cell>
        </row>
      </sheetData>
      <sheetData sheetId="2850"/>
      <sheetData sheetId="2851">
        <row r="2">
          <cell r="B2" t="str">
            <v xml:space="preserve">STYLE </v>
          </cell>
        </row>
      </sheetData>
      <sheetData sheetId="2852">
        <row r="2">
          <cell r="B2" t="str">
            <v xml:space="preserve">STYLE </v>
          </cell>
        </row>
      </sheetData>
      <sheetData sheetId="2853">
        <row r="2">
          <cell r="B2" t="str">
            <v xml:space="preserve">STYLE </v>
          </cell>
        </row>
      </sheetData>
      <sheetData sheetId="2854">
        <row r="2">
          <cell r="B2" t="str">
            <v xml:space="preserve">STYLE </v>
          </cell>
        </row>
      </sheetData>
      <sheetData sheetId="2855">
        <row r="2">
          <cell r="B2" t="str">
            <v xml:space="preserve">STYLE </v>
          </cell>
        </row>
      </sheetData>
      <sheetData sheetId="2856"/>
      <sheetData sheetId="2857"/>
      <sheetData sheetId="2858"/>
      <sheetData sheetId="2859"/>
      <sheetData sheetId="2860"/>
      <sheetData sheetId="2861"/>
      <sheetData sheetId="2862">
        <row r="2">
          <cell r="B2" t="str">
            <v>LI</v>
          </cell>
        </row>
      </sheetData>
      <sheetData sheetId="2863">
        <row r="2">
          <cell r="B2" t="str">
            <v>LI</v>
          </cell>
        </row>
      </sheetData>
      <sheetData sheetId="2864">
        <row r="2">
          <cell r="B2" t="str">
            <v xml:space="preserve">STYLE </v>
          </cell>
        </row>
      </sheetData>
      <sheetData sheetId="2865">
        <row r="2">
          <cell r="B2" t="str">
            <v xml:space="preserve">STYLE </v>
          </cell>
        </row>
      </sheetData>
      <sheetData sheetId="2866">
        <row r="2">
          <cell r="B2" t="str">
            <v>LI</v>
          </cell>
        </row>
      </sheetData>
      <sheetData sheetId="2867">
        <row r="2">
          <cell r="B2" t="str">
            <v xml:space="preserve">STYLE </v>
          </cell>
        </row>
      </sheetData>
      <sheetData sheetId="2868">
        <row r="2">
          <cell r="B2" t="str">
            <v xml:space="preserve">STYLE </v>
          </cell>
        </row>
      </sheetData>
      <sheetData sheetId="2869">
        <row r="2">
          <cell r="B2" t="str">
            <v xml:space="preserve">STYLE </v>
          </cell>
        </row>
      </sheetData>
      <sheetData sheetId="2870">
        <row r="2">
          <cell r="B2" t="str">
            <v xml:space="preserve">STYLE </v>
          </cell>
        </row>
      </sheetData>
      <sheetData sheetId="2871">
        <row r="2">
          <cell r="B2" t="str">
            <v xml:space="preserve">STYLE </v>
          </cell>
        </row>
      </sheetData>
      <sheetData sheetId="2872"/>
      <sheetData sheetId="2873"/>
      <sheetData sheetId="2874"/>
      <sheetData sheetId="2875"/>
      <sheetData sheetId="2876"/>
      <sheetData sheetId="2877"/>
      <sheetData sheetId="2878"/>
      <sheetData sheetId="2879"/>
      <sheetData sheetId="2880"/>
      <sheetData sheetId="2881">
        <row r="2">
          <cell r="B2" t="str">
            <v xml:space="preserve">STYLE </v>
          </cell>
        </row>
      </sheetData>
      <sheetData sheetId="2882">
        <row r="2">
          <cell r="B2" t="str">
            <v xml:space="preserve">STYLE </v>
          </cell>
        </row>
      </sheetData>
      <sheetData sheetId="2883">
        <row r="2">
          <cell r="B2" t="str">
            <v xml:space="preserve">STYLE </v>
          </cell>
        </row>
      </sheetData>
      <sheetData sheetId="2884">
        <row r="2">
          <cell r="B2" t="str">
            <v xml:space="preserve">STYLE </v>
          </cell>
        </row>
      </sheetData>
      <sheetData sheetId="2885">
        <row r="2">
          <cell r="B2" t="str">
            <v xml:space="preserve">STYLE </v>
          </cell>
        </row>
      </sheetData>
      <sheetData sheetId="2886">
        <row r="2">
          <cell r="B2" t="str">
            <v xml:space="preserve">STYLE </v>
          </cell>
        </row>
      </sheetData>
      <sheetData sheetId="2887">
        <row r="2">
          <cell r="B2" t="str">
            <v xml:space="preserve">STYLE </v>
          </cell>
        </row>
      </sheetData>
      <sheetData sheetId="2888">
        <row r="2">
          <cell r="B2" t="str">
            <v xml:space="preserve">STYLE </v>
          </cell>
        </row>
      </sheetData>
      <sheetData sheetId="2889">
        <row r="2">
          <cell r="B2" t="str">
            <v xml:space="preserve">STYLE </v>
          </cell>
        </row>
      </sheetData>
      <sheetData sheetId="2890">
        <row r="2">
          <cell r="B2" t="str">
            <v xml:space="preserve">STYLE </v>
          </cell>
        </row>
      </sheetData>
      <sheetData sheetId="2891">
        <row r="2">
          <cell r="B2" t="str">
            <v xml:space="preserve">STYLE </v>
          </cell>
        </row>
      </sheetData>
      <sheetData sheetId="2892"/>
      <sheetData sheetId="2893"/>
      <sheetData sheetId="2894"/>
      <sheetData sheetId="2895"/>
      <sheetData sheetId="2896"/>
      <sheetData sheetId="2897"/>
      <sheetData sheetId="2898"/>
      <sheetData sheetId="2899">
        <row r="2">
          <cell r="B2" t="str">
            <v xml:space="preserve">STYLE </v>
          </cell>
        </row>
      </sheetData>
      <sheetData sheetId="2900">
        <row r="2">
          <cell r="B2" t="str">
            <v xml:space="preserve">STYLE </v>
          </cell>
        </row>
      </sheetData>
      <sheetData sheetId="2901">
        <row r="2">
          <cell r="B2" t="str">
            <v xml:space="preserve">STYLE </v>
          </cell>
        </row>
      </sheetData>
      <sheetData sheetId="2902">
        <row r="2">
          <cell r="B2" t="str">
            <v xml:space="preserve">STYLE </v>
          </cell>
        </row>
      </sheetData>
      <sheetData sheetId="2903">
        <row r="2">
          <cell r="B2" t="str">
            <v>LI</v>
          </cell>
        </row>
      </sheetData>
      <sheetData sheetId="2904"/>
      <sheetData sheetId="2905">
        <row r="3">
          <cell r="K3" t="str">
            <v>FOR THE MONTH ENDED JANUARY 1995</v>
          </cell>
        </row>
      </sheetData>
      <sheetData sheetId="2906"/>
      <sheetData sheetId="2907">
        <row r="3">
          <cell r="K3" t="str">
            <v>FOR THE MONTH ENDED JANUARY 1995</v>
          </cell>
        </row>
      </sheetData>
      <sheetData sheetId="2908"/>
      <sheetData sheetId="2909">
        <row r="2">
          <cell r="B2" t="str">
            <v>LI</v>
          </cell>
        </row>
      </sheetData>
      <sheetData sheetId="2910"/>
      <sheetData sheetId="2911"/>
      <sheetData sheetId="2912">
        <row r="2">
          <cell r="B2" t="str">
            <v xml:space="preserve">STYLE </v>
          </cell>
        </row>
      </sheetData>
      <sheetData sheetId="2913">
        <row r="2">
          <cell r="B2" t="str">
            <v xml:space="preserve">STYLE </v>
          </cell>
        </row>
      </sheetData>
      <sheetData sheetId="2914">
        <row r="2">
          <cell r="B2" t="str">
            <v xml:space="preserve">STYLE </v>
          </cell>
        </row>
      </sheetData>
      <sheetData sheetId="2915">
        <row r="2">
          <cell r="B2" t="str">
            <v xml:space="preserve">STYLE </v>
          </cell>
        </row>
      </sheetData>
      <sheetData sheetId="2916"/>
      <sheetData sheetId="2917"/>
      <sheetData sheetId="2918">
        <row r="3">
          <cell r="K3" t="str">
            <v>FOR THE MONTH ENDED JANUARY 1995</v>
          </cell>
        </row>
      </sheetData>
      <sheetData sheetId="2919"/>
      <sheetData sheetId="2920"/>
      <sheetData sheetId="2921"/>
      <sheetData sheetId="2922"/>
      <sheetData sheetId="2923">
        <row r="2">
          <cell r="B2" t="str">
            <v>LI</v>
          </cell>
        </row>
      </sheetData>
      <sheetData sheetId="2924"/>
      <sheetData sheetId="2925"/>
      <sheetData sheetId="2926"/>
      <sheetData sheetId="2927">
        <row r="2">
          <cell r="B2" t="str">
            <v>LI</v>
          </cell>
        </row>
      </sheetData>
      <sheetData sheetId="2928"/>
      <sheetData sheetId="2929"/>
      <sheetData sheetId="2930">
        <row r="2">
          <cell r="B2" t="str">
            <v xml:space="preserve">STYLE </v>
          </cell>
        </row>
      </sheetData>
      <sheetData sheetId="2931">
        <row r="2">
          <cell r="B2" t="str">
            <v xml:space="preserve">STYLE </v>
          </cell>
        </row>
      </sheetData>
      <sheetData sheetId="2932">
        <row r="2">
          <cell r="B2" t="str">
            <v xml:space="preserve">STYLE </v>
          </cell>
        </row>
      </sheetData>
      <sheetData sheetId="2933">
        <row r="2">
          <cell r="B2" t="str">
            <v xml:space="preserve">STYLE </v>
          </cell>
        </row>
      </sheetData>
      <sheetData sheetId="2934">
        <row r="2">
          <cell r="B2" t="str">
            <v xml:space="preserve">STYLE </v>
          </cell>
        </row>
      </sheetData>
      <sheetData sheetId="2935">
        <row r="2">
          <cell r="B2" t="str">
            <v xml:space="preserve">STYLE </v>
          </cell>
        </row>
      </sheetData>
      <sheetData sheetId="2936">
        <row r="2">
          <cell r="B2" t="str">
            <v xml:space="preserve">STYLE </v>
          </cell>
        </row>
      </sheetData>
      <sheetData sheetId="2937">
        <row r="2">
          <cell r="B2" t="str">
            <v xml:space="preserve">STYLE </v>
          </cell>
        </row>
      </sheetData>
      <sheetData sheetId="2938"/>
      <sheetData sheetId="2939"/>
      <sheetData sheetId="2940"/>
      <sheetData sheetId="2941"/>
      <sheetData sheetId="2942"/>
      <sheetData sheetId="2943">
        <row r="2">
          <cell r="B2" t="str">
            <v>LI</v>
          </cell>
        </row>
      </sheetData>
      <sheetData sheetId="2944"/>
      <sheetData sheetId="2945">
        <row r="2">
          <cell r="B2" t="str">
            <v>LI</v>
          </cell>
        </row>
      </sheetData>
      <sheetData sheetId="2946"/>
      <sheetData sheetId="2947"/>
      <sheetData sheetId="2948">
        <row r="2">
          <cell r="B2" t="str">
            <v xml:space="preserve">STYLE </v>
          </cell>
        </row>
      </sheetData>
      <sheetData sheetId="2949">
        <row r="2">
          <cell r="B2" t="str">
            <v>LI</v>
          </cell>
        </row>
      </sheetData>
      <sheetData sheetId="2950">
        <row r="2">
          <cell r="B2" t="str">
            <v xml:space="preserve">STYLE </v>
          </cell>
        </row>
      </sheetData>
      <sheetData sheetId="2951">
        <row r="2">
          <cell r="B2" t="str">
            <v xml:space="preserve">STYLE </v>
          </cell>
        </row>
      </sheetData>
      <sheetData sheetId="2952">
        <row r="2">
          <cell r="B2" t="str">
            <v xml:space="preserve">STYLE </v>
          </cell>
        </row>
      </sheetData>
      <sheetData sheetId="2953"/>
      <sheetData sheetId="2954"/>
      <sheetData sheetId="2955"/>
      <sheetData sheetId="2956">
        <row r="3">
          <cell r="K3" t="str">
            <v>FOR THE MONTH ENDED JANUARY 1995</v>
          </cell>
        </row>
      </sheetData>
      <sheetData sheetId="2957"/>
      <sheetData sheetId="2958"/>
      <sheetData sheetId="2959"/>
      <sheetData sheetId="2960"/>
      <sheetData sheetId="2961"/>
      <sheetData sheetId="2962"/>
      <sheetData sheetId="2963"/>
      <sheetData sheetId="2964">
        <row r="2">
          <cell r="B2" t="str">
            <v>LI</v>
          </cell>
        </row>
      </sheetData>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ow r="2">
          <cell r="B2" t="str">
            <v xml:space="preserve">STYLE </v>
          </cell>
        </row>
      </sheetData>
      <sheetData sheetId="2992">
        <row r="2">
          <cell r="B2" t="str">
            <v xml:space="preserve">STYLE </v>
          </cell>
        </row>
      </sheetData>
      <sheetData sheetId="2993">
        <row r="2">
          <cell r="B2" t="str">
            <v xml:space="preserve">STYLE </v>
          </cell>
        </row>
      </sheetData>
      <sheetData sheetId="2994">
        <row r="2">
          <cell r="B2" t="str">
            <v xml:space="preserve">STYLE </v>
          </cell>
        </row>
      </sheetData>
      <sheetData sheetId="2995">
        <row r="2">
          <cell r="B2" t="str">
            <v xml:space="preserve">STYLE </v>
          </cell>
        </row>
      </sheetData>
      <sheetData sheetId="2996">
        <row r="2">
          <cell r="B2" t="str">
            <v xml:space="preserve">STYLE </v>
          </cell>
        </row>
      </sheetData>
      <sheetData sheetId="2997">
        <row r="2">
          <cell r="B2" t="str">
            <v xml:space="preserve">STYLE </v>
          </cell>
        </row>
      </sheetData>
      <sheetData sheetId="2998">
        <row r="2">
          <cell r="B2" t="str">
            <v xml:space="preserve">STYLE </v>
          </cell>
        </row>
      </sheetData>
      <sheetData sheetId="2999">
        <row r="2">
          <cell r="B2" t="str">
            <v xml:space="preserve">STYLE </v>
          </cell>
        </row>
      </sheetData>
      <sheetData sheetId="3000"/>
      <sheetData sheetId="3001"/>
      <sheetData sheetId="3002"/>
      <sheetData sheetId="3003"/>
      <sheetData sheetId="3004"/>
      <sheetData sheetId="3005"/>
      <sheetData sheetId="3006"/>
      <sheetData sheetId="3007"/>
      <sheetData sheetId="3008"/>
      <sheetData sheetId="3009">
        <row r="2">
          <cell r="B2" t="str">
            <v>LI</v>
          </cell>
        </row>
      </sheetData>
      <sheetData sheetId="3010"/>
      <sheetData sheetId="3011">
        <row r="2">
          <cell r="B2" t="str">
            <v>LI</v>
          </cell>
        </row>
      </sheetData>
      <sheetData sheetId="3012">
        <row r="2">
          <cell r="B2" t="str">
            <v>LI</v>
          </cell>
        </row>
      </sheetData>
      <sheetData sheetId="3013">
        <row r="2">
          <cell r="B2" t="str">
            <v>LI</v>
          </cell>
        </row>
      </sheetData>
      <sheetData sheetId="3014">
        <row r="3">
          <cell r="K3" t="str">
            <v>FOR THE MONTH ENDED JANUARY 1995</v>
          </cell>
        </row>
      </sheetData>
      <sheetData sheetId="3015">
        <row r="2">
          <cell r="B2" t="str">
            <v xml:space="preserve">STYLE </v>
          </cell>
        </row>
      </sheetData>
      <sheetData sheetId="3016">
        <row r="2">
          <cell r="B2" t="str">
            <v xml:space="preserve">STYLE </v>
          </cell>
        </row>
      </sheetData>
      <sheetData sheetId="3017">
        <row r="2">
          <cell r="B2" t="str">
            <v xml:space="preserve">STYLE </v>
          </cell>
        </row>
      </sheetData>
      <sheetData sheetId="3018">
        <row r="2">
          <cell r="B2" t="str">
            <v xml:space="preserve">STYLE </v>
          </cell>
        </row>
      </sheetData>
      <sheetData sheetId="3019"/>
      <sheetData sheetId="3020"/>
      <sheetData sheetId="3021"/>
      <sheetData sheetId="3022"/>
      <sheetData sheetId="3023"/>
      <sheetData sheetId="3024"/>
      <sheetData sheetId="3025"/>
      <sheetData sheetId="3026"/>
      <sheetData sheetId="3027"/>
      <sheetData sheetId="3028"/>
      <sheetData sheetId="3029"/>
      <sheetData sheetId="3030">
        <row r="2">
          <cell r="B2" t="str">
            <v>LI</v>
          </cell>
        </row>
      </sheetData>
      <sheetData sheetId="3031">
        <row r="2">
          <cell r="B2" t="str">
            <v>LI</v>
          </cell>
        </row>
      </sheetData>
      <sheetData sheetId="3032"/>
      <sheetData sheetId="3033">
        <row r="2">
          <cell r="B2" t="str">
            <v xml:space="preserve">STYLE </v>
          </cell>
        </row>
      </sheetData>
      <sheetData sheetId="3034">
        <row r="2">
          <cell r="B2" t="str">
            <v xml:space="preserve">STYLE </v>
          </cell>
        </row>
      </sheetData>
      <sheetData sheetId="3035">
        <row r="2">
          <cell r="B2" t="str">
            <v xml:space="preserve">STYLE </v>
          </cell>
        </row>
      </sheetData>
      <sheetData sheetId="3036">
        <row r="2">
          <cell r="B2" t="str">
            <v xml:space="preserve">STYLE </v>
          </cell>
        </row>
      </sheetData>
      <sheetData sheetId="3037">
        <row r="2">
          <cell r="B2" t="str">
            <v xml:space="preserve">STYLE </v>
          </cell>
        </row>
      </sheetData>
      <sheetData sheetId="3038">
        <row r="2">
          <cell r="B2" t="str">
            <v xml:space="preserve">STYLE </v>
          </cell>
        </row>
      </sheetData>
      <sheetData sheetId="3039">
        <row r="2">
          <cell r="B2" t="str">
            <v xml:space="preserve">STYLE </v>
          </cell>
        </row>
      </sheetData>
      <sheetData sheetId="3040">
        <row r="2">
          <cell r="B2" t="str">
            <v xml:space="preserve">STYLE </v>
          </cell>
        </row>
      </sheetData>
      <sheetData sheetId="3041"/>
      <sheetData sheetId="3042"/>
      <sheetData sheetId="3043"/>
      <sheetData sheetId="3044"/>
      <sheetData sheetId="3045"/>
      <sheetData sheetId="3046"/>
      <sheetData sheetId="3047"/>
      <sheetData sheetId="3048"/>
      <sheetData sheetId="3049">
        <row r="2">
          <cell r="B2" t="str">
            <v>LI</v>
          </cell>
        </row>
      </sheetData>
      <sheetData sheetId="3050"/>
      <sheetData sheetId="3051">
        <row r="2">
          <cell r="B2" t="str">
            <v>LI</v>
          </cell>
        </row>
      </sheetData>
      <sheetData sheetId="3052">
        <row r="2">
          <cell r="B2" t="str">
            <v>LI</v>
          </cell>
        </row>
      </sheetData>
      <sheetData sheetId="3053">
        <row r="2">
          <cell r="B2" t="str">
            <v>LI</v>
          </cell>
        </row>
      </sheetData>
      <sheetData sheetId="3054">
        <row r="2">
          <cell r="B2" t="str">
            <v xml:space="preserve">STYLE </v>
          </cell>
        </row>
      </sheetData>
      <sheetData sheetId="3055">
        <row r="2">
          <cell r="B2" t="str">
            <v xml:space="preserve">STYLE </v>
          </cell>
        </row>
      </sheetData>
      <sheetData sheetId="3056">
        <row r="2">
          <cell r="B2" t="str">
            <v xml:space="preserve">STYLE </v>
          </cell>
        </row>
      </sheetData>
      <sheetData sheetId="3057">
        <row r="2">
          <cell r="B2" t="str">
            <v xml:space="preserve">STYLE </v>
          </cell>
        </row>
      </sheetData>
      <sheetData sheetId="3058">
        <row r="2">
          <cell r="B2" t="str">
            <v xml:space="preserve">STYLE </v>
          </cell>
        </row>
      </sheetData>
      <sheetData sheetId="3059">
        <row r="2">
          <cell r="B2" t="str">
            <v xml:space="preserve">STYLE </v>
          </cell>
        </row>
      </sheetData>
      <sheetData sheetId="3060">
        <row r="2">
          <cell r="B2" t="str">
            <v xml:space="preserve">STYLE </v>
          </cell>
        </row>
      </sheetData>
      <sheetData sheetId="3061">
        <row r="2">
          <cell r="B2" t="str">
            <v xml:space="preserve">STYLE </v>
          </cell>
        </row>
      </sheetData>
      <sheetData sheetId="3062">
        <row r="2">
          <cell r="B2" t="str">
            <v xml:space="preserve">STYLE </v>
          </cell>
        </row>
      </sheetData>
      <sheetData sheetId="3063">
        <row r="2">
          <cell r="B2" t="str">
            <v xml:space="preserve">STYLE </v>
          </cell>
        </row>
      </sheetData>
      <sheetData sheetId="3064"/>
      <sheetData sheetId="3065"/>
      <sheetData sheetId="3066"/>
      <sheetData sheetId="3067"/>
      <sheetData sheetId="3068"/>
      <sheetData sheetId="3069"/>
      <sheetData sheetId="3070"/>
      <sheetData sheetId="3071"/>
      <sheetData sheetId="3072"/>
      <sheetData sheetId="3073"/>
      <sheetData sheetId="3074">
        <row r="2">
          <cell r="B2" t="str">
            <v xml:space="preserve">STYLE </v>
          </cell>
        </row>
      </sheetData>
      <sheetData sheetId="3075">
        <row r="2">
          <cell r="B2" t="str">
            <v xml:space="preserve">STYLE </v>
          </cell>
        </row>
      </sheetData>
      <sheetData sheetId="3076">
        <row r="2">
          <cell r="B2" t="str">
            <v xml:space="preserve">STYLE </v>
          </cell>
        </row>
      </sheetData>
      <sheetData sheetId="3077">
        <row r="2">
          <cell r="B2" t="str">
            <v xml:space="preserve">STYLE </v>
          </cell>
        </row>
      </sheetData>
      <sheetData sheetId="3078">
        <row r="2">
          <cell r="B2" t="str">
            <v>LI</v>
          </cell>
        </row>
      </sheetData>
      <sheetData sheetId="3079">
        <row r="2">
          <cell r="B2" t="str">
            <v xml:space="preserve">STYLE </v>
          </cell>
        </row>
      </sheetData>
      <sheetData sheetId="3080">
        <row r="2">
          <cell r="B2" t="str">
            <v>LI</v>
          </cell>
        </row>
      </sheetData>
      <sheetData sheetId="3081"/>
      <sheetData sheetId="3082"/>
      <sheetData sheetId="3083"/>
      <sheetData sheetId="3084"/>
      <sheetData sheetId="3085">
        <row r="2">
          <cell r="B2" t="str">
            <v xml:space="preserve">STYLE </v>
          </cell>
        </row>
      </sheetData>
      <sheetData sheetId="3086"/>
      <sheetData sheetId="3087"/>
      <sheetData sheetId="3088"/>
      <sheetData sheetId="3089"/>
      <sheetData sheetId="3090"/>
      <sheetData sheetId="3091"/>
      <sheetData sheetId="3092"/>
      <sheetData sheetId="3093">
        <row r="3">
          <cell r="K3" t="str">
            <v>FOR THE MONTH ENDED JANUARY 1995</v>
          </cell>
        </row>
      </sheetData>
      <sheetData sheetId="3094">
        <row r="2">
          <cell r="B2" t="str">
            <v xml:space="preserve">STYLE </v>
          </cell>
        </row>
      </sheetData>
      <sheetData sheetId="3095">
        <row r="3">
          <cell r="K3" t="str">
            <v>FOR THE MONTH ENDED JANUARY 1995</v>
          </cell>
        </row>
      </sheetData>
      <sheetData sheetId="3096">
        <row r="2">
          <cell r="B2" t="str">
            <v>LI</v>
          </cell>
        </row>
      </sheetData>
      <sheetData sheetId="3097">
        <row r="2">
          <cell r="B2" t="str">
            <v xml:space="preserve">STYLE </v>
          </cell>
        </row>
      </sheetData>
      <sheetData sheetId="3098">
        <row r="2">
          <cell r="B2" t="str">
            <v xml:space="preserve">STYLE </v>
          </cell>
        </row>
      </sheetData>
      <sheetData sheetId="3099">
        <row r="2">
          <cell r="B2" t="str">
            <v>LI</v>
          </cell>
        </row>
      </sheetData>
      <sheetData sheetId="3100">
        <row r="2">
          <cell r="B2" t="str">
            <v>LI</v>
          </cell>
        </row>
      </sheetData>
      <sheetData sheetId="3101"/>
      <sheetData sheetId="3102">
        <row r="2">
          <cell r="B2" t="str">
            <v xml:space="preserve">STYLE </v>
          </cell>
        </row>
      </sheetData>
      <sheetData sheetId="3103">
        <row r="2">
          <cell r="B2" t="str">
            <v xml:space="preserve">STYLE </v>
          </cell>
        </row>
      </sheetData>
      <sheetData sheetId="3104">
        <row r="2">
          <cell r="B2" t="str">
            <v xml:space="preserve">STYLE </v>
          </cell>
        </row>
      </sheetData>
      <sheetData sheetId="3105"/>
      <sheetData sheetId="3106"/>
      <sheetData sheetId="3107">
        <row r="3">
          <cell r="K3" t="str">
            <v>FOR THE MONTH ENDED JANUARY 1995</v>
          </cell>
        </row>
      </sheetData>
      <sheetData sheetId="3108"/>
      <sheetData sheetId="3109"/>
      <sheetData sheetId="3110"/>
      <sheetData sheetId="3111"/>
      <sheetData sheetId="3112">
        <row r="2">
          <cell r="B2" t="str">
            <v xml:space="preserve">STYLE </v>
          </cell>
        </row>
      </sheetData>
      <sheetData sheetId="3113"/>
      <sheetData sheetId="3114"/>
      <sheetData sheetId="3115">
        <row r="3">
          <cell r="K3" t="str">
            <v>FOR THE MONTH ENDED JANUARY 1995</v>
          </cell>
        </row>
      </sheetData>
      <sheetData sheetId="3116"/>
      <sheetData sheetId="3117">
        <row r="2">
          <cell r="B2" t="str">
            <v>LI</v>
          </cell>
        </row>
      </sheetData>
      <sheetData sheetId="3118">
        <row r="2">
          <cell r="B2" t="str">
            <v>LI</v>
          </cell>
        </row>
      </sheetData>
      <sheetData sheetId="3119">
        <row r="3">
          <cell r="K3" t="str">
            <v>FOR THE MONTH ENDED JANUARY 1995</v>
          </cell>
        </row>
      </sheetData>
      <sheetData sheetId="3120">
        <row r="2">
          <cell r="B2" t="str">
            <v xml:space="preserve">STYLE </v>
          </cell>
        </row>
      </sheetData>
      <sheetData sheetId="3121">
        <row r="2">
          <cell r="B2" t="str">
            <v>LI</v>
          </cell>
        </row>
      </sheetData>
      <sheetData sheetId="3122">
        <row r="2">
          <cell r="B2" t="str">
            <v>LI</v>
          </cell>
        </row>
      </sheetData>
      <sheetData sheetId="3123">
        <row r="2">
          <cell r="B2" t="str">
            <v>LI</v>
          </cell>
        </row>
      </sheetData>
      <sheetData sheetId="3124">
        <row r="2">
          <cell r="B2" t="str">
            <v>LI</v>
          </cell>
        </row>
      </sheetData>
      <sheetData sheetId="3125">
        <row r="2">
          <cell r="B2" t="str">
            <v xml:space="preserve">STYLE </v>
          </cell>
        </row>
      </sheetData>
      <sheetData sheetId="3126">
        <row r="2">
          <cell r="B2" t="str">
            <v xml:space="preserve">STYLE </v>
          </cell>
        </row>
      </sheetData>
      <sheetData sheetId="3127">
        <row r="2">
          <cell r="B2" t="str">
            <v xml:space="preserve">STYLE </v>
          </cell>
        </row>
      </sheetData>
      <sheetData sheetId="3128"/>
      <sheetData sheetId="3129"/>
      <sheetData sheetId="3130"/>
      <sheetData sheetId="3131"/>
      <sheetData sheetId="3132"/>
      <sheetData sheetId="3133"/>
      <sheetData sheetId="3134"/>
      <sheetData sheetId="3135"/>
      <sheetData sheetId="3136">
        <row r="2">
          <cell r="B2" t="str">
            <v xml:space="preserve">STYLE </v>
          </cell>
        </row>
      </sheetData>
      <sheetData sheetId="3137">
        <row r="3">
          <cell r="K3" t="str">
            <v>FOR THE MONTH ENDED JANUARY 1995</v>
          </cell>
        </row>
      </sheetData>
      <sheetData sheetId="3138">
        <row r="2">
          <cell r="B2" t="str">
            <v xml:space="preserve">STYLE </v>
          </cell>
        </row>
      </sheetData>
      <sheetData sheetId="3139">
        <row r="2">
          <cell r="B2" t="str">
            <v>LI</v>
          </cell>
        </row>
      </sheetData>
      <sheetData sheetId="3140">
        <row r="2">
          <cell r="B2" t="str">
            <v xml:space="preserve">STYLE </v>
          </cell>
        </row>
      </sheetData>
      <sheetData sheetId="3141"/>
      <sheetData sheetId="3142">
        <row r="2">
          <cell r="B2" t="str">
            <v xml:space="preserve">STYLE </v>
          </cell>
        </row>
      </sheetData>
      <sheetData sheetId="3143">
        <row r="2">
          <cell r="B2" t="str">
            <v xml:space="preserve">STYLE </v>
          </cell>
        </row>
      </sheetData>
      <sheetData sheetId="3144">
        <row r="2">
          <cell r="B2" t="str">
            <v xml:space="preserve">STYLE </v>
          </cell>
        </row>
      </sheetData>
      <sheetData sheetId="3145">
        <row r="2">
          <cell r="B2" t="str">
            <v xml:space="preserve">STYLE </v>
          </cell>
        </row>
      </sheetData>
      <sheetData sheetId="3146">
        <row r="2">
          <cell r="B2" t="str">
            <v xml:space="preserve">STYLE </v>
          </cell>
        </row>
      </sheetData>
      <sheetData sheetId="3147">
        <row r="2">
          <cell r="B2" t="str">
            <v xml:space="preserve">STYLE </v>
          </cell>
        </row>
      </sheetData>
      <sheetData sheetId="3148">
        <row r="2">
          <cell r="B2" t="str">
            <v xml:space="preserve">STYLE </v>
          </cell>
        </row>
      </sheetData>
      <sheetData sheetId="3149">
        <row r="2">
          <cell r="B2" t="str">
            <v xml:space="preserve">STYLE </v>
          </cell>
        </row>
      </sheetData>
      <sheetData sheetId="3150">
        <row r="2">
          <cell r="B2" t="str">
            <v xml:space="preserve">STYLE </v>
          </cell>
        </row>
      </sheetData>
      <sheetData sheetId="3151">
        <row r="2">
          <cell r="B2" t="str">
            <v xml:space="preserve">STYLE </v>
          </cell>
        </row>
      </sheetData>
      <sheetData sheetId="3152">
        <row r="2">
          <cell r="B2" t="str">
            <v xml:space="preserve">STYLE </v>
          </cell>
        </row>
      </sheetData>
      <sheetData sheetId="3153"/>
      <sheetData sheetId="3154"/>
      <sheetData sheetId="3155"/>
      <sheetData sheetId="3156"/>
      <sheetData sheetId="3157"/>
      <sheetData sheetId="3158"/>
      <sheetData sheetId="3159"/>
      <sheetData sheetId="3160">
        <row r="3">
          <cell r="K3" t="str">
            <v>FOR THE MONTH ENDED JANUARY 1995</v>
          </cell>
        </row>
      </sheetData>
      <sheetData sheetId="3161"/>
      <sheetData sheetId="3162">
        <row r="3">
          <cell r="K3" t="str">
            <v>FOR THE MONTH ENDED JANUARY 1995</v>
          </cell>
        </row>
      </sheetData>
      <sheetData sheetId="3163"/>
      <sheetData sheetId="3164">
        <row r="2">
          <cell r="B2" t="str">
            <v xml:space="preserve">STYLE </v>
          </cell>
        </row>
      </sheetData>
      <sheetData sheetId="3165">
        <row r="2">
          <cell r="B2" t="str">
            <v xml:space="preserve">STYLE </v>
          </cell>
        </row>
      </sheetData>
      <sheetData sheetId="3166">
        <row r="2">
          <cell r="B2" t="str">
            <v xml:space="preserve">STYLE </v>
          </cell>
        </row>
      </sheetData>
      <sheetData sheetId="3167">
        <row r="2">
          <cell r="B2" t="str">
            <v xml:space="preserve">STYLE </v>
          </cell>
        </row>
      </sheetData>
      <sheetData sheetId="3168">
        <row r="2">
          <cell r="B2" t="str">
            <v xml:space="preserve">STYLE </v>
          </cell>
        </row>
      </sheetData>
      <sheetData sheetId="3169">
        <row r="2">
          <cell r="B2" t="str">
            <v xml:space="preserve">STYLE </v>
          </cell>
        </row>
      </sheetData>
      <sheetData sheetId="3170">
        <row r="2">
          <cell r="B2" t="str">
            <v xml:space="preserve">STYLE </v>
          </cell>
        </row>
      </sheetData>
      <sheetData sheetId="3171">
        <row r="2">
          <cell r="B2" t="str">
            <v xml:space="preserve">STYLE </v>
          </cell>
        </row>
      </sheetData>
      <sheetData sheetId="3172">
        <row r="2">
          <cell r="B2" t="str">
            <v xml:space="preserve">STYLE </v>
          </cell>
        </row>
      </sheetData>
      <sheetData sheetId="3173">
        <row r="2">
          <cell r="B2" t="str">
            <v xml:space="preserve">STYLE </v>
          </cell>
        </row>
      </sheetData>
      <sheetData sheetId="3174">
        <row r="2">
          <cell r="B2" t="str">
            <v xml:space="preserve">STYLE </v>
          </cell>
        </row>
      </sheetData>
      <sheetData sheetId="3175"/>
      <sheetData sheetId="3176"/>
      <sheetData sheetId="3177"/>
      <sheetData sheetId="3178"/>
      <sheetData sheetId="3179"/>
      <sheetData sheetId="3180"/>
      <sheetData sheetId="3181"/>
      <sheetData sheetId="3182"/>
      <sheetData sheetId="3183"/>
      <sheetData sheetId="3184">
        <row r="3">
          <cell r="K3" t="str">
            <v>FOR THE MONTH ENDED JANUARY 1995</v>
          </cell>
        </row>
      </sheetData>
      <sheetData sheetId="3185"/>
      <sheetData sheetId="3186">
        <row r="3">
          <cell r="K3" t="str">
            <v>FOR THE MONTH ENDED JANUARY 1995</v>
          </cell>
        </row>
      </sheetData>
      <sheetData sheetId="3187"/>
      <sheetData sheetId="3188">
        <row r="2">
          <cell r="B2" t="str">
            <v xml:space="preserve">STYLE </v>
          </cell>
        </row>
      </sheetData>
      <sheetData sheetId="3189">
        <row r="2">
          <cell r="B2" t="str">
            <v xml:space="preserve">STYLE </v>
          </cell>
        </row>
      </sheetData>
      <sheetData sheetId="3190">
        <row r="2">
          <cell r="B2" t="str">
            <v xml:space="preserve">STYLE </v>
          </cell>
        </row>
      </sheetData>
      <sheetData sheetId="3191">
        <row r="2">
          <cell r="B2" t="str">
            <v xml:space="preserve">STYLE </v>
          </cell>
        </row>
      </sheetData>
      <sheetData sheetId="3192"/>
      <sheetData sheetId="3193">
        <row r="2">
          <cell r="B2" t="str">
            <v xml:space="preserve">STYLE </v>
          </cell>
        </row>
      </sheetData>
      <sheetData sheetId="3194">
        <row r="2">
          <cell r="B2" t="str">
            <v xml:space="preserve">STYLE </v>
          </cell>
        </row>
      </sheetData>
      <sheetData sheetId="3195">
        <row r="2">
          <cell r="B2" t="str">
            <v xml:space="preserve">STYLE </v>
          </cell>
        </row>
      </sheetData>
      <sheetData sheetId="3196">
        <row r="2">
          <cell r="B2" t="str">
            <v xml:space="preserve">STYLE </v>
          </cell>
        </row>
      </sheetData>
      <sheetData sheetId="3197"/>
      <sheetData sheetId="3198"/>
      <sheetData sheetId="3199"/>
      <sheetData sheetId="3200"/>
      <sheetData sheetId="3201"/>
      <sheetData sheetId="3202"/>
      <sheetData sheetId="3203"/>
      <sheetData sheetId="3204"/>
      <sheetData sheetId="3205">
        <row r="2">
          <cell r="B2" t="str">
            <v xml:space="preserve">STYLE </v>
          </cell>
        </row>
      </sheetData>
      <sheetData sheetId="3206">
        <row r="2">
          <cell r="B2" t="str">
            <v xml:space="preserve">STYLE </v>
          </cell>
        </row>
      </sheetData>
      <sheetData sheetId="3207">
        <row r="2">
          <cell r="B2" t="str">
            <v xml:space="preserve">STYLE </v>
          </cell>
        </row>
      </sheetData>
      <sheetData sheetId="3208">
        <row r="2">
          <cell r="B2" t="str">
            <v xml:space="preserve">STYLE </v>
          </cell>
        </row>
      </sheetData>
      <sheetData sheetId="3209">
        <row r="2">
          <cell r="B2" t="str">
            <v xml:space="preserve">STYLE </v>
          </cell>
        </row>
      </sheetData>
      <sheetData sheetId="3210">
        <row r="2">
          <cell r="B2" t="str">
            <v xml:space="preserve">STYLE </v>
          </cell>
        </row>
      </sheetData>
      <sheetData sheetId="3211">
        <row r="2">
          <cell r="B2" t="str">
            <v xml:space="preserve">STYLE </v>
          </cell>
        </row>
      </sheetData>
      <sheetData sheetId="3212">
        <row r="2">
          <cell r="B2" t="str">
            <v xml:space="preserve">STYLE </v>
          </cell>
        </row>
      </sheetData>
      <sheetData sheetId="3213">
        <row r="2">
          <cell r="B2" t="str">
            <v xml:space="preserve">STYLE </v>
          </cell>
        </row>
      </sheetData>
      <sheetData sheetId="3214">
        <row r="2">
          <cell r="B2" t="str">
            <v xml:space="preserve">STYLE </v>
          </cell>
        </row>
      </sheetData>
      <sheetData sheetId="3215">
        <row r="2">
          <cell r="B2" t="str">
            <v xml:space="preserve">STYLE </v>
          </cell>
        </row>
      </sheetData>
      <sheetData sheetId="3216">
        <row r="2">
          <cell r="B2" t="str">
            <v xml:space="preserve">STYLE </v>
          </cell>
        </row>
      </sheetData>
      <sheetData sheetId="3217">
        <row r="2">
          <cell r="B2" t="str">
            <v xml:space="preserve">STYLE </v>
          </cell>
        </row>
      </sheetData>
      <sheetData sheetId="3218">
        <row r="2">
          <cell r="B2" t="str">
            <v xml:space="preserve">STYLE </v>
          </cell>
        </row>
      </sheetData>
      <sheetData sheetId="3219">
        <row r="2">
          <cell r="B2" t="str">
            <v xml:space="preserve">STYLE </v>
          </cell>
        </row>
      </sheetData>
      <sheetData sheetId="3220"/>
      <sheetData sheetId="3221"/>
      <sheetData sheetId="3222"/>
      <sheetData sheetId="3223"/>
      <sheetData sheetId="3224"/>
      <sheetData sheetId="3225"/>
      <sheetData sheetId="3226"/>
      <sheetData sheetId="3227"/>
      <sheetData sheetId="3228">
        <row r="2">
          <cell r="B2" t="str">
            <v xml:space="preserve">STYLE </v>
          </cell>
        </row>
      </sheetData>
      <sheetData sheetId="3229">
        <row r="2">
          <cell r="B2" t="str">
            <v xml:space="preserve">STYLE </v>
          </cell>
        </row>
      </sheetData>
      <sheetData sheetId="3230">
        <row r="2">
          <cell r="B2" t="str">
            <v xml:space="preserve">STYLE </v>
          </cell>
        </row>
      </sheetData>
      <sheetData sheetId="3231">
        <row r="2">
          <cell r="B2" t="str">
            <v xml:space="preserve">STYLE </v>
          </cell>
        </row>
      </sheetData>
      <sheetData sheetId="3232">
        <row r="2">
          <cell r="B2" t="str">
            <v xml:space="preserve">STYLE </v>
          </cell>
        </row>
      </sheetData>
      <sheetData sheetId="3233">
        <row r="2">
          <cell r="B2" t="str">
            <v xml:space="preserve">STYLE </v>
          </cell>
        </row>
      </sheetData>
      <sheetData sheetId="3234">
        <row r="2">
          <cell r="B2" t="str">
            <v xml:space="preserve">STYLE </v>
          </cell>
        </row>
      </sheetData>
      <sheetData sheetId="3235">
        <row r="2">
          <cell r="B2" t="str">
            <v xml:space="preserve">STYLE </v>
          </cell>
        </row>
      </sheetData>
      <sheetData sheetId="3236">
        <row r="2">
          <cell r="B2" t="str">
            <v xml:space="preserve">STYLE </v>
          </cell>
        </row>
      </sheetData>
      <sheetData sheetId="3237">
        <row r="2">
          <cell r="B2" t="str">
            <v xml:space="preserve">STYLE </v>
          </cell>
        </row>
      </sheetData>
      <sheetData sheetId="3238">
        <row r="2">
          <cell r="B2" t="str">
            <v xml:space="preserve">STYLE </v>
          </cell>
        </row>
      </sheetData>
      <sheetData sheetId="3239">
        <row r="2">
          <cell r="B2" t="str">
            <v xml:space="preserve">STYLE </v>
          </cell>
        </row>
      </sheetData>
      <sheetData sheetId="3240">
        <row r="2">
          <cell r="B2" t="str">
            <v xml:space="preserve">STYLE </v>
          </cell>
        </row>
      </sheetData>
      <sheetData sheetId="3241">
        <row r="2">
          <cell r="B2" t="str">
            <v xml:space="preserve">STYLE </v>
          </cell>
        </row>
      </sheetData>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row r="3">
          <cell r="K3" t="str">
            <v>FOR THE MONTH ENDED JANUARY 1995</v>
          </cell>
        </row>
      </sheetData>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row r="3">
          <cell r="K3" t="str">
            <v>FOR THE MONTH ENDED JANUARY 1995</v>
          </cell>
        </row>
      </sheetData>
      <sheetData sheetId="3296"/>
      <sheetData sheetId="3297" refreshError="1"/>
      <sheetData sheetId="3298" refreshError="1"/>
      <sheetData sheetId="3299" refreshError="1"/>
      <sheetData sheetId="3300" refreshError="1"/>
      <sheetData sheetId="3301">
        <row r="2">
          <cell r="B2" t="str">
            <v xml:space="preserve">STYLE </v>
          </cell>
        </row>
      </sheetData>
      <sheetData sheetId="3302" refreshError="1"/>
      <sheetData sheetId="3303" refreshError="1"/>
      <sheetData sheetId="3304" refreshError="1"/>
      <sheetData sheetId="3305" refreshError="1"/>
      <sheetData sheetId="3306"/>
      <sheetData sheetId="3307"/>
      <sheetData sheetId="3308"/>
      <sheetData sheetId="3309"/>
      <sheetData sheetId="3310"/>
      <sheetData sheetId="3311">
        <row r="2">
          <cell r="L2">
            <v>44835</v>
          </cell>
        </row>
      </sheetData>
      <sheetData sheetId="3312"/>
      <sheetData sheetId="3313"/>
      <sheetData sheetId="3314"/>
      <sheetData sheetId="3315"/>
      <sheetData sheetId="3316">
        <row r="2">
          <cell r="B2" t="str">
            <v xml:space="preserve">STYLE </v>
          </cell>
        </row>
      </sheetData>
      <sheetData sheetId="3317">
        <row r="2">
          <cell r="B2" t="str">
            <v xml:space="preserve">STYLE </v>
          </cell>
        </row>
      </sheetData>
      <sheetData sheetId="3318">
        <row r="2">
          <cell r="B2" t="str">
            <v xml:space="preserve">STYLE </v>
          </cell>
        </row>
      </sheetData>
      <sheetData sheetId="3319">
        <row r="2">
          <cell r="B2" t="str">
            <v xml:space="preserve">STYLE </v>
          </cell>
        </row>
      </sheetData>
      <sheetData sheetId="3320"/>
      <sheetData sheetId="3321"/>
      <sheetData sheetId="3322">
        <row r="2">
          <cell r="L2">
            <v>44835</v>
          </cell>
        </row>
      </sheetData>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row r="3">
          <cell r="K3" t="str">
            <v>FOR THE MONTH ENDED JANUARY 1995</v>
          </cell>
        </row>
      </sheetData>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row r="2">
          <cell r="B2" t="str">
            <v>LI</v>
          </cell>
        </row>
      </sheetData>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row r="2">
          <cell r="L2">
            <v>44835</v>
          </cell>
        </row>
      </sheetData>
      <sheetData sheetId="3408"/>
      <sheetData sheetId="3409"/>
      <sheetData sheetId="3410"/>
      <sheetData sheetId="3411"/>
      <sheetData sheetId="3412"/>
      <sheetData sheetId="3413"/>
      <sheetData sheetId="3414"/>
      <sheetData sheetId="3415"/>
      <sheetData sheetId="3416"/>
      <sheetData sheetId="3417"/>
      <sheetData sheetId="3418"/>
      <sheetData sheetId="3419">
        <row r="2">
          <cell r="B2" t="str">
            <v xml:space="preserve">STYLE </v>
          </cell>
        </row>
      </sheetData>
      <sheetData sheetId="3420">
        <row r="2">
          <cell r="B2" t="str">
            <v xml:space="preserve">STYLE </v>
          </cell>
        </row>
      </sheetData>
      <sheetData sheetId="3421">
        <row r="2">
          <cell r="B2" t="str">
            <v xml:space="preserve">STYLE </v>
          </cell>
        </row>
      </sheetData>
      <sheetData sheetId="3422">
        <row r="2">
          <cell r="B2" t="str">
            <v xml:space="preserve">STYLE </v>
          </cell>
        </row>
      </sheetData>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row r="3">
          <cell r="K3" t="str">
            <v>FOR THE MONTH ENDED JANUARY 1995</v>
          </cell>
        </row>
      </sheetData>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row r="2">
          <cell r="B2" t="str">
            <v>LI</v>
          </cell>
        </row>
      </sheetData>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sheetData sheetId="3528">
        <row r="2">
          <cell r="B2" t="str">
            <v xml:space="preserve">STYLE </v>
          </cell>
        </row>
      </sheetData>
      <sheetData sheetId="3529">
        <row r="2">
          <cell r="B2" t="str">
            <v xml:space="preserve">STYLE </v>
          </cell>
        </row>
      </sheetData>
      <sheetData sheetId="3530">
        <row r="2">
          <cell r="B2" t="str">
            <v xml:space="preserve">STYLE </v>
          </cell>
        </row>
      </sheetData>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row r="2">
          <cell r="B2" t="str">
            <v xml:space="preserve">STYLE </v>
          </cell>
        </row>
      </sheetData>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row r="2">
          <cell r="B2" t="str">
            <v>LI</v>
          </cell>
        </row>
      </sheetData>
      <sheetData sheetId="3594">
        <row r="2">
          <cell r="B2" t="str">
            <v>LI</v>
          </cell>
        </row>
      </sheetData>
      <sheetData sheetId="3595">
        <row r="2">
          <cell r="B2" t="str">
            <v>LI</v>
          </cell>
        </row>
      </sheetData>
      <sheetData sheetId="3596">
        <row r="2">
          <cell r="B2" t="str">
            <v>LI</v>
          </cell>
        </row>
      </sheetData>
      <sheetData sheetId="3597">
        <row r="2">
          <cell r="B2" t="str">
            <v>LI</v>
          </cell>
        </row>
      </sheetData>
      <sheetData sheetId="3598"/>
      <sheetData sheetId="3599"/>
      <sheetData sheetId="3600">
        <row r="2">
          <cell r="B2" t="str">
            <v>LI</v>
          </cell>
        </row>
      </sheetData>
      <sheetData sheetId="3601">
        <row r="2">
          <cell r="B2" t="str">
            <v>LI</v>
          </cell>
        </row>
      </sheetData>
      <sheetData sheetId="3602">
        <row r="2">
          <cell r="B2" t="str">
            <v>LI</v>
          </cell>
        </row>
      </sheetData>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row r="2">
          <cell r="B2" t="str">
            <v xml:space="preserve">STYLE </v>
          </cell>
        </row>
      </sheetData>
      <sheetData sheetId="3624"/>
      <sheetData sheetId="3625"/>
      <sheetData sheetId="3626"/>
      <sheetData sheetId="3627"/>
      <sheetData sheetId="3628"/>
      <sheetData sheetId="3629">
        <row r="2">
          <cell r="L2">
            <v>44835</v>
          </cell>
        </row>
      </sheetData>
      <sheetData sheetId="3630"/>
      <sheetData sheetId="3631"/>
      <sheetData sheetId="3632"/>
      <sheetData sheetId="3633"/>
      <sheetData sheetId="3634"/>
      <sheetData sheetId="3635"/>
      <sheetData sheetId="3636"/>
      <sheetData sheetId="3637"/>
      <sheetData sheetId="3638"/>
      <sheetData sheetId="3639"/>
      <sheetData sheetId="3640"/>
      <sheetData sheetId="3641">
        <row r="2">
          <cell r="B2" t="str">
            <v xml:space="preserve">STYLE </v>
          </cell>
        </row>
      </sheetData>
      <sheetData sheetId="3642">
        <row r="2">
          <cell r="B2" t="str">
            <v xml:space="preserve">STYLE </v>
          </cell>
        </row>
      </sheetData>
      <sheetData sheetId="3643">
        <row r="2">
          <cell r="B2" t="str">
            <v xml:space="preserve">STYLE </v>
          </cell>
        </row>
      </sheetData>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row r="2">
          <cell r="B2" t="str">
            <v xml:space="preserve">STYLE </v>
          </cell>
        </row>
      </sheetData>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row r="2">
          <cell r="B2" t="str">
            <v>LI</v>
          </cell>
        </row>
      </sheetData>
      <sheetData sheetId="3707">
        <row r="2">
          <cell r="B2" t="str">
            <v>LI</v>
          </cell>
        </row>
      </sheetData>
      <sheetData sheetId="3708">
        <row r="2">
          <cell r="B2" t="str">
            <v>LI</v>
          </cell>
        </row>
      </sheetData>
      <sheetData sheetId="3709">
        <row r="2">
          <cell r="B2" t="str">
            <v>LI</v>
          </cell>
        </row>
      </sheetData>
      <sheetData sheetId="3710">
        <row r="2">
          <cell r="B2" t="str">
            <v>LI</v>
          </cell>
        </row>
      </sheetData>
      <sheetData sheetId="3711"/>
      <sheetData sheetId="3712"/>
      <sheetData sheetId="3713">
        <row r="2">
          <cell r="B2" t="str">
            <v>LI</v>
          </cell>
        </row>
      </sheetData>
      <sheetData sheetId="3714">
        <row r="2">
          <cell r="B2" t="str">
            <v>LI</v>
          </cell>
        </row>
      </sheetData>
      <sheetData sheetId="3715">
        <row r="2">
          <cell r="B2" t="str">
            <v>LI</v>
          </cell>
        </row>
      </sheetData>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row r="2">
          <cell r="B2" t="str">
            <v xml:space="preserve">STYLE </v>
          </cell>
        </row>
      </sheetData>
      <sheetData sheetId="3737"/>
      <sheetData sheetId="3738"/>
      <sheetData sheetId="3739"/>
      <sheetData sheetId="3740"/>
      <sheetData sheetId="3741"/>
      <sheetData sheetId="3742">
        <row r="2">
          <cell r="L2">
            <v>44835</v>
          </cell>
        </row>
      </sheetData>
      <sheetData sheetId="3743"/>
      <sheetData sheetId="3744"/>
      <sheetData sheetId="3745"/>
      <sheetData sheetId="3746"/>
      <sheetData sheetId="3747"/>
      <sheetData sheetId="3748"/>
      <sheetData sheetId="3749"/>
      <sheetData sheetId="3750"/>
      <sheetData sheetId="3751">
        <row r="2">
          <cell r="B2" t="str">
            <v xml:space="preserve">STYLE </v>
          </cell>
        </row>
      </sheetData>
      <sheetData sheetId="3752">
        <row r="2">
          <cell r="B2" t="str">
            <v xml:space="preserve">STYLE </v>
          </cell>
        </row>
      </sheetData>
      <sheetData sheetId="3753">
        <row r="2">
          <cell r="B2" t="str">
            <v xml:space="preserve">STYLE </v>
          </cell>
        </row>
      </sheetData>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row r="2">
          <cell r="B2" t="str">
            <v xml:space="preserve">STYLE </v>
          </cell>
        </row>
      </sheetData>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row r="2">
          <cell r="B2" t="str">
            <v>LI</v>
          </cell>
        </row>
      </sheetData>
      <sheetData sheetId="3817">
        <row r="2">
          <cell r="B2" t="str">
            <v>LI</v>
          </cell>
        </row>
      </sheetData>
      <sheetData sheetId="3818">
        <row r="2">
          <cell r="B2" t="str">
            <v>LI</v>
          </cell>
        </row>
      </sheetData>
      <sheetData sheetId="3819">
        <row r="2">
          <cell r="B2" t="str">
            <v>LI</v>
          </cell>
        </row>
      </sheetData>
      <sheetData sheetId="3820">
        <row r="2">
          <cell r="B2" t="str">
            <v>LI</v>
          </cell>
        </row>
      </sheetData>
      <sheetData sheetId="3821"/>
      <sheetData sheetId="3822"/>
      <sheetData sheetId="3823">
        <row r="2">
          <cell r="B2" t="str">
            <v>LI</v>
          </cell>
        </row>
      </sheetData>
      <sheetData sheetId="3824">
        <row r="2">
          <cell r="B2" t="str">
            <v>LI</v>
          </cell>
        </row>
      </sheetData>
      <sheetData sheetId="3825">
        <row r="2">
          <cell r="B2" t="str">
            <v>LI</v>
          </cell>
        </row>
      </sheetData>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row r="2">
          <cell r="B2" t="str">
            <v xml:space="preserve">STYLE </v>
          </cell>
        </row>
      </sheetData>
      <sheetData sheetId="3847"/>
      <sheetData sheetId="3848"/>
      <sheetData sheetId="3849"/>
      <sheetData sheetId="3850"/>
      <sheetData sheetId="3851"/>
      <sheetData sheetId="3852">
        <row r="2">
          <cell r="L2">
            <v>44835</v>
          </cell>
        </row>
      </sheetData>
      <sheetData sheetId="3853"/>
      <sheetData sheetId="3854"/>
      <sheetData sheetId="3855"/>
      <sheetData sheetId="3856"/>
      <sheetData sheetId="3857"/>
      <sheetData sheetId="3858"/>
      <sheetData sheetId="3859"/>
      <sheetData sheetId="3860" refreshError="1"/>
      <sheetData sheetId="386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lthcare"/>
      <sheetName val="Sheet1"/>
      <sheetName val="Charts"/>
      <sheetName val="Working"/>
      <sheetName val="PRD Sales-YTD"/>
      <sheetName val="monthly Vlookup"/>
      <sheetName val="Sheet2"/>
      <sheetName val="SKU SALES-YTD"/>
      <sheetName val="PRD CBM-YTD"/>
      <sheetName val="SKU CBM-YTD"/>
    </sheetNames>
    <sheetDataSet>
      <sheetData sheetId="0" refreshError="1"/>
      <sheetData sheetId="1" refreshError="1"/>
      <sheetData sheetId="2" refreshError="1"/>
      <sheetData sheetId="3"/>
      <sheetData sheetId="4" refreshError="1"/>
      <sheetData sheetId="5"/>
      <sheetData sheetId="6"/>
      <sheetData sheetId="7" refreshError="1"/>
      <sheetData sheetId="8" refreshError="1"/>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I"/>
      <sheetName val="Top Sheet"/>
      <sheetName val="Cap"/>
      <sheetName val="summary_2006_2008 (2)"/>
      <sheetName val="Assumptions"/>
      <sheetName val="P&amp;L USD"/>
      <sheetName val="CPH (USD)"/>
      <sheetName val="BS USD"/>
      <sheetName val="CF USD"/>
      <sheetName val="Capital Exp with USD"/>
      <sheetName val="Sales Budget"/>
      <sheetName val="Revenue Sheets"/>
      <sheetName val="Pivot"/>
      <sheetName val="SAP P &amp; L"/>
      <sheetName val="P&amp;L LKR"/>
      <sheetName val="BS LKR"/>
      <sheetName val="CPH (LKR)"/>
      <sheetName val="CF LKR"/>
      <sheetName val="Depn LKR-N"/>
      <sheetName val="DL % Change"/>
      <sheetName val="Depn USD"/>
      <sheetName val="Exch &amp; Int."/>
      <sheetName val="DL Analysis"/>
      <sheetName val="P&amp;L LKR (2)"/>
      <sheetName val="IT Cost Sheet"/>
      <sheetName val="Top_Sheet"/>
      <sheetName val="summary_2006_2008_(2)"/>
      <sheetName val="P&amp;L_USD"/>
      <sheetName val="CPH_(USD)"/>
      <sheetName val="BS_USD"/>
      <sheetName val="CF_USD"/>
      <sheetName val="Capital_Exp_with_USD"/>
      <sheetName val="Sales_Budget"/>
      <sheetName val="Revenue_Sheets"/>
      <sheetName val="SAP_P_&amp;_L"/>
      <sheetName val="P&amp;L_LKR"/>
      <sheetName val="BS_LKR"/>
      <sheetName val="CPH_(LKR)"/>
      <sheetName val="CF_LKR"/>
      <sheetName val="Depn_LKR-N"/>
      <sheetName val="DL_%_Change"/>
      <sheetName val="Depn_USD"/>
      <sheetName val="Exch_&amp;_Int_"/>
      <sheetName val="DL_Analysis"/>
      <sheetName val="P&amp;L_LKR_(2)"/>
      <sheetName val="IT_Cost_Sheet"/>
      <sheetName val="INDEX"/>
      <sheetName val="Sheet1"/>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R"/>
      <sheetName val="Dashboard"/>
      <sheetName val="Summary"/>
      <sheetName val="IS Trend"/>
      <sheetName val="Data Source"/>
      <sheetName val="Sheet1"/>
      <sheetName val="Budget Comparision"/>
      <sheetName val="OPEX"/>
      <sheetName val="Curr Month Cum"/>
      <sheetName val="Chart1"/>
      <sheetName val="Chart2"/>
      <sheetName val="Chart3"/>
      <sheetName val="Sheet2"/>
      <sheetName val="Sheet4"/>
      <sheetName val="Sheet3"/>
    </sheetNames>
    <sheetDataSet>
      <sheetData sheetId="0"/>
      <sheetData sheetId="1"/>
      <sheetData sheetId="2"/>
      <sheetData sheetId="3">
        <row r="65">
          <cell r="A65">
            <v>35002160</v>
          </cell>
          <cell r="B65" t="str">
            <v xml:space="preserve">      35002160  Shared Service</v>
          </cell>
          <cell r="C65">
            <v>182151.32</v>
          </cell>
          <cell r="D65">
            <v>182060.81</v>
          </cell>
          <cell r="E65">
            <v>180786.1</v>
          </cell>
        </row>
        <row r="66">
          <cell r="A66">
            <v>35002450</v>
          </cell>
          <cell r="B66" t="str">
            <v xml:space="preserve">      35002450  Audit Fees</v>
          </cell>
          <cell r="C66">
            <v>0</v>
          </cell>
          <cell r="D66">
            <v>0</v>
          </cell>
          <cell r="E66">
            <v>45702</v>
          </cell>
        </row>
        <row r="67">
          <cell r="A67">
            <v>35002500</v>
          </cell>
          <cell r="B67" t="str">
            <v xml:space="preserve">      35002500  Consultancy Fe</v>
          </cell>
          <cell r="C67">
            <v>0</v>
          </cell>
          <cell r="D67">
            <v>88000</v>
          </cell>
          <cell r="E67">
            <v>44336</v>
          </cell>
        </row>
        <row r="68">
          <cell r="A68">
            <v>35002950</v>
          </cell>
          <cell r="B68" t="str">
            <v xml:space="preserve">      35002950  Binding Charge</v>
          </cell>
          <cell r="C68">
            <v>1935</v>
          </cell>
          <cell r="D68">
            <v>0</v>
          </cell>
          <cell r="E68">
            <v>0</v>
          </cell>
        </row>
        <row r="69">
          <cell r="A69">
            <v>35004100</v>
          </cell>
          <cell r="B69" t="str">
            <v xml:space="preserve">      35004100  Software Expen</v>
          </cell>
          <cell r="C69">
            <v>22000</v>
          </cell>
          <cell r="D69">
            <v>-179000</v>
          </cell>
          <cell r="E69">
            <v>20039</v>
          </cell>
        </row>
        <row r="70">
          <cell r="A70">
            <v>35004150</v>
          </cell>
          <cell r="B70" t="str">
            <v xml:space="preserve">      35004150  Computer Stat</v>
          </cell>
          <cell r="C70">
            <v>106123.86</v>
          </cell>
          <cell r="D70">
            <v>107556</v>
          </cell>
          <cell r="E70">
            <v>107450</v>
          </cell>
        </row>
        <row r="71">
          <cell r="A71">
            <v>35004200</v>
          </cell>
          <cell r="B71" t="str">
            <v xml:space="preserve">      35004200  Courier Charge</v>
          </cell>
          <cell r="C71">
            <v>0</v>
          </cell>
          <cell r="D71">
            <v>138</v>
          </cell>
          <cell r="E71">
            <v>0</v>
          </cell>
        </row>
        <row r="72">
          <cell r="A72">
            <v>35004600</v>
          </cell>
          <cell r="B72" t="str">
            <v xml:space="preserve">      35004600  Depre-M Veh-Fr</v>
          </cell>
          <cell r="C72">
            <v>100799.94</v>
          </cell>
          <cell r="D72">
            <v>100799.93</v>
          </cell>
          <cell r="E72">
            <v>100799.95</v>
          </cell>
        </row>
        <row r="73">
          <cell r="A73">
            <v>35004750</v>
          </cell>
          <cell r="B73" t="str">
            <v xml:space="preserve">      35004750  Depr-Furn Fixt</v>
          </cell>
          <cell r="C73">
            <v>24714.65</v>
          </cell>
          <cell r="D73">
            <v>24714.57</v>
          </cell>
          <cell r="E73">
            <v>24714.65</v>
          </cell>
        </row>
        <row r="74">
          <cell r="A74">
            <v>35004800</v>
          </cell>
          <cell r="B74" t="str">
            <v xml:space="preserve">      35004800  Dep-Com H/W-Fr</v>
          </cell>
          <cell r="C74">
            <v>29804.54</v>
          </cell>
          <cell r="D74">
            <v>29734.58</v>
          </cell>
          <cell r="E74">
            <v>29734.53</v>
          </cell>
        </row>
        <row r="75">
          <cell r="A75">
            <v>35004900</v>
          </cell>
          <cell r="B75" t="str">
            <v xml:space="preserve">      35004900  Depre - Comput</v>
          </cell>
          <cell r="C75">
            <v>77403.41</v>
          </cell>
          <cell r="D75">
            <v>77403.41</v>
          </cell>
          <cell r="E75">
            <v>77403.42</v>
          </cell>
        </row>
        <row r="76">
          <cell r="A76">
            <v>35004950</v>
          </cell>
          <cell r="B76" t="str">
            <v xml:space="preserve">      35004950  Depre - Office</v>
          </cell>
          <cell r="C76">
            <v>73373.23</v>
          </cell>
          <cell r="D76">
            <v>73372.94</v>
          </cell>
          <cell r="E76">
            <v>73373</v>
          </cell>
        </row>
        <row r="77">
          <cell r="A77">
            <v>35005200</v>
          </cell>
          <cell r="B77" t="str">
            <v xml:space="preserve">      35005200  Depre - Air Co</v>
          </cell>
          <cell r="C77">
            <v>2763.91</v>
          </cell>
          <cell r="D77">
            <v>2763.91</v>
          </cell>
          <cell r="E77">
            <v>2763.91</v>
          </cell>
        </row>
        <row r="78">
          <cell r="A78">
            <v>35005650</v>
          </cell>
          <cell r="B78" t="str">
            <v xml:space="preserve">      35005650  Electricity</v>
          </cell>
          <cell r="C78">
            <v>182775.74</v>
          </cell>
          <cell r="D78">
            <v>291166.64</v>
          </cell>
          <cell r="E78">
            <v>219728.03</v>
          </cell>
        </row>
        <row r="79">
          <cell r="A79">
            <v>35005750</v>
          </cell>
          <cell r="B79" t="str">
            <v xml:space="preserve">      35005750  Equip Maint-Ai</v>
          </cell>
          <cell r="C79">
            <v>3400</v>
          </cell>
          <cell r="D79">
            <v>2000</v>
          </cell>
          <cell r="E79">
            <v>3250</v>
          </cell>
        </row>
        <row r="80">
          <cell r="A80">
            <v>35005800</v>
          </cell>
          <cell r="B80" t="str">
            <v xml:space="preserve">      35005800  Equip Maint-Co</v>
          </cell>
          <cell r="C80">
            <v>22000</v>
          </cell>
          <cell r="D80">
            <v>-188000</v>
          </cell>
          <cell r="E80">
            <v>31737</v>
          </cell>
        </row>
        <row r="81">
          <cell r="A81">
            <v>35005850</v>
          </cell>
          <cell r="B81" t="str">
            <v xml:space="preserve">      35005850  Equip Maint-Fa</v>
          </cell>
          <cell r="C81">
            <v>2000</v>
          </cell>
          <cell r="D81">
            <v>-10541.67</v>
          </cell>
          <cell r="E81">
            <v>458.33</v>
          </cell>
        </row>
        <row r="82">
          <cell r="A82">
            <v>35006000</v>
          </cell>
          <cell r="B82" t="str">
            <v xml:space="preserve">      35006000  Equip Maint -</v>
          </cell>
          <cell r="C82">
            <v>0</v>
          </cell>
          <cell r="D82">
            <v>26000</v>
          </cell>
          <cell r="E82">
            <v>11614</v>
          </cell>
        </row>
        <row r="83">
          <cell r="A83">
            <v>35006050</v>
          </cell>
          <cell r="B83" t="str">
            <v xml:space="preserve">      35006050  Equip Maint-Ph</v>
          </cell>
          <cell r="C83">
            <v>9185.24</v>
          </cell>
          <cell r="D83">
            <v>10052.02</v>
          </cell>
          <cell r="E83">
            <v>11000</v>
          </cell>
        </row>
        <row r="84">
          <cell r="A84">
            <v>35006150</v>
          </cell>
          <cell r="B84" t="str">
            <v xml:space="preserve">      35006150  Equip Maint -</v>
          </cell>
          <cell r="C84">
            <v>19324.439999999999</v>
          </cell>
          <cell r="D84">
            <v>24845.95</v>
          </cell>
          <cell r="E84">
            <v>26249.66</v>
          </cell>
        </row>
        <row r="85">
          <cell r="A85">
            <v>35007150</v>
          </cell>
          <cell r="B85" t="str">
            <v xml:space="preserve">      35007150  Generator expe</v>
          </cell>
          <cell r="C85">
            <v>0</v>
          </cell>
          <cell r="D85">
            <v>10000</v>
          </cell>
          <cell r="E85">
            <v>4049</v>
          </cell>
        </row>
        <row r="86">
          <cell r="A86">
            <v>35007200</v>
          </cell>
          <cell r="B86" t="str">
            <v xml:space="preserve">      35007200  Grp Service Ex</v>
          </cell>
          <cell r="C86">
            <v>100755.56</v>
          </cell>
          <cell r="D86">
            <v>79743.210000000006</v>
          </cell>
          <cell r="E86">
            <v>77469.5</v>
          </cell>
        </row>
        <row r="87">
          <cell r="A87">
            <v>35007300</v>
          </cell>
          <cell r="B87" t="str">
            <v xml:space="preserve">      35007300  Grp Service Ex</v>
          </cell>
          <cell r="C87">
            <v>4520</v>
          </cell>
          <cell r="D87">
            <v>142311.19</v>
          </cell>
          <cell r="E87">
            <v>85327.82</v>
          </cell>
        </row>
        <row r="88">
          <cell r="A88">
            <v>35007400</v>
          </cell>
          <cell r="B88" t="str">
            <v xml:space="preserve">      35007400  Grp Ser Exp-Se</v>
          </cell>
          <cell r="C88">
            <v>0</v>
          </cell>
          <cell r="D88">
            <v>0</v>
          </cell>
          <cell r="E88">
            <v>0</v>
          </cell>
        </row>
        <row r="89">
          <cell r="A89">
            <v>35007500</v>
          </cell>
          <cell r="B89" t="str">
            <v xml:space="preserve">      35007500  Insurance All</v>
          </cell>
          <cell r="C89">
            <v>0</v>
          </cell>
          <cell r="D89">
            <v>0</v>
          </cell>
          <cell r="E89">
            <v>0</v>
          </cell>
        </row>
        <row r="90">
          <cell r="A90">
            <v>35007550</v>
          </cell>
          <cell r="B90" t="str">
            <v xml:space="preserve">      35007550  Insurance -Computers</v>
          </cell>
          <cell r="C90">
            <v>0</v>
          </cell>
          <cell r="D90">
            <v>0</v>
          </cell>
          <cell r="E90">
            <v>1266.6500000000001</v>
          </cell>
        </row>
        <row r="91">
          <cell r="A91">
            <v>35007700</v>
          </cell>
          <cell r="B91" t="str">
            <v xml:space="preserve">      35007700  Insurance MV</v>
          </cell>
          <cell r="C91">
            <v>0</v>
          </cell>
          <cell r="D91">
            <v>0</v>
          </cell>
          <cell r="E91">
            <v>0</v>
          </cell>
        </row>
        <row r="92">
          <cell r="A92">
            <v>35007750</v>
          </cell>
          <cell r="B92" t="str">
            <v xml:space="preserve">      35007750  Insurance - Others</v>
          </cell>
          <cell r="C92">
            <v>0</v>
          </cell>
          <cell r="D92">
            <v>0</v>
          </cell>
          <cell r="E92">
            <v>3920.86</v>
          </cell>
        </row>
        <row r="93">
          <cell r="A93">
            <v>35007800</v>
          </cell>
          <cell r="B93" t="str">
            <v xml:space="preserve">      35007800  Insu - Per Accident</v>
          </cell>
          <cell r="E93">
            <v>4315</v>
          </cell>
        </row>
        <row r="94">
          <cell r="A94">
            <v>35007850</v>
          </cell>
          <cell r="B94" t="str">
            <v xml:space="preserve">      35007850  Insu - Public</v>
          </cell>
          <cell r="C94">
            <v>0</v>
          </cell>
          <cell r="D94">
            <v>2389.56</v>
          </cell>
          <cell r="E94">
            <v>0</v>
          </cell>
        </row>
        <row r="95">
          <cell r="A95">
            <v>35007900</v>
          </cell>
          <cell r="B95" t="str">
            <v xml:space="preserve">      35007900  Insurance Surgical</v>
          </cell>
          <cell r="C95">
            <v>99903.96</v>
          </cell>
          <cell r="D95">
            <v>105817.53</v>
          </cell>
          <cell r="E95">
            <v>0</v>
          </cell>
        </row>
        <row r="96">
          <cell r="A96">
            <v>35007950</v>
          </cell>
          <cell r="B96" t="str">
            <v xml:space="preserve">      35007950 Insu-Workmen's</v>
          </cell>
          <cell r="E96">
            <v>1252.93</v>
          </cell>
        </row>
        <row r="97">
          <cell r="A97">
            <v>35008050</v>
          </cell>
          <cell r="B97" t="str">
            <v xml:space="preserve">      35008050  Insu-Cash in T</v>
          </cell>
          <cell r="C97">
            <v>0</v>
          </cell>
          <cell r="D97">
            <v>0</v>
          </cell>
          <cell r="E97">
            <v>4857.0200000000004</v>
          </cell>
        </row>
        <row r="98">
          <cell r="A98">
            <v>35008150</v>
          </cell>
          <cell r="B98" t="str">
            <v xml:space="preserve">      35008150  Insu-Electroni</v>
          </cell>
          <cell r="C98">
            <v>0</v>
          </cell>
          <cell r="D98">
            <v>0</v>
          </cell>
          <cell r="E98">
            <v>3666.15</v>
          </cell>
        </row>
        <row r="99">
          <cell r="A99">
            <v>35008200</v>
          </cell>
          <cell r="B99" t="str">
            <v xml:space="preserve">      35008200  Insurance - F</v>
          </cell>
          <cell r="E99">
            <v>417.51</v>
          </cell>
        </row>
        <row r="100">
          <cell r="A100">
            <v>35008300</v>
          </cell>
          <cell r="B100" t="str">
            <v xml:space="preserve">      35008300  Insurance - Me</v>
          </cell>
          <cell r="C100">
            <v>97000</v>
          </cell>
          <cell r="D100">
            <v>-151000</v>
          </cell>
          <cell r="E100">
            <v>105181.91</v>
          </cell>
        </row>
        <row r="101">
          <cell r="A101">
            <v>35008500</v>
          </cell>
          <cell r="B101" t="str">
            <v xml:space="preserve">      35008500  Internet &amp; E-M</v>
          </cell>
          <cell r="C101">
            <v>0</v>
          </cell>
          <cell r="D101">
            <v>0</v>
          </cell>
          <cell r="E101">
            <v>0</v>
          </cell>
        </row>
        <row r="102">
          <cell r="A102">
            <v>35008600</v>
          </cell>
          <cell r="B102" t="str">
            <v xml:space="preserve">      35008600  IT Charges</v>
          </cell>
          <cell r="C102">
            <v>0</v>
          </cell>
          <cell r="D102">
            <v>0</v>
          </cell>
          <cell r="E102">
            <v>0</v>
          </cell>
        </row>
        <row r="103">
          <cell r="A103">
            <v>35013050</v>
          </cell>
          <cell r="B103" t="str">
            <v xml:space="preserve">      35013050  Cell Phone</v>
          </cell>
          <cell r="C103">
            <v>62998.48</v>
          </cell>
          <cell r="D103">
            <v>-61906.99</v>
          </cell>
          <cell r="E103">
            <v>79956.259999999995</v>
          </cell>
        </row>
        <row r="104">
          <cell r="A104">
            <v>35013400</v>
          </cell>
          <cell r="B104" t="str">
            <v xml:space="preserve">      35013400  Legal Fees</v>
          </cell>
          <cell r="C104">
            <v>18875</v>
          </cell>
          <cell r="D104">
            <v>0</v>
          </cell>
          <cell r="E104">
            <v>0</v>
          </cell>
        </row>
        <row r="105">
          <cell r="A105">
            <v>35013450</v>
          </cell>
          <cell r="B105" t="str">
            <v>License &amp; Regi</v>
          </cell>
        </row>
        <row r="106">
          <cell r="A106">
            <v>35014100</v>
          </cell>
          <cell r="B106" t="str">
            <v xml:space="preserve">      35014100  N-Papers/Perio</v>
          </cell>
          <cell r="C106">
            <v>1440</v>
          </cell>
          <cell r="D106">
            <v>1340</v>
          </cell>
          <cell r="E106">
            <v>4540</v>
          </cell>
        </row>
        <row r="107">
          <cell r="A107">
            <v>35014200</v>
          </cell>
          <cell r="B107" t="str">
            <v xml:space="preserve">      35014200  Office Mainten</v>
          </cell>
          <cell r="C107">
            <v>92939.42</v>
          </cell>
          <cell r="D107">
            <v>78385.33</v>
          </cell>
          <cell r="E107">
            <v>69172.39</v>
          </cell>
        </row>
        <row r="108">
          <cell r="A108">
            <v>35014400</v>
          </cell>
          <cell r="B108" t="str">
            <v xml:space="preserve">      35014400  Stationery exp</v>
          </cell>
          <cell r="C108">
            <v>49991.519999999997</v>
          </cell>
          <cell r="D108">
            <v>-35891.64</v>
          </cell>
          <cell r="E108">
            <v>51924.5</v>
          </cell>
        </row>
        <row r="109">
          <cell r="A109">
            <v>35014450</v>
          </cell>
          <cell r="B109" t="str">
            <v xml:space="preserve">      35014450  Printing expen</v>
          </cell>
          <cell r="C109">
            <v>60827.14</v>
          </cell>
          <cell r="D109">
            <v>-23461.89</v>
          </cell>
          <cell r="E109">
            <v>58050</v>
          </cell>
        </row>
        <row r="110">
          <cell r="A110">
            <v>35015300</v>
          </cell>
          <cell r="B110" t="str">
            <v xml:space="preserve">      35015300  Rent</v>
          </cell>
          <cell r="C110">
            <v>493650.08</v>
          </cell>
          <cell r="D110">
            <v>431349.42</v>
          </cell>
          <cell r="E110">
            <v>430860</v>
          </cell>
        </row>
        <row r="111">
          <cell r="A111">
            <v>35015550</v>
          </cell>
          <cell r="B111" t="str">
            <v xml:space="preserve">      35015550  Stamp Duty</v>
          </cell>
          <cell r="C111">
            <v>22975</v>
          </cell>
          <cell r="D111">
            <v>24050</v>
          </cell>
          <cell r="E111">
            <v>23600</v>
          </cell>
        </row>
        <row r="112">
          <cell r="A112">
            <v>35015700</v>
          </cell>
          <cell r="B112" t="str">
            <v xml:space="preserve">      35015700  Storage Charge</v>
          </cell>
          <cell r="C112">
            <v>0</v>
          </cell>
          <cell r="D112">
            <v>0</v>
          </cell>
          <cell r="E112">
            <v>0</v>
          </cell>
        </row>
        <row r="113">
          <cell r="A113">
            <v>35015750</v>
          </cell>
          <cell r="B113" t="str">
            <v xml:space="preserve">      35015750  Subscription -</v>
          </cell>
          <cell r="C113">
            <v>8000</v>
          </cell>
          <cell r="D113">
            <v>0</v>
          </cell>
          <cell r="E113">
            <v>0</v>
          </cell>
        </row>
        <row r="114">
          <cell r="A114">
            <v>35015800</v>
          </cell>
          <cell r="B114" t="str">
            <v xml:space="preserve">      35015800  Subscription-F</v>
          </cell>
          <cell r="C114">
            <v>0</v>
          </cell>
          <cell r="D114">
            <v>16000</v>
          </cell>
          <cell r="E114">
            <v>9182</v>
          </cell>
        </row>
        <row r="115">
          <cell r="A115">
            <v>35015850</v>
          </cell>
          <cell r="B115" t="str">
            <v xml:space="preserve">      35015850  Telephone</v>
          </cell>
          <cell r="C115">
            <v>120949.67</v>
          </cell>
          <cell r="D115">
            <v>910.32</v>
          </cell>
          <cell r="E115">
            <v>131819.76</v>
          </cell>
        </row>
        <row r="116">
          <cell r="A116">
            <v>35016600</v>
          </cell>
          <cell r="B116" t="str">
            <v xml:space="preserve">      35016600  Water</v>
          </cell>
          <cell r="C116">
            <v>7374</v>
          </cell>
          <cell r="D116">
            <v>3063</v>
          </cell>
          <cell r="E116">
            <v>3063</v>
          </cell>
        </row>
        <row r="117">
          <cell r="A117">
            <v>35016750</v>
          </cell>
          <cell r="B117" t="str">
            <v xml:space="preserve">      35016750  Bank Charges</v>
          </cell>
          <cell r="C117">
            <v>195679.8</v>
          </cell>
          <cell r="D117">
            <v>82073.740000000005</v>
          </cell>
          <cell r="E117">
            <v>73789.16</v>
          </cell>
        </row>
        <row r="118">
          <cell r="A118">
            <v>35016800</v>
          </cell>
          <cell r="B118" t="str">
            <v xml:space="preserve">      35016800  Bank Debit Tax</v>
          </cell>
          <cell r="C118">
            <v>158775.98000000001</v>
          </cell>
          <cell r="D118">
            <v>208323.63</v>
          </cell>
          <cell r="E118">
            <v>195133.42</v>
          </cell>
        </row>
        <row r="119">
          <cell r="A119">
            <v>35017550</v>
          </cell>
          <cell r="B119" t="str">
            <v xml:space="preserve">      35017550  Postage</v>
          </cell>
          <cell r="C119">
            <v>0</v>
          </cell>
          <cell r="D119">
            <v>560</v>
          </cell>
          <cell r="E119">
            <v>340</v>
          </cell>
        </row>
        <row r="120">
          <cell r="A120">
            <v>35001500</v>
          </cell>
          <cell r="B120" t="str">
            <v xml:space="preserve">      35001500  Training &amp; Dev</v>
          </cell>
          <cell r="C120">
            <v>109694.79</v>
          </cell>
          <cell r="D120">
            <v>35098.49</v>
          </cell>
          <cell r="E120">
            <v>243902</v>
          </cell>
        </row>
      </sheetData>
      <sheetData sheetId="4">
        <row r="109">
          <cell r="L109" t="str">
            <v>Jan</v>
          </cell>
        </row>
      </sheetData>
      <sheetData sheetId="5">
        <row r="1">
          <cell r="A1" t="str">
            <v>t</v>
          </cell>
          <cell r="C1" t="str">
            <v>Actual CM</v>
          </cell>
        </row>
        <row r="2">
          <cell r="A2">
            <v>10002110</v>
          </cell>
          <cell r="B2" t="str">
            <v>TO-Sales Retur</v>
          </cell>
          <cell r="C2">
            <v>8624005</v>
          </cell>
        </row>
        <row r="3">
          <cell r="A3">
            <v>10005500</v>
          </cell>
          <cell r="B3" t="str">
            <v>TO-Tickets</v>
          </cell>
          <cell r="C3">
            <v>-135304099.5</v>
          </cell>
        </row>
        <row r="4">
          <cell r="A4">
            <v>10005000</v>
          </cell>
          <cell r="B4" t="str">
            <v>TO-Hotels</v>
          </cell>
          <cell r="C4">
            <v>-3238109.72</v>
          </cell>
        </row>
        <row r="5">
          <cell r="A5">
            <v>10005600</v>
          </cell>
          <cell r="B5" t="str">
            <v>TO-Tours</v>
          </cell>
          <cell r="C5">
            <v>-10196076.98</v>
          </cell>
        </row>
        <row r="6">
          <cell r="A6" t="str">
            <v>TOTAL SALE</v>
          </cell>
          <cell r="B6" t="str">
            <v>S</v>
          </cell>
          <cell r="C6">
            <v>-140114281.19999999</v>
          </cell>
        </row>
        <row r="7">
          <cell r="A7">
            <v>10002110</v>
          </cell>
          <cell r="B7" t="str">
            <v>TO-Sales Retur</v>
          </cell>
          <cell r="C7">
            <v>8624005</v>
          </cell>
        </row>
        <row r="8">
          <cell r="A8">
            <v>10005040</v>
          </cell>
          <cell r="B8" t="str">
            <v>TO-Sales Rtn-D</v>
          </cell>
          <cell r="C8">
            <v>-204156</v>
          </cell>
        </row>
        <row r="9">
          <cell r="A9">
            <v>10005045</v>
          </cell>
          <cell r="B9" t="str">
            <v>TO-Sales Rtn-E</v>
          </cell>
          <cell r="C9">
            <v>150705</v>
          </cell>
        </row>
        <row r="10">
          <cell r="A10">
            <v>10006510</v>
          </cell>
          <cell r="B10" t="str">
            <v>Sales Return T</v>
          </cell>
          <cell r="C10">
            <v>1559187</v>
          </cell>
        </row>
        <row r="11">
          <cell r="A11">
            <v>21003505</v>
          </cell>
          <cell r="B11" t="str">
            <v>COS-Sales Ret-</v>
          </cell>
          <cell r="C11">
            <v>-9725135.9800000004</v>
          </cell>
        </row>
        <row r="12">
          <cell r="A12">
            <v>10005500</v>
          </cell>
          <cell r="B12" t="str">
            <v>TO-Tickets</v>
          </cell>
          <cell r="C12">
            <v>-135304099.5</v>
          </cell>
        </row>
        <row r="13">
          <cell r="A13">
            <v>10003000</v>
          </cell>
          <cell r="B13" t="str">
            <v>TO-SL Taxes Ti</v>
          </cell>
          <cell r="C13">
            <v>-30985673</v>
          </cell>
        </row>
        <row r="14">
          <cell r="A14">
            <v>10003350</v>
          </cell>
          <cell r="B14" t="str">
            <v>TO-Trade Disc'</v>
          </cell>
          <cell r="C14">
            <v>3701041</v>
          </cell>
        </row>
        <row r="15">
          <cell r="A15">
            <v>10007050</v>
          </cell>
          <cell r="B15" t="str">
            <v>Incentive Inco</v>
          </cell>
          <cell r="C15">
            <v>0</v>
          </cell>
        </row>
        <row r="16">
          <cell r="A16">
            <v>10008450</v>
          </cell>
          <cell r="B16" t="str">
            <v>Other TKT Inco</v>
          </cell>
          <cell r="C16">
            <v>-3321068.93</v>
          </cell>
        </row>
        <row r="17">
          <cell r="A17">
            <v>10008250</v>
          </cell>
          <cell r="B17" t="str">
            <v>Overider Com -</v>
          </cell>
          <cell r="C17">
            <v>-388993.01</v>
          </cell>
        </row>
        <row r="18">
          <cell r="A18">
            <v>10008300</v>
          </cell>
          <cell r="B18" t="str">
            <v>Introducer COM</v>
          </cell>
          <cell r="C18">
            <v>181008.79</v>
          </cell>
        </row>
        <row r="19">
          <cell r="A19">
            <v>10005965</v>
          </cell>
          <cell r="B19" t="str">
            <v>TO-G.D.S. Inco</v>
          </cell>
          <cell r="C19">
            <v>-1320850</v>
          </cell>
        </row>
        <row r="20">
          <cell r="A20">
            <v>21001850</v>
          </cell>
          <cell r="B20" t="str">
            <v>COS-Tickets</v>
          </cell>
          <cell r="C20">
            <v>158498036.99000001</v>
          </cell>
        </row>
        <row r="21">
          <cell r="A21" t="str">
            <v>TICKETING</v>
          </cell>
          <cell r="B21" t="str">
            <v>INCOME</v>
          </cell>
          <cell r="C21">
            <v>-8535992.6400000006</v>
          </cell>
        </row>
        <row r="22">
          <cell r="A22">
            <v>10005600</v>
          </cell>
          <cell r="B22" t="str">
            <v>TO-Tours</v>
          </cell>
          <cell r="C22">
            <v>-10196076.98</v>
          </cell>
        </row>
        <row r="23">
          <cell r="A23">
            <v>21002000</v>
          </cell>
          <cell r="B23" t="str">
            <v>COS-Tours</v>
          </cell>
          <cell r="C23">
            <v>9328307.7300000004</v>
          </cell>
        </row>
        <row r="24">
          <cell r="A24" t="str">
            <v>TOURS INCO</v>
          </cell>
          <cell r="B24" t="str">
            <v>ME</v>
          </cell>
          <cell r="C24">
            <v>-867769.25</v>
          </cell>
        </row>
        <row r="25">
          <cell r="A25">
            <v>10005000</v>
          </cell>
          <cell r="B25" t="str">
            <v>TO-Hotels</v>
          </cell>
          <cell r="C25">
            <v>-3238109.72</v>
          </cell>
        </row>
        <row r="26">
          <cell r="A26">
            <v>10002850</v>
          </cell>
          <cell r="B26" t="str">
            <v>TO-SL Taxes-Ho</v>
          </cell>
          <cell r="C26">
            <v>0</v>
          </cell>
        </row>
        <row r="27">
          <cell r="A27">
            <v>10008200</v>
          </cell>
          <cell r="B27" t="str">
            <v>TO-Trade Disc'</v>
          </cell>
          <cell r="C27">
            <v>12516</v>
          </cell>
        </row>
        <row r="28">
          <cell r="A28">
            <v>10008400</v>
          </cell>
          <cell r="B28" t="str">
            <v>Hotel Other In</v>
          </cell>
          <cell r="C28">
            <v>-814</v>
          </cell>
        </row>
        <row r="29">
          <cell r="A29">
            <v>21001900</v>
          </cell>
          <cell r="B29" t="str">
            <v>COS-Hotel</v>
          </cell>
          <cell r="C29">
            <v>2911875.21</v>
          </cell>
        </row>
        <row r="30">
          <cell r="A30" t="str">
            <v>HOTELS INC</v>
          </cell>
          <cell r="B30" t="str">
            <v>OME</v>
          </cell>
          <cell r="C30">
            <v>-314532.51</v>
          </cell>
        </row>
        <row r="31">
          <cell r="A31">
            <v>10005550</v>
          </cell>
          <cell r="B31" t="str">
            <v>TO-Travelers C</v>
          </cell>
          <cell r="C31">
            <v>-17199889</v>
          </cell>
        </row>
        <row r="32">
          <cell r="A32">
            <v>10003050</v>
          </cell>
          <cell r="B32" t="str">
            <v>TO-Sales Taxes</v>
          </cell>
          <cell r="C32">
            <v>-165373</v>
          </cell>
        </row>
        <row r="33">
          <cell r="A33">
            <v>10008350</v>
          </cell>
          <cell r="B33" t="str">
            <v>TC Other Incom</v>
          </cell>
          <cell r="C33">
            <v>0</v>
          </cell>
        </row>
        <row r="34">
          <cell r="A34">
            <v>21001950</v>
          </cell>
          <cell r="B34" t="str">
            <v>COS-TC</v>
          </cell>
          <cell r="C34">
            <v>17058404</v>
          </cell>
        </row>
        <row r="35">
          <cell r="A35" t="str">
            <v>TC INCOME</v>
          </cell>
          <cell r="C35">
            <v>-306858</v>
          </cell>
        </row>
        <row r="36">
          <cell r="A36">
            <v>10005800</v>
          </cell>
          <cell r="B36" t="str">
            <v>TO-Refd Adm Fe</v>
          </cell>
          <cell r="C36">
            <v>-463213</v>
          </cell>
        </row>
        <row r="37">
          <cell r="A37" t="str">
            <v>REFUND FEE</v>
          </cell>
          <cell r="B37" t="str">
            <v>S</v>
          </cell>
          <cell r="C37">
            <v>-463213</v>
          </cell>
        </row>
        <row r="38">
          <cell r="A38">
            <v>10005750</v>
          </cell>
          <cell r="B38" t="str">
            <v>TO-Other Sales</v>
          </cell>
          <cell r="C38">
            <v>-2532031.5</v>
          </cell>
        </row>
        <row r="39">
          <cell r="A39">
            <v>21003500</v>
          </cell>
          <cell r="B39" t="str">
            <v>COS-O/Service</v>
          </cell>
          <cell r="C39">
            <v>2276840.94</v>
          </cell>
        </row>
        <row r="40">
          <cell r="A40" t="str">
            <v>VISA FEES</v>
          </cell>
          <cell r="C40">
            <v>-255190.56</v>
          </cell>
        </row>
        <row r="41">
          <cell r="A41" t="str">
            <v>TRV INSURA</v>
          </cell>
          <cell r="B41" t="str">
            <v>NCE</v>
          </cell>
          <cell r="C41">
            <v>0</v>
          </cell>
        </row>
        <row r="42">
          <cell r="A42" t="str">
            <v>GROSS PROF</v>
          </cell>
          <cell r="B42" t="str">
            <v>IT</v>
          </cell>
          <cell r="C42">
            <v>-10743555.960000001</v>
          </cell>
        </row>
        <row r="43">
          <cell r="A43">
            <v>35000000</v>
          </cell>
          <cell r="B43" t="str">
            <v>Salary</v>
          </cell>
          <cell r="C43">
            <v>2462194.6</v>
          </cell>
        </row>
        <row r="44">
          <cell r="A44">
            <v>35000100</v>
          </cell>
          <cell r="B44" t="str">
            <v>Contr to E.P.F</v>
          </cell>
          <cell r="C44">
            <v>172227.96</v>
          </cell>
        </row>
        <row r="45">
          <cell r="A45">
            <v>35000150</v>
          </cell>
          <cell r="B45" t="str">
            <v>Contr to E.T.F</v>
          </cell>
          <cell r="C45">
            <v>68250.69</v>
          </cell>
        </row>
        <row r="46">
          <cell r="A46">
            <v>35000200</v>
          </cell>
          <cell r="B46" t="str">
            <v>Contr to M.S.P</v>
          </cell>
          <cell r="C46">
            <v>110974.8</v>
          </cell>
        </row>
        <row r="47">
          <cell r="A47">
            <v>35000250</v>
          </cell>
          <cell r="B47" t="str">
            <v>Overtime</v>
          </cell>
          <cell r="C47">
            <v>16509.669999999998</v>
          </cell>
        </row>
        <row r="48">
          <cell r="A48">
            <v>35000300</v>
          </cell>
          <cell r="B48" t="str">
            <v>Bonus</v>
          </cell>
          <cell r="C48">
            <v>679602</v>
          </cell>
        </row>
        <row r="49">
          <cell r="A49">
            <v>35000350</v>
          </cell>
          <cell r="B49" t="str">
            <v>Gratuity</v>
          </cell>
          <cell r="C49">
            <v>591954.27</v>
          </cell>
        </row>
        <row r="50">
          <cell r="A50">
            <v>35000450</v>
          </cell>
          <cell r="B50" t="str">
            <v>Wages - Casual</v>
          </cell>
          <cell r="C50">
            <v>0</v>
          </cell>
        </row>
        <row r="51">
          <cell r="A51" t="str">
            <v>SALARY REL</v>
          </cell>
          <cell r="B51" t="str">
            <v>ATED EXPEN</v>
          </cell>
          <cell r="C51">
            <v>4101713.99</v>
          </cell>
        </row>
        <row r="52">
          <cell r="A52">
            <v>35002160</v>
          </cell>
          <cell r="B52" t="str">
            <v>Shared Service</v>
          </cell>
          <cell r="C52">
            <v>180786.1</v>
          </cell>
        </row>
        <row r="53">
          <cell r="A53">
            <v>35002250</v>
          </cell>
          <cell r="B53" t="str">
            <v>Adver. Exp-Pro</v>
          </cell>
          <cell r="C53">
            <v>0</v>
          </cell>
        </row>
        <row r="54">
          <cell r="A54">
            <v>35002300</v>
          </cell>
          <cell r="B54" t="str">
            <v>Adver. Exp-Not</v>
          </cell>
          <cell r="C54">
            <v>0</v>
          </cell>
        </row>
        <row r="55">
          <cell r="A55">
            <v>35002450</v>
          </cell>
          <cell r="B55" t="str">
            <v>Audit Fees</v>
          </cell>
          <cell r="C55">
            <v>45702</v>
          </cell>
        </row>
        <row r="56">
          <cell r="A56">
            <v>35002500</v>
          </cell>
          <cell r="B56" t="str">
            <v>Consultancy Fe</v>
          </cell>
          <cell r="C56">
            <v>44336</v>
          </cell>
        </row>
        <row r="57">
          <cell r="A57">
            <v>35002550</v>
          </cell>
          <cell r="B57" t="str">
            <v>Professional F</v>
          </cell>
          <cell r="C57">
            <v>0</v>
          </cell>
        </row>
        <row r="58">
          <cell r="A58">
            <v>35002950</v>
          </cell>
          <cell r="B58" t="str">
            <v>Binding Charge</v>
          </cell>
          <cell r="C58">
            <v>0</v>
          </cell>
        </row>
        <row r="59">
          <cell r="A59">
            <v>35003050</v>
          </cell>
          <cell r="B59" t="str">
            <v>Bld. Maint-A/C</v>
          </cell>
          <cell r="C59">
            <v>0</v>
          </cell>
        </row>
        <row r="60">
          <cell r="A60">
            <v>35004100</v>
          </cell>
          <cell r="B60" t="str">
            <v>Software Expen</v>
          </cell>
          <cell r="C60">
            <v>20039</v>
          </cell>
        </row>
        <row r="61">
          <cell r="A61">
            <v>35004150</v>
          </cell>
          <cell r="B61" t="str">
            <v>Computer Stat</v>
          </cell>
          <cell r="C61">
            <v>107450</v>
          </cell>
        </row>
        <row r="62">
          <cell r="A62">
            <v>35004200</v>
          </cell>
          <cell r="B62" t="str">
            <v>Courier Charge</v>
          </cell>
          <cell r="C62">
            <v>0</v>
          </cell>
        </row>
        <row r="63">
          <cell r="A63">
            <v>35004600</v>
          </cell>
          <cell r="B63" t="str">
            <v>Depre-M Veh-Fr</v>
          </cell>
          <cell r="C63">
            <v>100799.95</v>
          </cell>
        </row>
        <row r="64">
          <cell r="A64">
            <v>35004750</v>
          </cell>
          <cell r="B64" t="str">
            <v>Depr-Furn Fixt</v>
          </cell>
          <cell r="C64">
            <v>24714.65</v>
          </cell>
        </row>
        <row r="65">
          <cell r="A65">
            <v>35004800</v>
          </cell>
          <cell r="B65" t="str">
            <v>Dep-Com H/W-Fr</v>
          </cell>
          <cell r="C65">
            <v>29734.53</v>
          </cell>
        </row>
        <row r="66">
          <cell r="A66">
            <v>35004900</v>
          </cell>
          <cell r="B66" t="str">
            <v>Depre - Comput</v>
          </cell>
          <cell r="C66">
            <v>77403.42</v>
          </cell>
        </row>
        <row r="67">
          <cell r="A67">
            <v>35004950</v>
          </cell>
          <cell r="B67" t="str">
            <v>Depre - Office</v>
          </cell>
          <cell r="C67">
            <v>73373</v>
          </cell>
        </row>
        <row r="68">
          <cell r="A68">
            <v>35005200</v>
          </cell>
          <cell r="B68" t="str">
            <v>Depre - Air Co</v>
          </cell>
          <cell r="C68">
            <v>2763.91</v>
          </cell>
        </row>
        <row r="69">
          <cell r="A69">
            <v>35005650</v>
          </cell>
          <cell r="B69" t="str">
            <v>Electricity</v>
          </cell>
          <cell r="C69">
            <v>219728.03</v>
          </cell>
        </row>
        <row r="70">
          <cell r="A70">
            <v>35005750</v>
          </cell>
          <cell r="B70" t="str">
            <v>Equip Maint-Ai</v>
          </cell>
          <cell r="C70">
            <v>3250</v>
          </cell>
        </row>
        <row r="71">
          <cell r="A71">
            <v>35005800</v>
          </cell>
          <cell r="B71" t="str">
            <v>Equip Maint-Co</v>
          </cell>
          <cell r="C71">
            <v>31737</v>
          </cell>
        </row>
        <row r="72">
          <cell r="A72">
            <v>35005850</v>
          </cell>
          <cell r="B72" t="str">
            <v>Equip Maint-Fa</v>
          </cell>
          <cell r="C72">
            <v>458.33</v>
          </cell>
        </row>
        <row r="73">
          <cell r="A73">
            <v>35006000</v>
          </cell>
          <cell r="B73" t="str">
            <v>Equip Maint -</v>
          </cell>
          <cell r="C73">
            <v>11614</v>
          </cell>
        </row>
        <row r="74">
          <cell r="A74">
            <v>35006050</v>
          </cell>
          <cell r="B74" t="str">
            <v>Equip Maint-Ph</v>
          </cell>
          <cell r="C74">
            <v>11000</v>
          </cell>
        </row>
        <row r="75">
          <cell r="A75">
            <v>35006150</v>
          </cell>
          <cell r="B75" t="str">
            <v>Equip Maint -</v>
          </cell>
          <cell r="C75">
            <v>26249.66</v>
          </cell>
        </row>
        <row r="76">
          <cell r="A76">
            <v>35007050</v>
          </cell>
          <cell r="B76" t="str">
            <v>General Expens</v>
          </cell>
          <cell r="C76">
            <v>0</v>
          </cell>
        </row>
        <row r="77">
          <cell r="A77">
            <v>35007150</v>
          </cell>
          <cell r="B77" t="str">
            <v>Generator expe</v>
          </cell>
          <cell r="C77">
            <v>4049</v>
          </cell>
        </row>
        <row r="78">
          <cell r="A78">
            <v>35007200</v>
          </cell>
          <cell r="B78" t="str">
            <v>Grp Service Ex</v>
          </cell>
          <cell r="C78">
            <v>77469.5</v>
          </cell>
        </row>
        <row r="79">
          <cell r="A79">
            <v>35007250</v>
          </cell>
          <cell r="B79" t="str">
            <v>Grp Service Ex</v>
          </cell>
          <cell r="C79">
            <v>0</v>
          </cell>
        </row>
        <row r="80">
          <cell r="A80">
            <v>35007300</v>
          </cell>
          <cell r="B80" t="str">
            <v>Grp Service Ex</v>
          </cell>
          <cell r="C80">
            <v>85327.82</v>
          </cell>
        </row>
        <row r="81">
          <cell r="A81">
            <v>35007400</v>
          </cell>
          <cell r="B81" t="str">
            <v>Grp Ser Exp-Se</v>
          </cell>
          <cell r="C81">
            <v>0</v>
          </cell>
        </row>
        <row r="82">
          <cell r="A82">
            <v>35007500</v>
          </cell>
          <cell r="B82" t="str">
            <v>Insurance All</v>
          </cell>
          <cell r="C82">
            <v>0</v>
          </cell>
        </row>
        <row r="83">
          <cell r="A83">
            <v>35007550</v>
          </cell>
          <cell r="B83" t="str">
            <v>Insurance -Com</v>
          </cell>
          <cell r="C83">
            <v>1266.6500000000001</v>
          </cell>
        </row>
        <row r="84">
          <cell r="A84">
            <v>35007700</v>
          </cell>
          <cell r="B84" t="str">
            <v>Insurance MV</v>
          </cell>
          <cell r="C84">
            <v>0</v>
          </cell>
        </row>
        <row r="85">
          <cell r="A85">
            <v>35007750</v>
          </cell>
          <cell r="B85" t="str">
            <v>Insurance - Ot</v>
          </cell>
          <cell r="C85">
            <v>3920.86</v>
          </cell>
        </row>
        <row r="86">
          <cell r="A86">
            <v>35007800</v>
          </cell>
          <cell r="B86" t="str">
            <v>Insur-Per. Acc</v>
          </cell>
          <cell r="C86">
            <v>4315</v>
          </cell>
        </row>
        <row r="87">
          <cell r="A87">
            <v>35007850</v>
          </cell>
          <cell r="B87" t="str">
            <v>Insu - Public</v>
          </cell>
          <cell r="C87">
            <v>0</v>
          </cell>
        </row>
        <row r="88">
          <cell r="A88">
            <v>35007900</v>
          </cell>
          <cell r="B88" t="str">
            <v>Insurance Sur</v>
          </cell>
          <cell r="C88">
            <v>0</v>
          </cell>
        </row>
        <row r="89">
          <cell r="A89">
            <v>35007950</v>
          </cell>
          <cell r="B89" t="str">
            <v>Insu-Workmen's</v>
          </cell>
          <cell r="C89">
            <v>1252.93</v>
          </cell>
        </row>
        <row r="90">
          <cell r="A90">
            <v>35008050</v>
          </cell>
          <cell r="B90" t="str">
            <v>Insu-Cash in T</v>
          </cell>
          <cell r="C90">
            <v>4857.0200000000004</v>
          </cell>
        </row>
        <row r="91">
          <cell r="A91">
            <v>35008150</v>
          </cell>
          <cell r="B91" t="str">
            <v>Insu-Electroni</v>
          </cell>
          <cell r="C91">
            <v>3666.15</v>
          </cell>
        </row>
        <row r="92">
          <cell r="A92">
            <v>35008200</v>
          </cell>
          <cell r="B92" t="str">
            <v>Insurance - F</v>
          </cell>
          <cell r="C92">
            <v>417.51</v>
          </cell>
        </row>
        <row r="93">
          <cell r="A93">
            <v>35008300</v>
          </cell>
          <cell r="B93" t="str">
            <v>Insurance - Me</v>
          </cell>
          <cell r="C93">
            <v>105181.91</v>
          </cell>
        </row>
        <row r="94">
          <cell r="A94">
            <v>35008500</v>
          </cell>
          <cell r="B94" t="str">
            <v>Internet &amp; E-M</v>
          </cell>
          <cell r="C94">
            <v>0</v>
          </cell>
        </row>
        <row r="95">
          <cell r="A95">
            <v>35008600</v>
          </cell>
          <cell r="B95" t="str">
            <v>IT Charges</v>
          </cell>
          <cell r="C95">
            <v>0</v>
          </cell>
        </row>
        <row r="96">
          <cell r="A96">
            <v>35013050</v>
          </cell>
          <cell r="B96" t="str">
            <v>Cell Phone</v>
          </cell>
          <cell r="C96">
            <v>79956.259999999995</v>
          </cell>
        </row>
        <row r="97">
          <cell r="A97">
            <v>35013400</v>
          </cell>
          <cell r="B97" t="str">
            <v>Legal Fees</v>
          </cell>
          <cell r="C97">
            <v>0</v>
          </cell>
        </row>
        <row r="98">
          <cell r="A98">
            <v>35014100</v>
          </cell>
          <cell r="B98" t="str">
            <v>N-Papers/Perio</v>
          </cell>
          <cell r="C98">
            <v>4540</v>
          </cell>
        </row>
        <row r="99">
          <cell r="A99">
            <v>35014200</v>
          </cell>
          <cell r="B99" t="str">
            <v>Office Mainten</v>
          </cell>
          <cell r="C99">
            <v>69172.39</v>
          </cell>
        </row>
        <row r="100">
          <cell r="A100">
            <v>35014400</v>
          </cell>
          <cell r="B100" t="str">
            <v>Stationery exp</v>
          </cell>
          <cell r="C100">
            <v>51924.5</v>
          </cell>
        </row>
        <row r="101">
          <cell r="A101">
            <v>35014450</v>
          </cell>
          <cell r="B101" t="str">
            <v>Printing expen</v>
          </cell>
          <cell r="C101">
            <v>58050</v>
          </cell>
        </row>
        <row r="102">
          <cell r="A102">
            <v>35015300</v>
          </cell>
          <cell r="B102" t="str">
            <v>Rent</v>
          </cell>
          <cell r="C102">
            <v>430860</v>
          </cell>
        </row>
        <row r="103">
          <cell r="A103">
            <v>35015550</v>
          </cell>
          <cell r="B103" t="str">
            <v>Stamp Duty</v>
          </cell>
          <cell r="C103">
            <v>23600</v>
          </cell>
        </row>
        <row r="104">
          <cell r="A104">
            <v>35015700</v>
          </cell>
          <cell r="B104" t="str">
            <v>Storage Charge</v>
          </cell>
          <cell r="C104">
            <v>0</v>
          </cell>
        </row>
        <row r="105">
          <cell r="A105">
            <v>35015750</v>
          </cell>
          <cell r="B105" t="str">
            <v>Subscription -</v>
          </cell>
          <cell r="C105">
            <v>0</v>
          </cell>
        </row>
        <row r="106">
          <cell r="A106">
            <v>35015800</v>
          </cell>
          <cell r="B106" t="str">
            <v>Subscription-F</v>
          </cell>
          <cell r="C106">
            <v>9182</v>
          </cell>
        </row>
        <row r="107">
          <cell r="A107">
            <v>35015850</v>
          </cell>
          <cell r="B107" t="str">
            <v>Telephone</v>
          </cell>
          <cell r="C107">
            <v>131819.76</v>
          </cell>
        </row>
        <row r="108">
          <cell r="A108">
            <v>35016600</v>
          </cell>
          <cell r="B108" t="str">
            <v>Water</v>
          </cell>
          <cell r="C108">
            <v>3063</v>
          </cell>
        </row>
        <row r="109">
          <cell r="A109">
            <v>35016750</v>
          </cell>
          <cell r="B109" t="str">
            <v>Bank Charges</v>
          </cell>
          <cell r="C109">
            <v>73789.16</v>
          </cell>
        </row>
        <row r="110">
          <cell r="A110">
            <v>35016800</v>
          </cell>
          <cell r="B110" t="str">
            <v>Bank Debit Tax</v>
          </cell>
          <cell r="C110">
            <v>195133.42</v>
          </cell>
        </row>
        <row r="111">
          <cell r="A111">
            <v>35017550</v>
          </cell>
          <cell r="B111" t="str">
            <v>Postage</v>
          </cell>
          <cell r="C111">
            <v>340</v>
          </cell>
        </row>
        <row r="112">
          <cell r="A112">
            <v>35000550</v>
          </cell>
          <cell r="B112" t="str">
            <v>Staff Recruit.</v>
          </cell>
          <cell r="C112">
            <v>0</v>
          </cell>
        </row>
        <row r="113">
          <cell r="A113">
            <v>35001500</v>
          </cell>
          <cell r="B113" t="str">
            <v>Training &amp; Dev</v>
          </cell>
          <cell r="C113">
            <v>243902</v>
          </cell>
        </row>
        <row r="114">
          <cell r="A114" t="str">
            <v>ESTABLISHM</v>
          </cell>
          <cell r="B114" t="str">
            <v>ENT EXPENS</v>
          </cell>
          <cell r="C114">
            <v>2678196.42</v>
          </cell>
        </row>
        <row r="115">
          <cell r="A115">
            <v>35000600</v>
          </cell>
          <cell r="B115" t="str">
            <v>SW-Other</v>
          </cell>
          <cell r="C115">
            <v>17260</v>
          </cell>
        </row>
        <row r="116">
          <cell r="A116">
            <v>35000650</v>
          </cell>
          <cell r="B116" t="str">
            <v>SW-Annual trip</v>
          </cell>
          <cell r="C116">
            <v>28000</v>
          </cell>
        </row>
        <row r="117">
          <cell r="A117">
            <v>35000700</v>
          </cell>
          <cell r="B117" t="str">
            <v>SW-Christmas P</v>
          </cell>
          <cell r="C117">
            <v>30000</v>
          </cell>
        </row>
        <row r="118">
          <cell r="A118">
            <v>35000850</v>
          </cell>
          <cell r="B118" t="str">
            <v>SW-Meal/Refres</v>
          </cell>
          <cell r="C118">
            <v>4930</v>
          </cell>
        </row>
        <row r="119">
          <cell r="A119">
            <v>35000900</v>
          </cell>
          <cell r="B119" t="str">
            <v>SW-Sports Club</v>
          </cell>
          <cell r="C119">
            <v>13770</v>
          </cell>
        </row>
        <row r="120">
          <cell r="A120">
            <v>35001000</v>
          </cell>
          <cell r="B120" t="str">
            <v>SW-Staff trave</v>
          </cell>
          <cell r="C120">
            <v>0</v>
          </cell>
        </row>
        <row r="121">
          <cell r="A121">
            <v>35001050</v>
          </cell>
          <cell r="B121" t="str">
            <v>SW-Tea (Normal</v>
          </cell>
          <cell r="C121">
            <v>26231.38</v>
          </cell>
        </row>
        <row r="122">
          <cell r="A122">
            <v>35001100</v>
          </cell>
          <cell r="B122" t="str">
            <v>SW-Toilet./Fir</v>
          </cell>
          <cell r="C122">
            <v>8901.25</v>
          </cell>
        </row>
        <row r="123">
          <cell r="A123">
            <v>35001150</v>
          </cell>
          <cell r="B123" t="str">
            <v>SW-Uniforms/ID</v>
          </cell>
          <cell r="C123">
            <v>128243.75</v>
          </cell>
        </row>
        <row r="124">
          <cell r="A124">
            <v>35001250</v>
          </cell>
          <cell r="B124" t="str">
            <v>SW-Drinking Wa</v>
          </cell>
          <cell r="C124">
            <v>9520</v>
          </cell>
        </row>
        <row r="125">
          <cell r="A125" t="str">
            <v>OTHER STAF</v>
          </cell>
          <cell r="B125" t="str">
            <v>F COSTS</v>
          </cell>
          <cell r="C125">
            <v>266856.38</v>
          </cell>
        </row>
        <row r="126">
          <cell r="A126" t="str">
            <v>TOTAL ESTA</v>
          </cell>
          <cell r="B126" t="str">
            <v>BLISHMENT</v>
          </cell>
          <cell r="C126">
            <v>7046766.79</v>
          </cell>
        </row>
        <row r="127">
          <cell r="A127">
            <v>44000000</v>
          </cell>
          <cell r="B127" t="str">
            <v>Advertisement</v>
          </cell>
          <cell r="C127">
            <v>132500</v>
          </cell>
        </row>
        <row r="128">
          <cell r="A128">
            <v>44000200</v>
          </cell>
          <cell r="B128" t="str">
            <v>Bad debt P/WOf</v>
          </cell>
          <cell r="C128">
            <v>450000</v>
          </cell>
        </row>
        <row r="129">
          <cell r="A129">
            <v>44000750</v>
          </cell>
          <cell r="B129" t="str">
            <v>Entertainment</v>
          </cell>
          <cell r="C129">
            <v>5003</v>
          </cell>
        </row>
        <row r="130">
          <cell r="A130">
            <v>44001000</v>
          </cell>
          <cell r="B130" t="str">
            <v>For TRV-Air fa</v>
          </cell>
          <cell r="C130">
            <v>0</v>
          </cell>
        </row>
        <row r="131">
          <cell r="A131">
            <v>44003100</v>
          </cell>
          <cell r="B131" t="str">
            <v>MV Exp-Fuel</v>
          </cell>
          <cell r="C131">
            <v>185456</v>
          </cell>
        </row>
        <row r="132">
          <cell r="A132">
            <v>44003200</v>
          </cell>
          <cell r="B132" t="str">
            <v>MV Exp-Veh Ren</v>
          </cell>
          <cell r="C132">
            <v>150000</v>
          </cell>
        </row>
        <row r="133">
          <cell r="A133">
            <v>44030350</v>
          </cell>
          <cell r="B133" t="str">
            <v>Courier Charge</v>
          </cell>
          <cell r="C133">
            <v>19870</v>
          </cell>
        </row>
        <row r="134">
          <cell r="A134">
            <v>44030550</v>
          </cell>
          <cell r="B134" t="str">
            <v>Motor Veh Exp</v>
          </cell>
          <cell r="C134">
            <v>25679.97</v>
          </cell>
        </row>
        <row r="135">
          <cell r="A135">
            <v>44030650</v>
          </cell>
          <cell r="B135" t="str">
            <v>Subscription</v>
          </cell>
          <cell r="C135">
            <v>0</v>
          </cell>
        </row>
        <row r="136">
          <cell r="A136">
            <v>44030750</v>
          </cell>
          <cell r="B136" t="str">
            <v>Promotional Ex</v>
          </cell>
          <cell r="C136">
            <v>57000</v>
          </cell>
        </row>
        <row r="137">
          <cell r="A137">
            <v>44031050</v>
          </cell>
          <cell r="B137" t="str">
            <v>Incentices to</v>
          </cell>
          <cell r="C137">
            <v>150000</v>
          </cell>
        </row>
        <row r="138">
          <cell r="A138">
            <v>44031151</v>
          </cell>
          <cell r="B138" t="str">
            <v>Motor Veh exp-</v>
          </cell>
          <cell r="C138">
            <v>41507</v>
          </cell>
        </row>
        <row r="139">
          <cell r="A139">
            <v>44031153</v>
          </cell>
          <cell r="B139" t="str">
            <v>Motor Veh exp-</v>
          </cell>
          <cell r="C139">
            <v>35807</v>
          </cell>
        </row>
        <row r="140">
          <cell r="A140">
            <v>44031154</v>
          </cell>
          <cell r="B140" t="str">
            <v>Motor Veh exp-</v>
          </cell>
          <cell r="C140">
            <v>0</v>
          </cell>
        </row>
        <row r="141">
          <cell r="A141">
            <v>44031155</v>
          </cell>
          <cell r="B141" t="str">
            <v>Motor Cyc exp-</v>
          </cell>
          <cell r="C141">
            <v>44537</v>
          </cell>
        </row>
        <row r="142">
          <cell r="A142">
            <v>44031156</v>
          </cell>
          <cell r="B142" t="str">
            <v>Motor Cyc exp-</v>
          </cell>
          <cell r="C142">
            <v>27025</v>
          </cell>
        </row>
        <row r="143">
          <cell r="A143">
            <v>44031157</v>
          </cell>
          <cell r="B143" t="str">
            <v>Agent Commi Pa</v>
          </cell>
          <cell r="C143">
            <v>0</v>
          </cell>
        </row>
        <row r="144">
          <cell r="A144">
            <v>44031158</v>
          </cell>
          <cell r="B144" t="str">
            <v>Office Travell</v>
          </cell>
          <cell r="C144">
            <v>161058.37</v>
          </cell>
        </row>
        <row r="145">
          <cell r="A145" t="str">
            <v>SELLING &amp;</v>
          </cell>
          <cell r="B145" t="str">
            <v>DISTRIBUTI</v>
          </cell>
          <cell r="C145">
            <v>1485443.34</v>
          </cell>
        </row>
        <row r="146">
          <cell r="A146">
            <v>53000000</v>
          </cell>
          <cell r="B146" t="str">
            <v>Bank Guarantee</v>
          </cell>
          <cell r="C146">
            <v>31395.85</v>
          </cell>
        </row>
        <row r="147">
          <cell r="A147">
            <v>53000250</v>
          </cell>
          <cell r="B147" t="str">
            <v>O/D Interest</v>
          </cell>
          <cell r="C147">
            <v>11059.35</v>
          </cell>
        </row>
        <row r="148">
          <cell r="A148">
            <v>53000450</v>
          </cell>
          <cell r="B148" t="str">
            <v>Interest Exp-O</v>
          </cell>
          <cell r="C148">
            <v>0</v>
          </cell>
        </row>
        <row r="149">
          <cell r="A149" t="str">
            <v>FINANCE CH</v>
          </cell>
          <cell r="B149" t="str">
            <v>ARGES</v>
          </cell>
          <cell r="C149">
            <v>42455.199999999997</v>
          </cell>
        </row>
        <row r="150">
          <cell r="A150" t="str">
            <v>TOTAL EXPE</v>
          </cell>
          <cell r="B150" t="str">
            <v>NSES</v>
          </cell>
          <cell r="C150">
            <v>8574665.3300000001</v>
          </cell>
        </row>
        <row r="151">
          <cell r="A151">
            <v>16001000</v>
          </cell>
          <cell r="B151" t="str">
            <v>INT-from REPO</v>
          </cell>
          <cell r="C151">
            <v>-416251.07</v>
          </cell>
        </row>
        <row r="152">
          <cell r="A152">
            <v>16001050</v>
          </cell>
          <cell r="B152" t="str">
            <v>INT-on Staff L</v>
          </cell>
          <cell r="C152">
            <v>-3701.93</v>
          </cell>
        </row>
        <row r="153">
          <cell r="A153">
            <v>16001700</v>
          </cell>
          <cell r="B153" t="str">
            <v>Visa Income</v>
          </cell>
          <cell r="C153">
            <v>-25655</v>
          </cell>
        </row>
        <row r="154">
          <cell r="A154">
            <v>16001750</v>
          </cell>
          <cell r="B154" t="str">
            <v>TRV Insurance</v>
          </cell>
          <cell r="C154">
            <v>0</v>
          </cell>
        </row>
        <row r="155">
          <cell r="A155">
            <v>16000400</v>
          </cell>
          <cell r="B155" t="str">
            <v>Dividend Rece'</v>
          </cell>
          <cell r="C155">
            <v>0</v>
          </cell>
        </row>
        <row r="156">
          <cell r="A156">
            <v>16000550</v>
          </cell>
          <cell r="B156" t="str">
            <v>Exchange Gain/</v>
          </cell>
          <cell r="C156">
            <v>-301077.03000000003</v>
          </cell>
        </row>
        <row r="157">
          <cell r="A157">
            <v>16000800</v>
          </cell>
          <cell r="B157" t="str">
            <v>Interest Incom</v>
          </cell>
          <cell r="C157">
            <v>0</v>
          </cell>
        </row>
        <row r="158">
          <cell r="A158" t="str">
            <v>OTHER INCO</v>
          </cell>
          <cell r="B158" t="str">
            <v>ME</v>
          </cell>
          <cell r="C158">
            <v>-746685.03</v>
          </cell>
        </row>
        <row r="159">
          <cell r="A159" t="str">
            <v>NET PROFIT</v>
          </cell>
          <cell r="B159" t="str">
            <v>BFR SECTO</v>
          </cell>
          <cell r="C159">
            <v>-2915575.66</v>
          </cell>
        </row>
        <row r="160">
          <cell r="A160" t="str">
            <v>SECTOR COS</v>
          </cell>
          <cell r="B160" t="str">
            <v>T</v>
          </cell>
          <cell r="C160">
            <v>316869.09999999998</v>
          </cell>
        </row>
        <row r="161">
          <cell r="A161" t="str">
            <v>NP AFTER S</v>
          </cell>
          <cell r="B161" t="str">
            <v>ECTOR COST</v>
          </cell>
          <cell r="C161">
            <v>-2598706.56</v>
          </cell>
        </row>
        <row r="162">
          <cell r="A162" t="str">
            <v>GP % to Sa</v>
          </cell>
          <cell r="B162" t="str">
            <v>les</v>
          </cell>
          <cell r="C162">
            <v>7.6677</v>
          </cell>
        </row>
        <row r="163">
          <cell r="A163" t="str">
            <v>Salary % t</v>
          </cell>
          <cell r="B163" t="str">
            <v>o Sales</v>
          </cell>
          <cell r="C163">
            <v>-2.9274</v>
          </cell>
        </row>
        <row r="164">
          <cell r="A164" t="str">
            <v>Est Exp %</v>
          </cell>
          <cell r="B164" t="str">
            <v>to Sales</v>
          </cell>
          <cell r="C164">
            <v>-5.0293000000000001</v>
          </cell>
        </row>
        <row r="165">
          <cell r="A165" t="str">
            <v>S&amp;D Exp %</v>
          </cell>
          <cell r="B165" t="str">
            <v>to Sales</v>
          </cell>
          <cell r="C165">
            <v>-1.0602</v>
          </cell>
        </row>
        <row r="166">
          <cell r="A166" t="str">
            <v>Fin Cost %</v>
          </cell>
          <cell r="B166" t="str">
            <v>to Sales</v>
          </cell>
          <cell r="C166">
            <v>-3.0300000000000001E-2</v>
          </cell>
        </row>
        <row r="167">
          <cell r="A167" t="str">
            <v>NP % to Sa</v>
          </cell>
          <cell r="B167" t="str">
            <v>les</v>
          </cell>
          <cell r="C167">
            <v>2.0809000000000002</v>
          </cell>
        </row>
      </sheetData>
      <sheetData sheetId="6"/>
      <sheetData sheetId="7"/>
      <sheetData sheetId="8"/>
      <sheetData sheetId="9" refreshError="1"/>
      <sheetData sheetId="10" refreshError="1"/>
      <sheetData sheetId="11" refreshError="1"/>
      <sheetData sheetId="12"/>
      <sheetData sheetId="13">
        <row r="2">
          <cell r="A2" t="str">
            <v>Accoun</v>
          </cell>
          <cell r="C2" t="str">
            <v>Actual CM</v>
          </cell>
        </row>
        <row r="3">
          <cell r="A3">
            <v>10002110</v>
          </cell>
          <cell r="B3" t="str">
            <v>TO-Sales Retur</v>
          </cell>
          <cell r="C3">
            <v>4967996.9000000004</v>
          </cell>
        </row>
        <row r="4">
          <cell r="A4">
            <v>10005500</v>
          </cell>
          <cell r="B4" t="str">
            <v>TO-Tickets</v>
          </cell>
          <cell r="C4">
            <v>-126823977</v>
          </cell>
        </row>
        <row r="5">
          <cell r="A5">
            <v>10005000</v>
          </cell>
          <cell r="B5" t="str">
            <v>TO-Hotels</v>
          </cell>
          <cell r="C5">
            <v>-3555465.4</v>
          </cell>
        </row>
        <row r="6">
          <cell r="A6">
            <v>10005600</v>
          </cell>
          <cell r="B6" t="str">
            <v>TO-Tours</v>
          </cell>
          <cell r="C6">
            <v>-5303507.26</v>
          </cell>
        </row>
        <row r="7">
          <cell r="A7" t="str">
            <v>TOTAL SALE</v>
          </cell>
          <cell r="B7" t="str">
            <v>S</v>
          </cell>
          <cell r="C7">
            <v>-130900491.76000001</v>
          </cell>
        </row>
        <row r="8">
          <cell r="A8">
            <v>10002110</v>
          </cell>
          <cell r="B8" t="str">
            <v>TO-Sales Retur</v>
          </cell>
          <cell r="C8">
            <v>4967996.9000000004</v>
          </cell>
        </row>
        <row r="9">
          <cell r="A9">
            <v>10005040</v>
          </cell>
          <cell r="B9" t="str">
            <v>TO-Sales Rtn-D</v>
          </cell>
          <cell r="C9">
            <v>-114720</v>
          </cell>
        </row>
        <row r="10">
          <cell r="A10">
            <v>10005045</v>
          </cell>
          <cell r="B10" t="str">
            <v>TO-Sales Rtn-E</v>
          </cell>
          <cell r="C10">
            <v>111491</v>
          </cell>
        </row>
        <row r="11">
          <cell r="A11">
            <v>10006510</v>
          </cell>
          <cell r="B11" t="str">
            <v>Sales Return T</v>
          </cell>
          <cell r="C11">
            <v>1368958</v>
          </cell>
        </row>
        <row r="12">
          <cell r="A12">
            <v>21003505</v>
          </cell>
          <cell r="B12" t="str">
            <v>COS-Sales Ret-</v>
          </cell>
          <cell r="C12">
            <v>-6112626.9000000004</v>
          </cell>
        </row>
        <row r="13">
          <cell r="A13">
            <v>10005500</v>
          </cell>
          <cell r="B13" t="str">
            <v>TO-Tickets</v>
          </cell>
          <cell r="C13">
            <v>-126823977</v>
          </cell>
        </row>
        <row r="14">
          <cell r="A14">
            <v>10003000</v>
          </cell>
          <cell r="B14" t="str">
            <v>TO-SL Taxes Ti</v>
          </cell>
          <cell r="C14">
            <v>-30958512</v>
          </cell>
        </row>
        <row r="15">
          <cell r="A15">
            <v>10003350</v>
          </cell>
          <cell r="B15" t="str">
            <v>TO-Trade Disc'</v>
          </cell>
          <cell r="C15">
            <v>3778629</v>
          </cell>
        </row>
        <row r="16">
          <cell r="A16">
            <v>10007050</v>
          </cell>
          <cell r="B16" t="str">
            <v>Incentive Inco</v>
          </cell>
          <cell r="C16">
            <v>0</v>
          </cell>
        </row>
        <row r="17">
          <cell r="A17">
            <v>10008450</v>
          </cell>
          <cell r="B17" t="str">
            <v>Other TKT Inco</v>
          </cell>
          <cell r="C17">
            <v>-2643882.79</v>
          </cell>
        </row>
        <row r="18">
          <cell r="A18">
            <v>10008250</v>
          </cell>
          <cell r="B18" t="str">
            <v>Overider Com -</v>
          </cell>
          <cell r="C18">
            <v>0</v>
          </cell>
        </row>
        <row r="19">
          <cell r="A19">
            <v>10008300</v>
          </cell>
          <cell r="B19" t="str">
            <v>Introducer COM</v>
          </cell>
          <cell r="C19">
            <v>280517.21999999997</v>
          </cell>
        </row>
        <row r="20">
          <cell r="A20">
            <v>10005965</v>
          </cell>
          <cell r="B20" t="str">
            <v>TO-G.D.S. Inco</v>
          </cell>
          <cell r="C20">
            <v>0</v>
          </cell>
        </row>
        <row r="21">
          <cell r="A21">
            <v>21001850</v>
          </cell>
          <cell r="B21" t="str">
            <v>COS-Tickets</v>
          </cell>
          <cell r="C21">
            <v>149897006.38</v>
          </cell>
        </row>
        <row r="22">
          <cell r="A22" t="str">
            <v>TICKETING</v>
          </cell>
          <cell r="B22" t="str">
            <v>INCOME</v>
          </cell>
          <cell r="C22">
            <v>-6249120.1900000004</v>
          </cell>
        </row>
        <row r="23">
          <cell r="A23">
            <v>10005600</v>
          </cell>
          <cell r="B23" t="str">
            <v>TO-Tours</v>
          </cell>
          <cell r="C23">
            <v>-5303507.26</v>
          </cell>
        </row>
        <row r="24">
          <cell r="A24">
            <v>21002000</v>
          </cell>
          <cell r="B24" t="str">
            <v>COS-Tours</v>
          </cell>
          <cell r="C24">
            <v>4446786.4000000004</v>
          </cell>
        </row>
        <row r="25">
          <cell r="A25" t="str">
            <v>TOURS INCO</v>
          </cell>
          <cell r="B25" t="str">
            <v>ME</v>
          </cell>
          <cell r="C25">
            <v>-856720.86</v>
          </cell>
        </row>
        <row r="26">
          <cell r="A26">
            <v>10005000</v>
          </cell>
          <cell r="B26" t="str">
            <v>TO-Hotels</v>
          </cell>
          <cell r="C26">
            <v>-3555465.4</v>
          </cell>
        </row>
        <row r="27">
          <cell r="A27">
            <v>10002850</v>
          </cell>
          <cell r="B27" t="str">
            <v>TO-SL Taxes-Ho</v>
          </cell>
          <cell r="C27">
            <v>-97972</v>
          </cell>
        </row>
        <row r="28">
          <cell r="A28">
            <v>10008200</v>
          </cell>
          <cell r="B28" t="str">
            <v>TO-Trade Disc'</v>
          </cell>
          <cell r="C28">
            <v>10788</v>
          </cell>
        </row>
        <row r="29">
          <cell r="A29">
            <v>10008400</v>
          </cell>
          <cell r="B29" t="str">
            <v>Hotel Other In</v>
          </cell>
          <cell r="C29">
            <v>-25175</v>
          </cell>
        </row>
        <row r="30">
          <cell r="A30">
            <v>21001900</v>
          </cell>
          <cell r="B30" t="str">
            <v>COS-Hotel</v>
          </cell>
          <cell r="C30">
            <v>3220980.45</v>
          </cell>
        </row>
        <row r="31">
          <cell r="A31" t="str">
            <v>HOTELS INC</v>
          </cell>
          <cell r="B31" t="str">
            <v>OME</v>
          </cell>
          <cell r="C31">
            <v>-446843.95</v>
          </cell>
        </row>
        <row r="32">
          <cell r="A32">
            <v>10005550</v>
          </cell>
          <cell r="B32" t="str">
            <v>TO-Travelers C</v>
          </cell>
          <cell r="C32">
            <v>-11306761.5</v>
          </cell>
        </row>
        <row r="33">
          <cell r="A33">
            <v>10003050</v>
          </cell>
          <cell r="B33" t="str">
            <v>TO-Sales Taxes</v>
          </cell>
          <cell r="C33">
            <v>-117511.5</v>
          </cell>
        </row>
        <row r="34">
          <cell r="A34">
            <v>10008350</v>
          </cell>
          <cell r="B34" t="str">
            <v>TC Other Incom</v>
          </cell>
          <cell r="C34">
            <v>0</v>
          </cell>
        </row>
        <row r="35">
          <cell r="A35">
            <v>21001950</v>
          </cell>
          <cell r="B35" t="str">
            <v>COS-TC</v>
          </cell>
          <cell r="C35">
            <v>11250547.5</v>
          </cell>
        </row>
        <row r="36">
          <cell r="A36" t="str">
            <v>TC INCOME</v>
          </cell>
          <cell r="C36">
            <v>-173725.5</v>
          </cell>
        </row>
        <row r="37">
          <cell r="A37">
            <v>10005800</v>
          </cell>
          <cell r="B37" t="str">
            <v>TO-Refd Adm Fe</v>
          </cell>
          <cell r="C37">
            <v>-211949.9</v>
          </cell>
        </row>
        <row r="38">
          <cell r="A38" t="str">
            <v>REFUND FEE</v>
          </cell>
          <cell r="B38" t="str">
            <v>S</v>
          </cell>
          <cell r="C38">
            <v>-211949.9</v>
          </cell>
        </row>
        <row r="39">
          <cell r="A39">
            <v>10005750</v>
          </cell>
          <cell r="B39" t="str">
            <v>TO-Other Sales</v>
          </cell>
          <cell r="C39">
            <v>-3448919</v>
          </cell>
        </row>
        <row r="40">
          <cell r="A40">
            <v>21003500</v>
          </cell>
          <cell r="B40" t="str">
            <v>COS-O/Service</v>
          </cell>
          <cell r="C40">
            <v>3099675.85</v>
          </cell>
        </row>
        <row r="41">
          <cell r="A41" t="str">
            <v>VISA FEES</v>
          </cell>
          <cell r="C41">
            <v>-349243.15</v>
          </cell>
        </row>
        <row r="42">
          <cell r="A42" t="str">
            <v>TRV INSURA</v>
          </cell>
          <cell r="B42" t="str">
            <v>NCE</v>
          </cell>
          <cell r="C42">
            <v>-35271</v>
          </cell>
        </row>
        <row r="43">
          <cell r="A43" t="str">
            <v>GROSS PROF</v>
          </cell>
          <cell r="B43" t="str">
            <v>IT</v>
          </cell>
          <cell r="C43">
            <v>-8322874.5499999998</v>
          </cell>
        </row>
        <row r="44">
          <cell r="A44">
            <v>35000000</v>
          </cell>
          <cell r="B44" t="str">
            <v>Salary</v>
          </cell>
          <cell r="C44">
            <v>2151885</v>
          </cell>
        </row>
        <row r="45">
          <cell r="A45">
            <v>35000100</v>
          </cell>
          <cell r="B45" t="str">
            <v>Contr to E.P.F</v>
          </cell>
          <cell r="C45">
            <v>169499.4</v>
          </cell>
        </row>
        <row r="46">
          <cell r="A46">
            <v>35000150</v>
          </cell>
          <cell r="B46" t="str">
            <v>Contr to E.T.F</v>
          </cell>
          <cell r="C46">
            <v>65635.05</v>
          </cell>
        </row>
        <row r="47">
          <cell r="A47">
            <v>35000200</v>
          </cell>
          <cell r="B47" t="str">
            <v>Contr to M.S.P</v>
          </cell>
          <cell r="C47">
            <v>101440.8</v>
          </cell>
        </row>
        <row r="48">
          <cell r="A48">
            <v>35000250</v>
          </cell>
          <cell r="B48" t="str">
            <v>Overtime</v>
          </cell>
          <cell r="C48">
            <v>16206.68</v>
          </cell>
        </row>
        <row r="49">
          <cell r="A49">
            <v>35000300</v>
          </cell>
          <cell r="B49" t="str">
            <v>Bonus</v>
          </cell>
          <cell r="C49">
            <v>679602</v>
          </cell>
        </row>
        <row r="50">
          <cell r="A50">
            <v>35000350</v>
          </cell>
          <cell r="B50" t="str">
            <v>Gratuity</v>
          </cell>
          <cell r="C50">
            <v>285602</v>
          </cell>
        </row>
        <row r="51">
          <cell r="A51">
            <v>35000450</v>
          </cell>
          <cell r="B51" t="str">
            <v>Wages - Casual</v>
          </cell>
          <cell r="C51">
            <v>0</v>
          </cell>
        </row>
        <row r="52">
          <cell r="A52" t="str">
            <v>SALARY REL</v>
          </cell>
          <cell r="B52" t="str">
            <v>ATED EXPEN</v>
          </cell>
          <cell r="C52">
            <v>3469870.93</v>
          </cell>
        </row>
        <row r="53">
          <cell r="A53">
            <v>35002160</v>
          </cell>
          <cell r="B53" t="str">
            <v>Shared Service</v>
          </cell>
          <cell r="C53">
            <v>185601.25</v>
          </cell>
        </row>
        <row r="54">
          <cell r="A54">
            <v>35002250</v>
          </cell>
          <cell r="B54" t="str">
            <v>Adver. Exp-Pro</v>
          </cell>
          <cell r="C54">
            <v>0</v>
          </cell>
        </row>
        <row r="55">
          <cell r="A55">
            <v>35002300</v>
          </cell>
          <cell r="B55" t="str">
            <v>Adver. Exp-Not</v>
          </cell>
          <cell r="C55">
            <v>0</v>
          </cell>
        </row>
        <row r="56">
          <cell r="A56">
            <v>35002450</v>
          </cell>
          <cell r="B56" t="str">
            <v>Audit Fees</v>
          </cell>
          <cell r="C56">
            <v>15234</v>
          </cell>
        </row>
        <row r="57">
          <cell r="A57">
            <v>35002500</v>
          </cell>
          <cell r="B57" t="str">
            <v>Consultancy Fe</v>
          </cell>
          <cell r="C57">
            <v>44336</v>
          </cell>
        </row>
        <row r="58">
          <cell r="A58">
            <v>35002550</v>
          </cell>
          <cell r="B58" t="str">
            <v>Professional F</v>
          </cell>
          <cell r="C58">
            <v>0</v>
          </cell>
        </row>
        <row r="59">
          <cell r="A59">
            <v>35002950</v>
          </cell>
          <cell r="B59" t="str">
            <v>Binding Charge</v>
          </cell>
          <cell r="C59">
            <v>1080</v>
          </cell>
        </row>
        <row r="60">
          <cell r="A60">
            <v>35003050</v>
          </cell>
          <cell r="B60" t="str">
            <v>Bld. Maint-A/C</v>
          </cell>
          <cell r="C60">
            <v>0</v>
          </cell>
        </row>
        <row r="61">
          <cell r="A61">
            <v>35004100</v>
          </cell>
          <cell r="B61" t="str">
            <v>Software Expen</v>
          </cell>
          <cell r="C61">
            <v>10013</v>
          </cell>
        </row>
        <row r="62">
          <cell r="A62">
            <v>35004150</v>
          </cell>
          <cell r="B62" t="str">
            <v>Computer Stat</v>
          </cell>
          <cell r="C62">
            <v>107317.58</v>
          </cell>
        </row>
        <row r="63">
          <cell r="A63">
            <v>35004200</v>
          </cell>
          <cell r="B63" t="str">
            <v>Courier Charge</v>
          </cell>
          <cell r="C63">
            <v>580</v>
          </cell>
        </row>
        <row r="64">
          <cell r="A64">
            <v>35004600</v>
          </cell>
          <cell r="B64" t="str">
            <v>Depre-M Veh-Fr</v>
          </cell>
          <cell r="C64">
            <v>172815.23</v>
          </cell>
        </row>
        <row r="65">
          <cell r="A65">
            <v>35004750</v>
          </cell>
          <cell r="B65" t="str">
            <v>Depr-Furn Fixt</v>
          </cell>
          <cell r="C65">
            <v>24714.55</v>
          </cell>
        </row>
        <row r="66">
          <cell r="A66">
            <v>35004800</v>
          </cell>
          <cell r="B66" t="str">
            <v>Dep-Com H/W-Fr</v>
          </cell>
          <cell r="C66">
            <v>29734.55</v>
          </cell>
        </row>
        <row r="67">
          <cell r="A67">
            <v>35004900</v>
          </cell>
          <cell r="B67" t="str">
            <v>Depre - Comput</v>
          </cell>
          <cell r="C67">
            <v>77403.41</v>
          </cell>
        </row>
        <row r="68">
          <cell r="A68">
            <v>35004950</v>
          </cell>
          <cell r="B68" t="str">
            <v>Depre - Office</v>
          </cell>
          <cell r="C68">
            <v>76494.8</v>
          </cell>
        </row>
        <row r="69">
          <cell r="A69">
            <v>35005200</v>
          </cell>
          <cell r="B69" t="str">
            <v>Depre - Air Co</v>
          </cell>
          <cell r="C69">
            <v>2763.91</v>
          </cell>
        </row>
        <row r="70">
          <cell r="A70">
            <v>35005650</v>
          </cell>
          <cell r="B70" t="str">
            <v>Electricity</v>
          </cell>
          <cell r="C70">
            <v>182660.76</v>
          </cell>
        </row>
        <row r="71">
          <cell r="A71">
            <v>35005750</v>
          </cell>
          <cell r="B71" t="str">
            <v>Equip Maint-Ai</v>
          </cell>
          <cell r="C71">
            <v>0</v>
          </cell>
        </row>
        <row r="72">
          <cell r="A72">
            <v>35005800</v>
          </cell>
          <cell r="B72" t="str">
            <v>Equip Maint-Co</v>
          </cell>
          <cell r="C72">
            <v>21979.45</v>
          </cell>
        </row>
        <row r="73">
          <cell r="A73">
            <v>35005850</v>
          </cell>
          <cell r="B73" t="str">
            <v>Equip Maint-Fa</v>
          </cell>
          <cell r="C73">
            <v>458.33</v>
          </cell>
        </row>
        <row r="74">
          <cell r="A74">
            <v>35006000</v>
          </cell>
          <cell r="B74" t="str">
            <v>Equip Maint -</v>
          </cell>
          <cell r="C74">
            <v>12538.12</v>
          </cell>
        </row>
        <row r="75">
          <cell r="A75">
            <v>35006050</v>
          </cell>
          <cell r="B75" t="str">
            <v>Equip Maint-Ph</v>
          </cell>
          <cell r="C75">
            <v>11736.52</v>
          </cell>
        </row>
        <row r="76">
          <cell r="A76">
            <v>35006150</v>
          </cell>
          <cell r="B76" t="str">
            <v>Equip Maint -</v>
          </cell>
          <cell r="C76">
            <v>17939.82</v>
          </cell>
        </row>
        <row r="77">
          <cell r="A77">
            <v>35007050</v>
          </cell>
          <cell r="B77" t="str">
            <v>General Expens</v>
          </cell>
          <cell r="C77">
            <v>0</v>
          </cell>
        </row>
        <row r="78">
          <cell r="A78">
            <v>35007150</v>
          </cell>
          <cell r="B78" t="str">
            <v>Generator expe</v>
          </cell>
          <cell r="C78">
            <v>4683</v>
          </cell>
        </row>
        <row r="79">
          <cell r="A79">
            <v>35007200</v>
          </cell>
          <cell r="B79" t="str">
            <v>Grp Service Ex</v>
          </cell>
          <cell r="C79">
            <v>79053.8</v>
          </cell>
        </row>
        <row r="80">
          <cell r="A80">
            <v>35007250</v>
          </cell>
          <cell r="B80" t="str">
            <v>Grp Service Ex</v>
          </cell>
          <cell r="C80">
            <v>0</v>
          </cell>
        </row>
        <row r="81">
          <cell r="A81">
            <v>35007300</v>
          </cell>
          <cell r="B81" t="str">
            <v>Grp Service Ex</v>
          </cell>
          <cell r="C81">
            <v>70385.06</v>
          </cell>
        </row>
        <row r="82">
          <cell r="A82">
            <v>35007400</v>
          </cell>
          <cell r="B82" t="str">
            <v>Grp Ser Exp-Se</v>
          </cell>
          <cell r="C82">
            <v>0</v>
          </cell>
        </row>
        <row r="83">
          <cell r="A83">
            <v>35007500</v>
          </cell>
          <cell r="B83" t="str">
            <v>Insurance All</v>
          </cell>
          <cell r="C83">
            <v>0</v>
          </cell>
        </row>
        <row r="84">
          <cell r="A84">
            <v>35007550</v>
          </cell>
          <cell r="B84" t="str">
            <v>Insurance -Com</v>
          </cell>
          <cell r="C84">
            <v>1266.6500000000001</v>
          </cell>
        </row>
        <row r="85">
          <cell r="A85">
            <v>35007700</v>
          </cell>
          <cell r="B85" t="str">
            <v>Insurance MV</v>
          </cell>
          <cell r="C85">
            <v>34965.24</v>
          </cell>
        </row>
        <row r="86">
          <cell r="A86">
            <v>35007750</v>
          </cell>
          <cell r="B86" t="str">
            <v>Insurance - Ot</v>
          </cell>
          <cell r="C86">
            <v>0</v>
          </cell>
        </row>
        <row r="87">
          <cell r="A87">
            <v>35007800</v>
          </cell>
          <cell r="B87" t="str">
            <v>Insur-Per. Acc</v>
          </cell>
          <cell r="C87">
            <v>4315</v>
          </cell>
        </row>
        <row r="88">
          <cell r="A88">
            <v>35007850</v>
          </cell>
          <cell r="B88" t="str">
            <v>Insu - Public</v>
          </cell>
          <cell r="C88">
            <v>0</v>
          </cell>
        </row>
        <row r="89">
          <cell r="A89">
            <v>35007900</v>
          </cell>
          <cell r="B89" t="str">
            <v>Insurance Sur</v>
          </cell>
          <cell r="C89">
            <v>0</v>
          </cell>
        </row>
        <row r="90">
          <cell r="A90">
            <v>35007950</v>
          </cell>
          <cell r="B90" t="str">
            <v>Insu-Workmen's</v>
          </cell>
          <cell r="C90">
            <v>1252.93</v>
          </cell>
        </row>
        <row r="91">
          <cell r="A91">
            <v>35008050</v>
          </cell>
          <cell r="B91" t="str">
            <v>Insu-Cash in T</v>
          </cell>
          <cell r="C91">
            <v>0</v>
          </cell>
        </row>
        <row r="92">
          <cell r="A92">
            <v>35008150</v>
          </cell>
          <cell r="B92" t="str">
            <v>Insu-Electroni</v>
          </cell>
          <cell r="C92">
            <v>3666.15</v>
          </cell>
        </row>
        <row r="93">
          <cell r="A93">
            <v>35008200</v>
          </cell>
          <cell r="B93" t="str">
            <v>Insurance - F</v>
          </cell>
          <cell r="C93">
            <v>417.51</v>
          </cell>
        </row>
        <row r="94">
          <cell r="A94">
            <v>35008300</v>
          </cell>
          <cell r="B94" t="str">
            <v>Insurance - Me</v>
          </cell>
          <cell r="C94">
            <v>97399.73</v>
          </cell>
        </row>
        <row r="95">
          <cell r="A95">
            <v>35008500</v>
          </cell>
          <cell r="B95" t="str">
            <v>Internet &amp; E-M</v>
          </cell>
          <cell r="C95">
            <v>0</v>
          </cell>
        </row>
        <row r="96">
          <cell r="A96">
            <v>35008600</v>
          </cell>
          <cell r="B96" t="str">
            <v>IT Charges</v>
          </cell>
          <cell r="C96">
            <v>0</v>
          </cell>
        </row>
        <row r="97">
          <cell r="A97">
            <v>35013050</v>
          </cell>
          <cell r="B97" t="str">
            <v>Cell Phone</v>
          </cell>
          <cell r="C97">
            <v>79045.87</v>
          </cell>
        </row>
        <row r="98">
          <cell r="A98">
            <v>35013400</v>
          </cell>
          <cell r="B98" t="str">
            <v>Legal Fees</v>
          </cell>
          <cell r="C98">
            <v>2618</v>
          </cell>
        </row>
        <row r="99">
          <cell r="A99">
            <v>35014100</v>
          </cell>
          <cell r="B99" t="str">
            <v>N-Papers/Perio</v>
          </cell>
          <cell r="C99">
            <v>1500</v>
          </cell>
        </row>
        <row r="100">
          <cell r="A100">
            <v>35014200</v>
          </cell>
          <cell r="B100" t="str">
            <v>Office Mainten</v>
          </cell>
          <cell r="C100">
            <v>55031.49</v>
          </cell>
        </row>
        <row r="101">
          <cell r="A101">
            <v>35014400</v>
          </cell>
          <cell r="B101" t="str">
            <v>Stationery exp</v>
          </cell>
          <cell r="C101">
            <v>50200.7</v>
          </cell>
        </row>
        <row r="102">
          <cell r="A102">
            <v>35014450</v>
          </cell>
          <cell r="B102" t="str">
            <v>Printing expen</v>
          </cell>
          <cell r="C102">
            <v>61221.01</v>
          </cell>
        </row>
        <row r="103">
          <cell r="A103">
            <v>35015300</v>
          </cell>
          <cell r="B103" t="str">
            <v>Rent</v>
          </cell>
          <cell r="C103">
            <v>371380.57</v>
          </cell>
        </row>
        <row r="104">
          <cell r="A104">
            <v>35015550</v>
          </cell>
          <cell r="B104" t="str">
            <v>Stamp Duty</v>
          </cell>
          <cell r="C104">
            <v>22250</v>
          </cell>
        </row>
        <row r="105">
          <cell r="A105">
            <v>35015700</v>
          </cell>
          <cell r="B105" t="str">
            <v>Storage Charge</v>
          </cell>
          <cell r="C105">
            <v>3043.3</v>
          </cell>
        </row>
        <row r="106">
          <cell r="A106">
            <v>35015750</v>
          </cell>
          <cell r="B106" t="str">
            <v>Subscription -</v>
          </cell>
          <cell r="C106">
            <v>0</v>
          </cell>
        </row>
        <row r="107">
          <cell r="A107">
            <v>35015800</v>
          </cell>
          <cell r="B107" t="str">
            <v>Subscription-F</v>
          </cell>
          <cell r="C107">
            <v>8394</v>
          </cell>
        </row>
        <row r="108">
          <cell r="A108">
            <v>35015850</v>
          </cell>
          <cell r="B108" t="str">
            <v>Telephone</v>
          </cell>
          <cell r="C108">
            <v>82027.58</v>
          </cell>
        </row>
        <row r="109">
          <cell r="A109">
            <v>35016600</v>
          </cell>
          <cell r="B109" t="str">
            <v>Water</v>
          </cell>
          <cell r="C109">
            <v>15.43</v>
          </cell>
        </row>
        <row r="110">
          <cell r="A110">
            <v>35016750</v>
          </cell>
          <cell r="B110" t="str">
            <v>Bank Charges</v>
          </cell>
          <cell r="C110">
            <v>64816.46</v>
          </cell>
        </row>
        <row r="111">
          <cell r="A111">
            <v>35016800</v>
          </cell>
          <cell r="B111" t="str">
            <v>Bank Debit Tax</v>
          </cell>
          <cell r="C111">
            <v>174223.61</v>
          </cell>
        </row>
        <row r="112">
          <cell r="A112">
            <v>35017550</v>
          </cell>
          <cell r="B112" t="str">
            <v>Postage</v>
          </cell>
          <cell r="C112">
            <v>165</v>
          </cell>
        </row>
        <row r="113">
          <cell r="A113">
            <v>35000550</v>
          </cell>
          <cell r="B113" t="str">
            <v>Staff Recruit.</v>
          </cell>
          <cell r="C113">
            <v>0</v>
          </cell>
        </row>
        <row r="114">
          <cell r="A114">
            <v>35001500</v>
          </cell>
          <cell r="B114" t="str">
            <v>Training &amp; Dev</v>
          </cell>
          <cell r="C114">
            <v>90201.34</v>
          </cell>
        </row>
        <row r="115">
          <cell r="A115" t="str">
            <v>ESTABLISHM</v>
          </cell>
          <cell r="B115" t="str">
            <v>ENT EXPENS</v>
          </cell>
          <cell r="C115">
            <v>2358940.71</v>
          </cell>
        </row>
        <row r="116">
          <cell r="A116">
            <v>35000600</v>
          </cell>
          <cell r="B116" t="str">
            <v>SW-Other</v>
          </cell>
          <cell r="C116">
            <v>5860</v>
          </cell>
        </row>
        <row r="117">
          <cell r="A117">
            <v>35000650</v>
          </cell>
          <cell r="B117" t="str">
            <v>SW-Annual trip</v>
          </cell>
          <cell r="C117">
            <v>28000</v>
          </cell>
        </row>
        <row r="118">
          <cell r="A118">
            <v>35000700</v>
          </cell>
          <cell r="B118" t="str">
            <v>SW-Christmas P</v>
          </cell>
          <cell r="C118">
            <v>39402</v>
          </cell>
        </row>
        <row r="119">
          <cell r="A119">
            <v>35000850</v>
          </cell>
          <cell r="B119" t="str">
            <v>SW-Meal/Refres</v>
          </cell>
          <cell r="C119">
            <v>4725</v>
          </cell>
        </row>
        <row r="120">
          <cell r="A120">
            <v>35000900</v>
          </cell>
          <cell r="B120" t="str">
            <v>SW-Sports Club</v>
          </cell>
          <cell r="C120">
            <v>3720</v>
          </cell>
        </row>
        <row r="121">
          <cell r="A121">
            <v>35001000</v>
          </cell>
          <cell r="B121" t="str">
            <v>SW-Staff trave</v>
          </cell>
          <cell r="C121">
            <v>0</v>
          </cell>
        </row>
        <row r="122">
          <cell r="A122">
            <v>35001050</v>
          </cell>
          <cell r="B122" t="str">
            <v>SW-Tea (Normal</v>
          </cell>
          <cell r="C122">
            <v>21183.83</v>
          </cell>
        </row>
        <row r="123">
          <cell r="A123">
            <v>35001100</v>
          </cell>
          <cell r="B123" t="str">
            <v>SW-Toilet./Fir</v>
          </cell>
          <cell r="C123">
            <v>9278</v>
          </cell>
        </row>
        <row r="124">
          <cell r="A124">
            <v>35001150</v>
          </cell>
          <cell r="B124" t="str">
            <v>SW-Uniforms/ID</v>
          </cell>
          <cell r="C124">
            <v>75000</v>
          </cell>
        </row>
        <row r="125">
          <cell r="A125">
            <v>35001250</v>
          </cell>
          <cell r="B125" t="str">
            <v>SW-Drinking Wa</v>
          </cell>
          <cell r="C125">
            <v>10445.31</v>
          </cell>
        </row>
        <row r="126">
          <cell r="A126" t="str">
            <v>OTHER STAF</v>
          </cell>
          <cell r="B126" t="str">
            <v>F COSTS</v>
          </cell>
          <cell r="C126">
            <v>197614.14</v>
          </cell>
        </row>
        <row r="127">
          <cell r="A127" t="str">
            <v>TOTAL ESTA</v>
          </cell>
          <cell r="B127" t="str">
            <v>BLISHMENT</v>
          </cell>
          <cell r="C127">
            <v>6026425.7800000003</v>
          </cell>
        </row>
        <row r="128">
          <cell r="A128">
            <v>44000000</v>
          </cell>
          <cell r="B128" t="str">
            <v>Advertisement</v>
          </cell>
          <cell r="C128">
            <v>315920.92</v>
          </cell>
        </row>
        <row r="129">
          <cell r="A129">
            <v>44000200</v>
          </cell>
          <cell r="B129" t="str">
            <v>Bad debt P/WOf</v>
          </cell>
          <cell r="C129">
            <v>150000</v>
          </cell>
        </row>
        <row r="130">
          <cell r="A130">
            <v>44000750</v>
          </cell>
          <cell r="B130" t="str">
            <v>Entertainment</v>
          </cell>
          <cell r="C130">
            <v>5000</v>
          </cell>
        </row>
        <row r="131">
          <cell r="A131">
            <v>44001000</v>
          </cell>
          <cell r="B131" t="str">
            <v>For TRV-Air fa</v>
          </cell>
          <cell r="C131">
            <v>0</v>
          </cell>
        </row>
        <row r="132">
          <cell r="A132">
            <v>44003100</v>
          </cell>
          <cell r="B132" t="str">
            <v>MV Exp-Fuel</v>
          </cell>
          <cell r="C132">
            <v>251048.5</v>
          </cell>
        </row>
        <row r="133">
          <cell r="A133">
            <v>44003200</v>
          </cell>
          <cell r="B133" t="str">
            <v>MV Exp-Veh Ren</v>
          </cell>
          <cell r="C133">
            <v>166000</v>
          </cell>
        </row>
        <row r="134">
          <cell r="A134">
            <v>44030350</v>
          </cell>
          <cell r="B134" t="str">
            <v>Courier Charge</v>
          </cell>
          <cell r="C134">
            <v>18422.939999999999</v>
          </cell>
        </row>
        <row r="135">
          <cell r="A135">
            <v>44030550</v>
          </cell>
          <cell r="B135" t="str">
            <v>Motor Veh Exp</v>
          </cell>
          <cell r="C135">
            <v>24779</v>
          </cell>
        </row>
        <row r="136">
          <cell r="A136">
            <v>44030650</v>
          </cell>
          <cell r="B136" t="str">
            <v>Subscription</v>
          </cell>
          <cell r="C136">
            <v>0</v>
          </cell>
        </row>
        <row r="137">
          <cell r="A137">
            <v>44030750</v>
          </cell>
          <cell r="B137" t="str">
            <v>Promotional Ex</v>
          </cell>
          <cell r="C137">
            <v>201106.78</v>
          </cell>
        </row>
        <row r="138">
          <cell r="A138">
            <v>44031050</v>
          </cell>
          <cell r="B138" t="str">
            <v>Incentices to</v>
          </cell>
          <cell r="C138">
            <v>150000</v>
          </cell>
        </row>
        <row r="139">
          <cell r="A139">
            <v>44031151</v>
          </cell>
          <cell r="B139" t="str">
            <v>Motor Veh exp-</v>
          </cell>
          <cell r="C139">
            <v>15430</v>
          </cell>
        </row>
        <row r="140">
          <cell r="A140">
            <v>44031153</v>
          </cell>
          <cell r="B140" t="str">
            <v>Motor Veh exp-</v>
          </cell>
          <cell r="C140">
            <v>32285</v>
          </cell>
        </row>
        <row r="141">
          <cell r="A141">
            <v>44031154</v>
          </cell>
          <cell r="B141" t="str">
            <v>Motor Veh exp-</v>
          </cell>
          <cell r="C141">
            <v>0</v>
          </cell>
        </row>
        <row r="142">
          <cell r="A142">
            <v>44031155</v>
          </cell>
          <cell r="B142" t="str">
            <v>Motor Cyc exp-</v>
          </cell>
          <cell r="C142">
            <v>6595</v>
          </cell>
        </row>
        <row r="143">
          <cell r="A143">
            <v>44031156</v>
          </cell>
          <cell r="B143" t="str">
            <v>Motor Cyc exp-</v>
          </cell>
          <cell r="C143">
            <v>27190</v>
          </cell>
        </row>
        <row r="144">
          <cell r="A144">
            <v>44031157</v>
          </cell>
          <cell r="B144" t="str">
            <v>Agent Commi Pa</v>
          </cell>
          <cell r="C144">
            <v>0</v>
          </cell>
        </row>
        <row r="145">
          <cell r="A145">
            <v>44031158</v>
          </cell>
          <cell r="B145" t="str">
            <v>Office Travell</v>
          </cell>
          <cell r="C145">
            <v>91413.53</v>
          </cell>
        </row>
        <row r="146">
          <cell r="A146" t="str">
            <v>SELLING &amp;</v>
          </cell>
          <cell r="B146" t="str">
            <v>DISTRIBUTI</v>
          </cell>
          <cell r="C146">
            <v>1455191.67</v>
          </cell>
        </row>
        <row r="147">
          <cell r="A147">
            <v>53000000</v>
          </cell>
          <cell r="B147" t="str">
            <v>Bank Guarantee</v>
          </cell>
          <cell r="C147">
            <v>13967.96</v>
          </cell>
        </row>
        <row r="148">
          <cell r="A148">
            <v>53000250</v>
          </cell>
          <cell r="B148" t="str">
            <v>O/D Interest</v>
          </cell>
          <cell r="C148">
            <v>1125.48</v>
          </cell>
        </row>
        <row r="149">
          <cell r="A149">
            <v>53000450</v>
          </cell>
          <cell r="B149" t="str">
            <v>Interest Exp-O</v>
          </cell>
          <cell r="C149">
            <v>0</v>
          </cell>
        </row>
        <row r="150">
          <cell r="A150" t="str">
            <v>FINANCE CH</v>
          </cell>
          <cell r="B150" t="str">
            <v>ARGES</v>
          </cell>
          <cell r="C150">
            <v>15093.44</v>
          </cell>
        </row>
        <row r="151">
          <cell r="A151" t="str">
            <v>TOTAL EXPE</v>
          </cell>
          <cell r="B151" t="str">
            <v>NSES</v>
          </cell>
          <cell r="C151">
            <v>7496710.8899999997</v>
          </cell>
        </row>
        <row r="152">
          <cell r="A152">
            <v>16001000</v>
          </cell>
          <cell r="B152" t="str">
            <v>INT-from REPO</v>
          </cell>
          <cell r="C152">
            <v>-482524.93</v>
          </cell>
        </row>
        <row r="153">
          <cell r="A153">
            <v>16001050</v>
          </cell>
          <cell r="B153" t="str">
            <v>INT-on Staff L</v>
          </cell>
          <cell r="C153">
            <v>-3650.9</v>
          </cell>
        </row>
        <row r="154">
          <cell r="A154">
            <v>16001300</v>
          </cell>
          <cell r="B154" t="str">
            <v>P/L Sale Fixd</v>
          </cell>
          <cell r="C154">
            <v>0</v>
          </cell>
        </row>
        <row r="155">
          <cell r="A155">
            <v>16001700</v>
          </cell>
          <cell r="B155" t="str">
            <v>Visa Income</v>
          </cell>
          <cell r="C155">
            <v>0</v>
          </cell>
        </row>
        <row r="156">
          <cell r="A156">
            <v>16001750</v>
          </cell>
          <cell r="B156" t="str">
            <v>TRV Insurance</v>
          </cell>
          <cell r="C156">
            <v>0</v>
          </cell>
        </row>
        <row r="157">
          <cell r="A157">
            <v>16000400</v>
          </cell>
          <cell r="B157" t="str">
            <v>Dividend Rece'</v>
          </cell>
          <cell r="C157">
            <v>0</v>
          </cell>
        </row>
        <row r="158">
          <cell r="A158">
            <v>16000550</v>
          </cell>
          <cell r="B158" t="str">
            <v>Exchange Gain/</v>
          </cell>
          <cell r="C158">
            <v>-140377.4</v>
          </cell>
        </row>
        <row r="159">
          <cell r="A159">
            <v>16000800</v>
          </cell>
          <cell r="B159" t="str">
            <v>Interest Incom</v>
          </cell>
          <cell r="C159">
            <v>0</v>
          </cell>
        </row>
        <row r="160">
          <cell r="A160" t="str">
            <v>OTHER INCO</v>
          </cell>
          <cell r="B160" t="str">
            <v>ME</v>
          </cell>
          <cell r="C160">
            <v>-626553.23</v>
          </cell>
        </row>
        <row r="161">
          <cell r="A161" t="str">
            <v>NET PROFIT</v>
          </cell>
          <cell r="B161" t="str">
            <v>BFR SECTO</v>
          </cell>
          <cell r="C161">
            <v>-1452716.89</v>
          </cell>
        </row>
        <row r="162">
          <cell r="A162" t="str">
            <v>SECTOR COS</v>
          </cell>
          <cell r="B162" t="str">
            <v>T</v>
          </cell>
          <cell r="C162">
            <v>220534.89</v>
          </cell>
        </row>
        <row r="163">
          <cell r="A163" t="str">
            <v>NP AFTER S</v>
          </cell>
          <cell r="B163" t="str">
            <v>ECTOR COST</v>
          </cell>
          <cell r="C163">
            <v>-1232182</v>
          </cell>
        </row>
      </sheetData>
      <sheetData sheetId="14">
        <row r="1">
          <cell r="A1" t="str">
            <v>Account</v>
          </cell>
        </row>
        <row r="3">
          <cell r="A3">
            <v>10008205</v>
          </cell>
          <cell r="B3" t="str">
            <v>TO-Travel Insu</v>
          </cell>
          <cell r="C3">
            <v>-103718.24</v>
          </cell>
        </row>
        <row r="4">
          <cell r="A4">
            <v>10002110</v>
          </cell>
          <cell r="B4" t="str">
            <v>TO-Sales Retur</v>
          </cell>
          <cell r="C4">
            <v>4439019</v>
          </cell>
        </row>
        <row r="5">
          <cell r="A5">
            <v>10005500</v>
          </cell>
          <cell r="B5" t="str">
            <v>TO-Tickets</v>
          </cell>
          <cell r="C5">
            <v>-78131716</v>
          </cell>
        </row>
        <row r="6">
          <cell r="A6">
            <v>10005000</v>
          </cell>
          <cell r="B6" t="str">
            <v>TO-Hotels</v>
          </cell>
          <cell r="C6">
            <v>-1526288.04</v>
          </cell>
        </row>
        <row r="7">
          <cell r="A7">
            <v>10005600</v>
          </cell>
          <cell r="B7" t="str">
            <v>TO-Tours</v>
          </cell>
          <cell r="C7">
            <v>-1712511</v>
          </cell>
        </row>
        <row r="9">
          <cell r="A9" t="str">
            <v>* TOTAL S</v>
          </cell>
          <cell r="B9" t="str">
            <v>ALES</v>
          </cell>
          <cell r="C9">
            <v>-77035214.280000001</v>
          </cell>
        </row>
        <row r="11">
          <cell r="A11">
            <v>10002110</v>
          </cell>
          <cell r="B11" t="str">
            <v>TO-Sales Retur</v>
          </cell>
          <cell r="C11">
            <v>4439019</v>
          </cell>
        </row>
        <row r="12">
          <cell r="A12">
            <v>10005040</v>
          </cell>
          <cell r="B12" t="str">
            <v>TO-Sales Rtn-D</v>
          </cell>
          <cell r="C12">
            <v>-151846</v>
          </cell>
        </row>
        <row r="13">
          <cell r="A13">
            <v>10005045</v>
          </cell>
          <cell r="B13" t="str">
            <v>TO-Sales Rtn-E</v>
          </cell>
          <cell r="C13">
            <v>58389</v>
          </cell>
        </row>
        <row r="14">
          <cell r="A14">
            <v>10006510</v>
          </cell>
          <cell r="B14" t="str">
            <v>Sales Return T</v>
          </cell>
          <cell r="C14">
            <v>838930</v>
          </cell>
        </row>
        <row r="15">
          <cell r="A15">
            <v>21003505</v>
          </cell>
          <cell r="B15" t="str">
            <v>COS-Sales Ret-</v>
          </cell>
          <cell r="C15">
            <v>-5029995</v>
          </cell>
        </row>
        <row r="16">
          <cell r="A16">
            <v>10005500</v>
          </cell>
          <cell r="B16" t="str">
            <v>TO-Tickets</v>
          </cell>
          <cell r="C16">
            <v>-78131716</v>
          </cell>
        </row>
        <row r="17">
          <cell r="A17">
            <v>10003000</v>
          </cell>
          <cell r="B17" t="str">
            <v>TO-SL Taxes Ti</v>
          </cell>
          <cell r="C17">
            <v>-17062902</v>
          </cell>
        </row>
        <row r="18">
          <cell r="A18">
            <v>10003350</v>
          </cell>
          <cell r="B18" t="str">
            <v>TO-Trade Disc'</v>
          </cell>
          <cell r="C18">
            <v>1931119</v>
          </cell>
        </row>
        <row r="19">
          <cell r="A19">
            <v>10007050</v>
          </cell>
          <cell r="B19" t="str">
            <v>Incentive Inco</v>
          </cell>
          <cell r="C19">
            <v>0</v>
          </cell>
        </row>
        <row r="20">
          <cell r="A20">
            <v>10008450</v>
          </cell>
          <cell r="B20" t="str">
            <v>Other TKT Inco</v>
          </cell>
          <cell r="C20">
            <v>-2447599.2999999998</v>
          </cell>
        </row>
        <row r="21">
          <cell r="A21">
            <v>10008250</v>
          </cell>
          <cell r="B21" t="str">
            <v>Overider Com -</v>
          </cell>
          <cell r="C21">
            <v>0</v>
          </cell>
        </row>
        <row r="22">
          <cell r="A22">
            <v>10008300</v>
          </cell>
          <cell r="B22" t="str">
            <v>Introducer COM</v>
          </cell>
          <cell r="C22">
            <v>201795.1</v>
          </cell>
        </row>
        <row r="23">
          <cell r="A23">
            <v>10005965</v>
          </cell>
          <cell r="B23" t="str">
            <v>TO-G.D.S. Inco</v>
          </cell>
          <cell r="C23">
            <v>-750000</v>
          </cell>
        </row>
        <row r="24">
          <cell r="A24">
            <v>21001850</v>
          </cell>
          <cell r="B24" t="str">
            <v>COS-Tickets</v>
          </cell>
          <cell r="C24">
            <v>90559970.25</v>
          </cell>
        </row>
        <row r="25">
          <cell r="A25" t="str">
            <v>* TICKETI</v>
          </cell>
          <cell r="B25" t="str">
            <v>NG INCOME</v>
          </cell>
          <cell r="C25">
            <v>-5544835.9500000002</v>
          </cell>
        </row>
        <row r="26">
          <cell r="A26">
            <v>10005600</v>
          </cell>
          <cell r="B26" t="str">
            <v>TO-Tours</v>
          </cell>
          <cell r="C26">
            <v>-1712511</v>
          </cell>
        </row>
        <row r="27">
          <cell r="A27">
            <v>21002000</v>
          </cell>
          <cell r="B27" t="str">
            <v>COS-Tours</v>
          </cell>
          <cell r="C27">
            <v>1549493</v>
          </cell>
        </row>
        <row r="28">
          <cell r="A28" t="str">
            <v>* TOURS I</v>
          </cell>
          <cell r="B28" t="str">
            <v>NCOME</v>
          </cell>
          <cell r="C28">
            <v>-163018</v>
          </cell>
        </row>
        <row r="29">
          <cell r="A29">
            <v>10005000</v>
          </cell>
          <cell r="B29" t="str">
            <v>TO-Hotels</v>
          </cell>
          <cell r="C29">
            <v>-1526288.04</v>
          </cell>
        </row>
        <row r="30">
          <cell r="A30">
            <v>10002850</v>
          </cell>
          <cell r="B30" t="str">
            <v>TO-SL Taxes-Ho</v>
          </cell>
          <cell r="C30">
            <v>0</v>
          </cell>
        </row>
        <row r="31">
          <cell r="A31">
            <v>10008200</v>
          </cell>
          <cell r="B31" t="str">
            <v>TO-Trade Disc'</v>
          </cell>
          <cell r="C31">
            <v>3346</v>
          </cell>
        </row>
        <row r="32">
          <cell r="A32">
            <v>10008400</v>
          </cell>
          <cell r="B32" t="str">
            <v>Hotel Other In</v>
          </cell>
          <cell r="C32">
            <v>-9500</v>
          </cell>
        </row>
        <row r="33">
          <cell r="A33">
            <v>21001900</v>
          </cell>
          <cell r="B33" t="str">
            <v>COS-Hotel</v>
          </cell>
          <cell r="C33">
            <v>1362195.91</v>
          </cell>
        </row>
        <row r="34">
          <cell r="A34" t="str">
            <v>* HOTELS</v>
          </cell>
          <cell r="B34" t="str">
            <v>INCOME</v>
          </cell>
          <cell r="C34">
            <v>-170246.13</v>
          </cell>
        </row>
        <row r="35">
          <cell r="A35">
            <v>10005550</v>
          </cell>
          <cell r="B35" t="str">
            <v>TO-Travelers C</v>
          </cell>
          <cell r="C35">
            <v>-10243070.5</v>
          </cell>
        </row>
        <row r="36">
          <cell r="A36">
            <v>10003050</v>
          </cell>
          <cell r="B36" t="str">
            <v>TO-Sales Taxes</v>
          </cell>
          <cell r="C36">
            <v>-95147.5</v>
          </cell>
        </row>
        <row r="37">
          <cell r="A37">
            <v>10008350</v>
          </cell>
          <cell r="B37" t="str">
            <v>TC Other Incom</v>
          </cell>
          <cell r="C37">
            <v>0</v>
          </cell>
        </row>
        <row r="38">
          <cell r="A38">
            <v>21001950</v>
          </cell>
          <cell r="B38" t="str">
            <v>COS-TC</v>
          </cell>
          <cell r="C38">
            <v>10242367.5</v>
          </cell>
        </row>
        <row r="39">
          <cell r="A39" t="str">
            <v>* TC INCO</v>
          </cell>
          <cell r="B39" t="str">
            <v>ME</v>
          </cell>
          <cell r="C39">
            <v>-95850.5</v>
          </cell>
        </row>
        <row r="40">
          <cell r="A40">
            <v>10005800</v>
          </cell>
          <cell r="B40" t="str">
            <v>TO-Refd Adm Fe</v>
          </cell>
          <cell r="C40">
            <v>-123206</v>
          </cell>
        </row>
        <row r="41">
          <cell r="A41" t="str">
            <v>* REFUND</v>
          </cell>
          <cell r="B41" t="str">
            <v>FEES</v>
          </cell>
          <cell r="C41">
            <v>-123206</v>
          </cell>
        </row>
        <row r="42">
          <cell r="A42">
            <v>10005750</v>
          </cell>
          <cell r="B42" t="str">
            <v>TO-Other Sales</v>
          </cell>
          <cell r="C42">
            <v>-2846763.24</v>
          </cell>
        </row>
        <row r="43">
          <cell r="A43">
            <v>21003500</v>
          </cell>
          <cell r="B43" t="str">
            <v>COS-O/Service</v>
          </cell>
          <cell r="C43">
            <v>2614875.59</v>
          </cell>
        </row>
        <row r="44">
          <cell r="A44" t="str">
            <v>* VISA FE</v>
          </cell>
          <cell r="B44" t="str">
            <v>ES</v>
          </cell>
          <cell r="C44">
            <v>-231887.65</v>
          </cell>
        </row>
        <row r="45">
          <cell r="A45">
            <v>10008205</v>
          </cell>
          <cell r="B45" t="str">
            <v>TO-Travel Insu</v>
          </cell>
          <cell r="C45">
            <v>-103718.24</v>
          </cell>
        </row>
        <row r="46">
          <cell r="A46">
            <v>21003525</v>
          </cell>
          <cell r="B46" t="str">
            <v>COS: Travel In</v>
          </cell>
          <cell r="C46">
            <v>108217</v>
          </cell>
        </row>
        <row r="47">
          <cell r="A47" t="str">
            <v>* TRAVEL</v>
          </cell>
          <cell r="B47" t="str">
            <v>INSURANCE</v>
          </cell>
          <cell r="C47">
            <v>4498.76</v>
          </cell>
        </row>
        <row r="49">
          <cell r="A49" t="str">
            <v>** GROSS</v>
          </cell>
          <cell r="B49" t="str">
            <v>PROFIT</v>
          </cell>
          <cell r="C49">
            <v>-6324545.4699999997</v>
          </cell>
        </row>
        <row r="51">
          <cell r="A51">
            <v>35000000</v>
          </cell>
          <cell r="B51" t="str">
            <v>Salary</v>
          </cell>
          <cell r="C51">
            <v>2160135</v>
          </cell>
        </row>
        <row r="52">
          <cell r="A52">
            <v>35000100</v>
          </cell>
          <cell r="B52" t="str">
            <v>Contr to E.P.F</v>
          </cell>
          <cell r="C52">
            <v>171215.4</v>
          </cell>
        </row>
        <row r="53">
          <cell r="A53">
            <v>35000150</v>
          </cell>
          <cell r="B53" t="str">
            <v>Contr to E.T.F</v>
          </cell>
          <cell r="C53">
            <v>66064.05</v>
          </cell>
        </row>
        <row r="54">
          <cell r="A54">
            <v>35000200</v>
          </cell>
          <cell r="B54" t="str">
            <v>Contr to M.S.P</v>
          </cell>
          <cell r="C54">
            <v>101440.8</v>
          </cell>
        </row>
        <row r="55">
          <cell r="A55">
            <v>35000250</v>
          </cell>
          <cell r="B55" t="str">
            <v>Overtime</v>
          </cell>
          <cell r="C55">
            <v>12204.1</v>
          </cell>
        </row>
        <row r="56">
          <cell r="A56">
            <v>35000300</v>
          </cell>
          <cell r="B56" t="str">
            <v>Bonus</v>
          </cell>
          <cell r="C56">
            <v>0</v>
          </cell>
        </row>
        <row r="57">
          <cell r="A57">
            <v>35000350</v>
          </cell>
          <cell r="B57" t="str">
            <v>Gratuity</v>
          </cell>
          <cell r="C57">
            <v>0</v>
          </cell>
        </row>
        <row r="58">
          <cell r="A58">
            <v>35000450</v>
          </cell>
          <cell r="B58" t="str">
            <v>Wages - Casual</v>
          </cell>
          <cell r="C58">
            <v>0</v>
          </cell>
        </row>
        <row r="59">
          <cell r="A59" t="str">
            <v>* SALARY</v>
          </cell>
          <cell r="B59" t="str">
            <v>RELATED EXPEN</v>
          </cell>
          <cell r="C59">
            <v>2511059.35</v>
          </cell>
        </row>
        <row r="60">
          <cell r="A60">
            <v>35002160</v>
          </cell>
          <cell r="B60" t="str">
            <v>Shared Service</v>
          </cell>
          <cell r="C60">
            <v>185119.71</v>
          </cell>
        </row>
        <row r="61">
          <cell r="A61">
            <v>35002250</v>
          </cell>
          <cell r="B61" t="str">
            <v>Adver. Exp-Pro</v>
          </cell>
          <cell r="C61">
            <v>0</v>
          </cell>
        </row>
        <row r="62">
          <cell r="A62">
            <v>35002300</v>
          </cell>
          <cell r="B62" t="str">
            <v>Adver. Exp-Not</v>
          </cell>
          <cell r="C62">
            <v>0</v>
          </cell>
        </row>
        <row r="63">
          <cell r="A63">
            <v>35002450</v>
          </cell>
          <cell r="B63" t="str">
            <v>Audit Fees</v>
          </cell>
          <cell r="C63">
            <v>15234</v>
          </cell>
        </row>
        <row r="64">
          <cell r="A64">
            <v>35002500</v>
          </cell>
          <cell r="B64" t="str">
            <v>Consultancy Fe</v>
          </cell>
          <cell r="C64">
            <v>0</v>
          </cell>
        </row>
        <row r="65">
          <cell r="A65">
            <v>35002550</v>
          </cell>
          <cell r="B65" t="str">
            <v>Professional F</v>
          </cell>
          <cell r="C65">
            <v>0</v>
          </cell>
        </row>
        <row r="66">
          <cell r="A66">
            <v>35002950</v>
          </cell>
          <cell r="B66" t="str">
            <v>Binding Charge</v>
          </cell>
          <cell r="C66">
            <v>4145</v>
          </cell>
        </row>
        <row r="67">
          <cell r="A67">
            <v>35003050</v>
          </cell>
          <cell r="B67" t="str">
            <v>Bld. Maint-A/C</v>
          </cell>
          <cell r="C67">
            <v>0</v>
          </cell>
        </row>
        <row r="68">
          <cell r="A68">
            <v>35004100</v>
          </cell>
          <cell r="B68" t="str">
            <v>Software Expen</v>
          </cell>
          <cell r="C68">
            <v>20013</v>
          </cell>
        </row>
        <row r="69">
          <cell r="A69">
            <v>35004150</v>
          </cell>
          <cell r="B69" t="str">
            <v>Computer Stat</v>
          </cell>
          <cell r="C69">
            <v>63612.35</v>
          </cell>
        </row>
        <row r="70">
          <cell r="A70">
            <v>35004200</v>
          </cell>
          <cell r="B70" t="str">
            <v>Courier Charge</v>
          </cell>
          <cell r="C70">
            <v>0</v>
          </cell>
        </row>
        <row r="71">
          <cell r="A71">
            <v>35004600</v>
          </cell>
          <cell r="B71" t="str">
            <v>Depre-M Veh-Fr</v>
          </cell>
          <cell r="C71">
            <v>210322.73</v>
          </cell>
        </row>
        <row r="72">
          <cell r="A72">
            <v>35004750</v>
          </cell>
          <cell r="B72" t="str">
            <v>Depr-Furn Fixt</v>
          </cell>
          <cell r="C72">
            <v>24714.69</v>
          </cell>
        </row>
        <row r="73">
          <cell r="A73">
            <v>35004800</v>
          </cell>
          <cell r="B73" t="str">
            <v>Dep-Com H/W-Fr</v>
          </cell>
          <cell r="C73">
            <v>29734.54</v>
          </cell>
        </row>
        <row r="74">
          <cell r="A74">
            <v>35004900</v>
          </cell>
          <cell r="B74" t="str">
            <v>Depre - Comput</v>
          </cell>
          <cell r="C74">
            <v>77403.41</v>
          </cell>
        </row>
        <row r="75">
          <cell r="A75">
            <v>35004950</v>
          </cell>
          <cell r="B75" t="str">
            <v>Depre - Office</v>
          </cell>
          <cell r="C75">
            <v>76494.81</v>
          </cell>
        </row>
        <row r="76">
          <cell r="A76">
            <v>35005200</v>
          </cell>
          <cell r="B76" t="str">
            <v>Depre - Air Co</v>
          </cell>
          <cell r="C76">
            <v>2763.9</v>
          </cell>
        </row>
        <row r="77">
          <cell r="A77">
            <v>35005650</v>
          </cell>
          <cell r="B77" t="str">
            <v>Electricity</v>
          </cell>
          <cell r="C77">
            <v>184916.45</v>
          </cell>
        </row>
        <row r="78">
          <cell r="A78">
            <v>35005750</v>
          </cell>
          <cell r="B78" t="str">
            <v>Equip Maint-Ai</v>
          </cell>
          <cell r="C78">
            <v>0</v>
          </cell>
        </row>
        <row r="79">
          <cell r="A79">
            <v>35005800</v>
          </cell>
          <cell r="B79" t="str">
            <v>Equip Maint-Co</v>
          </cell>
          <cell r="C79">
            <v>21978.45</v>
          </cell>
        </row>
        <row r="80">
          <cell r="A80">
            <v>35005850</v>
          </cell>
          <cell r="B80" t="str">
            <v>Equip Maint-Fa</v>
          </cell>
          <cell r="C80">
            <v>458.33</v>
          </cell>
        </row>
        <row r="81">
          <cell r="A81">
            <v>35006000</v>
          </cell>
          <cell r="B81" t="str">
            <v>Equip Maint -</v>
          </cell>
          <cell r="C81">
            <v>12538.12</v>
          </cell>
        </row>
        <row r="82">
          <cell r="A82">
            <v>35006050</v>
          </cell>
          <cell r="B82" t="str">
            <v>Equip Maint-Ph</v>
          </cell>
          <cell r="C82">
            <v>11737</v>
          </cell>
        </row>
        <row r="83">
          <cell r="A83">
            <v>35006150</v>
          </cell>
          <cell r="B83" t="str">
            <v>Equip Maint -</v>
          </cell>
          <cell r="C83">
            <v>2900</v>
          </cell>
        </row>
        <row r="84">
          <cell r="A84">
            <v>35007050</v>
          </cell>
          <cell r="B84" t="str">
            <v>General Expens</v>
          </cell>
          <cell r="C84">
            <v>0</v>
          </cell>
        </row>
        <row r="85">
          <cell r="A85">
            <v>35007150</v>
          </cell>
          <cell r="B85" t="str">
            <v>Generator expe</v>
          </cell>
          <cell r="C85">
            <v>317</v>
          </cell>
        </row>
        <row r="86">
          <cell r="A86">
            <v>35007200</v>
          </cell>
          <cell r="B86" t="str">
            <v>Grp Service Ex</v>
          </cell>
          <cell r="C86">
            <v>92271.21</v>
          </cell>
        </row>
        <row r="87">
          <cell r="A87">
            <v>35007250</v>
          </cell>
          <cell r="B87" t="str">
            <v>Grp Service Ex</v>
          </cell>
          <cell r="C87">
            <v>0</v>
          </cell>
        </row>
        <row r="88">
          <cell r="A88">
            <v>35007300</v>
          </cell>
          <cell r="B88" t="str">
            <v>Grp Service Ex</v>
          </cell>
          <cell r="C88">
            <v>71165.460000000006</v>
          </cell>
        </row>
        <row r="89">
          <cell r="A89">
            <v>35007400</v>
          </cell>
          <cell r="B89" t="str">
            <v>Grp Ser Exp-Se</v>
          </cell>
          <cell r="C89">
            <v>0</v>
          </cell>
        </row>
        <row r="90">
          <cell r="A90">
            <v>35007500</v>
          </cell>
          <cell r="B90" t="str">
            <v>Insurance All</v>
          </cell>
          <cell r="C90">
            <v>0</v>
          </cell>
        </row>
        <row r="91">
          <cell r="A91">
            <v>35007550</v>
          </cell>
          <cell r="B91" t="str">
            <v>Insurance -Com</v>
          </cell>
          <cell r="C91">
            <v>1266.6500000000001</v>
          </cell>
        </row>
        <row r="92">
          <cell r="A92">
            <v>35007700</v>
          </cell>
          <cell r="B92" t="str">
            <v>Insurance MV</v>
          </cell>
          <cell r="C92">
            <v>34965.24</v>
          </cell>
        </row>
        <row r="93">
          <cell r="A93">
            <v>35007750</v>
          </cell>
          <cell r="B93" t="str">
            <v>Insurance - Ot</v>
          </cell>
          <cell r="C93">
            <v>2458.6</v>
          </cell>
        </row>
        <row r="94">
          <cell r="A94">
            <v>35007800</v>
          </cell>
          <cell r="B94" t="str">
            <v>Insur-Per. Acc</v>
          </cell>
          <cell r="C94">
            <v>4315</v>
          </cell>
        </row>
        <row r="95">
          <cell r="A95">
            <v>35007850</v>
          </cell>
          <cell r="B95" t="str">
            <v>Insu - Public</v>
          </cell>
          <cell r="C95">
            <v>0</v>
          </cell>
        </row>
        <row r="96">
          <cell r="A96">
            <v>35007900</v>
          </cell>
          <cell r="B96" t="str">
            <v>Insurance Sur</v>
          </cell>
          <cell r="C96">
            <v>0</v>
          </cell>
        </row>
        <row r="97">
          <cell r="A97">
            <v>35007950</v>
          </cell>
          <cell r="B97" t="str">
            <v>Insu-Workmen's</v>
          </cell>
          <cell r="C97">
            <v>1252.93</v>
          </cell>
        </row>
        <row r="98">
          <cell r="A98">
            <v>35008050</v>
          </cell>
          <cell r="B98" t="str">
            <v>Insu-Cash in T</v>
          </cell>
          <cell r="C98">
            <v>0</v>
          </cell>
        </row>
        <row r="99">
          <cell r="A99">
            <v>35008150</v>
          </cell>
          <cell r="B99" t="str">
            <v>Insu-Electroni</v>
          </cell>
          <cell r="C99">
            <v>3666.15</v>
          </cell>
        </row>
        <row r="100">
          <cell r="A100">
            <v>35008200</v>
          </cell>
          <cell r="B100" t="str">
            <v>Insurance - F</v>
          </cell>
          <cell r="C100">
            <v>417.51</v>
          </cell>
        </row>
        <row r="101">
          <cell r="A101">
            <v>35008300</v>
          </cell>
          <cell r="B101" t="str">
            <v>Insurance - Me</v>
          </cell>
          <cell r="C101">
            <v>97399.9</v>
          </cell>
        </row>
        <row r="102">
          <cell r="A102">
            <v>35008500</v>
          </cell>
          <cell r="B102" t="str">
            <v>Internet &amp; E-M</v>
          </cell>
          <cell r="C102">
            <v>26285.119999999999</v>
          </cell>
        </row>
        <row r="103">
          <cell r="A103">
            <v>35008600</v>
          </cell>
          <cell r="B103" t="str">
            <v>IT Charges</v>
          </cell>
          <cell r="C103">
            <v>0</v>
          </cell>
        </row>
        <row r="104">
          <cell r="A104">
            <v>35013050</v>
          </cell>
          <cell r="B104" t="str">
            <v>Cell Phone</v>
          </cell>
          <cell r="C104">
            <v>11123.63</v>
          </cell>
        </row>
        <row r="105">
          <cell r="A105">
            <v>35013400</v>
          </cell>
          <cell r="B105" t="str">
            <v>Legal Fees</v>
          </cell>
          <cell r="C105">
            <v>2618</v>
          </cell>
        </row>
        <row r="106">
          <cell r="A106">
            <v>35013450</v>
          </cell>
          <cell r="B106" t="str">
            <v>License &amp; Regi</v>
          </cell>
          <cell r="C106">
            <v>6100</v>
          </cell>
        </row>
        <row r="107">
          <cell r="A107">
            <v>35014100</v>
          </cell>
          <cell r="B107" t="str">
            <v>N-Papers/Perio</v>
          </cell>
          <cell r="C107">
            <v>2760</v>
          </cell>
        </row>
        <row r="108">
          <cell r="A108">
            <v>35014200</v>
          </cell>
          <cell r="B108" t="str">
            <v>Office Mainten</v>
          </cell>
          <cell r="C108">
            <v>11582.76</v>
          </cell>
        </row>
        <row r="109">
          <cell r="A109">
            <v>35014400</v>
          </cell>
          <cell r="B109" t="str">
            <v>Stationery exp</v>
          </cell>
          <cell r="C109">
            <v>94611.85</v>
          </cell>
        </row>
        <row r="110">
          <cell r="A110">
            <v>35014450</v>
          </cell>
          <cell r="B110" t="str">
            <v>Printing expen</v>
          </cell>
          <cell r="C110">
            <v>50201.78</v>
          </cell>
        </row>
        <row r="111">
          <cell r="A111">
            <v>35015300</v>
          </cell>
          <cell r="B111" t="str">
            <v>Rent</v>
          </cell>
          <cell r="C111">
            <v>51744.83</v>
          </cell>
        </row>
        <row r="112">
          <cell r="A112">
            <v>35015550</v>
          </cell>
          <cell r="B112" t="str">
            <v>Stamp Duty</v>
          </cell>
          <cell r="C112">
            <v>370327.23</v>
          </cell>
        </row>
        <row r="113">
          <cell r="A113">
            <v>35015700</v>
          </cell>
          <cell r="B113" t="str">
            <v>Storage Charge</v>
          </cell>
          <cell r="C113">
            <v>15625</v>
          </cell>
        </row>
        <row r="114">
          <cell r="A114">
            <v>35015750</v>
          </cell>
          <cell r="B114" t="str">
            <v>Subscription -</v>
          </cell>
          <cell r="C114">
            <v>9242.74</v>
          </cell>
        </row>
        <row r="115">
          <cell r="A115">
            <v>35015800</v>
          </cell>
          <cell r="B115" t="str">
            <v>Subscription-F</v>
          </cell>
          <cell r="C115">
            <v>8394</v>
          </cell>
        </row>
        <row r="116">
          <cell r="A116">
            <v>35015850</v>
          </cell>
          <cell r="B116" t="str">
            <v>Telephone</v>
          </cell>
          <cell r="C116">
            <v>35.4</v>
          </cell>
        </row>
        <row r="117">
          <cell r="A117">
            <v>35016600</v>
          </cell>
          <cell r="B117" t="str">
            <v>Water</v>
          </cell>
          <cell r="C117">
            <v>4841.3</v>
          </cell>
        </row>
        <row r="118">
          <cell r="A118">
            <v>35016750</v>
          </cell>
          <cell r="B118" t="str">
            <v>Bank Charges</v>
          </cell>
          <cell r="C118">
            <v>49393.33</v>
          </cell>
        </row>
        <row r="119">
          <cell r="A119">
            <v>35016800</v>
          </cell>
          <cell r="B119" t="str">
            <v>Bank Debit Tax</v>
          </cell>
          <cell r="C119">
            <v>152253.81</v>
          </cell>
        </row>
        <row r="120">
          <cell r="A120">
            <v>35017550</v>
          </cell>
          <cell r="B120" t="str">
            <v>Postage</v>
          </cell>
          <cell r="C120">
            <v>775</v>
          </cell>
        </row>
        <row r="121">
          <cell r="A121">
            <v>35000550</v>
          </cell>
          <cell r="B121" t="str">
            <v>Staff Recruit.</v>
          </cell>
          <cell r="C121">
            <v>0</v>
          </cell>
        </row>
        <row r="122">
          <cell r="A122">
            <v>35001500</v>
          </cell>
          <cell r="B122" t="str">
            <v>Training &amp; Dev</v>
          </cell>
          <cell r="C122">
            <v>104097.78</v>
          </cell>
        </row>
        <row r="123">
          <cell r="A123" t="str">
            <v>* ESTABLI</v>
          </cell>
          <cell r="B123" t="str">
            <v>SHMENT EXPENS</v>
          </cell>
          <cell r="C123">
            <v>2225595.7000000002</v>
          </cell>
        </row>
        <row r="124">
          <cell r="A124">
            <v>35000600</v>
          </cell>
          <cell r="B124" t="str">
            <v>SW-Other</v>
          </cell>
          <cell r="C124">
            <v>1</v>
          </cell>
        </row>
        <row r="125">
          <cell r="A125">
            <v>35000650</v>
          </cell>
          <cell r="B125" t="str">
            <v>SW-Annual trip</v>
          </cell>
          <cell r="C125">
            <v>28000</v>
          </cell>
        </row>
        <row r="126">
          <cell r="A126">
            <v>35000700</v>
          </cell>
          <cell r="B126" t="str">
            <v>SW-Christmas P</v>
          </cell>
          <cell r="C126">
            <v>30000</v>
          </cell>
        </row>
        <row r="127">
          <cell r="A127">
            <v>35000850</v>
          </cell>
          <cell r="B127" t="str">
            <v>SW-Meal/Refres</v>
          </cell>
          <cell r="C127">
            <v>7765</v>
          </cell>
        </row>
        <row r="128">
          <cell r="A128">
            <v>35000900</v>
          </cell>
          <cell r="B128" t="str">
            <v>SW-Sports Club</v>
          </cell>
          <cell r="C128">
            <v>4030</v>
          </cell>
        </row>
        <row r="129">
          <cell r="A129">
            <v>35001000</v>
          </cell>
          <cell r="B129" t="str">
            <v>SW-Staff trave</v>
          </cell>
          <cell r="C129">
            <v>0</v>
          </cell>
        </row>
        <row r="130">
          <cell r="A130">
            <v>35001050</v>
          </cell>
          <cell r="B130" t="str">
            <v>SW-Tea (Normal</v>
          </cell>
          <cell r="C130">
            <v>22626</v>
          </cell>
        </row>
        <row r="131">
          <cell r="A131">
            <v>35001100</v>
          </cell>
          <cell r="B131" t="str">
            <v>SW-Toilet./Fir</v>
          </cell>
          <cell r="C131">
            <v>9277.74</v>
          </cell>
        </row>
        <row r="132">
          <cell r="A132">
            <v>35001150</v>
          </cell>
          <cell r="B132" t="str">
            <v>SW-Uniforms/ID</v>
          </cell>
          <cell r="C132">
            <v>85000</v>
          </cell>
        </row>
        <row r="133">
          <cell r="A133">
            <v>35001250</v>
          </cell>
          <cell r="B133" t="str">
            <v>SW-Drinking Wa</v>
          </cell>
          <cell r="C133">
            <v>11738.32</v>
          </cell>
        </row>
        <row r="134">
          <cell r="A134" t="str">
            <v>* OTHER S</v>
          </cell>
          <cell r="B134" t="str">
            <v>TAFF COSTS</v>
          </cell>
          <cell r="C134">
            <v>198438.06</v>
          </cell>
        </row>
        <row r="136">
          <cell r="A136" t="str">
            <v>** TOTAL</v>
          </cell>
          <cell r="B136" t="str">
            <v>ESTABLISHMENT</v>
          </cell>
          <cell r="C136">
            <v>4935093.1100000003</v>
          </cell>
        </row>
        <row r="138">
          <cell r="A138">
            <v>44000000</v>
          </cell>
          <cell r="B138" t="str">
            <v>Advertisement</v>
          </cell>
          <cell r="C138">
            <v>129978.07</v>
          </cell>
        </row>
        <row r="139">
          <cell r="A139">
            <v>44000200</v>
          </cell>
          <cell r="B139" t="str">
            <v>Bad debt P/WOf</v>
          </cell>
          <cell r="C139">
            <v>150000</v>
          </cell>
        </row>
        <row r="140">
          <cell r="A140">
            <v>44000750</v>
          </cell>
          <cell r="B140" t="str">
            <v>Entertainment</v>
          </cell>
          <cell r="C140">
            <v>5001</v>
          </cell>
        </row>
        <row r="141">
          <cell r="A141">
            <v>44001000</v>
          </cell>
          <cell r="B141" t="str">
            <v>For TRV-Air fa</v>
          </cell>
          <cell r="C141">
            <v>0</v>
          </cell>
        </row>
        <row r="142">
          <cell r="A142">
            <v>44003100</v>
          </cell>
          <cell r="B142" t="str">
            <v>MV Exp-Fuel</v>
          </cell>
          <cell r="C142">
            <v>230939</v>
          </cell>
        </row>
        <row r="143">
          <cell r="A143">
            <v>44003200</v>
          </cell>
          <cell r="B143" t="str">
            <v>MV Exp-Veh Ren</v>
          </cell>
          <cell r="C143">
            <v>166000</v>
          </cell>
        </row>
        <row r="144">
          <cell r="A144">
            <v>44030350</v>
          </cell>
          <cell r="B144" t="str">
            <v>Courier Charge</v>
          </cell>
          <cell r="C144">
            <v>19965.39</v>
          </cell>
        </row>
        <row r="145">
          <cell r="A145">
            <v>44030550</v>
          </cell>
          <cell r="B145" t="str">
            <v>Motor Veh Exp</v>
          </cell>
          <cell r="C145">
            <v>24779</v>
          </cell>
        </row>
        <row r="146">
          <cell r="A146">
            <v>44030650</v>
          </cell>
          <cell r="B146" t="str">
            <v>Subscription</v>
          </cell>
          <cell r="C146">
            <v>0</v>
          </cell>
        </row>
        <row r="147">
          <cell r="A147">
            <v>44030750</v>
          </cell>
          <cell r="B147" t="str">
            <v>Promotional Ex</v>
          </cell>
          <cell r="C147">
            <v>128677.31</v>
          </cell>
        </row>
        <row r="148">
          <cell r="A148">
            <v>44031050</v>
          </cell>
          <cell r="B148" t="str">
            <v>Incentices to</v>
          </cell>
          <cell r="C148">
            <v>50000</v>
          </cell>
        </row>
        <row r="149">
          <cell r="A149">
            <v>44031151</v>
          </cell>
          <cell r="B149" t="str">
            <v>Motor Veh exp-</v>
          </cell>
          <cell r="C149">
            <v>40411.279999999999</v>
          </cell>
        </row>
        <row r="150">
          <cell r="A150">
            <v>44031152</v>
          </cell>
          <cell r="B150" t="str">
            <v>Motor Veh exp-</v>
          </cell>
          <cell r="C150">
            <v>0</v>
          </cell>
        </row>
        <row r="151">
          <cell r="A151">
            <v>44031153</v>
          </cell>
          <cell r="B151" t="str">
            <v>Motor Veh exp-</v>
          </cell>
          <cell r="C151">
            <v>21915.040000000001</v>
          </cell>
        </row>
        <row r="152">
          <cell r="A152">
            <v>44031154</v>
          </cell>
          <cell r="B152" t="str">
            <v>Motor Veh exp-</v>
          </cell>
          <cell r="C152">
            <v>0</v>
          </cell>
        </row>
        <row r="153">
          <cell r="A153">
            <v>44031155</v>
          </cell>
          <cell r="B153" t="str">
            <v>Motor Cyc exp-</v>
          </cell>
          <cell r="C153">
            <v>15139.95</v>
          </cell>
        </row>
        <row r="154">
          <cell r="A154">
            <v>44031156</v>
          </cell>
          <cell r="B154" t="str">
            <v>Motor Cyc exp-</v>
          </cell>
          <cell r="C154">
            <v>23400</v>
          </cell>
        </row>
        <row r="155">
          <cell r="A155">
            <v>44031157</v>
          </cell>
          <cell r="B155" t="str">
            <v>Agent Commi Pa</v>
          </cell>
          <cell r="C155">
            <v>0</v>
          </cell>
        </row>
        <row r="156">
          <cell r="A156">
            <v>44031158</v>
          </cell>
          <cell r="B156" t="str">
            <v>Office Travell</v>
          </cell>
          <cell r="C156">
            <v>88184.36</v>
          </cell>
        </row>
        <row r="157">
          <cell r="A157" t="str">
            <v>* SELLING</v>
          </cell>
          <cell r="B157" t="str">
            <v>&amp; DISTRIBUTI</v>
          </cell>
          <cell r="C157">
            <v>1094390.3999999999</v>
          </cell>
        </row>
        <row r="158">
          <cell r="A158">
            <v>53000000</v>
          </cell>
          <cell r="B158" t="str">
            <v>Bank Guarantee</v>
          </cell>
          <cell r="C158">
            <v>16171.88</v>
          </cell>
        </row>
        <row r="159">
          <cell r="A159">
            <v>53000250</v>
          </cell>
          <cell r="B159" t="str">
            <v>O/D Interest</v>
          </cell>
          <cell r="C159">
            <v>0</v>
          </cell>
        </row>
        <row r="160">
          <cell r="A160">
            <v>53000450</v>
          </cell>
          <cell r="B160" t="str">
            <v>Interest Exp-O</v>
          </cell>
          <cell r="C160">
            <v>0</v>
          </cell>
        </row>
        <row r="161">
          <cell r="A161" t="str">
            <v>* FINANCE</v>
          </cell>
          <cell r="B161" t="str">
            <v>CHARGES</v>
          </cell>
          <cell r="C161">
            <v>16171.88</v>
          </cell>
        </row>
        <row r="162">
          <cell r="C162">
            <v>6045655.3899999997</v>
          </cell>
        </row>
        <row r="163">
          <cell r="A163" t="str">
            <v>*** TOTAL</v>
          </cell>
          <cell r="B163" t="str">
            <v>EXPENSES</v>
          </cell>
        </row>
        <row r="165">
          <cell r="A165">
            <v>16001000</v>
          </cell>
          <cell r="B165" t="str">
            <v>INT-from REPO</v>
          </cell>
          <cell r="C165">
            <v>-337895.07</v>
          </cell>
        </row>
        <row r="166">
          <cell r="A166">
            <v>16001050</v>
          </cell>
          <cell r="B166" t="str">
            <v>INT-on Staff L</v>
          </cell>
          <cell r="C166">
            <v>-4592.67</v>
          </cell>
        </row>
        <row r="167">
          <cell r="A167">
            <v>16001300</v>
          </cell>
          <cell r="B167" t="str">
            <v>P/L Sale Fixd</v>
          </cell>
          <cell r="C167">
            <v>0</v>
          </cell>
        </row>
        <row r="168">
          <cell r="A168">
            <v>16001700</v>
          </cell>
          <cell r="B168" t="str">
            <v>Visa Income</v>
          </cell>
          <cell r="C168">
            <v>0</v>
          </cell>
        </row>
        <row r="169">
          <cell r="A169">
            <v>16001750</v>
          </cell>
          <cell r="B169" t="str">
            <v>TRV Insurance</v>
          </cell>
          <cell r="C169">
            <v>0</v>
          </cell>
        </row>
        <row r="170">
          <cell r="A170">
            <v>16000400</v>
          </cell>
          <cell r="B170" t="str">
            <v>Dividend Rece'</v>
          </cell>
          <cell r="C170">
            <v>0</v>
          </cell>
        </row>
        <row r="171">
          <cell r="A171">
            <v>16000550</v>
          </cell>
          <cell r="B171" t="str">
            <v>Exchange Gain/</v>
          </cell>
          <cell r="C171">
            <v>-48563.76</v>
          </cell>
        </row>
        <row r="172">
          <cell r="A172">
            <v>16000800</v>
          </cell>
          <cell r="B172" t="str">
            <v>Interest Incom</v>
          </cell>
          <cell r="C172">
            <v>0</v>
          </cell>
        </row>
        <row r="173">
          <cell r="A173" t="str">
            <v>* OTHER I</v>
          </cell>
          <cell r="B173" t="str">
            <v>NCOME</v>
          </cell>
          <cell r="C173">
            <v>-391051.5</v>
          </cell>
        </row>
        <row r="175">
          <cell r="A175" t="str">
            <v>**** NET</v>
          </cell>
          <cell r="B175" t="str">
            <v>PROFIT BFR SECTO</v>
          </cell>
          <cell r="C175">
            <v>-669941.57999999996</v>
          </cell>
        </row>
        <row r="177">
          <cell r="A177" t="str">
            <v>SECTOR C</v>
          </cell>
          <cell r="B177" t="str">
            <v>OST</v>
          </cell>
          <cell r="C177">
            <v>318739.37</v>
          </cell>
        </row>
        <row r="179">
          <cell r="A179" t="str">
            <v>***** NP</v>
          </cell>
          <cell r="B179" t="str">
            <v>AFTER SECTOR COST</v>
          </cell>
          <cell r="C179">
            <v>-351202.21</v>
          </cell>
        </row>
        <row r="181">
          <cell r="A181" t="str">
            <v>*** GP %</v>
          </cell>
          <cell r="B181" t="str">
            <v>to Sales</v>
          </cell>
          <cell r="C181">
            <v>8.2098999999999993</v>
          </cell>
        </row>
        <row r="182">
          <cell r="A182" t="str">
            <v>** Salary</v>
          </cell>
          <cell r="B182" t="str">
            <v>% to Sales</v>
          </cell>
          <cell r="C182">
            <v>-3.2595999999999998</v>
          </cell>
        </row>
        <row r="183">
          <cell r="A183" t="str">
            <v>*** Est E</v>
          </cell>
          <cell r="B183" t="str">
            <v>xp % to Sales</v>
          </cell>
          <cell r="C183">
            <v>-6.4062999999999999</v>
          </cell>
        </row>
        <row r="184">
          <cell r="A184" t="str">
            <v>** S&amp;D Ex</v>
          </cell>
          <cell r="B184" t="str">
            <v>p % to Sales</v>
          </cell>
          <cell r="C184">
            <v>-1.4206000000000001</v>
          </cell>
        </row>
        <row r="185">
          <cell r="A185" t="str">
            <v>** Fin Co</v>
          </cell>
          <cell r="B185" t="str">
            <v>st % to Sales</v>
          </cell>
          <cell r="C185">
            <v>-2.1000000000000001E-2</v>
          </cell>
        </row>
        <row r="186">
          <cell r="A186" t="str">
            <v>***** NP</v>
          </cell>
          <cell r="B186" t="str">
            <v>% to Sales</v>
          </cell>
          <cell r="C186">
            <v>0.86970000000000003</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OST"/>
      <sheetName val="Article"/>
      <sheetName val="CUMAA"/>
      <sheetName val="LIST"/>
      <sheetName val="laroux"/>
      <sheetName val="WIP97"/>
      <sheetName val="issuenneeeeee"/>
      <sheetName val="STOCKS"/>
      <sheetName val="OP"/>
      <sheetName val="Sheet1"/>
      <sheetName val="Sheet8"/>
      <sheetName val="Sheet2"/>
      <sheetName val="FG"/>
      <sheetName val="FGnew"/>
      <sheetName val="Sheet9"/>
      <sheetName val="Sheet10"/>
      <sheetName val="MIrecannual"/>
      <sheetName val="MI-Rec"/>
      <sheetName val="Sheet6"/>
      <sheetName val="as"/>
      <sheetName val="Caa"/>
      <sheetName val="Sheet7"/>
      <sheetName val="Sheet5"/>
      <sheetName val="Sheet3"/>
      <sheetName val="Sa"/>
      <sheetName val="Highlights"/>
      <sheetName val="Stats"/>
      <sheetName val="BLProf"/>
      <sheetName val="BS"/>
      <sheetName val="IS STD"/>
      <sheetName val="ProjNext"/>
      <sheetName val="Info"/>
      <sheetName val="Date Setup"/>
      <sheetName val="IS Mon"/>
      <sheetName val="ProjCurr"/>
    </sheetNames>
    <sheetDataSet>
      <sheetData sheetId="0" refreshError="1"/>
      <sheetData sheetId="1" refreshError="1">
        <row r="10">
          <cell r="B10" t="str">
            <v>205-811</v>
          </cell>
          <cell r="C10">
            <v>255.64</v>
          </cell>
          <cell r="D10">
            <v>14139</v>
          </cell>
          <cell r="E10">
            <v>3614493.96</v>
          </cell>
          <cell r="F10">
            <v>3.6195558384609945</v>
          </cell>
          <cell r="G10">
            <v>51176.9</v>
          </cell>
          <cell r="H10">
            <v>108.25</v>
          </cell>
          <cell r="I10">
            <v>1530546.75</v>
          </cell>
          <cell r="J10">
            <v>11.909999999999998</v>
          </cell>
          <cell r="K10">
            <v>9.5279999999999987</v>
          </cell>
          <cell r="L10">
            <v>134716.39199999999</v>
          </cell>
          <cell r="M10">
            <v>1716440.0419999999</v>
          </cell>
          <cell r="N10">
            <v>134.242444161539</v>
          </cell>
          <cell r="O10">
            <v>1898053.9180000001</v>
          </cell>
          <cell r="P10">
            <v>52.512300172719065</v>
          </cell>
        </row>
        <row r="11">
          <cell r="B11" t="str">
            <v>206-164</v>
          </cell>
          <cell r="C11">
            <v>316.41707547169813</v>
          </cell>
          <cell r="D11">
            <v>11872</v>
          </cell>
          <cell r="E11">
            <v>3756503.52</v>
          </cell>
          <cell r="F11">
            <v>3.7628200808625341</v>
          </cell>
          <cell r="G11">
            <v>44672.200000000004</v>
          </cell>
          <cell r="H11">
            <v>116.67</v>
          </cell>
          <cell r="I11">
            <v>1385106.24</v>
          </cell>
          <cell r="J11">
            <v>16</v>
          </cell>
          <cell r="K11">
            <v>12.8</v>
          </cell>
          <cell r="L11">
            <v>151961.60000000001</v>
          </cell>
          <cell r="M11">
            <v>1581740.04</v>
          </cell>
          <cell r="N11">
            <v>183.18425539083557</v>
          </cell>
          <cell r="O11">
            <v>2174763.48</v>
          </cell>
          <cell r="P11">
            <v>57.893290088012485</v>
          </cell>
        </row>
        <row r="12">
          <cell r="B12" t="str">
            <v>209-459</v>
          </cell>
          <cell r="C12">
            <v>431.20000000000005</v>
          </cell>
          <cell r="D12">
            <v>1674</v>
          </cell>
          <cell r="E12">
            <v>721828.8</v>
          </cell>
          <cell r="F12">
            <v>3.6107526881720435</v>
          </cell>
          <cell r="G12">
            <v>6044.4000000000005</v>
          </cell>
          <cell r="H12">
            <v>161</v>
          </cell>
          <cell r="I12">
            <v>269514</v>
          </cell>
          <cell r="J12">
            <v>14.32</v>
          </cell>
          <cell r="K12">
            <v>11.456000000000001</v>
          </cell>
          <cell r="L12">
            <v>19177.344000000001</v>
          </cell>
          <cell r="M12">
            <v>294735.74400000001</v>
          </cell>
          <cell r="N12">
            <v>255.13324731182797</v>
          </cell>
          <cell r="O12">
            <v>427093.05600000004</v>
          </cell>
          <cell r="P12">
            <v>59.168192790312602</v>
          </cell>
        </row>
        <row r="13">
          <cell r="B13" t="str">
            <v>209-468</v>
          </cell>
          <cell r="C13">
            <v>283.36</v>
          </cell>
          <cell r="D13">
            <v>13528</v>
          </cell>
          <cell r="E13">
            <v>3833294.08</v>
          </cell>
          <cell r="F13">
            <v>3.4445446481371973</v>
          </cell>
          <cell r="G13">
            <v>46597.8</v>
          </cell>
          <cell r="H13">
            <v>88.82</v>
          </cell>
          <cell r="I13">
            <v>1201556.96</v>
          </cell>
          <cell r="J13">
            <v>15</v>
          </cell>
          <cell r="K13">
            <v>12</v>
          </cell>
          <cell r="L13">
            <v>162336</v>
          </cell>
          <cell r="M13">
            <v>1410490.76</v>
          </cell>
          <cell r="N13">
            <v>179.09545535186282</v>
          </cell>
          <cell r="O13">
            <v>2422803.3200000003</v>
          </cell>
          <cell r="P13">
            <v>63.204212080696934</v>
          </cell>
        </row>
        <row r="14">
          <cell r="B14" t="str">
            <v>209-533</v>
          </cell>
          <cell r="C14">
            <v>335.72</v>
          </cell>
          <cell r="D14">
            <v>3189</v>
          </cell>
          <cell r="E14">
            <v>1070611.08</v>
          </cell>
          <cell r="F14">
            <v>3.1</v>
          </cell>
          <cell r="G14">
            <v>9885.9</v>
          </cell>
          <cell r="H14">
            <v>152.16999999999999</v>
          </cell>
          <cell r="I14">
            <v>485270.12999999995</v>
          </cell>
          <cell r="J14">
            <v>16</v>
          </cell>
          <cell r="K14">
            <v>12.8</v>
          </cell>
          <cell r="L14">
            <v>40819.200000000004</v>
          </cell>
          <cell r="M14">
            <v>535975.23</v>
          </cell>
          <cell r="N14">
            <v>167.65000000000003</v>
          </cell>
          <cell r="O14">
            <v>534635.85000000009</v>
          </cell>
          <cell r="P14">
            <v>49.937447873227697</v>
          </cell>
        </row>
        <row r="15">
          <cell r="B15" t="str">
            <v>209-534</v>
          </cell>
          <cell r="C15">
            <v>261.8</v>
          </cell>
          <cell r="D15">
            <v>1840</v>
          </cell>
          <cell r="E15">
            <v>481712</v>
          </cell>
          <cell r="F15">
            <v>3.5695652173913044</v>
          </cell>
          <cell r="G15">
            <v>6568</v>
          </cell>
          <cell r="H15">
            <v>94.25</v>
          </cell>
          <cell r="I15">
            <v>173420</v>
          </cell>
          <cell r="J15">
            <v>16</v>
          </cell>
          <cell r="K15">
            <v>12.8</v>
          </cell>
          <cell r="L15">
            <v>23552</v>
          </cell>
          <cell r="M15">
            <v>203540</v>
          </cell>
          <cell r="N15">
            <v>151.1804347826087</v>
          </cell>
          <cell r="O15">
            <v>278172</v>
          </cell>
          <cell r="P15">
            <v>57.746537350117912</v>
          </cell>
        </row>
        <row r="16">
          <cell r="B16" t="str">
            <v>209-535</v>
          </cell>
          <cell r="C16">
            <v>250.81291486163911</v>
          </cell>
          <cell r="D16">
            <v>22622</v>
          </cell>
          <cell r="E16">
            <v>5673889.7599999998</v>
          </cell>
          <cell r="F16">
            <v>3.6657766775705065</v>
          </cell>
          <cell r="G16">
            <v>82927.199999999997</v>
          </cell>
          <cell r="H16">
            <v>79.48</v>
          </cell>
          <cell r="I16">
            <v>1797996.56</v>
          </cell>
          <cell r="J16">
            <v>15</v>
          </cell>
          <cell r="K16">
            <v>12</v>
          </cell>
          <cell r="L16">
            <v>271464</v>
          </cell>
          <cell r="M16">
            <v>2152387.7600000002</v>
          </cell>
          <cell r="N16">
            <v>155.66713818406859</v>
          </cell>
          <cell r="O16">
            <v>3521501.9999999995</v>
          </cell>
          <cell r="P16">
            <v>62.065040897093496</v>
          </cell>
        </row>
        <row r="17">
          <cell r="B17" t="str">
            <v>209-545</v>
          </cell>
          <cell r="C17">
            <v>269.9213293768546</v>
          </cell>
          <cell r="D17">
            <v>1685</v>
          </cell>
          <cell r="E17">
            <v>454817.44</v>
          </cell>
          <cell r="F17">
            <v>3.6091988130563797</v>
          </cell>
          <cell r="G17">
            <v>6081.5</v>
          </cell>
          <cell r="H17">
            <v>102.97000000000001</v>
          </cell>
          <cell r="I17">
            <v>173504.45</v>
          </cell>
          <cell r="J17">
            <v>15</v>
          </cell>
          <cell r="K17">
            <v>12</v>
          </cell>
          <cell r="L17">
            <v>20220</v>
          </cell>
          <cell r="M17">
            <v>199805.95</v>
          </cell>
          <cell r="N17">
            <v>151.34213056379821</v>
          </cell>
          <cell r="O17">
            <v>255011.49</v>
          </cell>
          <cell r="P17">
            <v>56.068977917821258</v>
          </cell>
        </row>
        <row r="18">
          <cell r="B18" t="str">
            <v>209A340</v>
          </cell>
          <cell r="C18">
            <v>274.12</v>
          </cell>
          <cell r="D18">
            <v>2084</v>
          </cell>
          <cell r="E18">
            <v>571266.07999999996</v>
          </cell>
          <cell r="F18">
            <v>3.6043186180422269</v>
          </cell>
          <cell r="G18">
            <v>7511.4000000000005</v>
          </cell>
          <cell r="H18">
            <v>92.74</v>
          </cell>
          <cell r="I18">
            <v>193270.16</v>
          </cell>
          <cell r="J18">
            <v>13</v>
          </cell>
          <cell r="K18">
            <v>10.4</v>
          </cell>
          <cell r="L18">
            <v>21673.600000000002</v>
          </cell>
          <cell r="M18">
            <v>222455.16</v>
          </cell>
          <cell r="N18">
            <v>167.37568138195775</v>
          </cell>
          <cell r="O18">
            <v>348810.91999999993</v>
          </cell>
          <cell r="P18">
            <v>61.059273815102053</v>
          </cell>
        </row>
        <row r="19">
          <cell r="B19" t="str">
            <v>209A533</v>
          </cell>
          <cell r="C19">
            <v>505.12</v>
          </cell>
          <cell r="D19">
            <v>1197</v>
          </cell>
          <cell r="E19">
            <v>604628.64</v>
          </cell>
          <cell r="F19">
            <v>4.7775271512113626</v>
          </cell>
          <cell r="G19">
            <v>5718.7000000000007</v>
          </cell>
          <cell r="H19">
            <v>260.02</v>
          </cell>
          <cell r="I19">
            <v>311243.94</v>
          </cell>
          <cell r="J19">
            <v>16</v>
          </cell>
          <cell r="K19">
            <v>12.8</v>
          </cell>
          <cell r="L19">
            <v>15321.6</v>
          </cell>
          <cell r="M19">
            <v>332284.24</v>
          </cell>
          <cell r="N19">
            <v>227.52247284878865</v>
          </cell>
          <cell r="O19">
            <v>272344.40000000002</v>
          </cell>
          <cell r="P19">
            <v>45.043251672629999</v>
          </cell>
        </row>
        <row r="20">
          <cell r="B20" t="str">
            <v>217-428</v>
          </cell>
          <cell r="C20">
            <v>375.38659178534016</v>
          </cell>
          <cell r="D20">
            <v>89742</v>
          </cell>
          <cell r="E20">
            <v>33687943.519999996</v>
          </cell>
          <cell r="F20">
            <v>3.8845044683648684</v>
          </cell>
          <cell r="G20">
            <v>348603.2</v>
          </cell>
          <cell r="H20">
            <v>151</v>
          </cell>
          <cell r="I20">
            <v>13551042</v>
          </cell>
          <cell r="J20">
            <v>15.750000000000002</v>
          </cell>
          <cell r="K20">
            <v>12.600000000000001</v>
          </cell>
          <cell r="L20">
            <v>1130749.2000000002</v>
          </cell>
          <cell r="M20">
            <v>15030394.399999999</v>
          </cell>
          <cell r="N20">
            <v>207.9020873169753</v>
          </cell>
          <cell r="O20">
            <v>18657549.119999997</v>
          </cell>
          <cell r="P20">
            <v>55.383461174836356</v>
          </cell>
        </row>
        <row r="21">
          <cell r="B21" t="str">
            <v>217-540</v>
          </cell>
          <cell r="C21">
            <v>453.14552223059536</v>
          </cell>
          <cell r="D21">
            <v>13270</v>
          </cell>
          <cell r="E21">
            <v>6013241.0800000001</v>
          </cell>
          <cell r="F21">
            <v>3.9519216277317257</v>
          </cell>
          <cell r="G21">
            <v>52442</v>
          </cell>
          <cell r="H21">
            <v>193.72</v>
          </cell>
          <cell r="I21">
            <v>2570664.4</v>
          </cell>
          <cell r="J21">
            <v>15.980000000000002</v>
          </cell>
          <cell r="K21">
            <v>12.784000000000002</v>
          </cell>
          <cell r="L21">
            <v>169643.68000000002</v>
          </cell>
          <cell r="M21">
            <v>2792750.08</v>
          </cell>
          <cell r="N21">
            <v>242.68960060286361</v>
          </cell>
          <cell r="O21">
            <v>3220491</v>
          </cell>
          <cell r="P21">
            <v>53.556658666344369</v>
          </cell>
        </row>
        <row r="22">
          <cell r="B22" t="str">
            <v>217-573</v>
          </cell>
          <cell r="C22">
            <v>539</v>
          </cell>
          <cell r="D22">
            <v>1191</v>
          </cell>
          <cell r="E22">
            <v>641949</v>
          </cell>
          <cell r="F22">
            <v>3.2889168765743073</v>
          </cell>
          <cell r="G22">
            <v>3917.1</v>
          </cell>
          <cell r="H22">
            <v>232</v>
          </cell>
          <cell r="I22">
            <v>276312</v>
          </cell>
          <cell r="J22">
            <v>22.7</v>
          </cell>
          <cell r="K22">
            <v>18.16</v>
          </cell>
          <cell r="L22">
            <v>21628.560000000001</v>
          </cell>
          <cell r="M22">
            <v>301857.65999999997</v>
          </cell>
          <cell r="N22">
            <v>285.55108312342571</v>
          </cell>
          <cell r="O22">
            <v>340091.34</v>
          </cell>
          <cell r="P22">
            <v>52.977937499707927</v>
          </cell>
        </row>
        <row r="23">
          <cell r="B23" t="str">
            <v>217-661</v>
          </cell>
          <cell r="C23">
            <v>332.64</v>
          </cell>
          <cell r="D23">
            <v>3470</v>
          </cell>
          <cell r="E23">
            <v>1154260.8</v>
          </cell>
          <cell r="F23">
            <v>4.3608069164265126</v>
          </cell>
          <cell r="G23">
            <v>15132</v>
          </cell>
          <cell r="H23">
            <v>134.01</v>
          </cell>
          <cell r="I23">
            <v>465014.69999999995</v>
          </cell>
          <cell r="J23">
            <v>20</v>
          </cell>
          <cell r="K23">
            <v>16</v>
          </cell>
          <cell r="L23">
            <v>55520</v>
          </cell>
          <cell r="M23">
            <v>535666.69999999995</v>
          </cell>
          <cell r="N23">
            <v>178.26919308357353</v>
          </cell>
          <cell r="O23">
            <v>618594.10000000009</v>
          </cell>
          <cell r="P23">
            <v>53.592229762979059</v>
          </cell>
        </row>
        <row r="24">
          <cell r="B24" t="str">
            <v>217A428</v>
          </cell>
          <cell r="C24">
            <v>428.12</v>
          </cell>
          <cell r="D24">
            <v>2415</v>
          </cell>
          <cell r="E24">
            <v>1033909.8</v>
          </cell>
          <cell r="F24">
            <v>4.2706004140786753</v>
          </cell>
          <cell r="G24">
            <v>10313.5</v>
          </cell>
          <cell r="H24">
            <v>210.92</v>
          </cell>
          <cell r="I24">
            <v>509371.8</v>
          </cell>
          <cell r="J24">
            <v>16.100000000000001</v>
          </cell>
          <cell r="K24">
            <v>12.880000000000003</v>
          </cell>
          <cell r="L24">
            <v>31105.200000000004</v>
          </cell>
          <cell r="M24">
            <v>550790.5</v>
          </cell>
          <cell r="N24">
            <v>200.04939958592135</v>
          </cell>
          <cell r="O24">
            <v>483119.30000000005</v>
          </cell>
          <cell r="P24">
            <v>46.72741277817466</v>
          </cell>
        </row>
        <row r="28">
          <cell r="B28" t="str">
            <v>209-333</v>
          </cell>
          <cell r="C28">
            <v>347.02782972492417</v>
          </cell>
          <cell r="D28">
            <v>19122</v>
          </cell>
          <cell r="E28">
            <v>6635866.1600000001</v>
          </cell>
          <cell r="F28">
            <v>2.4813827005543354</v>
          </cell>
          <cell r="G28">
            <v>47449</v>
          </cell>
          <cell r="H28">
            <v>161.82</v>
          </cell>
          <cell r="I28">
            <v>3094322.04</v>
          </cell>
          <cell r="J28">
            <v>11.4</v>
          </cell>
          <cell r="K28">
            <v>9.120000000000001</v>
          </cell>
          <cell r="L28">
            <v>174392.64</v>
          </cell>
          <cell r="M28">
            <v>3316163.68</v>
          </cell>
          <cell r="N28">
            <v>173.60644702436983</v>
          </cell>
          <cell r="O28">
            <v>3319702.48</v>
          </cell>
          <cell r="P28">
            <v>50.026664190586992</v>
          </cell>
        </row>
        <row r="29">
          <cell r="B29" t="str">
            <v>209-338</v>
          </cell>
          <cell r="C29">
            <v>255.21881179715677</v>
          </cell>
          <cell r="D29">
            <v>28278</v>
          </cell>
          <cell r="E29">
            <v>7217077.5599999996</v>
          </cell>
          <cell r="F29">
            <v>2.563653723742839</v>
          </cell>
          <cell r="G29">
            <v>72495</v>
          </cell>
          <cell r="H29">
            <v>98.4</v>
          </cell>
          <cell r="I29">
            <v>2782555.2</v>
          </cell>
          <cell r="J29">
            <v>10.829999999999998</v>
          </cell>
          <cell r="K29">
            <v>8.6639999999999997</v>
          </cell>
          <cell r="L29">
            <v>245000.592</v>
          </cell>
          <cell r="M29">
            <v>3100050.7920000004</v>
          </cell>
          <cell r="N29">
            <v>145.59115807341394</v>
          </cell>
          <cell r="O29">
            <v>4117026.7679999992</v>
          </cell>
          <cell r="P29">
            <v>57.045621773808399</v>
          </cell>
        </row>
        <row r="30">
          <cell r="B30" t="str">
            <v>209-460</v>
          </cell>
          <cell r="C30">
            <v>264.87713742317061</v>
          </cell>
          <cell r="D30">
            <v>362166</v>
          </cell>
          <cell r="E30">
            <v>95929493.352000013</v>
          </cell>
          <cell r="F30">
            <v>2.4772397188029798</v>
          </cell>
          <cell r="G30">
            <v>897172</v>
          </cell>
          <cell r="H30">
            <v>124</v>
          </cell>
          <cell r="I30">
            <v>44908584</v>
          </cell>
          <cell r="J30">
            <v>14.960000000000004</v>
          </cell>
          <cell r="K30">
            <v>11.968000000000004</v>
          </cell>
          <cell r="L30">
            <v>4334402.688000001</v>
          </cell>
          <cell r="M30">
            <v>50140158.688000001</v>
          </cell>
          <cell r="N30">
            <v>126.43189770436764</v>
          </cell>
          <cell r="O30">
            <v>45789334.664000012</v>
          </cell>
          <cell r="P30">
            <v>47.732280307144315</v>
          </cell>
        </row>
        <row r="31">
          <cell r="B31" t="str">
            <v>209-473</v>
          </cell>
          <cell r="C31">
            <v>516.20799999999997</v>
          </cell>
          <cell r="D31">
            <v>2854</v>
          </cell>
          <cell r="E31">
            <v>1473257.632</v>
          </cell>
          <cell r="F31">
            <v>2.4113524877365102</v>
          </cell>
          <cell r="G31">
            <v>6882</v>
          </cell>
          <cell r="H31">
            <v>257.39</v>
          </cell>
          <cell r="I31">
            <v>734591.05999999994</v>
          </cell>
          <cell r="J31">
            <v>15</v>
          </cell>
          <cell r="K31">
            <v>12</v>
          </cell>
          <cell r="L31">
            <v>34248</v>
          </cell>
          <cell r="M31">
            <v>775721.05999999994</v>
          </cell>
          <cell r="N31">
            <v>244.4066475122635</v>
          </cell>
          <cell r="O31">
            <v>697536.57200000004</v>
          </cell>
          <cell r="P31">
            <v>47.346543934279111</v>
          </cell>
        </row>
        <row r="32">
          <cell r="B32" t="str">
            <v>209-591</v>
          </cell>
          <cell r="C32">
            <v>240.24</v>
          </cell>
          <cell r="D32">
            <v>16</v>
          </cell>
          <cell r="E32">
            <v>3843.84</v>
          </cell>
          <cell r="F32">
            <v>2</v>
          </cell>
          <cell r="G32">
            <v>32</v>
          </cell>
          <cell r="H32">
            <v>116</v>
          </cell>
          <cell r="I32">
            <v>1856</v>
          </cell>
          <cell r="J32">
            <v>11.7</v>
          </cell>
          <cell r="K32">
            <v>9.36</v>
          </cell>
          <cell r="L32">
            <v>149.76</v>
          </cell>
          <cell r="M32">
            <v>2037.76</v>
          </cell>
          <cell r="N32">
            <v>112.88000000000001</v>
          </cell>
          <cell r="O32">
            <v>1806.0800000000002</v>
          </cell>
          <cell r="P32">
            <v>46.986346986346987</v>
          </cell>
        </row>
        <row r="33">
          <cell r="B33" t="str">
            <v>209-624</v>
          </cell>
          <cell r="C33">
            <v>250.6</v>
          </cell>
          <cell r="D33">
            <v>22</v>
          </cell>
          <cell r="E33">
            <v>5513.2</v>
          </cell>
          <cell r="F33">
            <v>2</v>
          </cell>
          <cell r="G33">
            <v>44</v>
          </cell>
          <cell r="H33">
            <v>106.21</v>
          </cell>
          <cell r="I33">
            <v>2336.62</v>
          </cell>
          <cell r="J33">
            <v>12.080000000000002</v>
          </cell>
          <cell r="K33">
            <v>9.6640000000000015</v>
          </cell>
          <cell r="L33">
            <v>212.60800000000003</v>
          </cell>
          <cell r="M33">
            <v>2593.2280000000001</v>
          </cell>
          <cell r="N33">
            <v>132.726</v>
          </cell>
          <cell r="O33">
            <v>2919.9719999999998</v>
          </cell>
          <cell r="P33">
            <v>52.963288108539508</v>
          </cell>
        </row>
        <row r="34">
          <cell r="B34" t="str">
            <v>217-675</v>
          </cell>
          <cell r="C34">
            <v>445.46828103076552</v>
          </cell>
          <cell r="D34">
            <v>29221</v>
          </cell>
          <cell r="E34">
            <v>13017028.639999999</v>
          </cell>
          <cell r="F34">
            <v>2.9329933951610143</v>
          </cell>
          <cell r="G34">
            <v>85705</v>
          </cell>
          <cell r="H34">
            <v>204.1</v>
          </cell>
          <cell r="I34">
            <v>5964006.0999999996</v>
          </cell>
          <cell r="J34">
            <v>19.21</v>
          </cell>
          <cell r="K34">
            <v>15.368000000000002</v>
          </cell>
          <cell r="L34">
            <v>449068.32800000004</v>
          </cell>
          <cell r="M34">
            <v>6498779.4279999994</v>
          </cell>
          <cell r="N34">
            <v>223.06728763560452</v>
          </cell>
          <cell r="O34">
            <v>6518249.2119999994</v>
          </cell>
          <cell r="P34">
            <v>50.074785823010991</v>
          </cell>
        </row>
        <row r="35">
          <cell r="B35" t="str">
            <v>217-718</v>
          </cell>
          <cell r="C35">
            <v>348.4361421158174</v>
          </cell>
          <cell r="D35">
            <v>65327</v>
          </cell>
          <cell r="E35">
            <v>22762287.856000002</v>
          </cell>
          <cell r="F35">
            <v>2.8145789642873544</v>
          </cell>
          <cell r="G35">
            <v>183868</v>
          </cell>
          <cell r="H35">
            <v>199.22</v>
          </cell>
          <cell r="I35">
            <v>13014444.939999999</v>
          </cell>
          <cell r="J35">
            <v>15</v>
          </cell>
          <cell r="K35">
            <v>12</v>
          </cell>
          <cell r="L35">
            <v>783924</v>
          </cell>
          <cell r="M35">
            <v>13982236.939999999</v>
          </cell>
          <cell r="N35">
            <v>134.40156315153004</v>
          </cell>
          <cell r="O35">
            <v>8780050.916000003</v>
          </cell>
          <cell r="P35">
            <v>38.572796247656775</v>
          </cell>
        </row>
        <row r="36">
          <cell r="B36" t="str">
            <v>217-722</v>
          </cell>
          <cell r="C36">
            <v>255.64000000000001</v>
          </cell>
          <cell r="D36">
            <v>29887</v>
          </cell>
          <cell r="E36">
            <v>7640312.6800000006</v>
          </cell>
          <cell r="F36">
            <v>3.2140730083313813</v>
          </cell>
          <cell r="G36">
            <v>96059</v>
          </cell>
          <cell r="H36">
            <v>136.11000000000001</v>
          </cell>
          <cell r="I36">
            <v>4067919.5700000003</v>
          </cell>
          <cell r="J36">
            <v>15</v>
          </cell>
          <cell r="K36">
            <v>12</v>
          </cell>
          <cell r="L36">
            <v>358644</v>
          </cell>
          <cell r="M36">
            <v>4522622.57</v>
          </cell>
          <cell r="N36">
            <v>104.31592699166863</v>
          </cell>
          <cell r="O36">
            <v>3117690.1100000003</v>
          </cell>
          <cell r="P36">
            <v>40.805792126298165</v>
          </cell>
        </row>
        <row r="37">
          <cell r="B37" t="str">
            <v>217-781</v>
          </cell>
          <cell r="C37">
            <v>688.68799999999999</v>
          </cell>
          <cell r="D37">
            <v>8</v>
          </cell>
          <cell r="E37">
            <v>5509.5039999999999</v>
          </cell>
          <cell r="F37">
            <v>2</v>
          </cell>
          <cell r="G37">
            <v>16</v>
          </cell>
          <cell r="H37">
            <v>357.44</v>
          </cell>
          <cell r="I37">
            <v>2859.52</v>
          </cell>
          <cell r="J37">
            <v>18.22</v>
          </cell>
          <cell r="K37">
            <v>14.576000000000001</v>
          </cell>
          <cell r="L37">
            <v>116.608</v>
          </cell>
          <cell r="M37">
            <v>2992.1280000000002</v>
          </cell>
          <cell r="N37">
            <v>314.67199999999997</v>
          </cell>
          <cell r="O37">
            <v>2517.3759999999997</v>
          </cell>
          <cell r="P37">
            <v>45.691517784541034</v>
          </cell>
        </row>
        <row r="38">
          <cell r="B38" t="str">
            <v>217-782</v>
          </cell>
          <cell r="C38">
            <v>252.55999999999997</v>
          </cell>
          <cell r="D38">
            <v>12</v>
          </cell>
          <cell r="E38">
            <v>3030.72</v>
          </cell>
          <cell r="F38">
            <v>2</v>
          </cell>
          <cell r="G38">
            <v>24</v>
          </cell>
          <cell r="H38">
            <v>131.69999999999999</v>
          </cell>
          <cell r="I38">
            <v>1580.3999999999999</v>
          </cell>
          <cell r="J38">
            <v>16.940000000000001</v>
          </cell>
          <cell r="K38">
            <v>13.552000000000001</v>
          </cell>
          <cell r="L38">
            <v>162.62400000000002</v>
          </cell>
          <cell r="M38">
            <v>1767.0239999999999</v>
          </cell>
          <cell r="N38">
            <v>105.30799999999999</v>
          </cell>
          <cell r="O38">
            <v>1263.6959999999999</v>
          </cell>
          <cell r="P38">
            <v>41.696230598669629</v>
          </cell>
        </row>
        <row r="39">
          <cell r="B39" t="str">
            <v>237-114</v>
          </cell>
          <cell r="C39">
            <v>423.13521126760565</v>
          </cell>
          <cell r="D39">
            <v>18744</v>
          </cell>
          <cell r="E39">
            <v>7931246.4000000004</v>
          </cell>
          <cell r="F39">
            <v>2.6033930857874519</v>
          </cell>
          <cell r="G39">
            <v>48798</v>
          </cell>
          <cell r="H39">
            <v>178.74</v>
          </cell>
          <cell r="I39">
            <v>3350302.56</v>
          </cell>
          <cell r="J39">
            <v>15</v>
          </cell>
          <cell r="K39">
            <v>12</v>
          </cell>
          <cell r="L39">
            <v>224928</v>
          </cell>
          <cell r="M39">
            <v>3624028.56</v>
          </cell>
          <cell r="N39">
            <v>229.79181818181817</v>
          </cell>
          <cell r="O39">
            <v>4307217.84</v>
          </cell>
          <cell r="P39">
            <v>54.306947770529476</v>
          </cell>
        </row>
        <row r="40">
          <cell r="B40" t="str">
            <v>317-022</v>
          </cell>
          <cell r="C40">
            <v>332.64</v>
          </cell>
          <cell r="D40">
            <v>14</v>
          </cell>
          <cell r="E40">
            <v>4656.96</v>
          </cell>
          <cell r="F40">
            <v>2</v>
          </cell>
          <cell r="G40">
            <v>28</v>
          </cell>
          <cell r="H40">
            <v>212.22</v>
          </cell>
          <cell r="I40">
            <v>2971.08</v>
          </cell>
          <cell r="J40">
            <v>20.43</v>
          </cell>
          <cell r="K40">
            <v>16.344000000000001</v>
          </cell>
          <cell r="L40">
            <v>228.81600000000003</v>
          </cell>
          <cell r="M40">
            <v>3227.8959999999997</v>
          </cell>
          <cell r="N40">
            <v>102.07600000000002</v>
          </cell>
          <cell r="O40">
            <v>1429.0640000000003</v>
          </cell>
          <cell r="P40">
            <v>30.686628186628194</v>
          </cell>
        </row>
        <row r="41">
          <cell r="B41" t="str">
            <v>317-023</v>
          </cell>
          <cell r="C41">
            <v>381.875</v>
          </cell>
          <cell r="D41">
            <v>8</v>
          </cell>
          <cell r="E41">
            <v>3055</v>
          </cell>
          <cell r="F41">
            <v>2</v>
          </cell>
          <cell r="G41">
            <v>16</v>
          </cell>
          <cell r="H41">
            <v>179.9</v>
          </cell>
          <cell r="I41">
            <v>1439.2</v>
          </cell>
          <cell r="J41">
            <v>19.37</v>
          </cell>
          <cell r="K41">
            <v>15.496000000000002</v>
          </cell>
          <cell r="L41">
            <v>123.96800000000002</v>
          </cell>
          <cell r="M41">
            <v>1579.1680000000001</v>
          </cell>
          <cell r="N41">
            <v>184.47899999999998</v>
          </cell>
          <cell r="O41">
            <v>1475.8319999999999</v>
          </cell>
          <cell r="P41">
            <v>48.308739770867426</v>
          </cell>
        </row>
        <row r="156">
          <cell r="B156" t="str">
            <v>200L639</v>
          </cell>
          <cell r="C156">
            <v>113.61</v>
          </cell>
          <cell r="D156">
            <v>4231</v>
          </cell>
          <cell r="E156">
            <v>480683.91</v>
          </cell>
          <cell r="F156">
            <v>0.58562000362938271</v>
          </cell>
          <cell r="G156">
            <v>2477.7582353559183</v>
          </cell>
          <cell r="H156">
            <v>62.390000000000008</v>
          </cell>
          <cell r="I156">
            <v>263972.09000000003</v>
          </cell>
          <cell r="J156">
            <v>7.6</v>
          </cell>
          <cell r="K156">
            <v>6.08</v>
          </cell>
          <cell r="L156">
            <v>25724.48</v>
          </cell>
          <cell r="M156">
            <v>292174.3282353559</v>
          </cell>
          <cell r="N156">
            <v>44.554379996370614</v>
          </cell>
          <cell r="O156">
            <v>188509.58176464407</v>
          </cell>
          <cell r="P156">
            <v>39.216952729839463</v>
          </cell>
        </row>
        <row r="157">
          <cell r="B157" t="str">
            <v>200L828</v>
          </cell>
          <cell r="C157">
            <v>128.60999999999999</v>
          </cell>
          <cell r="D157">
            <v>1523</v>
          </cell>
          <cell r="E157">
            <v>195873.03</v>
          </cell>
          <cell r="F157">
            <v>0.58562000362938271</v>
          </cell>
          <cell r="G157">
            <v>891.89926552754991</v>
          </cell>
          <cell r="H157">
            <v>54.21</v>
          </cell>
          <cell r="I157">
            <v>82561.83</v>
          </cell>
          <cell r="J157">
            <v>10.139999999999999</v>
          </cell>
          <cell r="K157">
            <v>8.1120000000000001</v>
          </cell>
          <cell r="L157">
            <v>12354.576000000001</v>
          </cell>
          <cell r="M157">
            <v>95808.305265527553</v>
          </cell>
          <cell r="N157">
            <v>65.70237999637061</v>
          </cell>
          <cell r="O157">
            <v>100064.72473447245</v>
          </cell>
          <cell r="P157">
            <v>51.086525150743036</v>
          </cell>
        </row>
        <row r="158">
          <cell r="B158" t="str">
            <v>201L252</v>
          </cell>
          <cell r="C158">
            <v>158.61000000000001</v>
          </cell>
          <cell r="D158">
            <v>4238</v>
          </cell>
          <cell r="E158">
            <v>672189.18</v>
          </cell>
          <cell r="F158">
            <v>0.58562000362938271</v>
          </cell>
          <cell r="G158">
            <v>2481.8575753813238</v>
          </cell>
          <cell r="H158">
            <v>0</v>
          </cell>
          <cell r="I158">
            <v>0</v>
          </cell>
          <cell r="J158">
            <v>0</v>
          </cell>
          <cell r="K158">
            <v>0</v>
          </cell>
          <cell r="L158">
            <v>0</v>
          </cell>
          <cell r="M158">
            <v>2481.8575753813238</v>
          </cell>
          <cell r="N158">
            <v>158.02437999637064</v>
          </cell>
          <cell r="O158">
            <v>669707.32242461876</v>
          </cell>
          <cell r="P158">
            <v>99.63077989809635</v>
          </cell>
        </row>
        <row r="159">
          <cell r="B159" t="str">
            <v>201L600</v>
          </cell>
          <cell r="C159">
            <v>88.61</v>
          </cell>
          <cell r="D159">
            <v>478</v>
          </cell>
          <cell r="E159">
            <v>42355.58</v>
          </cell>
          <cell r="F159">
            <v>0.58562000362938271</v>
          </cell>
          <cell r="G159">
            <v>279.92636173484493</v>
          </cell>
          <cell r="H159">
            <v>47.07</v>
          </cell>
          <cell r="I159">
            <v>22499.46</v>
          </cell>
          <cell r="J159">
            <v>8.9600000000000009</v>
          </cell>
          <cell r="K159">
            <v>7.168000000000001</v>
          </cell>
          <cell r="L159">
            <v>3426.3040000000005</v>
          </cell>
          <cell r="M159">
            <v>26205.690361734843</v>
          </cell>
          <cell r="N159">
            <v>33.786379996370627</v>
          </cell>
          <cell r="O159">
            <v>16149.889638265158</v>
          </cell>
          <cell r="P159">
            <v>38.129308200395698</v>
          </cell>
        </row>
        <row r="160">
          <cell r="B160" t="str">
            <v>201L751</v>
          </cell>
          <cell r="C160">
            <v>98.61</v>
          </cell>
          <cell r="D160">
            <v>3046</v>
          </cell>
          <cell r="E160">
            <v>300366.06</v>
          </cell>
          <cell r="F160">
            <v>0.58562000362938271</v>
          </cell>
          <cell r="G160">
            <v>1783.7985310550998</v>
          </cell>
          <cell r="H160">
            <v>59.88</v>
          </cell>
          <cell r="I160">
            <v>182394.48</v>
          </cell>
          <cell r="J160">
            <v>10.34</v>
          </cell>
          <cell r="K160">
            <v>8.2720000000000002</v>
          </cell>
          <cell r="L160">
            <v>25196.512000000002</v>
          </cell>
          <cell r="M160">
            <v>209374.79053105513</v>
          </cell>
          <cell r="N160">
            <v>29.872379996370608</v>
          </cell>
          <cell r="O160">
            <v>90991.269468944869</v>
          </cell>
          <cell r="P160">
            <v>30.293459077548533</v>
          </cell>
        </row>
        <row r="161">
          <cell r="B161" t="str">
            <v>201L912</v>
          </cell>
          <cell r="C161">
            <v>103.61</v>
          </cell>
          <cell r="D161">
            <v>30510</v>
          </cell>
          <cell r="E161">
            <v>3161141.1</v>
          </cell>
          <cell r="F161">
            <v>0.58562000362938271</v>
          </cell>
          <cell r="G161">
            <v>17867.266310732466</v>
          </cell>
          <cell r="H161">
            <v>65.709999999999994</v>
          </cell>
          <cell r="I161">
            <v>2004812.0999999999</v>
          </cell>
          <cell r="J161">
            <v>14.19</v>
          </cell>
          <cell r="K161">
            <v>11.352</v>
          </cell>
          <cell r="L161">
            <v>346349.52</v>
          </cell>
          <cell r="M161">
            <v>2369028.8863107325</v>
          </cell>
          <cell r="N161">
            <v>25.962379996370622</v>
          </cell>
          <cell r="O161">
            <v>792112.21368926764</v>
          </cell>
          <cell r="P161">
            <v>25.057793645758728</v>
          </cell>
        </row>
        <row r="162">
          <cell r="B162" t="str">
            <v>202-305</v>
          </cell>
          <cell r="C162">
            <v>113.61</v>
          </cell>
          <cell r="D162">
            <v>39</v>
          </cell>
          <cell r="E162">
            <v>4430.79</v>
          </cell>
          <cell r="F162">
            <v>0.58562000362938271</v>
          </cell>
          <cell r="G162">
            <v>22.839180141545924</v>
          </cell>
          <cell r="H162">
            <v>131.93</v>
          </cell>
          <cell r="I162">
            <v>5145.2700000000004</v>
          </cell>
          <cell r="J162">
            <v>9.06</v>
          </cell>
          <cell r="K162">
            <v>7.2480000000000002</v>
          </cell>
          <cell r="L162">
            <v>282.67200000000003</v>
          </cell>
          <cell r="M162">
            <v>5450.7811801415464</v>
          </cell>
          <cell r="N162">
            <v>-26.153620003629396</v>
          </cell>
          <cell r="O162">
            <v>-1019.9911801415465</v>
          </cell>
          <cell r="P162">
            <v>-23.020526365310619</v>
          </cell>
        </row>
        <row r="163">
          <cell r="B163" t="str">
            <v>202-454</v>
          </cell>
          <cell r="C163">
            <v>93.61</v>
          </cell>
          <cell r="D163">
            <v>441</v>
          </cell>
          <cell r="E163">
            <v>41282.01</v>
          </cell>
          <cell r="F163">
            <v>0.58562000362938271</v>
          </cell>
          <cell r="G163">
            <v>258.25842160055777</v>
          </cell>
          <cell r="H163">
            <v>0</v>
          </cell>
          <cell r="I163">
            <v>0</v>
          </cell>
          <cell r="J163">
            <v>0</v>
          </cell>
          <cell r="K163">
            <v>0</v>
          </cell>
          <cell r="L163">
            <v>0</v>
          </cell>
          <cell r="M163">
            <v>258.25842160055777</v>
          </cell>
          <cell r="N163">
            <v>93.024379996370627</v>
          </cell>
          <cell r="O163">
            <v>41023.751578399446</v>
          </cell>
          <cell r="P163">
            <v>99.374404440092547</v>
          </cell>
        </row>
        <row r="164">
          <cell r="B164" t="str">
            <v>202L460</v>
          </cell>
          <cell r="C164">
            <v>101.61</v>
          </cell>
          <cell r="D164">
            <v>40</v>
          </cell>
          <cell r="E164">
            <v>4064.4</v>
          </cell>
          <cell r="F164">
            <v>0.58562000362938271</v>
          </cell>
          <cell r="G164">
            <v>23.424800145175308</v>
          </cell>
          <cell r="H164">
            <v>61.631399999999999</v>
          </cell>
          <cell r="I164">
            <v>2465.2559999999999</v>
          </cell>
          <cell r="J164">
            <v>9.73</v>
          </cell>
          <cell r="K164">
            <v>7.7840000000000007</v>
          </cell>
          <cell r="L164">
            <v>311.36</v>
          </cell>
          <cell r="M164">
            <v>2800.0408001451751</v>
          </cell>
          <cell r="N164">
            <v>31.608979996370625</v>
          </cell>
          <cell r="O164">
            <v>1264.359199854825</v>
          </cell>
          <cell r="P164">
            <v>31.108138959128656</v>
          </cell>
        </row>
        <row r="165">
          <cell r="B165" t="str">
            <v>202L474</v>
          </cell>
          <cell r="C165">
            <v>158.60999999999999</v>
          </cell>
          <cell r="D165">
            <v>2051</v>
          </cell>
          <cell r="E165">
            <v>325309.11</v>
          </cell>
          <cell r="F165">
            <v>0.58562000362938271</v>
          </cell>
          <cell r="G165">
            <v>1201.106627443864</v>
          </cell>
          <cell r="H165">
            <v>82.13</v>
          </cell>
          <cell r="I165">
            <v>168448.63</v>
          </cell>
          <cell r="J165">
            <v>10.050000000000001</v>
          </cell>
          <cell r="K165">
            <v>8.0400000000000009</v>
          </cell>
          <cell r="L165">
            <v>16490.04</v>
          </cell>
          <cell r="M165">
            <v>186139.77662744388</v>
          </cell>
          <cell r="N165">
            <v>67.854379996370611</v>
          </cell>
          <cell r="O165">
            <v>139169.33337255611</v>
          </cell>
          <cell r="P165">
            <v>42.780644345483019</v>
          </cell>
        </row>
        <row r="166">
          <cell r="B166" t="str">
            <v>202L475</v>
          </cell>
          <cell r="C166">
            <v>118.61</v>
          </cell>
          <cell r="D166">
            <v>400</v>
          </cell>
          <cell r="E166">
            <v>47444</v>
          </cell>
          <cell r="F166">
            <v>0.58562000362938271</v>
          </cell>
          <cell r="G166">
            <v>234.24800145175308</v>
          </cell>
          <cell r="H166">
            <v>63.93</v>
          </cell>
          <cell r="I166">
            <v>25572</v>
          </cell>
          <cell r="J166">
            <v>8.99</v>
          </cell>
          <cell r="K166">
            <v>7.1920000000000002</v>
          </cell>
          <cell r="L166">
            <v>2876.8</v>
          </cell>
          <cell r="M166">
            <v>28683.048001451752</v>
          </cell>
          <cell r="N166">
            <v>46.90237999637062</v>
          </cell>
          <cell r="O166">
            <v>18760.951998548248</v>
          </cell>
          <cell r="P166">
            <v>39.543360590481932</v>
          </cell>
        </row>
        <row r="167">
          <cell r="B167" t="str">
            <v>202L490</v>
          </cell>
          <cell r="C167">
            <v>128.61000000000001</v>
          </cell>
          <cell r="D167">
            <v>836</v>
          </cell>
          <cell r="E167">
            <v>107517.96</v>
          </cell>
          <cell r="F167">
            <v>0.58562000362938271</v>
          </cell>
          <cell r="G167">
            <v>489.57832303416393</v>
          </cell>
          <cell r="H167">
            <v>76.64</v>
          </cell>
          <cell r="I167">
            <v>64071.040000000001</v>
          </cell>
          <cell r="J167">
            <v>12.62</v>
          </cell>
          <cell r="K167">
            <v>10.096</v>
          </cell>
          <cell r="L167">
            <v>8440.2559999999994</v>
          </cell>
          <cell r="M167">
            <v>73000.874323034164</v>
          </cell>
          <cell r="N167">
            <v>41.288379996370622</v>
          </cell>
          <cell r="O167">
            <v>34517.085676965842</v>
          </cell>
          <cell r="P167">
            <v>32.103553375608904</v>
          </cell>
        </row>
        <row r="168">
          <cell r="B168" t="str">
            <v>202L507</v>
          </cell>
          <cell r="C168">
            <v>106.61</v>
          </cell>
          <cell r="D168">
            <v>2077</v>
          </cell>
          <cell r="E168">
            <v>221428.97</v>
          </cell>
          <cell r="F168">
            <v>0.58562000362938271</v>
          </cell>
          <cell r="G168">
            <v>1216.332747538228</v>
          </cell>
          <cell r="H168">
            <v>56.76</v>
          </cell>
          <cell r="I168">
            <v>117890.51999999999</v>
          </cell>
          <cell r="J168">
            <v>9.9799999999999986</v>
          </cell>
          <cell r="K168">
            <v>7.984</v>
          </cell>
          <cell r="L168">
            <v>16582.768</v>
          </cell>
          <cell r="M168">
            <v>135689.62074753823</v>
          </cell>
          <cell r="N168">
            <v>41.28037999637062</v>
          </cell>
          <cell r="O168">
            <v>85739.349252461776</v>
          </cell>
          <cell r="P168">
            <v>38.720926738927517</v>
          </cell>
        </row>
        <row r="169">
          <cell r="B169" t="str">
            <v>202L604</v>
          </cell>
          <cell r="C169">
            <v>86.61</v>
          </cell>
          <cell r="D169">
            <v>2309</v>
          </cell>
          <cell r="E169">
            <v>199982.49</v>
          </cell>
          <cell r="F169">
            <v>0.58562000362938271</v>
          </cell>
          <cell r="G169">
            <v>1352.1965883802447</v>
          </cell>
          <cell r="H169">
            <v>47.58</v>
          </cell>
          <cell r="I169">
            <v>109862.22</v>
          </cell>
          <cell r="J169">
            <v>7.74</v>
          </cell>
          <cell r="K169">
            <v>6.1920000000000002</v>
          </cell>
          <cell r="L169">
            <v>14297.328</v>
          </cell>
          <cell r="M169">
            <v>125511.74458838024</v>
          </cell>
          <cell r="N169">
            <v>32.252379996370614</v>
          </cell>
          <cell r="O169">
            <v>74470.745411619748</v>
          </cell>
          <cell r="P169">
            <v>37.238632948124483</v>
          </cell>
        </row>
        <row r="170">
          <cell r="B170" t="str">
            <v>202L654</v>
          </cell>
          <cell r="C170">
            <v>98.61</v>
          </cell>
          <cell r="D170">
            <v>3138</v>
          </cell>
          <cell r="E170">
            <v>309438.18</v>
          </cell>
          <cell r="F170">
            <v>0.58562000362938271</v>
          </cell>
          <cell r="G170">
            <v>1837.6755713890029</v>
          </cell>
          <cell r="H170">
            <v>59.600000000000009</v>
          </cell>
          <cell r="I170">
            <v>187024.80000000002</v>
          </cell>
          <cell r="J170">
            <v>13.06</v>
          </cell>
          <cell r="K170">
            <v>10.448</v>
          </cell>
          <cell r="L170">
            <v>32785.824000000001</v>
          </cell>
          <cell r="M170">
            <v>221648.29957138901</v>
          </cell>
          <cell r="N170">
            <v>27.976379996370611</v>
          </cell>
          <cell r="O170">
            <v>87789.880428610981</v>
          </cell>
          <cell r="P170">
            <v>28.370733187679352</v>
          </cell>
        </row>
        <row r="171">
          <cell r="B171" t="str">
            <v>202L655</v>
          </cell>
          <cell r="C171">
            <v>98.61</v>
          </cell>
          <cell r="D171">
            <v>436</v>
          </cell>
          <cell r="E171">
            <v>42993.96</v>
          </cell>
          <cell r="F171">
            <v>0.58562000362938271</v>
          </cell>
          <cell r="G171">
            <v>255.33032158241087</v>
          </cell>
          <cell r="H171">
            <v>47.87</v>
          </cell>
          <cell r="I171">
            <v>20871.32</v>
          </cell>
          <cell r="J171">
            <v>15.2</v>
          </cell>
          <cell r="K171">
            <v>12.16</v>
          </cell>
          <cell r="L171">
            <v>5301.76</v>
          </cell>
          <cell r="M171">
            <v>26428.410321582414</v>
          </cell>
          <cell r="N171">
            <v>37.994379996370604</v>
          </cell>
          <cell r="O171">
            <v>16565.549678417585</v>
          </cell>
          <cell r="P171">
            <v>38.529946249234968</v>
          </cell>
        </row>
        <row r="172">
          <cell r="B172" t="str">
            <v>202L690</v>
          </cell>
          <cell r="C172">
            <v>138.60999999999999</v>
          </cell>
          <cell r="D172">
            <v>771</v>
          </cell>
          <cell r="E172">
            <v>106868.31</v>
          </cell>
          <cell r="F172">
            <v>0.58562000362938271</v>
          </cell>
          <cell r="G172">
            <v>451.5130227982541</v>
          </cell>
          <cell r="H172">
            <v>80.81</v>
          </cell>
          <cell r="I172">
            <v>62304.51</v>
          </cell>
          <cell r="J172">
            <v>13.630000000000004</v>
          </cell>
          <cell r="K172">
            <v>10.904000000000003</v>
          </cell>
          <cell r="L172">
            <v>8406.9840000000022</v>
          </cell>
          <cell r="M172">
            <v>71163.007022798265</v>
          </cell>
          <cell r="N172">
            <v>46.3103799963706</v>
          </cell>
          <cell r="O172">
            <v>35705.302977201733</v>
          </cell>
          <cell r="P172">
            <v>33.410562005894676</v>
          </cell>
        </row>
        <row r="173">
          <cell r="B173" t="str">
            <v>202L701</v>
          </cell>
          <cell r="C173">
            <v>118.61</v>
          </cell>
          <cell r="D173">
            <v>953</v>
          </cell>
          <cell r="E173">
            <v>113035.33</v>
          </cell>
          <cell r="F173">
            <v>0.58562000362938271</v>
          </cell>
          <cell r="G173">
            <v>558.09586345880177</v>
          </cell>
          <cell r="H173">
            <v>112.93</v>
          </cell>
          <cell r="I173">
            <v>107622.29000000001</v>
          </cell>
          <cell r="J173">
            <v>8.82</v>
          </cell>
          <cell r="K173">
            <v>7.0560000000000009</v>
          </cell>
          <cell r="L173">
            <v>6724.3680000000013</v>
          </cell>
          <cell r="M173">
            <v>114904.75386345881</v>
          </cell>
          <cell r="N173">
            <v>-1.9616200036293925</v>
          </cell>
          <cell r="O173">
            <v>-1869.423863458811</v>
          </cell>
          <cell r="P173">
            <v>-1.6538403200652494</v>
          </cell>
        </row>
        <row r="174">
          <cell r="B174" t="str">
            <v>202L737</v>
          </cell>
          <cell r="C174">
            <v>76.61</v>
          </cell>
          <cell r="D174">
            <v>487</v>
          </cell>
          <cell r="E174">
            <v>37309.07</v>
          </cell>
          <cell r="F174">
            <v>0.58562000362938271</v>
          </cell>
          <cell r="G174">
            <v>285.19694176750937</v>
          </cell>
          <cell r="H174">
            <v>42.22</v>
          </cell>
          <cell r="I174">
            <v>20561.14</v>
          </cell>
          <cell r="J174">
            <v>9.09</v>
          </cell>
          <cell r="K174">
            <v>7.2720000000000002</v>
          </cell>
          <cell r="L174">
            <v>3541.4639999999999</v>
          </cell>
          <cell r="M174">
            <v>24387.800941767509</v>
          </cell>
          <cell r="N174">
            <v>26.532379996370615</v>
          </cell>
          <cell r="O174">
            <v>12921.26905823249</v>
          </cell>
          <cell r="P174">
            <v>34.633050510861004</v>
          </cell>
        </row>
        <row r="175">
          <cell r="B175" t="str">
            <v>202L762</v>
          </cell>
          <cell r="C175">
            <v>128.60999999999999</v>
          </cell>
          <cell r="D175">
            <v>945</v>
          </cell>
          <cell r="E175">
            <v>121536.45</v>
          </cell>
          <cell r="F175">
            <v>0.58562000362938271</v>
          </cell>
          <cell r="G175">
            <v>553.41090342976668</v>
          </cell>
          <cell r="H175">
            <v>77.920000000000016</v>
          </cell>
          <cell r="I175">
            <v>73634.400000000009</v>
          </cell>
          <cell r="J175">
            <v>8.06</v>
          </cell>
          <cell r="K175">
            <v>6.4480000000000004</v>
          </cell>
          <cell r="L175">
            <v>6093.3600000000006</v>
          </cell>
          <cell r="M175">
            <v>80281.170903429782</v>
          </cell>
          <cell r="N175">
            <v>43.656379996370596</v>
          </cell>
          <cell r="O175">
            <v>41255.279096570215</v>
          </cell>
          <cell r="P175">
            <v>33.944778785763631</v>
          </cell>
        </row>
        <row r="176">
          <cell r="B176" t="str">
            <v>202L804</v>
          </cell>
          <cell r="C176">
            <v>151.60999999999999</v>
          </cell>
          <cell r="D176">
            <v>770</v>
          </cell>
          <cell r="E176">
            <v>116739.7</v>
          </cell>
          <cell r="F176">
            <v>0.58562000362938271</v>
          </cell>
          <cell r="G176">
            <v>450.9274027946247</v>
          </cell>
          <cell r="H176">
            <v>78.183000000000007</v>
          </cell>
          <cell r="I176">
            <v>60200.91</v>
          </cell>
          <cell r="J176">
            <v>13.11</v>
          </cell>
          <cell r="K176">
            <v>10.488</v>
          </cell>
          <cell r="L176">
            <v>8075.7599999999993</v>
          </cell>
          <cell r="M176">
            <v>68727.597402794621</v>
          </cell>
          <cell r="N176">
            <v>62.35337999637062</v>
          </cell>
          <cell r="O176">
            <v>48012.102597205376</v>
          </cell>
          <cell r="P176">
            <v>41.127484991999616</v>
          </cell>
        </row>
        <row r="177">
          <cell r="B177" t="str">
            <v>202L819</v>
          </cell>
          <cell r="C177">
            <v>136.61000000000001</v>
          </cell>
          <cell r="D177">
            <v>533</v>
          </cell>
          <cell r="E177">
            <v>72813.13</v>
          </cell>
          <cell r="F177">
            <v>0.58562000362938271</v>
          </cell>
          <cell r="G177">
            <v>312.13546193446098</v>
          </cell>
          <cell r="H177">
            <v>71.02</v>
          </cell>
          <cell r="I177">
            <v>37853.659999999996</v>
          </cell>
          <cell r="J177">
            <v>14.260000000000002</v>
          </cell>
          <cell r="K177">
            <v>11.408000000000001</v>
          </cell>
          <cell r="L177">
            <v>6080.4640000000009</v>
          </cell>
          <cell r="M177">
            <v>44246.25946193446</v>
          </cell>
          <cell r="N177">
            <v>53.596379996370629</v>
          </cell>
          <cell r="O177">
            <v>28566.870538065545</v>
          </cell>
          <cell r="P177">
            <v>39.233130807679252</v>
          </cell>
        </row>
        <row r="178">
          <cell r="B178" t="str">
            <v>202L826</v>
          </cell>
          <cell r="C178">
            <v>266.61</v>
          </cell>
          <cell r="D178">
            <v>1318</v>
          </cell>
          <cell r="E178">
            <v>351391.98</v>
          </cell>
          <cell r="F178">
            <v>0.58562000362938271</v>
          </cell>
          <cell r="G178">
            <v>771.84716478352641</v>
          </cell>
          <cell r="H178">
            <v>152.7533</v>
          </cell>
          <cell r="I178">
            <v>201328.84940000001</v>
          </cell>
          <cell r="J178">
            <v>14.71</v>
          </cell>
          <cell r="K178">
            <v>11.768000000000001</v>
          </cell>
          <cell r="L178">
            <v>15510.224</v>
          </cell>
          <cell r="M178">
            <v>217610.92056478353</v>
          </cell>
          <cell r="N178">
            <v>101.5030799963706</v>
          </cell>
          <cell r="O178">
            <v>133781.05943521645</v>
          </cell>
          <cell r="P178">
            <v>38.071745244503433</v>
          </cell>
        </row>
        <row r="179">
          <cell r="B179" t="str">
            <v>205-520</v>
          </cell>
          <cell r="C179">
            <v>163.61000000000001</v>
          </cell>
          <cell r="D179">
            <v>76</v>
          </cell>
          <cell r="E179">
            <v>12434.36</v>
          </cell>
          <cell r="F179">
            <v>0.58562000362938271</v>
          </cell>
          <cell r="G179">
            <v>44.507120275833088</v>
          </cell>
          <cell r="H179">
            <v>140.47999999999999</v>
          </cell>
          <cell r="I179">
            <v>10676.48</v>
          </cell>
          <cell r="J179">
            <v>11.5</v>
          </cell>
          <cell r="K179">
            <v>9.2000000000000011</v>
          </cell>
          <cell r="L179">
            <v>699.2</v>
          </cell>
          <cell r="M179">
            <v>11420.187120275834</v>
          </cell>
          <cell r="N179">
            <v>13.344379996370614</v>
          </cell>
          <cell r="O179">
            <v>1014.1728797241667</v>
          </cell>
          <cell r="P179">
            <v>8.1562129432006678</v>
          </cell>
        </row>
        <row r="180">
          <cell r="B180" t="str">
            <v>205-811</v>
          </cell>
          <cell r="C180">
            <v>63.610000000000007</v>
          </cell>
          <cell r="D180">
            <v>6</v>
          </cell>
          <cell r="E180">
            <v>381.66</v>
          </cell>
          <cell r="F180">
            <v>0.58562000362938271</v>
          </cell>
          <cell r="G180">
            <v>3.5137200217762965</v>
          </cell>
          <cell r="H180">
            <v>108.25</v>
          </cell>
          <cell r="I180">
            <v>649.5</v>
          </cell>
          <cell r="J180">
            <v>11.91</v>
          </cell>
          <cell r="K180">
            <v>9.5280000000000005</v>
          </cell>
          <cell r="L180">
            <v>57.168000000000006</v>
          </cell>
          <cell r="M180">
            <v>710.1817200217763</v>
          </cell>
          <cell r="N180">
            <v>-54.753620003629379</v>
          </cell>
          <cell r="O180">
            <v>-328.52172002177628</v>
          </cell>
          <cell r="P180">
            <v>-86.077063360524093</v>
          </cell>
        </row>
        <row r="181">
          <cell r="B181" t="str">
            <v>205-843</v>
          </cell>
          <cell r="C181">
            <v>158.61000000000001</v>
          </cell>
          <cell r="D181">
            <v>35</v>
          </cell>
          <cell r="E181">
            <v>5551.35</v>
          </cell>
          <cell r="F181">
            <v>0.58562000362938271</v>
          </cell>
          <cell r="G181">
            <v>20.496700127028394</v>
          </cell>
          <cell r="H181">
            <v>134.55000000000001</v>
          </cell>
          <cell r="I181">
            <v>4709.25</v>
          </cell>
          <cell r="J181">
            <v>14.020000000000001</v>
          </cell>
          <cell r="K181">
            <v>11.216000000000001</v>
          </cell>
          <cell r="L181">
            <v>392.56000000000006</v>
          </cell>
          <cell r="M181">
            <v>5122.3067001270292</v>
          </cell>
          <cell r="N181">
            <v>12.258379996370603</v>
          </cell>
          <cell r="O181">
            <v>429.04329987297115</v>
          </cell>
          <cell r="P181">
            <v>7.7286299706012249</v>
          </cell>
        </row>
        <row r="182">
          <cell r="B182" t="str">
            <v>205-882</v>
          </cell>
          <cell r="C182">
            <v>123.61</v>
          </cell>
          <cell r="D182">
            <v>33</v>
          </cell>
          <cell r="E182">
            <v>4079.13</v>
          </cell>
          <cell r="F182">
            <v>0.58562000362938271</v>
          </cell>
          <cell r="G182">
            <v>19.32546011976963</v>
          </cell>
          <cell r="H182">
            <v>100.74</v>
          </cell>
          <cell r="I182">
            <v>3324.4199999999996</v>
          </cell>
          <cell r="J182">
            <v>15.37</v>
          </cell>
          <cell r="K182">
            <v>12.295999999999999</v>
          </cell>
          <cell r="L182">
            <v>405.76799999999997</v>
          </cell>
          <cell r="M182">
            <v>3749.5134601197692</v>
          </cell>
          <cell r="N182">
            <v>9.9883799963706341</v>
          </cell>
          <cell r="O182">
            <v>329.6165398802309</v>
          </cell>
          <cell r="P182">
            <v>8.0805598223207138</v>
          </cell>
        </row>
        <row r="183">
          <cell r="B183" t="str">
            <v>205L216</v>
          </cell>
          <cell r="C183">
            <v>168.61</v>
          </cell>
          <cell r="D183">
            <v>453</v>
          </cell>
          <cell r="E183">
            <v>76380.33</v>
          </cell>
          <cell r="F183">
            <v>0.58562000362938271</v>
          </cell>
          <cell r="G183">
            <v>265.28586164411035</v>
          </cell>
          <cell r="H183">
            <v>97.25</v>
          </cell>
          <cell r="I183">
            <v>44054.25</v>
          </cell>
          <cell r="J183">
            <v>15.6</v>
          </cell>
          <cell r="K183">
            <v>12.48</v>
          </cell>
          <cell r="L183">
            <v>5653.4400000000005</v>
          </cell>
          <cell r="M183">
            <v>49972.97586164411</v>
          </cell>
          <cell r="N183">
            <v>58.294379996370623</v>
          </cell>
          <cell r="O183">
            <v>26407.354138355891</v>
          </cell>
          <cell r="P183">
            <v>34.573500976437117</v>
          </cell>
        </row>
        <row r="184">
          <cell r="B184" t="str">
            <v>205L252</v>
          </cell>
          <cell r="C184">
            <v>88.61</v>
          </cell>
          <cell r="D184">
            <v>1582</v>
          </cell>
          <cell r="E184">
            <v>140181.01999999999</v>
          </cell>
          <cell r="F184">
            <v>0.58562000362938271</v>
          </cell>
          <cell r="G184">
            <v>926.45084574168345</v>
          </cell>
          <cell r="H184">
            <v>83.27</v>
          </cell>
          <cell r="I184">
            <v>131733.13999999998</v>
          </cell>
          <cell r="J184">
            <v>15.320000000000002</v>
          </cell>
          <cell r="K184">
            <v>12.256000000000002</v>
          </cell>
          <cell r="L184">
            <v>19388.992000000002</v>
          </cell>
          <cell r="M184">
            <v>152048.58284574168</v>
          </cell>
          <cell r="N184">
            <v>-7.5016200036293865</v>
          </cell>
          <cell r="O184">
            <v>-11867.56284574169</v>
          </cell>
          <cell r="P184">
            <v>-8.4658842158101635</v>
          </cell>
        </row>
        <row r="185">
          <cell r="B185" t="str">
            <v>205L424</v>
          </cell>
          <cell r="C185">
            <v>188.61</v>
          </cell>
          <cell r="D185">
            <v>376</v>
          </cell>
          <cell r="E185">
            <v>70917.36</v>
          </cell>
          <cell r="F185">
            <v>0.58562000362938271</v>
          </cell>
          <cell r="G185">
            <v>220.19312136464791</v>
          </cell>
          <cell r="H185">
            <v>0</v>
          </cell>
          <cell r="I185">
            <v>0</v>
          </cell>
          <cell r="J185">
            <v>0</v>
          </cell>
          <cell r="K185">
            <v>0</v>
          </cell>
          <cell r="L185">
            <v>0</v>
          </cell>
          <cell r="M185">
            <v>220.19312136464791</v>
          </cell>
          <cell r="N185">
            <v>188.02437999637061</v>
          </cell>
          <cell r="O185">
            <v>70697.166878635355</v>
          </cell>
          <cell r="P185">
            <v>99.68950744730958</v>
          </cell>
        </row>
        <row r="186">
          <cell r="B186" t="str">
            <v>205L449</v>
          </cell>
          <cell r="C186">
            <v>178.61</v>
          </cell>
          <cell r="D186">
            <v>457</v>
          </cell>
          <cell r="E186">
            <v>81624.77</v>
          </cell>
          <cell r="F186">
            <v>0.58562000362938271</v>
          </cell>
          <cell r="G186">
            <v>267.6283416586279</v>
          </cell>
          <cell r="H186">
            <v>140.22999999999999</v>
          </cell>
          <cell r="I186">
            <v>64085.109999999993</v>
          </cell>
          <cell r="J186">
            <v>10.55</v>
          </cell>
          <cell r="K186">
            <v>8.4400000000000013</v>
          </cell>
          <cell r="L186">
            <v>3857.0800000000004</v>
          </cell>
          <cell r="M186">
            <v>68209.818341658611</v>
          </cell>
          <cell r="N186">
            <v>29.354379996370664</v>
          </cell>
          <cell r="O186">
            <v>13414.951658341393</v>
          </cell>
          <cell r="P186">
            <v>16.434902858950036</v>
          </cell>
        </row>
        <row r="187">
          <cell r="B187" t="str">
            <v>205L538</v>
          </cell>
          <cell r="C187">
            <v>131.61000000000001</v>
          </cell>
          <cell r="D187">
            <v>1250</v>
          </cell>
          <cell r="E187">
            <v>164512.5</v>
          </cell>
          <cell r="F187">
            <v>0.58562000362938271</v>
          </cell>
          <cell r="G187">
            <v>732.02500453672837</v>
          </cell>
          <cell r="H187">
            <v>59</v>
          </cell>
          <cell r="I187">
            <v>73750</v>
          </cell>
          <cell r="J187">
            <v>10.74</v>
          </cell>
          <cell r="K187">
            <v>8.5920000000000005</v>
          </cell>
          <cell r="L187">
            <v>10740</v>
          </cell>
          <cell r="M187">
            <v>85222.025004536728</v>
          </cell>
          <cell r="N187">
            <v>63.432379996370621</v>
          </cell>
          <cell r="O187">
            <v>79290.474995463272</v>
          </cell>
          <cell r="P187">
            <v>48.197234249958676</v>
          </cell>
        </row>
        <row r="188">
          <cell r="B188" t="str">
            <v>205L816</v>
          </cell>
          <cell r="C188">
            <v>96.61</v>
          </cell>
          <cell r="D188">
            <v>1132</v>
          </cell>
          <cell r="E188">
            <v>109362.52</v>
          </cell>
          <cell r="F188">
            <v>0.58562000362938271</v>
          </cell>
          <cell r="G188">
            <v>662.92184410846119</v>
          </cell>
          <cell r="H188">
            <v>114.3039</v>
          </cell>
          <cell r="I188">
            <v>129392.0148</v>
          </cell>
          <cell r="J188">
            <v>11.73</v>
          </cell>
          <cell r="K188">
            <v>9.3840000000000003</v>
          </cell>
          <cell r="L188">
            <v>10622.688</v>
          </cell>
          <cell r="M188">
            <v>140677.62464410847</v>
          </cell>
          <cell r="N188">
            <v>-27.663520003629383</v>
          </cell>
          <cell r="O188">
            <v>-31315.104644108462</v>
          </cell>
          <cell r="P188">
            <v>-28.634220063791933</v>
          </cell>
        </row>
        <row r="189">
          <cell r="B189" t="str">
            <v>205L818</v>
          </cell>
          <cell r="C189">
            <v>168.61</v>
          </cell>
          <cell r="D189">
            <v>281</v>
          </cell>
          <cell r="E189">
            <v>47379.41</v>
          </cell>
          <cell r="F189">
            <v>0.58562000362938271</v>
          </cell>
          <cell r="G189">
            <v>164.55922101985655</v>
          </cell>
          <cell r="H189">
            <v>101.69</v>
          </cell>
          <cell r="I189">
            <v>28574.89</v>
          </cell>
          <cell r="J189">
            <v>16.78</v>
          </cell>
          <cell r="K189">
            <v>13.424000000000001</v>
          </cell>
          <cell r="L189">
            <v>3772.1440000000002</v>
          </cell>
          <cell r="M189">
            <v>32511.593221019855</v>
          </cell>
          <cell r="N189">
            <v>52.910379996370636</v>
          </cell>
          <cell r="O189">
            <v>14867.816778980148</v>
          </cell>
          <cell r="P189">
            <v>31.380333311411324</v>
          </cell>
        </row>
        <row r="190">
          <cell r="B190" t="str">
            <v>205L902</v>
          </cell>
          <cell r="C190">
            <v>167.61</v>
          </cell>
          <cell r="D190">
            <v>462</v>
          </cell>
          <cell r="E190">
            <v>77435.820000000007</v>
          </cell>
          <cell r="F190">
            <v>0.58562000362938271</v>
          </cell>
          <cell r="G190">
            <v>270.5564416767748</v>
          </cell>
          <cell r="H190">
            <v>85.549800000000005</v>
          </cell>
          <cell r="I190">
            <v>39524.007600000004</v>
          </cell>
          <cell r="J190">
            <v>14.2</v>
          </cell>
          <cell r="K190">
            <v>11.36</v>
          </cell>
          <cell r="L190">
            <v>5248.32</v>
          </cell>
          <cell r="M190">
            <v>45042.884041676778</v>
          </cell>
          <cell r="N190">
            <v>70.114579996370622</v>
          </cell>
          <cell r="O190">
            <v>32392.935958323229</v>
          </cell>
          <cell r="P190">
            <v>41.831978996701039</v>
          </cell>
        </row>
        <row r="191">
          <cell r="B191" t="str">
            <v>206-160</v>
          </cell>
          <cell r="C191">
            <v>83.61</v>
          </cell>
          <cell r="D191">
            <v>30</v>
          </cell>
          <cell r="E191">
            <v>2508.3000000000002</v>
          </cell>
          <cell r="F191">
            <v>0.58562000362938271</v>
          </cell>
          <cell r="G191">
            <v>17.56860010888148</v>
          </cell>
          <cell r="H191">
            <v>152.84</v>
          </cell>
          <cell r="I191">
            <v>4585.2</v>
          </cell>
          <cell r="J191">
            <v>12.7</v>
          </cell>
          <cell r="K191">
            <v>10.16</v>
          </cell>
          <cell r="L191">
            <v>304.8</v>
          </cell>
          <cell r="M191">
            <v>4907.5686001088816</v>
          </cell>
          <cell r="N191">
            <v>-79.975620003629373</v>
          </cell>
          <cell r="O191">
            <v>-2399.2686001088814</v>
          </cell>
          <cell r="P191">
            <v>-95.653175461822002</v>
          </cell>
        </row>
        <row r="192">
          <cell r="B192" t="str">
            <v>206-164</v>
          </cell>
          <cell r="C192">
            <v>68.61</v>
          </cell>
          <cell r="D192">
            <v>15</v>
          </cell>
          <cell r="E192">
            <v>1029.1500000000001</v>
          </cell>
          <cell r="F192">
            <v>0.58562000362938271</v>
          </cell>
          <cell r="G192">
            <v>8.7843000544407399</v>
          </cell>
          <cell r="H192">
            <v>116.67</v>
          </cell>
          <cell r="I192">
            <v>1750.05</v>
          </cell>
          <cell r="J192">
            <v>16</v>
          </cell>
          <cell r="K192">
            <v>12.8</v>
          </cell>
          <cell r="L192">
            <v>192</v>
          </cell>
          <cell r="M192">
            <v>1950.8343000544407</v>
          </cell>
          <cell r="N192">
            <v>-61.445620003629379</v>
          </cell>
          <cell r="O192">
            <v>-921.68430005444066</v>
          </cell>
          <cell r="P192">
            <v>-89.557819565120795</v>
          </cell>
        </row>
        <row r="193">
          <cell r="B193" t="str">
            <v>206L118</v>
          </cell>
          <cell r="C193">
            <v>256.61</v>
          </cell>
          <cell r="D193">
            <v>641</v>
          </cell>
          <cell r="E193">
            <v>164487.01</v>
          </cell>
          <cell r="F193">
            <v>0.58562000362938271</v>
          </cell>
          <cell r="G193">
            <v>375.38242232643432</v>
          </cell>
          <cell r="H193">
            <v>143.7242</v>
          </cell>
          <cell r="I193">
            <v>92127.212199999994</v>
          </cell>
          <cell r="J193">
            <v>11.01</v>
          </cell>
          <cell r="K193">
            <v>8.8079999999999998</v>
          </cell>
          <cell r="L193">
            <v>5645.9279999999999</v>
          </cell>
          <cell r="M193">
            <v>98148.522622326433</v>
          </cell>
          <cell r="N193">
            <v>103.49217999637064</v>
          </cell>
          <cell r="O193">
            <v>66338.487377673577</v>
          </cell>
          <cell r="P193">
            <v>40.330532713600654</v>
          </cell>
        </row>
        <row r="194">
          <cell r="B194" t="str">
            <v>206L158</v>
          </cell>
          <cell r="C194">
            <v>111.60999999999999</v>
          </cell>
          <cell r="D194">
            <v>320</v>
          </cell>
          <cell r="E194">
            <v>35715.199999999997</v>
          </cell>
          <cell r="F194">
            <v>0.58562000362938271</v>
          </cell>
          <cell r="G194">
            <v>187.39840116140246</v>
          </cell>
          <cell r="H194">
            <v>63.179999999999993</v>
          </cell>
          <cell r="I194">
            <v>20217.599999999999</v>
          </cell>
          <cell r="J194">
            <v>13.19</v>
          </cell>
          <cell r="K194">
            <v>10.552</v>
          </cell>
          <cell r="L194">
            <v>3376.64</v>
          </cell>
          <cell r="M194">
            <v>23781.638401161399</v>
          </cell>
          <cell r="N194">
            <v>37.29237999637062</v>
          </cell>
          <cell r="O194">
            <v>11933.561598838598</v>
          </cell>
          <cell r="P194">
            <v>33.413117100950295</v>
          </cell>
        </row>
        <row r="195">
          <cell r="B195" t="str">
            <v>209-078</v>
          </cell>
          <cell r="C195">
            <v>78.61</v>
          </cell>
          <cell r="D195">
            <v>93</v>
          </cell>
          <cell r="E195">
            <v>7310.73</v>
          </cell>
          <cell r="F195">
            <v>0.58562000362938271</v>
          </cell>
          <cell r="G195">
            <v>54.46266033753259</v>
          </cell>
          <cell r="H195">
            <v>81.8</v>
          </cell>
          <cell r="I195">
            <v>7607.4</v>
          </cell>
          <cell r="J195">
            <v>11.5</v>
          </cell>
          <cell r="K195">
            <v>9.2000000000000011</v>
          </cell>
          <cell r="L195">
            <v>855.60000000000014</v>
          </cell>
          <cell r="M195">
            <v>8517.4626603375327</v>
          </cell>
          <cell r="N195">
            <v>-12.975620003629389</v>
          </cell>
          <cell r="O195">
            <v>-1206.7326603375332</v>
          </cell>
          <cell r="P195">
            <v>-16.506322355462906</v>
          </cell>
        </row>
        <row r="196">
          <cell r="B196" t="str">
            <v>209-121</v>
          </cell>
          <cell r="C196">
            <v>58.61</v>
          </cell>
          <cell r="D196">
            <v>15</v>
          </cell>
          <cell r="E196">
            <v>879.15</v>
          </cell>
          <cell r="F196">
            <v>0.58562000362938271</v>
          </cell>
          <cell r="G196">
            <v>8.7843000544407399</v>
          </cell>
          <cell r="H196">
            <v>163.2782</v>
          </cell>
          <cell r="I196">
            <v>2449.1729999999998</v>
          </cell>
          <cell r="J196">
            <v>15.54</v>
          </cell>
          <cell r="K196">
            <v>12.432</v>
          </cell>
          <cell r="L196">
            <v>186.48000000000002</v>
          </cell>
          <cell r="M196">
            <v>2644.4373000544406</v>
          </cell>
          <cell r="N196">
            <v>-117.68582000362936</v>
          </cell>
          <cell r="O196">
            <v>-1765.2873000544405</v>
          </cell>
          <cell r="P196">
            <v>-200.7947790541364</v>
          </cell>
        </row>
        <row r="197">
          <cell r="B197" t="str">
            <v>209-192</v>
          </cell>
          <cell r="C197">
            <v>63.610000000000007</v>
          </cell>
          <cell r="D197">
            <v>3</v>
          </cell>
          <cell r="E197">
            <v>190.83</v>
          </cell>
          <cell r="F197">
            <v>0.58562000362938271</v>
          </cell>
          <cell r="G197">
            <v>1.7568600108881482</v>
          </cell>
          <cell r="H197">
            <v>141</v>
          </cell>
          <cell r="I197">
            <v>423</v>
          </cell>
          <cell r="J197">
            <v>13.490000000000002</v>
          </cell>
          <cell r="K197">
            <v>10.792000000000002</v>
          </cell>
          <cell r="L197">
            <v>32.376000000000005</v>
          </cell>
          <cell r="M197">
            <v>457.13286001088812</v>
          </cell>
          <cell r="N197">
            <v>-88.767620003629375</v>
          </cell>
          <cell r="O197">
            <v>-266.30286001088814</v>
          </cell>
          <cell r="P197">
            <v>-139.54978777492434</v>
          </cell>
        </row>
        <row r="198">
          <cell r="B198" t="str">
            <v>209-333</v>
          </cell>
          <cell r="C198">
            <v>68.61</v>
          </cell>
          <cell r="D198">
            <v>129</v>
          </cell>
          <cell r="E198">
            <v>8850.69</v>
          </cell>
          <cell r="F198">
            <v>0.58562000362938271</v>
          </cell>
          <cell r="G198">
            <v>75.544980468190374</v>
          </cell>
          <cell r="H198">
            <v>161.82</v>
          </cell>
          <cell r="I198">
            <v>20874.78</v>
          </cell>
          <cell r="J198">
            <v>11.4</v>
          </cell>
          <cell r="K198">
            <v>9.120000000000001</v>
          </cell>
          <cell r="L198">
            <v>1176.48</v>
          </cell>
          <cell r="M198">
            <v>22126.80498046819</v>
          </cell>
          <cell r="N198">
            <v>-102.91562000362939</v>
          </cell>
          <cell r="O198">
            <v>-13276.11498046819</v>
          </cell>
          <cell r="P198">
            <v>-150.0009036636487</v>
          </cell>
        </row>
        <row r="199">
          <cell r="B199" t="str">
            <v>209-460</v>
          </cell>
          <cell r="C199">
            <v>68.61</v>
          </cell>
          <cell r="D199">
            <v>17</v>
          </cell>
          <cell r="E199">
            <v>1166.3699999999999</v>
          </cell>
          <cell r="F199">
            <v>0.58562000362938271</v>
          </cell>
          <cell r="G199">
            <v>9.9555400616995069</v>
          </cell>
          <cell r="H199">
            <v>124</v>
          </cell>
          <cell r="I199">
            <v>2108</v>
          </cell>
          <cell r="J199">
            <v>14.96</v>
          </cell>
          <cell r="K199">
            <v>11.968000000000002</v>
          </cell>
          <cell r="L199">
            <v>203.45600000000002</v>
          </cell>
          <cell r="M199">
            <v>2321.4115400616997</v>
          </cell>
          <cell r="N199">
            <v>-67.943620003629405</v>
          </cell>
          <cell r="O199">
            <v>-1155.0415400616998</v>
          </cell>
          <cell r="P199">
            <v>-99.028742171154931</v>
          </cell>
        </row>
        <row r="200">
          <cell r="B200" t="str">
            <v>209-473</v>
          </cell>
          <cell r="C200">
            <v>88.61</v>
          </cell>
          <cell r="D200">
            <v>34</v>
          </cell>
          <cell r="E200">
            <v>3012.74</v>
          </cell>
          <cell r="F200">
            <v>0.58562000362938271</v>
          </cell>
          <cell r="G200">
            <v>19.911080123399014</v>
          </cell>
          <cell r="H200">
            <v>257.39</v>
          </cell>
          <cell r="I200">
            <v>8751.26</v>
          </cell>
          <cell r="J200">
            <v>15</v>
          </cell>
          <cell r="K200">
            <v>12</v>
          </cell>
          <cell r="L200">
            <v>408</v>
          </cell>
          <cell r="M200">
            <v>9179.1710801233985</v>
          </cell>
          <cell r="N200">
            <v>-181.36562000362937</v>
          </cell>
          <cell r="O200">
            <v>-6166.4310801233987</v>
          </cell>
          <cell r="P200">
            <v>-204.67850130191781</v>
          </cell>
        </row>
        <row r="201">
          <cell r="B201" t="str">
            <v>209-545</v>
          </cell>
          <cell r="C201">
            <v>63.61</v>
          </cell>
          <cell r="D201">
            <v>50</v>
          </cell>
          <cell r="E201">
            <v>3180.5</v>
          </cell>
          <cell r="F201">
            <v>0.58562000362938271</v>
          </cell>
          <cell r="G201">
            <v>29.281000181469135</v>
          </cell>
          <cell r="H201">
            <v>102.97</v>
          </cell>
          <cell r="I201">
            <v>5148.5</v>
          </cell>
          <cell r="J201">
            <v>15</v>
          </cell>
          <cell r="K201">
            <v>12</v>
          </cell>
          <cell r="L201">
            <v>600</v>
          </cell>
          <cell r="M201">
            <v>5777.7810001814687</v>
          </cell>
          <cell r="N201">
            <v>-51.945620003629372</v>
          </cell>
          <cell r="O201">
            <v>-2597.2810001814687</v>
          </cell>
          <cell r="P201">
            <v>-81.66266310899131</v>
          </cell>
        </row>
        <row r="202">
          <cell r="B202" t="str">
            <v>209L042</v>
          </cell>
          <cell r="C202">
            <v>96.61</v>
          </cell>
          <cell r="D202">
            <v>471</v>
          </cell>
          <cell r="E202">
            <v>45503.31</v>
          </cell>
          <cell r="F202">
            <v>0.58562000362938271</v>
          </cell>
          <cell r="G202">
            <v>275.82702170943924</v>
          </cell>
          <cell r="H202">
            <v>55.58</v>
          </cell>
          <cell r="I202">
            <v>26178.18</v>
          </cell>
          <cell r="J202">
            <v>11.54</v>
          </cell>
          <cell r="K202">
            <v>9.2319999999999993</v>
          </cell>
          <cell r="L202">
            <v>4348.2719999999999</v>
          </cell>
          <cell r="M202">
            <v>30802.279021709441</v>
          </cell>
          <cell r="N202">
            <v>31.212379996370608</v>
          </cell>
          <cell r="O202">
            <v>14701.030978290557</v>
          </cell>
          <cell r="P202">
            <v>32.307607904327298</v>
          </cell>
        </row>
        <row r="203">
          <cell r="B203" t="str">
            <v>210L260</v>
          </cell>
          <cell r="C203">
            <v>113.61</v>
          </cell>
          <cell r="D203">
            <v>16702</v>
          </cell>
          <cell r="E203">
            <v>1897514.22</v>
          </cell>
          <cell r="F203">
            <v>0.58562000362938271</v>
          </cell>
          <cell r="G203">
            <v>9781.0253006179501</v>
          </cell>
          <cell r="H203">
            <v>60.3</v>
          </cell>
          <cell r="I203">
            <v>1007130.6</v>
          </cell>
          <cell r="J203">
            <v>8.31</v>
          </cell>
          <cell r="K203">
            <v>6.6480000000000006</v>
          </cell>
          <cell r="L203">
            <v>111034.89600000001</v>
          </cell>
          <cell r="M203">
            <v>1127946.5213006181</v>
          </cell>
          <cell r="N203">
            <v>46.076379996370605</v>
          </cell>
          <cell r="O203">
            <v>769567.6986993819</v>
          </cell>
          <cell r="P203">
            <v>40.556623533465896</v>
          </cell>
        </row>
        <row r="204">
          <cell r="B204" t="str">
            <v>210L585</v>
          </cell>
          <cell r="C204">
            <v>123.61</v>
          </cell>
          <cell r="D204">
            <v>362</v>
          </cell>
          <cell r="E204">
            <v>44746.82</v>
          </cell>
          <cell r="F204">
            <v>0.58562000362938271</v>
          </cell>
          <cell r="G204">
            <v>211.99444131383655</v>
          </cell>
          <cell r="H204">
            <v>88.91</v>
          </cell>
          <cell r="I204">
            <v>32185.42</v>
          </cell>
          <cell r="J204">
            <v>9.4600000000000009</v>
          </cell>
          <cell r="K204">
            <v>7.5680000000000014</v>
          </cell>
          <cell r="L204">
            <v>2739.6160000000004</v>
          </cell>
          <cell r="M204">
            <v>35137.030441313836</v>
          </cell>
          <cell r="N204">
            <v>26.546379996370618</v>
          </cell>
          <cell r="O204">
            <v>9609.7895586861632</v>
          </cell>
          <cell r="P204">
            <v>21.475916185074524</v>
          </cell>
        </row>
        <row r="205">
          <cell r="B205" t="str">
            <v>216-155</v>
          </cell>
          <cell r="C205">
            <v>78.61</v>
          </cell>
          <cell r="D205">
            <v>4</v>
          </cell>
          <cell r="E205">
            <v>314.44</v>
          </cell>
          <cell r="F205">
            <v>0.58562000362938271</v>
          </cell>
          <cell r="G205">
            <v>2.3424800145175309</v>
          </cell>
          <cell r="H205">
            <v>144.05000000000001</v>
          </cell>
          <cell r="I205">
            <v>576.20000000000005</v>
          </cell>
          <cell r="J205">
            <v>17</v>
          </cell>
          <cell r="K205">
            <v>13.600000000000001</v>
          </cell>
          <cell r="L205">
            <v>54.400000000000006</v>
          </cell>
          <cell r="M205">
            <v>632.94248001451751</v>
          </cell>
          <cell r="N205">
            <v>-79.625620003629379</v>
          </cell>
          <cell r="O205">
            <v>-318.50248001451752</v>
          </cell>
          <cell r="P205">
            <v>-101.29197303603787</v>
          </cell>
        </row>
        <row r="206">
          <cell r="B206" t="str">
            <v>217-417</v>
          </cell>
          <cell r="C206">
            <v>68.61</v>
          </cell>
          <cell r="D206">
            <v>7</v>
          </cell>
          <cell r="E206">
            <v>480.27</v>
          </cell>
          <cell r="F206">
            <v>0.58562000362938271</v>
          </cell>
          <cell r="G206">
            <v>4.0993400254056791</v>
          </cell>
          <cell r="H206">
            <v>116.51</v>
          </cell>
          <cell r="I206">
            <v>815.57</v>
          </cell>
          <cell r="J206">
            <v>15.29</v>
          </cell>
          <cell r="K206">
            <v>12.231999999999999</v>
          </cell>
          <cell r="L206">
            <v>85.623999999999995</v>
          </cell>
          <cell r="M206">
            <v>905.29334002540577</v>
          </cell>
          <cell r="N206">
            <v>-60.717620003629399</v>
          </cell>
          <cell r="O206">
            <v>-425.02334002540579</v>
          </cell>
          <cell r="P206">
            <v>-88.496749750225035</v>
          </cell>
        </row>
        <row r="207">
          <cell r="B207" t="str">
            <v>217-539</v>
          </cell>
          <cell r="C207">
            <v>78.61</v>
          </cell>
          <cell r="D207">
            <v>10</v>
          </cell>
          <cell r="E207">
            <v>786.1</v>
          </cell>
          <cell r="F207">
            <v>0.58562000362938271</v>
          </cell>
          <cell r="G207">
            <v>5.8562000362938269</v>
          </cell>
          <cell r="H207">
            <v>154.80770000000001</v>
          </cell>
          <cell r="I207">
            <v>1548.0770000000002</v>
          </cell>
          <cell r="J207">
            <v>14.7</v>
          </cell>
          <cell r="K207">
            <v>11.76</v>
          </cell>
          <cell r="L207">
            <v>117.6</v>
          </cell>
          <cell r="M207">
            <v>1671.5332000362939</v>
          </cell>
          <cell r="N207">
            <v>-88.54332000362939</v>
          </cell>
          <cell r="O207">
            <v>-885.4332000362939</v>
          </cell>
          <cell r="P207">
            <v>-112.63620404990382</v>
          </cell>
        </row>
        <row r="208">
          <cell r="B208" t="str">
            <v>217-573</v>
          </cell>
          <cell r="C208">
            <v>73.61</v>
          </cell>
          <cell r="D208">
            <v>9</v>
          </cell>
          <cell r="E208">
            <v>662.49</v>
          </cell>
          <cell r="F208">
            <v>0.58562000362938271</v>
          </cell>
          <cell r="G208">
            <v>5.2705800326644443</v>
          </cell>
          <cell r="H208">
            <v>232</v>
          </cell>
          <cell r="I208">
            <v>2088</v>
          </cell>
          <cell r="J208">
            <v>22.7</v>
          </cell>
          <cell r="K208">
            <v>18.16</v>
          </cell>
          <cell r="L208">
            <v>163.44</v>
          </cell>
          <cell r="M208">
            <v>2256.7105800326644</v>
          </cell>
          <cell r="N208">
            <v>-177.13562000362938</v>
          </cell>
          <cell r="O208">
            <v>-1594.2205800326644</v>
          </cell>
          <cell r="P208">
            <v>-240.64070099664363</v>
          </cell>
        </row>
        <row r="209">
          <cell r="B209" t="str">
            <v>217-675</v>
          </cell>
          <cell r="C209">
            <v>83.61</v>
          </cell>
          <cell r="D209">
            <v>25</v>
          </cell>
          <cell r="E209">
            <v>2090.25</v>
          </cell>
          <cell r="F209">
            <v>0.58562000362938271</v>
          </cell>
          <cell r="G209">
            <v>14.640500090734568</v>
          </cell>
          <cell r="H209">
            <v>204.1</v>
          </cell>
          <cell r="I209">
            <v>5102.5</v>
          </cell>
          <cell r="J209">
            <v>19.21</v>
          </cell>
          <cell r="K209">
            <v>15.368000000000002</v>
          </cell>
          <cell r="L209">
            <v>384.20000000000005</v>
          </cell>
          <cell r="M209">
            <v>5501.3405000907342</v>
          </cell>
          <cell r="N209">
            <v>-136.44362000362938</v>
          </cell>
          <cell r="O209">
            <v>-3411.0905000907342</v>
          </cell>
          <cell r="P209">
            <v>-163.19055137379425</v>
          </cell>
        </row>
        <row r="210">
          <cell r="B210" t="str">
            <v>217-737</v>
          </cell>
          <cell r="C210">
            <v>88.61</v>
          </cell>
          <cell r="D210">
            <v>6</v>
          </cell>
          <cell r="E210">
            <v>531.66</v>
          </cell>
          <cell r="F210">
            <v>0.58562000362938271</v>
          </cell>
          <cell r="G210">
            <v>3.5137200217762965</v>
          </cell>
          <cell r="H210">
            <v>236</v>
          </cell>
          <cell r="I210">
            <v>1416</v>
          </cell>
          <cell r="J210">
            <v>15</v>
          </cell>
          <cell r="K210">
            <v>12</v>
          </cell>
          <cell r="L210">
            <v>72</v>
          </cell>
          <cell r="M210">
            <v>1491.5137200217764</v>
          </cell>
          <cell r="N210">
            <v>-159.97562000362942</v>
          </cell>
          <cell r="O210">
            <v>-959.85372002177644</v>
          </cell>
          <cell r="P210">
            <v>-180.53901365943958</v>
          </cell>
        </row>
        <row r="211">
          <cell r="B211" t="str">
            <v>217A417</v>
          </cell>
          <cell r="C211">
            <v>68.61</v>
          </cell>
          <cell r="D211">
            <v>4</v>
          </cell>
          <cell r="E211">
            <v>274.44</v>
          </cell>
          <cell r="F211">
            <v>0.58562000362938271</v>
          </cell>
          <cell r="G211">
            <v>2.3424800145175309</v>
          </cell>
          <cell r="H211">
            <v>92.627600000000001</v>
          </cell>
          <cell r="I211">
            <v>370.5104</v>
          </cell>
          <cell r="J211">
            <v>15.29</v>
          </cell>
          <cell r="K211">
            <v>12.231999999999999</v>
          </cell>
          <cell r="L211">
            <v>48.927999999999997</v>
          </cell>
          <cell r="M211">
            <v>421.78088001451755</v>
          </cell>
          <cell r="N211">
            <v>-36.835220003629388</v>
          </cell>
          <cell r="O211">
            <v>-147.34088001451755</v>
          </cell>
          <cell r="P211">
            <v>-53.687829767715186</v>
          </cell>
        </row>
        <row r="212">
          <cell r="B212" t="str">
            <v>217L214</v>
          </cell>
          <cell r="C212">
            <v>166.60999999999999</v>
          </cell>
          <cell r="D212">
            <v>1238</v>
          </cell>
          <cell r="E212">
            <v>206263.18</v>
          </cell>
          <cell r="F212">
            <v>0.58562000362938271</v>
          </cell>
          <cell r="G212">
            <v>724.99756449317579</v>
          </cell>
          <cell r="H212">
            <v>87.57</v>
          </cell>
          <cell r="I212">
            <v>108411.65999999999</v>
          </cell>
          <cell r="J212">
            <v>11.34</v>
          </cell>
          <cell r="K212">
            <v>9.072000000000001</v>
          </cell>
          <cell r="L212">
            <v>11231.136</v>
          </cell>
          <cell r="M212">
            <v>120367.79356449316</v>
          </cell>
          <cell r="N212">
            <v>69.382379996370631</v>
          </cell>
          <cell r="O212">
            <v>85895.386435506836</v>
          </cell>
          <cell r="P212">
            <v>41.643586817340278</v>
          </cell>
        </row>
        <row r="213">
          <cell r="B213" t="str">
            <v>230L056</v>
          </cell>
          <cell r="C213">
            <v>268.61</v>
          </cell>
          <cell r="D213">
            <v>835</v>
          </cell>
          <cell r="E213">
            <v>224289.35</v>
          </cell>
          <cell r="F213">
            <v>0.58562000362938271</v>
          </cell>
          <cell r="G213">
            <v>488.99270303053459</v>
          </cell>
          <cell r="H213">
            <v>164.16</v>
          </cell>
          <cell r="I213">
            <v>137073.60000000001</v>
          </cell>
          <cell r="J213">
            <v>13.970000000000002</v>
          </cell>
          <cell r="K213">
            <v>11.176000000000002</v>
          </cell>
          <cell r="L213">
            <v>9331.9600000000009</v>
          </cell>
          <cell r="M213">
            <v>146894.55270303052</v>
          </cell>
          <cell r="N213">
            <v>92.688379996370642</v>
          </cell>
          <cell r="O213">
            <v>77394.797296969482</v>
          </cell>
          <cell r="P213">
            <v>34.506675103819902</v>
          </cell>
        </row>
        <row r="214">
          <cell r="B214" t="str">
            <v>237-114</v>
          </cell>
          <cell r="C214">
            <v>68.61</v>
          </cell>
          <cell r="D214">
            <v>11</v>
          </cell>
          <cell r="E214">
            <v>754.71</v>
          </cell>
          <cell r="F214">
            <v>0.58562000362938271</v>
          </cell>
          <cell r="G214">
            <v>6.4418200399232095</v>
          </cell>
          <cell r="H214">
            <v>178.74</v>
          </cell>
          <cell r="I214">
            <v>1966.14</v>
          </cell>
          <cell r="J214">
            <v>15</v>
          </cell>
          <cell r="K214">
            <v>12</v>
          </cell>
          <cell r="L214">
            <v>132</v>
          </cell>
          <cell r="M214">
            <v>2104.5818200399235</v>
          </cell>
          <cell r="N214">
            <v>-122.71562000362941</v>
          </cell>
          <cell r="O214">
            <v>-1349.8718200399235</v>
          </cell>
          <cell r="P214">
            <v>-178.859670607243</v>
          </cell>
        </row>
        <row r="215">
          <cell r="B215" t="str">
            <v>237L063</v>
          </cell>
          <cell r="C215">
            <v>161.61000000000001</v>
          </cell>
          <cell r="D215">
            <v>1650</v>
          </cell>
          <cell r="E215">
            <v>266656.5</v>
          </cell>
          <cell r="F215">
            <v>0.58562000362938271</v>
          </cell>
          <cell r="G215">
            <v>966.27300598848149</v>
          </cell>
          <cell r="H215">
            <v>119.52</v>
          </cell>
          <cell r="I215">
            <v>197208</v>
          </cell>
          <cell r="J215">
            <v>12.97</v>
          </cell>
          <cell r="K215">
            <v>10.376000000000001</v>
          </cell>
          <cell r="L215">
            <v>17120.400000000001</v>
          </cell>
          <cell r="M215">
            <v>215294.67300598847</v>
          </cell>
          <cell r="N215">
            <v>31.128379996370622</v>
          </cell>
          <cell r="O215">
            <v>51361.826994011528</v>
          </cell>
          <cell r="P215">
            <v>19.2614194643714</v>
          </cell>
        </row>
        <row r="216">
          <cell r="B216" t="str">
            <v>300L221</v>
          </cell>
          <cell r="C216">
            <v>161.60999999999999</v>
          </cell>
          <cell r="D216">
            <v>1061</v>
          </cell>
          <cell r="E216">
            <v>171468.21</v>
          </cell>
          <cell r="F216">
            <v>0.58562000362938271</v>
          </cell>
          <cell r="G216">
            <v>621.34282385077506</v>
          </cell>
          <cell r="H216">
            <v>96.435599999999994</v>
          </cell>
          <cell r="I216">
            <v>102318.17159999999</v>
          </cell>
          <cell r="J216">
            <v>11.17</v>
          </cell>
          <cell r="K216">
            <v>8.9359999999999999</v>
          </cell>
          <cell r="L216">
            <v>9481.0959999999995</v>
          </cell>
          <cell r="M216">
            <v>112420.61042385077</v>
          </cell>
          <cell r="N216">
            <v>55.652779996370619</v>
          </cell>
          <cell r="O216">
            <v>59047.599576149223</v>
          </cell>
          <cell r="P216">
            <v>34.436470513192639</v>
          </cell>
        </row>
        <row r="217">
          <cell r="B217" t="str">
            <v>317-018</v>
          </cell>
          <cell r="C217">
            <v>138.61000000000001</v>
          </cell>
          <cell r="D217">
            <v>8</v>
          </cell>
          <cell r="E217">
            <v>1108.8800000000001</v>
          </cell>
          <cell r="F217">
            <v>0.58562000362938271</v>
          </cell>
          <cell r="G217">
            <v>4.6849600290350617</v>
          </cell>
          <cell r="H217">
            <v>232.23</v>
          </cell>
          <cell r="I217">
            <v>1857.84</v>
          </cell>
          <cell r="J217">
            <v>19.940000000000001</v>
          </cell>
          <cell r="K217">
            <v>15.952000000000002</v>
          </cell>
          <cell r="L217">
            <v>127.61600000000001</v>
          </cell>
          <cell r="M217">
            <v>1990.1409600290349</v>
          </cell>
          <cell r="N217">
            <v>-110.15762000362935</v>
          </cell>
          <cell r="O217">
            <v>-881.26096002903478</v>
          </cell>
          <cell r="P217">
            <v>-79.473068323807325</v>
          </cell>
        </row>
        <row r="218">
          <cell r="B218" t="str">
            <v>401L047</v>
          </cell>
          <cell r="C218">
            <v>128.60999999999999</v>
          </cell>
          <cell r="D218">
            <v>1142</v>
          </cell>
          <cell r="E218">
            <v>146872.62</v>
          </cell>
          <cell r="F218">
            <v>0.58562000362938271</v>
          </cell>
          <cell r="G218">
            <v>668.77804414475509</v>
          </cell>
          <cell r="H218">
            <v>59.31</v>
          </cell>
          <cell r="I218">
            <v>67732.02</v>
          </cell>
          <cell r="J218">
            <v>2.63</v>
          </cell>
          <cell r="K218">
            <v>2.1040000000000001</v>
          </cell>
          <cell r="L218">
            <v>2402.768</v>
          </cell>
          <cell r="M218">
            <v>70803.566044144754</v>
          </cell>
          <cell r="N218">
            <v>66.610379996370611</v>
          </cell>
          <cell r="O218">
            <v>76069.053955855241</v>
          </cell>
          <cell r="P218">
            <v>51.792535569839529</v>
          </cell>
        </row>
        <row r="219">
          <cell r="B219" t="str">
            <v>401L152</v>
          </cell>
          <cell r="C219">
            <v>106.60999999999999</v>
          </cell>
          <cell r="D219">
            <v>740</v>
          </cell>
          <cell r="E219">
            <v>78891.399999999994</v>
          </cell>
          <cell r="F219">
            <v>0.58562000362938271</v>
          </cell>
          <cell r="G219">
            <v>433.35880268574323</v>
          </cell>
          <cell r="H219">
            <v>46.92</v>
          </cell>
          <cell r="I219">
            <v>34720.800000000003</v>
          </cell>
          <cell r="J219">
            <v>2.79</v>
          </cell>
          <cell r="K219">
            <v>2.2320000000000002</v>
          </cell>
          <cell r="L219">
            <v>1651.68</v>
          </cell>
          <cell r="M219">
            <v>36805.838802685743</v>
          </cell>
          <cell r="N219">
            <v>56.872379996370611</v>
          </cell>
          <cell r="O219">
            <v>42085.561197314251</v>
          </cell>
          <cell r="P219">
            <v>53.346196413442094</v>
          </cell>
        </row>
        <row r="220">
          <cell r="B220" t="str">
            <v>401L364</v>
          </cell>
          <cell r="C220">
            <v>136.61000000000001</v>
          </cell>
          <cell r="D220">
            <v>2328</v>
          </cell>
          <cell r="E220">
            <v>318028.08</v>
          </cell>
          <cell r="F220">
            <v>0.58562000362938271</v>
          </cell>
          <cell r="G220">
            <v>1363.3233684492029</v>
          </cell>
          <cell r="H220">
            <v>78.107500000000002</v>
          </cell>
          <cell r="I220">
            <v>181834.26</v>
          </cell>
          <cell r="J220">
            <v>7</v>
          </cell>
          <cell r="K220">
            <v>5.6000000000000005</v>
          </cell>
          <cell r="L220">
            <v>13036.800000000001</v>
          </cell>
          <cell r="M220">
            <v>196234.3833684492</v>
          </cell>
          <cell r="N220">
            <v>52.316879996370623</v>
          </cell>
          <cell r="O220">
            <v>121793.69663155082</v>
          </cell>
          <cell r="P220">
            <v>38.296522945882892</v>
          </cell>
        </row>
        <row r="221">
          <cell r="B221" t="str">
            <v>401L382</v>
          </cell>
          <cell r="C221">
            <v>148.60999999999999</v>
          </cell>
          <cell r="D221">
            <v>77</v>
          </cell>
          <cell r="E221">
            <v>11442.97</v>
          </cell>
          <cell r="F221">
            <v>0.58562000362938271</v>
          </cell>
          <cell r="G221">
            <v>45.092740279462468</v>
          </cell>
          <cell r="H221">
            <v>84.75</v>
          </cell>
          <cell r="I221">
            <v>6525.75</v>
          </cell>
          <cell r="J221">
            <v>6.37</v>
          </cell>
          <cell r="K221">
            <v>5.0960000000000001</v>
          </cell>
          <cell r="L221">
            <v>392.392</v>
          </cell>
          <cell r="M221">
            <v>6963.2347402794621</v>
          </cell>
          <cell r="N221">
            <v>58.178379996370616</v>
          </cell>
          <cell r="O221">
            <v>4479.7352597205372</v>
          </cell>
          <cell r="P221">
            <v>39.148361480634293</v>
          </cell>
        </row>
        <row r="222">
          <cell r="B222" t="str">
            <v>750L961</v>
          </cell>
          <cell r="C222">
            <v>116.61</v>
          </cell>
          <cell r="D222">
            <v>595</v>
          </cell>
          <cell r="E222">
            <v>69382.95</v>
          </cell>
          <cell r="F222">
            <v>0.58562000362938271</v>
          </cell>
          <cell r="G222">
            <v>348.44390215948272</v>
          </cell>
          <cell r="H222">
            <v>32.880000000000003</v>
          </cell>
          <cell r="I222">
            <v>19563.600000000002</v>
          </cell>
          <cell r="J222">
            <v>5.44</v>
          </cell>
          <cell r="K222">
            <v>4.3520000000000003</v>
          </cell>
          <cell r="L222">
            <v>2589.44</v>
          </cell>
          <cell r="M222">
            <v>22501.483902159485</v>
          </cell>
          <cell r="N222">
            <v>78.792379996370613</v>
          </cell>
          <cell r="O222">
            <v>46881.466097840515</v>
          </cell>
          <cell r="P222">
            <v>67.569145010179753</v>
          </cell>
        </row>
        <row r="223">
          <cell r="B223" t="str">
            <v>751L417</v>
          </cell>
          <cell r="C223">
            <v>81.61</v>
          </cell>
          <cell r="D223">
            <v>293</v>
          </cell>
          <cell r="E223">
            <v>23911.73</v>
          </cell>
          <cell r="F223">
            <v>0.58562000362938271</v>
          </cell>
          <cell r="G223">
            <v>171.58666106340914</v>
          </cell>
          <cell r="H223">
            <v>43.05</v>
          </cell>
          <cell r="I223">
            <v>12613.65</v>
          </cell>
          <cell r="J223">
            <v>4.75</v>
          </cell>
          <cell r="K223">
            <v>3.8000000000000003</v>
          </cell>
          <cell r="L223">
            <v>1113.4000000000001</v>
          </cell>
          <cell r="M223">
            <v>13898.636661063409</v>
          </cell>
          <cell r="N223">
            <v>34.174379996370618</v>
          </cell>
          <cell r="O223">
            <v>10013.093338936591</v>
          </cell>
          <cell r="P223">
            <v>41.875235873508906</v>
          </cell>
        </row>
        <row r="224">
          <cell r="B224" t="str">
            <v>751S689</v>
          </cell>
          <cell r="C224">
            <v>38.61</v>
          </cell>
          <cell r="D224">
            <v>300</v>
          </cell>
          <cell r="E224">
            <v>11583</v>
          </cell>
          <cell r="F224">
            <v>0.58562000362938271</v>
          </cell>
          <cell r="G224">
            <v>175.68600108881481</v>
          </cell>
          <cell r="H224">
            <v>73.866900000000001</v>
          </cell>
          <cell r="I224">
            <v>22160.07</v>
          </cell>
          <cell r="J224">
            <v>5.2</v>
          </cell>
          <cell r="K224">
            <v>4.16</v>
          </cell>
          <cell r="L224">
            <v>1248</v>
          </cell>
          <cell r="M224">
            <v>23583.756001088816</v>
          </cell>
          <cell r="N224">
            <v>-40.002520003629385</v>
          </cell>
          <cell r="O224">
            <v>-12000.756001088816</v>
          </cell>
          <cell r="P224">
            <v>-103.60663041603053</v>
          </cell>
        </row>
        <row r="225">
          <cell r="B225" t="str">
            <v>760L002</v>
          </cell>
          <cell r="C225">
            <v>143.60999999999999</v>
          </cell>
          <cell r="D225">
            <v>435</v>
          </cell>
          <cell r="E225">
            <v>62470.35</v>
          </cell>
          <cell r="F225">
            <v>0.58562000362938271</v>
          </cell>
          <cell r="G225">
            <v>254.74470157878147</v>
          </cell>
          <cell r="H225">
            <v>76.099999999999994</v>
          </cell>
          <cell r="I225">
            <v>33103.5</v>
          </cell>
          <cell r="J225">
            <v>5.09</v>
          </cell>
          <cell r="K225">
            <v>4.0720000000000001</v>
          </cell>
          <cell r="L225">
            <v>1771.32</v>
          </cell>
          <cell r="M225">
            <v>35129.564701578784</v>
          </cell>
          <cell r="N225">
            <v>62.852379996370608</v>
          </cell>
          <cell r="O225">
            <v>27340.785298421215</v>
          </cell>
          <cell r="P225">
            <v>43.766019076924039</v>
          </cell>
        </row>
        <row r="226">
          <cell r="B226" t="str">
            <v>79X482</v>
          </cell>
          <cell r="C226">
            <v>68.61</v>
          </cell>
          <cell r="D226">
            <v>2550</v>
          </cell>
          <cell r="E226">
            <v>174955.5</v>
          </cell>
          <cell r="F226">
            <v>0.58562000362938271</v>
          </cell>
          <cell r="G226">
            <v>1493.3310092549259</v>
          </cell>
          <cell r="H226">
            <v>0</v>
          </cell>
          <cell r="I226">
            <v>0</v>
          </cell>
          <cell r="J226">
            <v>0</v>
          </cell>
          <cell r="K226">
            <v>0</v>
          </cell>
          <cell r="L226">
            <v>0</v>
          </cell>
          <cell r="M226">
            <v>1493.3310092549259</v>
          </cell>
          <cell r="N226">
            <v>68.024379996370612</v>
          </cell>
          <cell r="O226">
            <v>173462.16899074506</v>
          </cell>
          <cell r="P226">
            <v>99.146450949381446</v>
          </cell>
        </row>
        <row r="227">
          <cell r="B227" t="str">
            <v>79X483</v>
          </cell>
          <cell r="C227">
            <v>68.61</v>
          </cell>
          <cell r="D227">
            <v>1183</v>
          </cell>
          <cell r="E227">
            <v>81165.63</v>
          </cell>
          <cell r="F227">
            <v>0.58562000362938271</v>
          </cell>
          <cell r="G227">
            <v>692.78846429355974</v>
          </cell>
          <cell r="H227">
            <v>0</v>
          </cell>
          <cell r="I227">
            <v>0</v>
          </cell>
          <cell r="J227">
            <v>0</v>
          </cell>
          <cell r="K227">
            <v>0</v>
          </cell>
          <cell r="L227">
            <v>0</v>
          </cell>
          <cell r="M227">
            <v>692.78846429355974</v>
          </cell>
          <cell r="N227">
            <v>68.024379996370627</v>
          </cell>
          <cell r="O227">
            <v>80472.841535706451</v>
          </cell>
          <cell r="P227">
            <v>99.146450949381475</v>
          </cell>
        </row>
        <row r="228">
          <cell r="B228" t="str">
            <v>79X485</v>
          </cell>
          <cell r="C228">
            <v>78.61</v>
          </cell>
          <cell r="D228">
            <v>2635</v>
          </cell>
          <cell r="E228">
            <v>207137.35</v>
          </cell>
          <cell r="F228">
            <v>0.58562000362938271</v>
          </cell>
          <cell r="G228">
            <v>1543.1087095634234</v>
          </cell>
          <cell r="H228">
            <v>0</v>
          </cell>
          <cell r="I228">
            <v>0</v>
          </cell>
          <cell r="J228">
            <v>0</v>
          </cell>
          <cell r="K228">
            <v>0</v>
          </cell>
          <cell r="L228">
            <v>0</v>
          </cell>
          <cell r="M228">
            <v>1543.1087095634234</v>
          </cell>
          <cell r="N228">
            <v>78.024379996370627</v>
          </cell>
          <cell r="O228">
            <v>205594.24129043659</v>
          </cell>
          <cell r="P228">
            <v>99.255031161901314</v>
          </cell>
        </row>
        <row r="229">
          <cell r="B229" t="str">
            <v>79X486</v>
          </cell>
          <cell r="C229">
            <v>78.61</v>
          </cell>
          <cell r="D229">
            <v>960</v>
          </cell>
          <cell r="E229">
            <v>75465.600000000006</v>
          </cell>
          <cell r="F229">
            <v>0.58562000362938271</v>
          </cell>
          <cell r="G229">
            <v>562.19520348420735</v>
          </cell>
          <cell r="H229">
            <v>0</v>
          </cell>
          <cell r="I229">
            <v>0</v>
          </cell>
          <cell r="J229">
            <v>0</v>
          </cell>
          <cell r="K229">
            <v>0</v>
          </cell>
          <cell r="L229">
            <v>0</v>
          </cell>
          <cell r="M229">
            <v>562.19520348420735</v>
          </cell>
          <cell r="N229">
            <v>78.024379996370627</v>
          </cell>
          <cell r="O229">
            <v>74903.404796515795</v>
          </cell>
          <cell r="P229">
            <v>99.255031161901314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 Slide 1 -Balanced Scorecard"/>
      <sheetName val="MER Slide 2 - Volume-Mix"/>
      <sheetName val="QPR Slide 5 - Initiatives"/>
      <sheetName val="MER Slide 4 -Issues-Impl-Action"/>
      <sheetName val="Vol Backup"/>
      <sheetName val="Rev Backup"/>
      <sheetName val="M1 Backup"/>
      <sheetName val="MER Slide 3 - Opex"/>
      <sheetName val="FY Outlook"/>
      <sheetName val="Opex Bridge"/>
      <sheetName val="Opex Backup"/>
      <sheetName val="SAPBEXqueries"/>
      <sheetName val="SAPBEXfilters"/>
      <sheetName val="Detail Query"/>
      <sheetName val="Mix Query-FPC"/>
      <sheetName val="Mix Query-Dist"/>
      <sheetName val="Mix-Query FPC-LOB"/>
      <sheetName val="Mix Query-PCI"/>
      <sheetName val="Mix Query -M1"/>
      <sheetName val="Mix Query-Mob1"/>
      <sheetName val="Pivotal"/>
      <sheetName val="Opex Details"/>
      <sheetName val="Opex Query"/>
      <sheetName val="OpexByCtry"/>
      <sheetName val="OpexIndo"/>
      <sheetName val="Value Chain"/>
      <sheetName val="OpexClass"/>
      <sheetName val="Drop o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2">
          <cell r="A32" t="str">
            <v>CC Country</v>
          </cell>
          <cell r="B32" t="str">
            <v>Organizational Level</v>
          </cell>
          <cell r="C32" t="str">
            <v>Global CC Hier Lvl 6</v>
          </cell>
          <cell r="D32" t="str">
            <v>Global Account Group 1</v>
          </cell>
          <cell r="E32" t="str">
            <v>Global Account Group 2</v>
          </cell>
          <cell r="F32" t="str">
            <v>Jan / Fx Adj USD
01/2010</v>
          </cell>
          <cell r="G32" t="str">
            <v>Feb / Fx Adj USD
02/2010</v>
          </cell>
          <cell r="H32" t="str">
            <v>Mar / Fx Adj USD
03/2010</v>
          </cell>
          <cell r="I32" t="str">
            <v>Apr / Fx Adj USD
04/2010</v>
          </cell>
          <cell r="J32" t="str">
            <v>May / Fx Adj USD
05/2010</v>
          </cell>
          <cell r="K32" t="str">
            <v>Jun / Fx Adj USD
06/2010</v>
          </cell>
          <cell r="L32" t="str">
            <v>Jul / Fx Adj USD
07/2010</v>
          </cell>
          <cell r="M32" t="str">
            <v>Aug / Fx Adj USD
08/2010</v>
          </cell>
          <cell r="N32" t="str">
            <v>Sep / Fx Adj USD
09/2010</v>
          </cell>
          <cell r="O32" t="str">
            <v>Oct / Fx Adj USD
10/2010</v>
          </cell>
          <cell r="P32" t="str">
            <v>Nov / Fx Adj USD
11/2010</v>
          </cell>
          <cell r="Q32" t="str">
            <v>Dec / Fx Adj USD
12/2010</v>
          </cell>
          <cell r="R32" t="str">
            <v>YTD / Fx Adj USD</v>
          </cell>
          <cell r="S32" t="str">
            <v>YTD / Plan USD</v>
          </cell>
          <cell r="T32" t="str">
            <v>Delta YTD Fx Adj vs. YTD Plan</v>
          </cell>
          <cell r="U32" t="str">
            <v>YTD / Nom USD</v>
          </cell>
          <cell r="V32" t="str">
            <v>PYTD / Nom USD</v>
          </cell>
          <cell r="W32" t="str">
            <v>Delta YTD vs. PYTD / Nom USD</v>
          </cell>
          <cell r="X32" t="str">
            <v>PYTD / Fx Adj USD</v>
          </cell>
          <cell r="Y32" t="str">
            <v>YTD Actual</v>
          </cell>
          <cell r="Z32" t="str">
            <v>DIPSS Classification</v>
          </cell>
        </row>
        <row r="33">
          <cell r="A33" t="str">
            <v>Australia</v>
          </cell>
          <cell r="B33" t="str">
            <v>Country</v>
          </cell>
          <cell r="C33" t="str">
            <v>Automotive Sales</v>
          </cell>
          <cell r="D33" t="str">
            <v>EMPLOYEE</v>
          </cell>
          <cell r="E33" t="str">
            <v>SWB</v>
          </cell>
          <cell r="F33">
            <v>108878</v>
          </cell>
          <cell r="G33">
            <v>102978.68</v>
          </cell>
          <cell r="H33">
            <v>106802.53</v>
          </cell>
          <cell r="R33">
            <v>318659.21000000002</v>
          </cell>
          <cell r="S33">
            <v>0</v>
          </cell>
          <cell r="T33">
            <v>318659.21000000002</v>
          </cell>
          <cell r="U33">
            <v>417796.98</v>
          </cell>
          <cell r="V33">
            <v>2423120.5299999998</v>
          </cell>
          <cell r="W33">
            <v>-2005323.55</v>
          </cell>
          <cell r="X33">
            <v>2528637.5499999998</v>
          </cell>
          <cell r="Y33">
            <v>318659.20999999996</v>
          </cell>
          <cell r="Z33" t="str">
            <v>Employee Expenses</v>
          </cell>
        </row>
        <row r="34">
          <cell r="A34" t="str">
            <v>Australia</v>
          </cell>
          <cell r="B34" t="str">
            <v>Country</v>
          </cell>
          <cell r="C34" t="str">
            <v>Automotive Sales</v>
          </cell>
          <cell r="D34" t="str">
            <v>EMPLOYEE</v>
          </cell>
          <cell r="E34" t="str">
            <v>T&amp;E</v>
          </cell>
          <cell r="F34">
            <v>24450.78</v>
          </cell>
          <cell r="G34">
            <v>5742.73</v>
          </cell>
          <cell r="H34">
            <v>47994.77</v>
          </cell>
          <cell r="R34">
            <v>78188.28</v>
          </cell>
          <cell r="S34">
            <v>0</v>
          </cell>
          <cell r="T34">
            <v>78188.28</v>
          </cell>
          <cell r="U34">
            <v>101574.66</v>
          </cell>
          <cell r="V34">
            <v>248479.68</v>
          </cell>
          <cell r="W34">
            <v>-146905.01999999999</v>
          </cell>
          <cell r="X34">
            <v>264134.96999999997</v>
          </cell>
          <cell r="Y34">
            <v>78188.28</v>
          </cell>
          <cell r="Z34" t="str">
            <v>T&amp;E</v>
          </cell>
        </row>
        <row r="35">
          <cell r="A35" t="str">
            <v>Australia</v>
          </cell>
          <cell r="B35" t="str">
            <v>Country</v>
          </cell>
          <cell r="C35" t="str">
            <v>Automotive Sales</v>
          </cell>
          <cell r="D35" t="str">
            <v>EMPLOYEE</v>
          </cell>
          <cell r="E35" t="str">
            <v>TRAINING</v>
          </cell>
          <cell r="H35">
            <v>876.16</v>
          </cell>
          <cell r="R35">
            <v>876.16</v>
          </cell>
          <cell r="S35">
            <v>0</v>
          </cell>
          <cell r="T35">
            <v>876.16</v>
          </cell>
          <cell r="U35">
            <v>1139.07</v>
          </cell>
          <cell r="V35">
            <v>14065.61</v>
          </cell>
          <cell r="W35">
            <v>-12926.54</v>
          </cell>
          <cell r="X35">
            <v>13517.44</v>
          </cell>
          <cell r="Y35">
            <v>876.16</v>
          </cell>
          <cell r="Z35" t="str">
            <v>Employee Expenses</v>
          </cell>
        </row>
        <row r="36">
          <cell r="A36" t="str">
            <v>Australia</v>
          </cell>
          <cell r="B36" t="str">
            <v>Country</v>
          </cell>
          <cell r="C36" t="str">
            <v>Automotive Sales</v>
          </cell>
          <cell r="D36" t="str">
            <v>EMPLOYEE</v>
          </cell>
          <cell r="E36" t="str">
            <v>TAX_PAYROLL</v>
          </cell>
          <cell r="F36">
            <v>6855.91</v>
          </cell>
          <cell r="G36">
            <v>6484.43</v>
          </cell>
          <cell r="H36">
            <v>6725.22</v>
          </cell>
          <cell r="R36">
            <v>20065.560000000001</v>
          </cell>
          <cell r="S36">
            <v>0</v>
          </cell>
          <cell r="T36">
            <v>20065.560000000001</v>
          </cell>
          <cell r="U36">
            <v>26308.13</v>
          </cell>
          <cell r="V36">
            <v>69309.55</v>
          </cell>
          <cell r="W36">
            <v>-43001.42</v>
          </cell>
          <cell r="X36">
            <v>76515.960000000006</v>
          </cell>
          <cell r="Y36">
            <v>20065.560000000001</v>
          </cell>
          <cell r="Z36" t="str">
            <v>Employee Expenses</v>
          </cell>
        </row>
        <row r="37">
          <cell r="A37" t="str">
            <v>Australia</v>
          </cell>
          <cell r="B37" t="str">
            <v>Country</v>
          </cell>
          <cell r="C37" t="str">
            <v>Automotive Sales</v>
          </cell>
          <cell r="D37" t="str">
            <v>EMPLOYEE</v>
          </cell>
          <cell r="E37" t="str">
            <v>PENSION</v>
          </cell>
          <cell r="F37">
            <v>1071.92</v>
          </cell>
          <cell r="G37">
            <v>1013.84</v>
          </cell>
          <cell r="H37">
            <v>1051.48</v>
          </cell>
          <cell r="R37">
            <v>3137.24</v>
          </cell>
          <cell r="S37">
            <v>0</v>
          </cell>
          <cell r="T37">
            <v>3137.24</v>
          </cell>
          <cell r="U37">
            <v>4113.2700000000004</v>
          </cell>
          <cell r="V37">
            <v>14089.96</v>
          </cell>
          <cell r="W37">
            <v>-9976.69</v>
          </cell>
          <cell r="X37">
            <v>14969.54</v>
          </cell>
          <cell r="Y37">
            <v>3137.2400000000002</v>
          </cell>
          <cell r="Z37" t="str">
            <v>Employee Expenses</v>
          </cell>
        </row>
        <row r="38">
          <cell r="A38" t="str">
            <v>Australia</v>
          </cell>
          <cell r="B38" t="str">
            <v>Country</v>
          </cell>
          <cell r="C38" t="str">
            <v>Automotive Sales</v>
          </cell>
          <cell r="D38" t="str">
            <v>CONTRACTOR</v>
          </cell>
          <cell r="E38" t="str">
            <v>M&amp;R_SKILLED_TRADE_CO</v>
          </cell>
          <cell r="G38">
            <v>72.989999999999995</v>
          </cell>
          <cell r="H38">
            <v>112.12</v>
          </cell>
          <cell r="R38">
            <v>185.11</v>
          </cell>
          <cell r="S38">
            <v>0</v>
          </cell>
          <cell r="T38">
            <v>185.11</v>
          </cell>
          <cell r="U38">
            <v>244.3</v>
          </cell>
          <cell r="V38">
            <v>-3994.35</v>
          </cell>
          <cell r="W38">
            <v>4238.6499999999996</v>
          </cell>
          <cell r="X38">
            <v>-4862.38</v>
          </cell>
          <cell r="Y38">
            <v>185.11</v>
          </cell>
          <cell r="Z38" t="str">
            <v>Services</v>
          </cell>
        </row>
        <row r="39">
          <cell r="A39" t="str">
            <v>Australia</v>
          </cell>
          <cell r="B39" t="str">
            <v>Country</v>
          </cell>
          <cell r="C39" t="str">
            <v>Automotive Sales</v>
          </cell>
          <cell r="D39" t="str">
            <v>ASP</v>
          </cell>
          <cell r="E39" t="str">
            <v>ASP</v>
          </cell>
          <cell r="G39">
            <v>2506</v>
          </cell>
          <cell r="H39">
            <v>8468.93</v>
          </cell>
          <cell r="R39">
            <v>10974.93</v>
          </cell>
          <cell r="S39">
            <v>0</v>
          </cell>
          <cell r="T39">
            <v>10974.93</v>
          </cell>
          <cell r="U39">
            <v>14392.83</v>
          </cell>
          <cell r="V39">
            <v>47975.81</v>
          </cell>
          <cell r="W39">
            <v>-33582.980000000003</v>
          </cell>
          <cell r="X39">
            <v>49398.44</v>
          </cell>
          <cell r="Y39">
            <v>10974.93</v>
          </cell>
          <cell r="Z39" t="str">
            <v>ASP</v>
          </cell>
        </row>
        <row r="40">
          <cell r="A40" t="str">
            <v>Australia</v>
          </cell>
          <cell r="B40" t="str">
            <v>Country</v>
          </cell>
          <cell r="C40" t="str">
            <v>Automotive Sales</v>
          </cell>
          <cell r="D40" t="str">
            <v>CUSTOMER</v>
          </cell>
          <cell r="E40" t="str">
            <v>CLAIM&amp;DAMAGE</v>
          </cell>
          <cell r="H40">
            <v>132.79</v>
          </cell>
          <cell r="R40">
            <v>132.79</v>
          </cell>
          <cell r="S40">
            <v>0</v>
          </cell>
          <cell r="T40">
            <v>132.79</v>
          </cell>
          <cell r="U40">
            <v>172.64</v>
          </cell>
          <cell r="W40">
            <v>172.64</v>
          </cell>
          <cell r="Y40">
            <v>132.79</v>
          </cell>
          <cell r="Z40" t="str">
            <v>Other Direct Opex</v>
          </cell>
        </row>
        <row r="41">
          <cell r="A41" t="str">
            <v>Australia</v>
          </cell>
          <cell r="B41" t="str">
            <v>Country</v>
          </cell>
          <cell r="C41" t="str">
            <v>Automotive Sales</v>
          </cell>
          <cell r="D41" t="str">
            <v>CUSTOMER</v>
          </cell>
          <cell r="E41" t="str">
            <v>BAD DEBT</v>
          </cell>
          <cell r="F41">
            <v>49165.17</v>
          </cell>
          <cell r="G41">
            <v>-13814.27</v>
          </cell>
          <cell r="H41">
            <v>28.11</v>
          </cell>
          <cell r="R41">
            <v>35379.01</v>
          </cell>
          <cell r="S41">
            <v>0</v>
          </cell>
          <cell r="T41">
            <v>35379.01</v>
          </cell>
          <cell r="U41">
            <v>44581.77</v>
          </cell>
          <cell r="V41">
            <v>-27173.75</v>
          </cell>
          <cell r="W41">
            <v>71755.520000000004</v>
          </cell>
          <cell r="X41">
            <v>-30243.29</v>
          </cell>
          <cell r="Y41">
            <v>35379.009999999995</v>
          </cell>
          <cell r="Z41" t="str">
            <v>Bad Debt</v>
          </cell>
        </row>
        <row r="42">
          <cell r="A42" t="str">
            <v>Australia</v>
          </cell>
          <cell r="B42" t="str">
            <v>Country</v>
          </cell>
          <cell r="C42" t="str">
            <v>Automotive Sales</v>
          </cell>
          <cell r="D42" t="str">
            <v>SERVICE</v>
          </cell>
          <cell r="E42" t="str">
            <v>OTHER</v>
          </cell>
          <cell r="F42">
            <v>1315.06</v>
          </cell>
          <cell r="G42">
            <v>60.59</v>
          </cell>
          <cell r="H42">
            <v>5097.8</v>
          </cell>
          <cell r="R42">
            <v>6473.45</v>
          </cell>
          <cell r="S42">
            <v>0</v>
          </cell>
          <cell r="T42">
            <v>6473.45</v>
          </cell>
          <cell r="U42">
            <v>8399.4699999999993</v>
          </cell>
          <cell r="V42">
            <v>-95803.51</v>
          </cell>
          <cell r="W42">
            <v>104202.98</v>
          </cell>
          <cell r="X42">
            <v>-76237.61</v>
          </cell>
          <cell r="Y42">
            <v>6473.45</v>
          </cell>
          <cell r="Z42" t="str">
            <v>Other Direct Opex</v>
          </cell>
        </row>
        <row r="43">
          <cell r="A43" t="str">
            <v>Australia</v>
          </cell>
          <cell r="B43" t="str">
            <v>Country</v>
          </cell>
          <cell r="C43" t="str">
            <v>Automotive Sales</v>
          </cell>
          <cell r="D43" t="str">
            <v>GOODS</v>
          </cell>
          <cell r="E43" t="str">
            <v>SALES_AID</v>
          </cell>
          <cell r="F43">
            <v>5554.56</v>
          </cell>
          <cell r="H43">
            <v>287.49</v>
          </cell>
          <cell r="R43">
            <v>5842.05</v>
          </cell>
          <cell r="S43">
            <v>0</v>
          </cell>
          <cell r="T43">
            <v>5842.05</v>
          </cell>
          <cell r="U43">
            <v>7513.08</v>
          </cell>
          <cell r="W43">
            <v>7513.08</v>
          </cell>
          <cell r="Y43">
            <v>5842.05</v>
          </cell>
          <cell r="Z43" t="str">
            <v>Other Direct Opex</v>
          </cell>
        </row>
        <row r="44">
          <cell r="A44" t="str">
            <v>Australia</v>
          </cell>
          <cell r="B44" t="str">
            <v>Country</v>
          </cell>
          <cell r="C44" t="str">
            <v>Automotive Sales</v>
          </cell>
          <cell r="D44" t="str">
            <v>GOODS</v>
          </cell>
          <cell r="E44" t="str">
            <v>OTHER</v>
          </cell>
          <cell r="F44">
            <v>318.22000000000003</v>
          </cell>
          <cell r="G44">
            <v>346.19</v>
          </cell>
          <cell r="H44">
            <v>512.94000000000005</v>
          </cell>
          <cell r="R44">
            <v>1177.3499999999999</v>
          </cell>
          <cell r="S44">
            <v>0</v>
          </cell>
          <cell r="T44">
            <v>1177.3499999999999</v>
          </cell>
          <cell r="U44">
            <v>1543.14</v>
          </cell>
          <cell r="V44">
            <v>18582.650000000001</v>
          </cell>
          <cell r="W44">
            <v>-17039.509999999998</v>
          </cell>
          <cell r="X44">
            <v>19092.64</v>
          </cell>
          <cell r="Y44">
            <v>1177.3500000000001</v>
          </cell>
          <cell r="Z44" t="str">
            <v>Other Direct Opex</v>
          </cell>
        </row>
        <row r="45">
          <cell r="A45" t="str">
            <v>Australia</v>
          </cell>
          <cell r="B45" t="str">
            <v>Country</v>
          </cell>
          <cell r="C45" t="str">
            <v>Automotive Sales</v>
          </cell>
          <cell r="D45" t="str">
            <v>M&amp;R</v>
          </cell>
          <cell r="E45" t="str">
            <v>M&amp;R</v>
          </cell>
          <cell r="V45">
            <v>3.25</v>
          </cell>
          <cell r="W45">
            <v>-3.25</v>
          </cell>
          <cell r="X45">
            <v>3.36</v>
          </cell>
          <cell r="Y45">
            <v>0</v>
          </cell>
          <cell r="Z45" t="str">
            <v>Other Direct Opex</v>
          </cell>
        </row>
        <row r="46">
          <cell r="A46" t="str">
            <v>Australia</v>
          </cell>
          <cell r="B46" t="str">
            <v>Country</v>
          </cell>
          <cell r="C46" t="str">
            <v>Automotive Sales</v>
          </cell>
          <cell r="D46" t="str">
            <v>UTILITIES</v>
          </cell>
          <cell r="E46" t="str">
            <v>UTILITIES</v>
          </cell>
          <cell r="G46">
            <v>79.11</v>
          </cell>
          <cell r="R46">
            <v>79.11</v>
          </cell>
          <cell r="S46">
            <v>0</v>
          </cell>
          <cell r="T46">
            <v>79.11</v>
          </cell>
          <cell r="U46">
            <v>106.78</v>
          </cell>
          <cell r="V46">
            <v>15708.14</v>
          </cell>
          <cell r="W46">
            <v>-15601.36</v>
          </cell>
          <cell r="X46">
            <v>15813.54</v>
          </cell>
          <cell r="Y46">
            <v>79.11</v>
          </cell>
          <cell r="Z46" t="str">
            <v>Other Direct Opex</v>
          </cell>
        </row>
        <row r="47">
          <cell r="A47" t="str">
            <v>Australia</v>
          </cell>
          <cell r="B47" t="str">
            <v>Country</v>
          </cell>
          <cell r="C47" t="str">
            <v>Automotive Sales</v>
          </cell>
          <cell r="D47" t="str">
            <v>PRODUCT_TRANSPORTATI</v>
          </cell>
          <cell r="E47" t="str">
            <v>FREIGHT_TRUCK</v>
          </cell>
          <cell r="V47">
            <v>573.5</v>
          </cell>
          <cell r="W47">
            <v>-573.5</v>
          </cell>
          <cell r="X47">
            <v>610.25</v>
          </cell>
          <cell r="Y47">
            <v>0</v>
          </cell>
          <cell r="Z47" t="str">
            <v>Freight/Transportation</v>
          </cell>
        </row>
        <row r="48">
          <cell r="A48" t="str">
            <v>Australia</v>
          </cell>
          <cell r="B48" t="str">
            <v>Country</v>
          </cell>
          <cell r="C48" t="str">
            <v>Automotive Sales</v>
          </cell>
          <cell r="D48" t="str">
            <v>PRODUCT_TRANSPORTATI</v>
          </cell>
          <cell r="E48" t="str">
            <v>TRANSPORTATION_OTHER</v>
          </cell>
          <cell r="G48">
            <v>106.75</v>
          </cell>
          <cell r="H48">
            <v>199.41</v>
          </cell>
          <cell r="R48">
            <v>306.16000000000003</v>
          </cell>
          <cell r="S48">
            <v>0</v>
          </cell>
          <cell r="T48">
            <v>306.16000000000003</v>
          </cell>
          <cell r="U48">
            <v>403.35</v>
          </cell>
          <cell r="V48">
            <v>4956.55</v>
          </cell>
          <cell r="W48">
            <v>-4553.2</v>
          </cell>
          <cell r="X48">
            <v>5115.05</v>
          </cell>
          <cell r="Y48">
            <v>306.15999999999997</v>
          </cell>
          <cell r="Z48" t="str">
            <v>Freight/Transportation</v>
          </cell>
        </row>
        <row r="49">
          <cell r="A49" t="str">
            <v>Australia</v>
          </cell>
          <cell r="B49" t="str">
            <v>Country</v>
          </cell>
          <cell r="C49" t="str">
            <v>Automotive Sales</v>
          </cell>
          <cell r="D49" t="str">
            <v>OTHER CASH</v>
          </cell>
          <cell r="E49" t="str">
            <v>MEMBERSHIP</v>
          </cell>
          <cell r="V49">
            <v>503.58</v>
          </cell>
          <cell r="W49">
            <v>-503.58</v>
          </cell>
          <cell r="X49">
            <v>506.57</v>
          </cell>
          <cell r="Y49">
            <v>0</v>
          </cell>
          <cell r="Z49" t="str">
            <v>Other Direct Opex</v>
          </cell>
        </row>
        <row r="50">
          <cell r="A50" t="str">
            <v>Australia</v>
          </cell>
          <cell r="B50" t="str">
            <v>Country</v>
          </cell>
          <cell r="C50" t="str">
            <v>Automotive Sales</v>
          </cell>
          <cell r="D50" t="str">
            <v>OTHER CASH</v>
          </cell>
          <cell r="E50" t="str">
            <v>CLAIM&amp;DAMAGE</v>
          </cell>
          <cell r="V50">
            <v>1115.79</v>
          </cell>
          <cell r="W50">
            <v>-1115.79</v>
          </cell>
          <cell r="X50">
            <v>1077.8800000000001</v>
          </cell>
          <cell r="Y50">
            <v>0</v>
          </cell>
          <cell r="Z50" t="str">
            <v>Other Direct Opex</v>
          </cell>
        </row>
        <row r="51">
          <cell r="A51" t="str">
            <v>Australia</v>
          </cell>
          <cell r="B51" t="str">
            <v>Country</v>
          </cell>
          <cell r="C51" t="str">
            <v>Automotive Sales</v>
          </cell>
          <cell r="D51" t="str">
            <v>FINANCIAL_NON CASH</v>
          </cell>
          <cell r="E51" t="str">
            <v>AMORTIZATION</v>
          </cell>
          <cell r="F51">
            <v>5148.45</v>
          </cell>
          <cell r="G51">
            <v>10344.84</v>
          </cell>
          <cell r="H51">
            <v>7445.39</v>
          </cell>
          <cell r="R51">
            <v>22938.68</v>
          </cell>
          <cell r="S51">
            <v>0</v>
          </cell>
          <cell r="T51">
            <v>22938.68</v>
          </cell>
          <cell r="U51">
            <v>30260.720000000001</v>
          </cell>
          <cell r="V51">
            <v>92786.91</v>
          </cell>
          <cell r="W51">
            <v>-62526.19</v>
          </cell>
          <cell r="X51">
            <v>97190.98</v>
          </cell>
          <cell r="Y51">
            <v>22938.68</v>
          </cell>
          <cell r="Z51" t="str">
            <v>Non Cash</v>
          </cell>
        </row>
        <row r="52">
          <cell r="A52" t="str">
            <v>Australia</v>
          </cell>
          <cell r="B52" t="str">
            <v>Country</v>
          </cell>
          <cell r="C52" t="str">
            <v>Automotive Sales</v>
          </cell>
          <cell r="D52" t="str">
            <v>EMIT</v>
          </cell>
          <cell r="E52" t="str">
            <v>TELECOM</v>
          </cell>
          <cell r="F52">
            <v>6.28</v>
          </cell>
          <cell r="G52">
            <v>5.94</v>
          </cell>
          <cell r="H52">
            <v>6.16</v>
          </cell>
          <cell r="R52">
            <v>18.38</v>
          </cell>
          <cell r="S52">
            <v>0</v>
          </cell>
          <cell r="T52">
            <v>18.38</v>
          </cell>
          <cell r="U52">
            <v>24.1</v>
          </cell>
          <cell r="V52">
            <v>83.71</v>
          </cell>
          <cell r="W52">
            <v>-59.61</v>
          </cell>
          <cell r="X52">
            <v>89.07</v>
          </cell>
          <cell r="Y52">
            <v>18.380000000000003</v>
          </cell>
          <cell r="Z52" t="str">
            <v>Services</v>
          </cell>
        </row>
        <row r="53">
          <cell r="A53" t="str">
            <v>Australia</v>
          </cell>
          <cell r="B53" t="str">
            <v>Country</v>
          </cell>
          <cell r="C53" t="str">
            <v>Automotive Sales</v>
          </cell>
          <cell r="D53" t="str">
            <v>LEGAL</v>
          </cell>
          <cell r="E53" t="str">
            <v>LEGAL</v>
          </cell>
          <cell r="V53">
            <v>-23636.52</v>
          </cell>
          <cell r="W53">
            <v>23636.52</v>
          </cell>
          <cell r="X53">
            <v>-26142.67</v>
          </cell>
          <cell r="Y53">
            <v>0</v>
          </cell>
          <cell r="Z53" t="str">
            <v>Services</v>
          </cell>
        </row>
        <row r="54">
          <cell r="A54" t="str">
            <v>Australia</v>
          </cell>
          <cell r="B54" t="str">
            <v>Country</v>
          </cell>
          <cell r="C54" t="str">
            <v>Automotive Sales</v>
          </cell>
          <cell r="D54" t="str">
            <v>ENVIROMENTAL</v>
          </cell>
          <cell r="E54" t="str">
            <v>ENVIRONMENTAL_REMEDI</v>
          </cell>
          <cell r="H54">
            <v>4602.25</v>
          </cell>
          <cell r="R54">
            <v>4602.25</v>
          </cell>
          <cell r="S54">
            <v>0</v>
          </cell>
          <cell r="T54">
            <v>4602.25</v>
          </cell>
          <cell r="U54">
            <v>5983.19</v>
          </cell>
          <cell r="W54">
            <v>5983.19</v>
          </cell>
          <cell r="Y54">
            <v>4602.25</v>
          </cell>
          <cell r="Z54" t="str">
            <v>Services</v>
          </cell>
        </row>
        <row r="55">
          <cell r="A55" t="str">
            <v>Australia</v>
          </cell>
          <cell r="B55" t="str">
            <v>Country</v>
          </cell>
          <cell r="C55" t="str">
            <v>Distributor Business</v>
          </cell>
          <cell r="D55" t="str">
            <v>EMPLOYEE</v>
          </cell>
          <cell r="E55" t="str">
            <v>SWB</v>
          </cell>
          <cell r="F55">
            <v>51903.53</v>
          </cell>
          <cell r="G55">
            <v>49091.25</v>
          </cell>
          <cell r="H55">
            <v>50914.12</v>
          </cell>
          <cell r="R55">
            <v>151908.9</v>
          </cell>
          <cell r="S55">
            <v>0</v>
          </cell>
          <cell r="T55">
            <v>151908.9</v>
          </cell>
          <cell r="U55">
            <v>199169.12</v>
          </cell>
          <cell r="V55">
            <v>557931.35</v>
          </cell>
          <cell r="W55">
            <v>-358762.23</v>
          </cell>
          <cell r="X55">
            <v>592076.34</v>
          </cell>
          <cell r="Y55">
            <v>151908.9</v>
          </cell>
          <cell r="Z55" t="str">
            <v>Employee Expenses</v>
          </cell>
        </row>
        <row r="56">
          <cell r="A56" t="str">
            <v>Australia</v>
          </cell>
          <cell r="B56" t="str">
            <v>Country</v>
          </cell>
          <cell r="C56" t="str">
            <v>Distributor Business</v>
          </cell>
          <cell r="D56" t="str">
            <v>EMPLOYEE</v>
          </cell>
          <cell r="E56" t="str">
            <v>T&amp;E</v>
          </cell>
          <cell r="F56">
            <v>17071.38</v>
          </cell>
          <cell r="G56">
            <v>13141.68</v>
          </cell>
          <cell r="H56">
            <v>17566.259999999998</v>
          </cell>
          <cell r="R56">
            <v>47779.32</v>
          </cell>
          <cell r="S56">
            <v>0</v>
          </cell>
          <cell r="T56">
            <v>47779.32</v>
          </cell>
          <cell r="U56">
            <v>62518.52</v>
          </cell>
          <cell r="V56">
            <v>151600.78</v>
          </cell>
          <cell r="W56">
            <v>-89082.26</v>
          </cell>
          <cell r="X56">
            <v>158422.51</v>
          </cell>
          <cell r="Y56">
            <v>47779.32</v>
          </cell>
          <cell r="Z56" t="str">
            <v>T&amp;E</v>
          </cell>
        </row>
        <row r="57">
          <cell r="A57" t="str">
            <v>Australia</v>
          </cell>
          <cell r="B57" t="str">
            <v>Country</v>
          </cell>
          <cell r="C57" t="str">
            <v>Distributor Business</v>
          </cell>
          <cell r="D57" t="str">
            <v>EMPLOYEE</v>
          </cell>
          <cell r="E57" t="str">
            <v>TRAINING</v>
          </cell>
          <cell r="V57">
            <v>39545.32</v>
          </cell>
          <cell r="W57">
            <v>-39545.32</v>
          </cell>
          <cell r="X57">
            <v>39494.959999999999</v>
          </cell>
          <cell r="Y57">
            <v>0</v>
          </cell>
          <cell r="Z57" t="str">
            <v>Employee Expenses</v>
          </cell>
        </row>
        <row r="58">
          <cell r="A58" t="str">
            <v>Australia</v>
          </cell>
          <cell r="B58" t="str">
            <v>Country</v>
          </cell>
          <cell r="C58" t="str">
            <v>Distributor Business</v>
          </cell>
          <cell r="D58" t="str">
            <v>EMPLOYEE</v>
          </cell>
          <cell r="E58" t="str">
            <v>TAX_PAYROLL</v>
          </cell>
          <cell r="F58">
            <v>486.69</v>
          </cell>
          <cell r="G58">
            <v>460.32</v>
          </cell>
          <cell r="H58">
            <v>477.41</v>
          </cell>
          <cell r="R58">
            <v>1424.42</v>
          </cell>
          <cell r="S58">
            <v>0</v>
          </cell>
          <cell r="T58">
            <v>1424.42</v>
          </cell>
          <cell r="U58">
            <v>1867.56</v>
          </cell>
          <cell r="V58">
            <v>-14873.68</v>
          </cell>
          <cell r="W58">
            <v>16741.240000000002</v>
          </cell>
          <cell r="X58">
            <v>-14152.76</v>
          </cell>
          <cell r="Y58">
            <v>1424.42</v>
          </cell>
          <cell r="Z58" t="str">
            <v>Employee Expenses</v>
          </cell>
        </row>
        <row r="59">
          <cell r="A59" t="str">
            <v>Australia</v>
          </cell>
          <cell r="B59" t="str">
            <v>Country</v>
          </cell>
          <cell r="C59" t="str">
            <v>Distributor Business</v>
          </cell>
          <cell r="D59" t="str">
            <v>EMPLOYEE</v>
          </cell>
          <cell r="E59" t="str">
            <v>PENSION</v>
          </cell>
          <cell r="F59">
            <v>446.63</v>
          </cell>
          <cell r="G59">
            <v>422.43</v>
          </cell>
          <cell r="H59">
            <v>438.12</v>
          </cell>
          <cell r="R59">
            <v>1307.18</v>
          </cell>
          <cell r="S59">
            <v>0</v>
          </cell>
          <cell r="T59">
            <v>1307.18</v>
          </cell>
          <cell r="U59">
            <v>1713.86</v>
          </cell>
          <cell r="V59">
            <v>4089.32</v>
          </cell>
          <cell r="W59">
            <v>-2375.46</v>
          </cell>
          <cell r="X59">
            <v>4287.99</v>
          </cell>
          <cell r="Y59">
            <v>1307.1799999999998</v>
          </cell>
          <cell r="Z59" t="str">
            <v>Employee Expenses</v>
          </cell>
        </row>
        <row r="60">
          <cell r="A60" t="str">
            <v>Australia</v>
          </cell>
          <cell r="B60" t="str">
            <v>Country</v>
          </cell>
          <cell r="C60" t="str">
            <v>Distributor Business</v>
          </cell>
          <cell r="D60" t="str">
            <v>CONTRACTOR</v>
          </cell>
          <cell r="E60" t="str">
            <v>M&amp;R_SKILLED_TRADE_CO</v>
          </cell>
          <cell r="G60">
            <v>483.04</v>
          </cell>
          <cell r="R60">
            <v>483.04</v>
          </cell>
          <cell r="S60">
            <v>0</v>
          </cell>
          <cell r="T60">
            <v>483.04</v>
          </cell>
          <cell r="U60">
            <v>652.04</v>
          </cell>
          <cell r="V60">
            <v>2616.2600000000002</v>
          </cell>
          <cell r="W60">
            <v>-1964.22</v>
          </cell>
          <cell r="X60">
            <v>2690.24</v>
          </cell>
          <cell r="Y60">
            <v>483.04</v>
          </cell>
          <cell r="Z60" t="str">
            <v>Services</v>
          </cell>
        </row>
        <row r="61">
          <cell r="A61" t="str">
            <v>Australia</v>
          </cell>
          <cell r="B61" t="str">
            <v>Country</v>
          </cell>
          <cell r="C61" t="str">
            <v>Distributor Business</v>
          </cell>
          <cell r="D61" t="str">
            <v>CUSTOMER</v>
          </cell>
          <cell r="E61" t="str">
            <v>BAD DEBT</v>
          </cell>
          <cell r="H61">
            <v>280.93</v>
          </cell>
          <cell r="R61">
            <v>280.93</v>
          </cell>
          <cell r="S61">
            <v>0</v>
          </cell>
          <cell r="T61">
            <v>280.93</v>
          </cell>
          <cell r="U61">
            <v>365.21</v>
          </cell>
          <cell r="V61">
            <v>18055.03</v>
          </cell>
          <cell r="W61">
            <v>-17689.82</v>
          </cell>
          <cell r="X61">
            <v>20278.62</v>
          </cell>
          <cell r="Y61">
            <v>280.93</v>
          </cell>
          <cell r="Z61" t="str">
            <v>Bad Debt</v>
          </cell>
        </row>
        <row r="62">
          <cell r="A62" t="str">
            <v>Australia</v>
          </cell>
          <cell r="B62" t="str">
            <v>Country</v>
          </cell>
          <cell r="C62" t="str">
            <v>Distributor Business</v>
          </cell>
          <cell r="D62" t="str">
            <v>SERVICE</v>
          </cell>
          <cell r="E62" t="str">
            <v>FINANCIAL_INSURANCE</v>
          </cell>
          <cell r="V62">
            <v>1564.05</v>
          </cell>
          <cell r="W62">
            <v>-1564.05</v>
          </cell>
          <cell r="X62">
            <v>1456.78</v>
          </cell>
          <cell r="Y62">
            <v>0</v>
          </cell>
          <cell r="Z62" t="str">
            <v>Services</v>
          </cell>
        </row>
        <row r="63">
          <cell r="A63" t="str">
            <v>Australia</v>
          </cell>
          <cell r="B63" t="str">
            <v>Country</v>
          </cell>
          <cell r="C63" t="str">
            <v>Distributor Business</v>
          </cell>
          <cell r="D63" t="str">
            <v>SERVICE</v>
          </cell>
          <cell r="E63" t="str">
            <v>OTHER</v>
          </cell>
          <cell r="F63">
            <v>5873.92</v>
          </cell>
          <cell r="G63">
            <v>2190.63</v>
          </cell>
          <cell r="H63">
            <v>5455.89</v>
          </cell>
          <cell r="R63">
            <v>13520.44</v>
          </cell>
          <cell r="S63">
            <v>0</v>
          </cell>
          <cell r="T63">
            <v>13520.44</v>
          </cell>
          <cell r="U63">
            <v>17599.78</v>
          </cell>
          <cell r="V63">
            <v>-14938.01</v>
          </cell>
          <cell r="W63">
            <v>32537.79</v>
          </cell>
          <cell r="X63">
            <v>-11515.57</v>
          </cell>
          <cell r="Y63">
            <v>13520.44</v>
          </cell>
          <cell r="Z63" t="str">
            <v>Other Direct Opex</v>
          </cell>
        </row>
        <row r="64">
          <cell r="A64" t="str">
            <v>Australia</v>
          </cell>
          <cell r="B64" t="str">
            <v>Country</v>
          </cell>
          <cell r="C64" t="str">
            <v>Distributor Business</v>
          </cell>
          <cell r="D64" t="str">
            <v>GOODS</v>
          </cell>
          <cell r="E64" t="str">
            <v>POSTAGE</v>
          </cell>
          <cell r="V64">
            <v>30.74</v>
          </cell>
          <cell r="W64">
            <v>-30.74</v>
          </cell>
          <cell r="X64">
            <v>30.15</v>
          </cell>
          <cell r="Y64">
            <v>0</v>
          </cell>
          <cell r="Z64" t="str">
            <v>Other Direct Opex</v>
          </cell>
        </row>
        <row r="65">
          <cell r="A65" t="str">
            <v>Australia</v>
          </cell>
          <cell r="B65" t="str">
            <v>Country</v>
          </cell>
          <cell r="C65" t="str">
            <v>Distributor Business</v>
          </cell>
          <cell r="D65" t="str">
            <v>GOODS</v>
          </cell>
          <cell r="E65" t="str">
            <v>TRAINING</v>
          </cell>
          <cell r="V65">
            <v>3016.69</v>
          </cell>
          <cell r="W65">
            <v>-3016.69</v>
          </cell>
          <cell r="X65">
            <v>3426.42</v>
          </cell>
          <cell r="Y65">
            <v>0</v>
          </cell>
          <cell r="Z65" t="str">
            <v>Employee Expenses</v>
          </cell>
        </row>
        <row r="66">
          <cell r="A66" t="str">
            <v>Australia</v>
          </cell>
          <cell r="B66" t="str">
            <v>Country</v>
          </cell>
          <cell r="C66" t="str">
            <v>Distributor Business</v>
          </cell>
          <cell r="D66" t="str">
            <v>GOODS</v>
          </cell>
          <cell r="E66" t="str">
            <v>OTHER</v>
          </cell>
          <cell r="F66">
            <v>86.22</v>
          </cell>
          <cell r="G66">
            <v>322.29000000000002</v>
          </cell>
          <cell r="H66">
            <v>1170.29</v>
          </cell>
          <cell r="R66">
            <v>1578.8</v>
          </cell>
          <cell r="S66">
            <v>0</v>
          </cell>
          <cell r="T66">
            <v>1578.8</v>
          </cell>
          <cell r="U66">
            <v>2067.31</v>
          </cell>
          <cell r="V66">
            <v>2070.35</v>
          </cell>
          <cell r="W66">
            <v>-3.04</v>
          </cell>
          <cell r="X66">
            <v>2109.9299999999998</v>
          </cell>
          <cell r="Y66">
            <v>1578.8</v>
          </cell>
          <cell r="Z66" t="str">
            <v>Other Direct Opex</v>
          </cell>
        </row>
        <row r="67">
          <cell r="A67" t="str">
            <v>Australia</v>
          </cell>
          <cell r="B67" t="str">
            <v>Country</v>
          </cell>
          <cell r="C67" t="str">
            <v>Distributor Business</v>
          </cell>
          <cell r="D67" t="str">
            <v>UTILITIES</v>
          </cell>
          <cell r="E67" t="str">
            <v>UTILITIES</v>
          </cell>
          <cell r="V67">
            <v>361.36</v>
          </cell>
          <cell r="W67">
            <v>-361.36</v>
          </cell>
          <cell r="X67">
            <v>357.98</v>
          </cell>
          <cell r="Y67">
            <v>0</v>
          </cell>
          <cell r="Z67" t="str">
            <v>Other Direct Opex</v>
          </cell>
        </row>
        <row r="68">
          <cell r="A68" t="str">
            <v>Australia</v>
          </cell>
          <cell r="B68" t="str">
            <v>Country</v>
          </cell>
          <cell r="C68" t="str">
            <v>Distributor Business</v>
          </cell>
          <cell r="D68" t="str">
            <v>PRODUCT_TRANSPORTATI</v>
          </cell>
          <cell r="E68" t="str">
            <v>TRANSPORTATION_OTHER</v>
          </cell>
          <cell r="G68">
            <v>5.48</v>
          </cell>
          <cell r="H68">
            <v>384.34</v>
          </cell>
          <cell r="R68">
            <v>389.82</v>
          </cell>
          <cell r="S68">
            <v>0</v>
          </cell>
          <cell r="T68">
            <v>389.82</v>
          </cell>
          <cell r="U68">
            <v>507.05</v>
          </cell>
          <cell r="V68">
            <v>652.70000000000005</v>
          </cell>
          <cell r="W68">
            <v>-145.65</v>
          </cell>
          <cell r="X68">
            <v>650.94000000000005</v>
          </cell>
          <cell r="Y68">
            <v>389.82</v>
          </cell>
          <cell r="Z68" t="str">
            <v>Freight/Transportation</v>
          </cell>
        </row>
        <row r="69">
          <cell r="A69" t="str">
            <v>Australia</v>
          </cell>
          <cell r="B69" t="str">
            <v>Country</v>
          </cell>
          <cell r="C69" t="str">
            <v>Distributor Business</v>
          </cell>
          <cell r="D69" t="str">
            <v>TAX</v>
          </cell>
          <cell r="E69" t="str">
            <v>TAX</v>
          </cell>
          <cell r="V69">
            <v>2187.12</v>
          </cell>
          <cell r="W69">
            <v>-2187.12</v>
          </cell>
          <cell r="X69">
            <v>2104.2399999999998</v>
          </cell>
          <cell r="Y69">
            <v>0</v>
          </cell>
          <cell r="Z69" t="str">
            <v>Other Direct Opex</v>
          </cell>
        </row>
        <row r="70">
          <cell r="A70" t="str">
            <v>Australia</v>
          </cell>
          <cell r="B70" t="str">
            <v>Country</v>
          </cell>
          <cell r="C70" t="str">
            <v>Distributor Business</v>
          </cell>
          <cell r="D70" t="str">
            <v>OTHER CASH</v>
          </cell>
          <cell r="E70" t="str">
            <v>MEMBERSHIP</v>
          </cell>
          <cell r="G70">
            <v>351</v>
          </cell>
          <cell r="R70">
            <v>351</v>
          </cell>
          <cell r="S70">
            <v>0</v>
          </cell>
          <cell r="T70">
            <v>351</v>
          </cell>
          <cell r="U70">
            <v>473.8</v>
          </cell>
          <cell r="V70">
            <v>343.66</v>
          </cell>
          <cell r="W70">
            <v>130.13999999999999</v>
          </cell>
          <cell r="X70">
            <v>349.57</v>
          </cell>
          <cell r="Y70">
            <v>351</v>
          </cell>
          <cell r="Z70" t="str">
            <v>Other Direct Opex</v>
          </cell>
        </row>
        <row r="71">
          <cell r="A71" t="str">
            <v>Australia</v>
          </cell>
          <cell r="B71" t="str">
            <v>Country</v>
          </cell>
          <cell r="C71" t="str">
            <v>Distributor Business</v>
          </cell>
          <cell r="D71" t="str">
            <v>OTHER CASH</v>
          </cell>
          <cell r="E71" t="str">
            <v>RENT&amp;LEASE</v>
          </cell>
          <cell r="V71">
            <v>996.03</v>
          </cell>
          <cell r="W71">
            <v>-996.03</v>
          </cell>
          <cell r="X71">
            <v>1131.31</v>
          </cell>
          <cell r="Y71">
            <v>0</v>
          </cell>
          <cell r="Z71" t="str">
            <v>Other Direct Opex</v>
          </cell>
        </row>
        <row r="72">
          <cell r="A72" t="str">
            <v>Australia</v>
          </cell>
          <cell r="B72" t="str">
            <v>Country</v>
          </cell>
          <cell r="C72" t="str">
            <v>Distributor Business</v>
          </cell>
          <cell r="D72" t="str">
            <v>OTHER CASH</v>
          </cell>
          <cell r="E72" t="str">
            <v>CLAIM&amp;DAMAGE</v>
          </cell>
          <cell r="G72">
            <v>3479.6</v>
          </cell>
          <cell r="R72">
            <v>3479.6</v>
          </cell>
          <cell r="S72">
            <v>0</v>
          </cell>
          <cell r="T72">
            <v>3479.6</v>
          </cell>
          <cell r="U72">
            <v>4696.93</v>
          </cell>
          <cell r="W72">
            <v>4696.93</v>
          </cell>
          <cell r="Y72">
            <v>3479.6</v>
          </cell>
          <cell r="Z72" t="str">
            <v>Other Direct Opex</v>
          </cell>
        </row>
        <row r="73">
          <cell r="A73" t="str">
            <v>Australia</v>
          </cell>
          <cell r="B73" t="str">
            <v>Country</v>
          </cell>
          <cell r="C73" t="str">
            <v>Distributor Business</v>
          </cell>
          <cell r="D73" t="str">
            <v>FINANCIAL_NON CASH</v>
          </cell>
          <cell r="E73" t="str">
            <v>AMORTIZATION</v>
          </cell>
          <cell r="F73">
            <v>1817.78</v>
          </cell>
          <cell r="G73">
            <v>1719.3</v>
          </cell>
          <cell r="H73">
            <v>2261.61</v>
          </cell>
          <cell r="R73">
            <v>5798.69</v>
          </cell>
          <cell r="S73">
            <v>0</v>
          </cell>
          <cell r="T73">
            <v>5798.69</v>
          </cell>
          <cell r="U73">
            <v>7597.45</v>
          </cell>
          <cell r="V73">
            <v>18350.5</v>
          </cell>
          <cell r="W73">
            <v>-10753.05</v>
          </cell>
          <cell r="X73">
            <v>19448.419999999998</v>
          </cell>
          <cell r="Y73">
            <v>5798.6900000000005</v>
          </cell>
          <cell r="Z73" t="str">
            <v>Non Cash</v>
          </cell>
        </row>
        <row r="74">
          <cell r="A74" t="str">
            <v>Australia</v>
          </cell>
          <cell r="B74" t="str">
            <v>Country</v>
          </cell>
          <cell r="C74" t="str">
            <v>Field Engineering Su</v>
          </cell>
          <cell r="D74" t="str">
            <v>EMPLOYEE</v>
          </cell>
          <cell r="E74" t="str">
            <v>SWB</v>
          </cell>
          <cell r="F74">
            <v>68576.289999999994</v>
          </cell>
          <cell r="G74">
            <v>64860.65</v>
          </cell>
          <cell r="H74">
            <v>67269.08</v>
          </cell>
          <cell r="R74">
            <v>200706.02</v>
          </cell>
          <cell r="S74">
            <v>0</v>
          </cell>
          <cell r="T74">
            <v>200706.02</v>
          </cell>
          <cell r="U74">
            <v>263147.52000000002</v>
          </cell>
          <cell r="V74">
            <v>961939.99</v>
          </cell>
          <cell r="W74">
            <v>-698792.47</v>
          </cell>
          <cell r="X74">
            <v>1027899.39</v>
          </cell>
          <cell r="Y74">
            <v>200706.02000000002</v>
          </cell>
          <cell r="Z74" t="str">
            <v>Employee Expenses</v>
          </cell>
        </row>
        <row r="75">
          <cell r="A75" t="str">
            <v>Australia</v>
          </cell>
          <cell r="B75" t="str">
            <v>Country</v>
          </cell>
          <cell r="C75" t="str">
            <v>Field Engineering Su</v>
          </cell>
          <cell r="D75" t="str">
            <v>EMPLOYEE</v>
          </cell>
          <cell r="E75" t="str">
            <v>T&amp;E</v>
          </cell>
          <cell r="F75">
            <v>10755.43</v>
          </cell>
          <cell r="G75">
            <v>3964.33</v>
          </cell>
          <cell r="H75">
            <v>14926.17</v>
          </cell>
          <cell r="R75">
            <v>29645.93</v>
          </cell>
          <cell r="S75">
            <v>0</v>
          </cell>
          <cell r="T75">
            <v>29645.93</v>
          </cell>
          <cell r="U75">
            <v>38580.160000000003</v>
          </cell>
          <cell r="V75">
            <v>170828.24</v>
          </cell>
          <cell r="W75">
            <v>-132248.07999999999</v>
          </cell>
          <cell r="X75">
            <v>178927.01</v>
          </cell>
          <cell r="Y75">
            <v>29645.93</v>
          </cell>
          <cell r="Z75" t="str">
            <v>T&amp;E</v>
          </cell>
        </row>
        <row r="76">
          <cell r="A76" t="str">
            <v>Australia</v>
          </cell>
          <cell r="B76" t="str">
            <v>Country</v>
          </cell>
          <cell r="C76" t="str">
            <v>Field Engineering Su</v>
          </cell>
          <cell r="D76" t="str">
            <v>EMPLOYEE</v>
          </cell>
          <cell r="E76" t="str">
            <v>TRAINING</v>
          </cell>
          <cell r="F76">
            <v>785.36</v>
          </cell>
          <cell r="R76">
            <v>785.36</v>
          </cell>
          <cell r="S76">
            <v>0</v>
          </cell>
          <cell r="T76">
            <v>785.36</v>
          </cell>
          <cell r="U76">
            <v>1009.43</v>
          </cell>
          <cell r="V76">
            <v>26112.09</v>
          </cell>
          <cell r="W76">
            <v>-25102.66</v>
          </cell>
          <cell r="X76">
            <v>26198.65</v>
          </cell>
          <cell r="Y76">
            <v>785.36</v>
          </cell>
          <cell r="Z76" t="str">
            <v>Employee Expenses</v>
          </cell>
        </row>
        <row r="77">
          <cell r="A77" t="str">
            <v>Australia</v>
          </cell>
          <cell r="B77" t="str">
            <v>Country</v>
          </cell>
          <cell r="C77" t="str">
            <v>Field Engineering Su</v>
          </cell>
          <cell r="D77" t="str">
            <v>EMPLOYEE</v>
          </cell>
          <cell r="E77" t="str">
            <v>RELOCATION</v>
          </cell>
          <cell r="F77">
            <v>1953.87</v>
          </cell>
          <cell r="G77">
            <v>1848</v>
          </cell>
          <cell r="H77">
            <v>1916.62</v>
          </cell>
          <cell r="R77">
            <v>5718.49</v>
          </cell>
          <cell r="S77">
            <v>0</v>
          </cell>
          <cell r="T77">
            <v>5718.49</v>
          </cell>
          <cell r="U77">
            <v>7497.56</v>
          </cell>
          <cell r="V77">
            <v>51295.94</v>
          </cell>
          <cell r="W77">
            <v>-43798.38</v>
          </cell>
          <cell r="X77">
            <v>57556.84</v>
          </cell>
          <cell r="Y77">
            <v>5718.49</v>
          </cell>
          <cell r="Z77" t="str">
            <v>Employee Expenses</v>
          </cell>
        </row>
        <row r="78">
          <cell r="A78" t="str">
            <v>Australia</v>
          </cell>
          <cell r="B78" t="str">
            <v>Country</v>
          </cell>
          <cell r="C78" t="str">
            <v>Field Engineering Su</v>
          </cell>
          <cell r="D78" t="str">
            <v>EMPLOYEE</v>
          </cell>
          <cell r="E78" t="str">
            <v>TAX_PAYROLL</v>
          </cell>
          <cell r="F78">
            <v>2657.58</v>
          </cell>
          <cell r="G78">
            <v>2513.59</v>
          </cell>
          <cell r="H78">
            <v>2606.92</v>
          </cell>
          <cell r="R78">
            <v>7778.09</v>
          </cell>
          <cell r="S78">
            <v>0</v>
          </cell>
          <cell r="T78">
            <v>7778.09</v>
          </cell>
          <cell r="U78">
            <v>10197.950000000001</v>
          </cell>
          <cell r="V78">
            <v>17805.07</v>
          </cell>
          <cell r="W78">
            <v>-7607.12</v>
          </cell>
          <cell r="X78">
            <v>21376.53</v>
          </cell>
          <cell r="Y78">
            <v>7778.09</v>
          </cell>
          <cell r="Z78" t="str">
            <v>Employee Expenses</v>
          </cell>
        </row>
        <row r="79">
          <cell r="A79" t="str">
            <v>Australia</v>
          </cell>
          <cell r="B79" t="str">
            <v>Country</v>
          </cell>
          <cell r="C79" t="str">
            <v>Field Engineering Su</v>
          </cell>
          <cell r="D79" t="str">
            <v>EMPLOYEE</v>
          </cell>
          <cell r="E79" t="str">
            <v>PENSION</v>
          </cell>
          <cell r="F79">
            <v>1174.8800000000001</v>
          </cell>
          <cell r="G79">
            <v>1111.22</v>
          </cell>
          <cell r="H79">
            <v>1152.48</v>
          </cell>
          <cell r="R79">
            <v>3438.58</v>
          </cell>
          <cell r="S79">
            <v>0</v>
          </cell>
          <cell r="T79">
            <v>3438.58</v>
          </cell>
          <cell r="U79">
            <v>4508.33</v>
          </cell>
          <cell r="V79">
            <v>15289.95</v>
          </cell>
          <cell r="W79">
            <v>-10781.62</v>
          </cell>
          <cell r="X79">
            <v>16254.94</v>
          </cell>
          <cell r="Y79">
            <v>3438.5800000000004</v>
          </cell>
          <cell r="Z79" t="str">
            <v>Employee Expenses</v>
          </cell>
        </row>
        <row r="80">
          <cell r="A80" t="str">
            <v>Australia</v>
          </cell>
          <cell r="B80" t="str">
            <v>Country</v>
          </cell>
          <cell r="C80" t="str">
            <v>Field Engineering Su</v>
          </cell>
          <cell r="D80" t="str">
            <v>CONTRACTOR</v>
          </cell>
          <cell r="E80" t="str">
            <v>M&amp;R_SKILLED_TRADE_CO</v>
          </cell>
          <cell r="G80">
            <v>20.45</v>
          </cell>
          <cell r="R80">
            <v>20.45</v>
          </cell>
          <cell r="S80">
            <v>0</v>
          </cell>
          <cell r="T80">
            <v>20.45</v>
          </cell>
          <cell r="U80">
            <v>27.6</v>
          </cell>
          <cell r="V80">
            <v>1585.62</v>
          </cell>
          <cell r="W80">
            <v>-1558.02</v>
          </cell>
          <cell r="X80">
            <v>1646.99</v>
          </cell>
          <cell r="Y80">
            <v>20.45</v>
          </cell>
          <cell r="Z80" t="str">
            <v>Services</v>
          </cell>
        </row>
        <row r="81">
          <cell r="A81" t="str">
            <v>Australia</v>
          </cell>
          <cell r="B81" t="str">
            <v>Country</v>
          </cell>
          <cell r="C81" t="str">
            <v>Field Engineering Su</v>
          </cell>
          <cell r="D81" t="str">
            <v>CUSTOMER</v>
          </cell>
          <cell r="E81" t="str">
            <v>BAD DEBT</v>
          </cell>
          <cell r="F81">
            <v>0.04</v>
          </cell>
          <cell r="G81">
            <v>0.08</v>
          </cell>
          <cell r="H81">
            <v>0.01</v>
          </cell>
          <cell r="R81">
            <v>0.13</v>
          </cell>
          <cell r="S81">
            <v>0</v>
          </cell>
          <cell r="T81">
            <v>0.13</v>
          </cell>
          <cell r="U81">
            <v>0.18</v>
          </cell>
          <cell r="V81">
            <v>0.67</v>
          </cell>
          <cell r="W81">
            <v>-0.49</v>
          </cell>
          <cell r="X81">
            <v>0.64</v>
          </cell>
          <cell r="Y81">
            <v>0.13</v>
          </cell>
          <cell r="Z81" t="str">
            <v>Bad Debt</v>
          </cell>
        </row>
        <row r="82">
          <cell r="A82" t="str">
            <v>Australia</v>
          </cell>
          <cell r="B82" t="str">
            <v>Country</v>
          </cell>
          <cell r="C82" t="str">
            <v>Field Engineering Su</v>
          </cell>
          <cell r="D82" t="str">
            <v>SERVICE</v>
          </cell>
          <cell r="E82" t="str">
            <v>OTHER</v>
          </cell>
          <cell r="F82">
            <v>219.12</v>
          </cell>
          <cell r="G82">
            <v>2084.09</v>
          </cell>
          <cell r="H82">
            <v>715.94</v>
          </cell>
          <cell r="R82">
            <v>3019.15</v>
          </cell>
          <cell r="S82">
            <v>0</v>
          </cell>
          <cell r="T82">
            <v>3019.15</v>
          </cell>
          <cell r="U82">
            <v>4025.59</v>
          </cell>
          <cell r="V82">
            <v>1157.53</v>
          </cell>
          <cell r="W82">
            <v>2868.06</v>
          </cell>
          <cell r="X82">
            <v>1311.19</v>
          </cell>
          <cell r="Y82">
            <v>3019.15</v>
          </cell>
          <cell r="Z82" t="str">
            <v>Other Direct Opex</v>
          </cell>
        </row>
        <row r="83">
          <cell r="A83" t="str">
            <v>Australia</v>
          </cell>
          <cell r="B83" t="str">
            <v>Country</v>
          </cell>
          <cell r="C83" t="str">
            <v>Field Engineering Su</v>
          </cell>
          <cell r="D83" t="str">
            <v>GOODS</v>
          </cell>
          <cell r="E83" t="str">
            <v>OTHER</v>
          </cell>
          <cell r="F83">
            <v>196.77</v>
          </cell>
          <cell r="G83">
            <v>295.39999999999998</v>
          </cell>
          <cell r="H83">
            <v>1483.92</v>
          </cell>
          <cell r="R83">
            <v>1976.09</v>
          </cell>
          <cell r="S83">
            <v>0</v>
          </cell>
          <cell r="T83">
            <v>1976.09</v>
          </cell>
          <cell r="U83">
            <v>2580.8000000000002</v>
          </cell>
          <cell r="V83">
            <v>4809.95</v>
          </cell>
          <cell r="W83">
            <v>-2229.15</v>
          </cell>
          <cell r="X83">
            <v>5030.1499999999996</v>
          </cell>
          <cell r="Y83">
            <v>1976.0900000000001</v>
          </cell>
          <cell r="Z83" t="str">
            <v>Other Direct Opex</v>
          </cell>
        </row>
        <row r="84">
          <cell r="A84" t="str">
            <v>Australia</v>
          </cell>
          <cell r="B84" t="str">
            <v>Country</v>
          </cell>
          <cell r="C84" t="str">
            <v>Field Engineering Su</v>
          </cell>
          <cell r="D84" t="str">
            <v>M&amp;R</v>
          </cell>
          <cell r="E84" t="str">
            <v>M&amp;R</v>
          </cell>
          <cell r="V84">
            <v>81.03</v>
          </cell>
          <cell r="W84">
            <v>-81.03</v>
          </cell>
          <cell r="X84">
            <v>198.6</v>
          </cell>
          <cell r="Y84">
            <v>0</v>
          </cell>
          <cell r="Z84" t="str">
            <v>Other Direct Opex</v>
          </cell>
        </row>
        <row r="85">
          <cell r="A85" t="str">
            <v>Australia</v>
          </cell>
          <cell r="B85" t="str">
            <v>Country</v>
          </cell>
          <cell r="C85" t="str">
            <v>Field Engineering Su</v>
          </cell>
          <cell r="D85" t="str">
            <v>UTILITIES</v>
          </cell>
          <cell r="E85" t="str">
            <v>UTILITIES</v>
          </cell>
          <cell r="V85">
            <v>378.78</v>
          </cell>
          <cell r="W85">
            <v>-378.78</v>
          </cell>
          <cell r="X85">
            <v>426.43</v>
          </cell>
          <cell r="Y85">
            <v>0</v>
          </cell>
          <cell r="Z85" t="str">
            <v>Other Direct Opex</v>
          </cell>
        </row>
        <row r="86">
          <cell r="A86" t="str">
            <v>Australia</v>
          </cell>
          <cell r="B86" t="str">
            <v>Country</v>
          </cell>
          <cell r="C86" t="str">
            <v>Field Engineering Su</v>
          </cell>
          <cell r="D86" t="str">
            <v>PRODUCT_TRANSPORTATI</v>
          </cell>
          <cell r="E86" t="str">
            <v>TRANSPORTATION_OTHER</v>
          </cell>
          <cell r="V86">
            <v>1285.48</v>
          </cell>
          <cell r="W86">
            <v>-1285.48</v>
          </cell>
          <cell r="X86">
            <v>1293.4000000000001</v>
          </cell>
          <cell r="Y86">
            <v>0</v>
          </cell>
          <cell r="Z86" t="str">
            <v>Freight/Transportation</v>
          </cell>
        </row>
        <row r="87">
          <cell r="A87" t="str">
            <v>Australia</v>
          </cell>
          <cell r="B87" t="str">
            <v>Country</v>
          </cell>
          <cell r="C87" t="str">
            <v>Field Engineering Su</v>
          </cell>
          <cell r="D87" t="str">
            <v>OTHER CASH</v>
          </cell>
          <cell r="E87" t="str">
            <v>CLAIM&amp;DAMAGE</v>
          </cell>
          <cell r="V87">
            <v>8608.3799999999992</v>
          </cell>
          <cell r="W87">
            <v>-8608.3799999999992</v>
          </cell>
          <cell r="X87">
            <v>9232.91</v>
          </cell>
          <cell r="Y87">
            <v>0</v>
          </cell>
          <cell r="Z87" t="str">
            <v>Other Direct Opex</v>
          </cell>
        </row>
        <row r="88">
          <cell r="A88" t="str">
            <v>Australia</v>
          </cell>
          <cell r="B88" t="str">
            <v>Country</v>
          </cell>
          <cell r="C88" t="str">
            <v>Field Engineering Su</v>
          </cell>
          <cell r="D88" t="str">
            <v>OTHER CASH</v>
          </cell>
          <cell r="E88" t="str">
            <v>CONTRACTOR_WORKER_CO</v>
          </cell>
          <cell r="G88">
            <v>2838</v>
          </cell>
          <cell r="R88">
            <v>2838</v>
          </cell>
          <cell r="S88">
            <v>0</v>
          </cell>
          <cell r="T88">
            <v>2838</v>
          </cell>
          <cell r="U88">
            <v>3830.87</v>
          </cell>
          <cell r="V88">
            <v>2882.05</v>
          </cell>
          <cell r="W88">
            <v>948.82</v>
          </cell>
          <cell r="X88">
            <v>2691.15</v>
          </cell>
          <cell r="Y88">
            <v>2838</v>
          </cell>
          <cell r="Z88" t="str">
            <v>Other Direct Opex</v>
          </cell>
        </row>
        <row r="89">
          <cell r="A89" t="str">
            <v>Australia</v>
          </cell>
          <cell r="B89" t="str">
            <v>Country</v>
          </cell>
          <cell r="C89" t="str">
            <v>Field Engineering Su</v>
          </cell>
          <cell r="D89" t="str">
            <v>FINANCIAL_NON CASH</v>
          </cell>
          <cell r="E89" t="str">
            <v>AMORTIZATION</v>
          </cell>
          <cell r="F89">
            <v>2866.62</v>
          </cell>
          <cell r="G89">
            <v>2711.94</v>
          </cell>
          <cell r="H89">
            <v>2811.95</v>
          </cell>
          <cell r="R89">
            <v>8390.51</v>
          </cell>
          <cell r="S89">
            <v>0</v>
          </cell>
          <cell r="T89">
            <v>8390.51</v>
          </cell>
          <cell r="U89">
            <v>11000.88</v>
          </cell>
          <cell r="V89">
            <v>45651.61</v>
          </cell>
          <cell r="W89">
            <v>-34650.730000000003</v>
          </cell>
          <cell r="X89">
            <v>49059</v>
          </cell>
          <cell r="Y89">
            <v>8390.5099999999984</v>
          </cell>
          <cell r="Z89" t="str">
            <v>Non Cash</v>
          </cell>
        </row>
        <row r="90">
          <cell r="A90" t="str">
            <v>Australia</v>
          </cell>
          <cell r="B90" t="str">
            <v>Country</v>
          </cell>
          <cell r="C90" t="str">
            <v>Industrial Sales</v>
          </cell>
          <cell r="D90" t="str">
            <v>EMPLOYEE</v>
          </cell>
          <cell r="E90" t="str">
            <v>SWB</v>
          </cell>
          <cell r="F90">
            <v>86882.54</v>
          </cell>
          <cell r="G90">
            <v>88787.02</v>
          </cell>
          <cell r="H90">
            <v>92083.9</v>
          </cell>
          <cell r="R90">
            <v>267753.46000000002</v>
          </cell>
          <cell r="S90">
            <v>0</v>
          </cell>
          <cell r="T90">
            <v>267753.46000000002</v>
          </cell>
          <cell r="U90">
            <v>351234.36</v>
          </cell>
          <cell r="V90">
            <v>979911.26</v>
          </cell>
          <cell r="W90">
            <v>-628676.9</v>
          </cell>
          <cell r="X90">
            <v>1109214.9099999999</v>
          </cell>
          <cell r="Y90">
            <v>267753.45999999996</v>
          </cell>
          <cell r="Z90" t="str">
            <v>Employee Expenses</v>
          </cell>
        </row>
        <row r="91">
          <cell r="A91" t="str">
            <v>Australia</v>
          </cell>
          <cell r="B91" t="str">
            <v>Country</v>
          </cell>
          <cell r="C91" t="str">
            <v>Industrial Sales</v>
          </cell>
          <cell r="D91" t="str">
            <v>EMPLOYEE</v>
          </cell>
          <cell r="E91" t="str">
            <v>T&amp;E</v>
          </cell>
          <cell r="F91">
            <v>19962.52</v>
          </cell>
          <cell r="G91">
            <v>10199.44</v>
          </cell>
          <cell r="H91">
            <v>26016.11</v>
          </cell>
          <cell r="R91">
            <v>56178.07</v>
          </cell>
          <cell r="S91">
            <v>0</v>
          </cell>
          <cell r="T91">
            <v>56178.07</v>
          </cell>
          <cell r="U91">
            <v>73248.2</v>
          </cell>
          <cell r="V91">
            <v>344935.56</v>
          </cell>
          <cell r="W91">
            <v>-271687.36</v>
          </cell>
          <cell r="X91">
            <v>365239.95</v>
          </cell>
          <cell r="Y91">
            <v>56178.07</v>
          </cell>
          <cell r="Z91" t="str">
            <v>T&amp;E</v>
          </cell>
        </row>
        <row r="92">
          <cell r="A92" t="str">
            <v>Australia</v>
          </cell>
          <cell r="B92" t="str">
            <v>Country</v>
          </cell>
          <cell r="C92" t="str">
            <v>Industrial Sales</v>
          </cell>
          <cell r="D92" t="str">
            <v>EMPLOYEE</v>
          </cell>
          <cell r="E92" t="str">
            <v>TRAINING</v>
          </cell>
          <cell r="F92">
            <v>165.43</v>
          </cell>
          <cell r="R92">
            <v>165.43</v>
          </cell>
          <cell r="S92">
            <v>0</v>
          </cell>
          <cell r="T92">
            <v>165.43</v>
          </cell>
          <cell r="U92">
            <v>212.61</v>
          </cell>
          <cell r="V92">
            <v>8477.2800000000007</v>
          </cell>
          <cell r="W92">
            <v>-8264.67</v>
          </cell>
          <cell r="X92">
            <v>8770.64</v>
          </cell>
          <cell r="Y92">
            <v>165.43</v>
          </cell>
          <cell r="Z92" t="str">
            <v>Employee Expenses</v>
          </cell>
        </row>
        <row r="93">
          <cell r="A93" t="str">
            <v>Australia</v>
          </cell>
          <cell r="B93" t="str">
            <v>Country</v>
          </cell>
          <cell r="C93" t="str">
            <v>Industrial Sales</v>
          </cell>
          <cell r="D93" t="str">
            <v>EMPLOYEE</v>
          </cell>
          <cell r="E93" t="str">
            <v>RELOCATION</v>
          </cell>
          <cell r="H93">
            <v>4270.4799999999996</v>
          </cell>
          <cell r="R93">
            <v>4270.4799999999996</v>
          </cell>
          <cell r="S93">
            <v>0</v>
          </cell>
          <cell r="T93">
            <v>4270.4799999999996</v>
          </cell>
          <cell r="U93">
            <v>5551.88</v>
          </cell>
          <cell r="W93">
            <v>5551.88</v>
          </cell>
          <cell r="Y93">
            <v>4270.4799999999996</v>
          </cell>
          <cell r="Z93" t="str">
            <v>Employee Expenses</v>
          </cell>
        </row>
        <row r="94">
          <cell r="A94" t="str">
            <v>Australia</v>
          </cell>
          <cell r="B94" t="str">
            <v>Country</v>
          </cell>
          <cell r="C94" t="str">
            <v>Industrial Sales</v>
          </cell>
          <cell r="D94" t="str">
            <v>EMPLOYEE</v>
          </cell>
          <cell r="E94" t="str">
            <v>TAX_PAYROLL</v>
          </cell>
          <cell r="F94">
            <v>6506.05</v>
          </cell>
          <cell r="G94">
            <v>6153.54</v>
          </cell>
          <cell r="H94">
            <v>6382.03</v>
          </cell>
          <cell r="R94">
            <v>19041.62</v>
          </cell>
          <cell r="S94">
            <v>0</v>
          </cell>
          <cell r="T94">
            <v>19041.62</v>
          </cell>
          <cell r="U94">
            <v>24965.64</v>
          </cell>
          <cell r="V94">
            <v>70279.070000000007</v>
          </cell>
          <cell r="W94">
            <v>-45313.43</v>
          </cell>
          <cell r="X94">
            <v>76036.69</v>
          </cell>
          <cell r="Y94">
            <v>19041.62</v>
          </cell>
          <cell r="Z94" t="str">
            <v>Employee Expenses</v>
          </cell>
        </row>
        <row r="95">
          <cell r="A95" t="str">
            <v>Australia</v>
          </cell>
          <cell r="B95" t="str">
            <v>Country</v>
          </cell>
          <cell r="C95" t="str">
            <v>Industrial Sales</v>
          </cell>
          <cell r="D95" t="str">
            <v>EMPLOYEE</v>
          </cell>
          <cell r="E95" t="str">
            <v>PENSION</v>
          </cell>
          <cell r="F95">
            <v>803.95</v>
          </cell>
          <cell r="G95">
            <v>844.87</v>
          </cell>
          <cell r="H95">
            <v>876.23</v>
          </cell>
          <cell r="R95">
            <v>2525.0500000000002</v>
          </cell>
          <cell r="S95">
            <v>0</v>
          </cell>
          <cell r="T95">
            <v>2525.0500000000002</v>
          </cell>
          <cell r="U95">
            <v>3312.91</v>
          </cell>
          <cell r="V95">
            <v>14123.67</v>
          </cell>
          <cell r="W95">
            <v>-10810.76</v>
          </cell>
          <cell r="X95">
            <v>15009.13</v>
          </cell>
          <cell r="Y95">
            <v>2525.0500000000002</v>
          </cell>
          <cell r="Z95" t="str">
            <v>Employee Expenses</v>
          </cell>
        </row>
        <row r="96">
          <cell r="A96" t="str">
            <v>Australia</v>
          </cell>
          <cell r="B96" t="str">
            <v>Country</v>
          </cell>
          <cell r="C96" t="str">
            <v>Industrial Sales</v>
          </cell>
          <cell r="D96" t="str">
            <v>CONTRACTOR</v>
          </cell>
          <cell r="E96" t="str">
            <v>M&amp;R_SKILLED_TRADE_CO</v>
          </cell>
          <cell r="F96">
            <v>244.23</v>
          </cell>
          <cell r="G96">
            <v>402.62</v>
          </cell>
          <cell r="R96">
            <v>646.85</v>
          </cell>
          <cell r="S96">
            <v>0</v>
          </cell>
          <cell r="T96">
            <v>646.85</v>
          </cell>
          <cell r="U96">
            <v>857.41</v>
          </cell>
          <cell r="V96">
            <v>10928.18</v>
          </cell>
          <cell r="W96">
            <v>-10070.77</v>
          </cell>
          <cell r="X96">
            <v>11649.65</v>
          </cell>
          <cell r="Y96">
            <v>646.85</v>
          </cell>
          <cell r="Z96" t="str">
            <v>Services</v>
          </cell>
        </row>
        <row r="97">
          <cell r="A97" t="str">
            <v>Australia</v>
          </cell>
          <cell r="B97" t="str">
            <v>Country</v>
          </cell>
          <cell r="C97" t="str">
            <v>Industrial Sales</v>
          </cell>
          <cell r="D97" t="str">
            <v>ASP</v>
          </cell>
          <cell r="E97" t="str">
            <v>ASP</v>
          </cell>
          <cell r="G97">
            <v>1012.8</v>
          </cell>
          <cell r="H97">
            <v>1236.9000000000001</v>
          </cell>
          <cell r="R97">
            <v>2249.6999999999998</v>
          </cell>
          <cell r="S97">
            <v>0</v>
          </cell>
          <cell r="T97">
            <v>2249.6999999999998</v>
          </cell>
          <cell r="U97">
            <v>2975.18</v>
          </cell>
          <cell r="V97">
            <v>21925.31</v>
          </cell>
          <cell r="W97">
            <v>-18950.13</v>
          </cell>
          <cell r="X97">
            <v>23786.94</v>
          </cell>
          <cell r="Y97">
            <v>2249.6999999999998</v>
          </cell>
          <cell r="Z97" t="str">
            <v>ASP</v>
          </cell>
        </row>
        <row r="98">
          <cell r="A98" t="str">
            <v>Australia</v>
          </cell>
          <cell r="B98" t="str">
            <v>Country</v>
          </cell>
          <cell r="C98" t="str">
            <v>Industrial Sales</v>
          </cell>
          <cell r="D98" t="str">
            <v>CUSTOMER</v>
          </cell>
          <cell r="E98" t="str">
            <v>BAD DEBT</v>
          </cell>
          <cell r="F98">
            <v>-14589.1</v>
          </cell>
          <cell r="G98">
            <v>1335.86</v>
          </cell>
          <cell r="H98">
            <v>321.44</v>
          </cell>
          <cell r="R98">
            <v>-12931.8</v>
          </cell>
          <cell r="S98">
            <v>0</v>
          </cell>
          <cell r="T98">
            <v>-12931.8</v>
          </cell>
          <cell r="U98">
            <v>-16530.41</v>
          </cell>
          <cell r="V98">
            <v>-22753.68</v>
          </cell>
          <cell r="W98">
            <v>6223.27</v>
          </cell>
          <cell r="X98">
            <v>-25846.1</v>
          </cell>
          <cell r="Y98">
            <v>-12931.8</v>
          </cell>
          <cell r="Z98" t="str">
            <v>Bad Debt</v>
          </cell>
        </row>
        <row r="99">
          <cell r="A99" t="str">
            <v>Australia</v>
          </cell>
          <cell r="B99" t="str">
            <v>Country</v>
          </cell>
          <cell r="C99" t="str">
            <v>Industrial Sales</v>
          </cell>
          <cell r="D99" t="str">
            <v>SERVICE</v>
          </cell>
          <cell r="E99" t="str">
            <v>OTHER</v>
          </cell>
          <cell r="F99">
            <v>6783.11</v>
          </cell>
          <cell r="G99">
            <v>1372.23</v>
          </cell>
          <cell r="H99">
            <v>1282.18</v>
          </cell>
          <cell r="R99">
            <v>9437.52</v>
          </cell>
          <cell r="S99">
            <v>0</v>
          </cell>
          <cell r="T99">
            <v>9437.52</v>
          </cell>
          <cell r="U99">
            <v>12237.59</v>
          </cell>
          <cell r="V99">
            <v>-304265.55</v>
          </cell>
          <cell r="W99">
            <v>316503.14</v>
          </cell>
          <cell r="X99">
            <v>-282815.17</v>
          </cell>
          <cell r="Y99">
            <v>9437.52</v>
          </cell>
          <cell r="Z99" t="str">
            <v>Other Direct Opex</v>
          </cell>
        </row>
        <row r="100">
          <cell r="A100" t="str">
            <v>Australia</v>
          </cell>
          <cell r="B100" t="str">
            <v>Country</v>
          </cell>
          <cell r="C100" t="str">
            <v>Industrial Sales</v>
          </cell>
          <cell r="D100" t="str">
            <v>GOODS</v>
          </cell>
          <cell r="E100" t="str">
            <v>OFFICE&amp;STATIONARY</v>
          </cell>
          <cell r="V100">
            <v>48.94</v>
          </cell>
          <cell r="W100">
            <v>-48.94</v>
          </cell>
          <cell r="X100">
            <v>58.16</v>
          </cell>
          <cell r="Y100">
            <v>0</v>
          </cell>
          <cell r="Z100" t="str">
            <v>Other Direct Opex</v>
          </cell>
        </row>
        <row r="101">
          <cell r="A101" t="str">
            <v>Australia</v>
          </cell>
          <cell r="B101" t="str">
            <v>Country</v>
          </cell>
          <cell r="C101" t="str">
            <v>Industrial Sales</v>
          </cell>
          <cell r="D101" t="str">
            <v>GOODS</v>
          </cell>
          <cell r="E101" t="str">
            <v>POSTAGE</v>
          </cell>
          <cell r="V101">
            <v>11.06</v>
          </cell>
          <cell r="W101">
            <v>-11.06</v>
          </cell>
          <cell r="X101">
            <v>13.91</v>
          </cell>
          <cell r="Y101">
            <v>0</v>
          </cell>
          <cell r="Z101" t="str">
            <v>Other Direct Opex</v>
          </cell>
        </row>
        <row r="102">
          <cell r="A102" t="str">
            <v>Australia</v>
          </cell>
          <cell r="B102" t="str">
            <v>Country</v>
          </cell>
          <cell r="C102" t="str">
            <v>Industrial Sales</v>
          </cell>
          <cell r="D102" t="str">
            <v>GOODS</v>
          </cell>
          <cell r="E102" t="str">
            <v>OTHER</v>
          </cell>
          <cell r="F102">
            <v>385.4</v>
          </cell>
          <cell r="G102">
            <v>224.48</v>
          </cell>
          <cell r="H102">
            <v>623.69000000000005</v>
          </cell>
          <cell r="R102">
            <v>1233.57</v>
          </cell>
          <cell r="S102">
            <v>0</v>
          </cell>
          <cell r="T102">
            <v>1233.57</v>
          </cell>
          <cell r="U102">
            <v>1609.2</v>
          </cell>
          <cell r="V102">
            <v>13549.96</v>
          </cell>
          <cell r="W102">
            <v>-11940.76</v>
          </cell>
          <cell r="X102">
            <v>14030.49</v>
          </cell>
          <cell r="Y102">
            <v>1233.5700000000002</v>
          </cell>
          <cell r="Z102" t="str">
            <v>Other Direct Opex</v>
          </cell>
        </row>
        <row r="103">
          <cell r="A103" t="str">
            <v>Australia</v>
          </cell>
          <cell r="B103" t="str">
            <v>Country</v>
          </cell>
          <cell r="C103" t="str">
            <v>Industrial Sales</v>
          </cell>
          <cell r="D103" t="str">
            <v>M&amp;R</v>
          </cell>
          <cell r="E103" t="str">
            <v>M&amp;R</v>
          </cell>
          <cell r="V103">
            <v>52242.12</v>
          </cell>
          <cell r="W103">
            <v>-52242.12</v>
          </cell>
          <cell r="X103">
            <v>55952.160000000003</v>
          </cell>
          <cell r="Y103">
            <v>0</v>
          </cell>
          <cell r="Z103" t="str">
            <v>Other Direct Opex</v>
          </cell>
        </row>
        <row r="104">
          <cell r="A104" t="str">
            <v>Australia</v>
          </cell>
          <cell r="B104" t="str">
            <v>Country</v>
          </cell>
          <cell r="C104" t="str">
            <v>Industrial Sales</v>
          </cell>
          <cell r="D104" t="str">
            <v>UTILITIES</v>
          </cell>
          <cell r="E104" t="str">
            <v>UTILITIES</v>
          </cell>
          <cell r="V104">
            <v>-1.1100000000000001</v>
          </cell>
          <cell r="W104">
            <v>1.1100000000000001</v>
          </cell>
          <cell r="X104">
            <v>27.04</v>
          </cell>
          <cell r="Y104">
            <v>0</v>
          </cell>
          <cell r="Z104" t="str">
            <v>Other Direct Opex</v>
          </cell>
        </row>
        <row r="105">
          <cell r="A105" t="str">
            <v>Australia</v>
          </cell>
          <cell r="B105" t="str">
            <v>Country</v>
          </cell>
          <cell r="C105" t="str">
            <v>Industrial Sales</v>
          </cell>
          <cell r="D105" t="str">
            <v>PRODUCT_TRANSPORTATI</v>
          </cell>
          <cell r="E105" t="str">
            <v>FREIGHT_TRUCK</v>
          </cell>
          <cell r="V105">
            <v>1338</v>
          </cell>
          <cell r="W105">
            <v>-1338</v>
          </cell>
          <cell r="X105">
            <v>1532.18</v>
          </cell>
          <cell r="Y105">
            <v>0</v>
          </cell>
          <cell r="Z105" t="str">
            <v>Freight/Transportation</v>
          </cell>
        </row>
        <row r="106">
          <cell r="A106" t="str">
            <v>Australia</v>
          </cell>
          <cell r="B106" t="str">
            <v>Country</v>
          </cell>
          <cell r="C106" t="str">
            <v>Industrial Sales</v>
          </cell>
          <cell r="D106" t="str">
            <v>PRODUCT_TRANSPORTATI</v>
          </cell>
          <cell r="E106" t="str">
            <v>TRANSPORTATION_OTHER</v>
          </cell>
          <cell r="H106">
            <v>6.31</v>
          </cell>
          <cell r="R106">
            <v>6.31</v>
          </cell>
          <cell r="S106">
            <v>0</v>
          </cell>
          <cell r="T106">
            <v>6.31</v>
          </cell>
          <cell r="U106">
            <v>8.1999999999999993</v>
          </cell>
          <cell r="V106">
            <v>2480.7800000000002</v>
          </cell>
          <cell r="W106">
            <v>-2472.58</v>
          </cell>
          <cell r="X106">
            <v>2650.83</v>
          </cell>
          <cell r="Y106">
            <v>6.31</v>
          </cell>
          <cell r="Z106" t="str">
            <v>Freight/Transportation</v>
          </cell>
        </row>
        <row r="107">
          <cell r="A107" t="str">
            <v>Australia</v>
          </cell>
          <cell r="B107" t="str">
            <v>Country</v>
          </cell>
          <cell r="C107" t="str">
            <v>Industrial Sales</v>
          </cell>
          <cell r="D107" t="str">
            <v>TAX</v>
          </cell>
          <cell r="E107" t="str">
            <v>TAX</v>
          </cell>
          <cell r="V107">
            <v>36.119999999999997</v>
          </cell>
          <cell r="W107">
            <v>-36.119999999999997</v>
          </cell>
          <cell r="X107">
            <v>45.39</v>
          </cell>
          <cell r="Y107">
            <v>0</v>
          </cell>
          <cell r="Z107" t="str">
            <v>Other Direct Opex</v>
          </cell>
        </row>
        <row r="108">
          <cell r="A108" t="str">
            <v>Australia</v>
          </cell>
          <cell r="B108" t="str">
            <v>Country</v>
          </cell>
          <cell r="C108" t="str">
            <v>Industrial Sales</v>
          </cell>
          <cell r="D108" t="str">
            <v>OTHER CASH</v>
          </cell>
          <cell r="E108" t="str">
            <v>MEMBERSHIP</v>
          </cell>
          <cell r="V108">
            <v>343.66</v>
          </cell>
          <cell r="W108">
            <v>-343.66</v>
          </cell>
          <cell r="X108">
            <v>349.57</v>
          </cell>
          <cell r="Y108">
            <v>0</v>
          </cell>
          <cell r="Z108" t="str">
            <v>Other Direct Opex</v>
          </cell>
        </row>
        <row r="109">
          <cell r="A109" t="str">
            <v>Australia</v>
          </cell>
          <cell r="B109" t="str">
            <v>Country</v>
          </cell>
          <cell r="C109" t="str">
            <v>Industrial Sales</v>
          </cell>
          <cell r="D109" t="str">
            <v>OTHER CASH</v>
          </cell>
          <cell r="E109" t="str">
            <v>RENT&amp;LEASE</v>
          </cell>
          <cell r="F109">
            <v>223.3</v>
          </cell>
          <cell r="G109">
            <v>211.2</v>
          </cell>
          <cell r="H109">
            <v>219.05</v>
          </cell>
          <cell r="R109">
            <v>653.54999999999995</v>
          </cell>
          <cell r="S109">
            <v>0</v>
          </cell>
          <cell r="T109">
            <v>653.54999999999995</v>
          </cell>
          <cell r="U109">
            <v>856.87</v>
          </cell>
          <cell r="V109">
            <v>3001.55</v>
          </cell>
          <cell r="W109">
            <v>-2144.6799999999998</v>
          </cell>
          <cell r="X109">
            <v>3196.1</v>
          </cell>
          <cell r="Y109">
            <v>653.54999999999995</v>
          </cell>
          <cell r="Z109" t="str">
            <v>Other Direct Opex</v>
          </cell>
        </row>
        <row r="110">
          <cell r="A110" t="str">
            <v>Australia</v>
          </cell>
          <cell r="B110" t="str">
            <v>Country</v>
          </cell>
          <cell r="C110" t="str">
            <v>Industrial Sales</v>
          </cell>
          <cell r="D110" t="str">
            <v>OTHER CASH</v>
          </cell>
          <cell r="E110" t="str">
            <v>CLAIM&amp;DAMAGE</v>
          </cell>
          <cell r="V110">
            <v>2324.4499999999998</v>
          </cell>
          <cell r="W110">
            <v>-2324.4499999999998</v>
          </cell>
          <cell r="X110">
            <v>2374.16</v>
          </cell>
          <cell r="Y110">
            <v>0</v>
          </cell>
          <cell r="Z110" t="str">
            <v>Other Direct Opex</v>
          </cell>
        </row>
        <row r="111">
          <cell r="A111" t="str">
            <v>Australia</v>
          </cell>
          <cell r="B111" t="str">
            <v>Country</v>
          </cell>
          <cell r="C111" t="str">
            <v>Industrial Sales</v>
          </cell>
          <cell r="D111" t="str">
            <v>OTHER CASH</v>
          </cell>
          <cell r="E111" t="str">
            <v>CONTRACTOR_WORKER_CO</v>
          </cell>
          <cell r="V111">
            <v>50.48</v>
          </cell>
          <cell r="W111">
            <v>-50.48</v>
          </cell>
          <cell r="X111">
            <v>47.01</v>
          </cell>
          <cell r="Y111">
            <v>0</v>
          </cell>
          <cell r="Z111" t="str">
            <v>Other Direct Opex</v>
          </cell>
        </row>
        <row r="112">
          <cell r="A112" t="str">
            <v>Australia</v>
          </cell>
          <cell r="B112" t="str">
            <v>Country</v>
          </cell>
          <cell r="C112" t="str">
            <v>Industrial Sales</v>
          </cell>
          <cell r="D112" t="str">
            <v>FINANCIAL_NON CASH</v>
          </cell>
          <cell r="E112" t="str">
            <v>AMORTIZATION</v>
          </cell>
          <cell r="F112">
            <v>5082.8599999999997</v>
          </cell>
          <cell r="G112">
            <v>46314.18</v>
          </cell>
          <cell r="H112">
            <v>-6608.72</v>
          </cell>
          <cell r="R112">
            <v>44788.32</v>
          </cell>
          <cell r="S112">
            <v>0</v>
          </cell>
          <cell r="T112">
            <v>44788.32</v>
          </cell>
          <cell r="U112">
            <v>60458.43</v>
          </cell>
          <cell r="V112">
            <v>77012.179999999993</v>
          </cell>
          <cell r="W112">
            <v>-16553.75</v>
          </cell>
          <cell r="X112">
            <v>80920.92</v>
          </cell>
          <cell r="Y112">
            <v>44788.32</v>
          </cell>
          <cell r="Z112" t="str">
            <v>Non Cash</v>
          </cell>
        </row>
        <row r="113">
          <cell r="A113" t="str">
            <v>Australia</v>
          </cell>
          <cell r="B113" t="str">
            <v>Country</v>
          </cell>
          <cell r="C113" t="str">
            <v>Industrial Sales</v>
          </cell>
          <cell r="D113" t="str">
            <v>EMIT</v>
          </cell>
          <cell r="E113" t="str">
            <v>TELECOM</v>
          </cell>
          <cell r="F113">
            <v>6.28</v>
          </cell>
          <cell r="G113">
            <v>5.94</v>
          </cell>
          <cell r="H113">
            <v>6.16</v>
          </cell>
          <cell r="R113">
            <v>18.38</v>
          </cell>
          <cell r="S113">
            <v>0</v>
          </cell>
          <cell r="T113">
            <v>18.38</v>
          </cell>
          <cell r="U113">
            <v>24.1</v>
          </cell>
          <cell r="V113">
            <v>4861.6899999999996</v>
          </cell>
          <cell r="W113">
            <v>-4837.59</v>
          </cell>
          <cell r="X113">
            <v>5767.98</v>
          </cell>
          <cell r="Y113">
            <v>18.380000000000003</v>
          </cell>
          <cell r="Z113" t="str">
            <v>Services</v>
          </cell>
        </row>
        <row r="114">
          <cell r="A114" t="str">
            <v>Australia</v>
          </cell>
          <cell r="B114" t="str">
            <v>Country</v>
          </cell>
          <cell r="C114" t="str">
            <v>Industrial Sales</v>
          </cell>
          <cell r="D114" t="str">
            <v>LEGAL</v>
          </cell>
          <cell r="E114" t="str">
            <v>LEGAL</v>
          </cell>
          <cell r="F114">
            <v>709.76</v>
          </cell>
          <cell r="G114">
            <v>33282.71</v>
          </cell>
          <cell r="H114">
            <v>16915.099999999999</v>
          </cell>
          <cell r="R114">
            <v>50907.57</v>
          </cell>
          <cell r="S114">
            <v>0</v>
          </cell>
          <cell r="T114">
            <v>50907.57</v>
          </cell>
          <cell r="U114">
            <v>67829.5</v>
          </cell>
          <cell r="V114">
            <v>246329.14</v>
          </cell>
          <cell r="W114">
            <v>-178499.64</v>
          </cell>
          <cell r="X114">
            <v>265884.74</v>
          </cell>
          <cell r="Y114">
            <v>50907.57</v>
          </cell>
          <cell r="Z114" t="str">
            <v>Services</v>
          </cell>
        </row>
        <row r="115">
          <cell r="A115" t="str">
            <v>Australia</v>
          </cell>
          <cell r="B115" t="str">
            <v>Country</v>
          </cell>
          <cell r="C115" t="str">
            <v>Industrial Sales</v>
          </cell>
          <cell r="D115" t="str">
            <v>OTHER</v>
          </cell>
          <cell r="E115" t="str">
            <v>GENERAL_BUSINESS_MAN</v>
          </cell>
          <cell r="F115">
            <v>1395.62</v>
          </cell>
          <cell r="G115">
            <v>1980</v>
          </cell>
          <cell r="H115">
            <v>1711.27</v>
          </cell>
          <cell r="R115">
            <v>5086.8900000000003</v>
          </cell>
          <cell r="S115">
            <v>0</v>
          </cell>
          <cell r="T115">
            <v>5086.8900000000003</v>
          </cell>
          <cell r="U115">
            <v>6691.25</v>
          </cell>
          <cell r="V115">
            <v>23449.5</v>
          </cell>
          <cell r="W115">
            <v>-16758.25</v>
          </cell>
          <cell r="X115">
            <v>24969.439999999999</v>
          </cell>
          <cell r="Y115">
            <v>5086.8899999999994</v>
          </cell>
          <cell r="Z115" t="str">
            <v>Other Direct Opex</v>
          </cell>
        </row>
        <row r="116">
          <cell r="A116" t="str">
            <v>Australia</v>
          </cell>
          <cell r="B116" t="str">
            <v>Country</v>
          </cell>
          <cell r="C116" t="str">
            <v>OEM Sales</v>
          </cell>
          <cell r="D116" t="str">
            <v>EMPLOYEE</v>
          </cell>
          <cell r="E116" t="str">
            <v>T&amp;E</v>
          </cell>
          <cell r="F116">
            <v>2175.52</v>
          </cell>
          <cell r="G116">
            <v>741.33</v>
          </cell>
          <cell r="H116">
            <v>2379</v>
          </cell>
          <cell r="R116">
            <v>5295.85</v>
          </cell>
          <cell r="S116">
            <v>0</v>
          </cell>
          <cell r="T116">
            <v>5295.85</v>
          </cell>
          <cell r="U116">
            <v>6889.73</v>
          </cell>
          <cell r="V116">
            <v>40082.720000000001</v>
          </cell>
          <cell r="W116">
            <v>-33192.99</v>
          </cell>
          <cell r="X116">
            <v>42066.81</v>
          </cell>
          <cell r="Y116">
            <v>5295.85</v>
          </cell>
          <cell r="Z116" t="str">
            <v>T&amp;E</v>
          </cell>
        </row>
        <row r="117">
          <cell r="A117" t="str">
            <v>Australia</v>
          </cell>
          <cell r="B117" t="str">
            <v>Country</v>
          </cell>
          <cell r="C117" t="str">
            <v>OEM Sales</v>
          </cell>
          <cell r="D117" t="str">
            <v>CONTRACTOR</v>
          </cell>
          <cell r="E117" t="str">
            <v>M&amp;R_SKILLED_TRADE_CO</v>
          </cell>
          <cell r="V117">
            <v>379825.6</v>
          </cell>
          <cell r="W117">
            <v>-379825.6</v>
          </cell>
          <cell r="X117">
            <v>394647.96</v>
          </cell>
          <cell r="Y117">
            <v>0</v>
          </cell>
          <cell r="Z117" t="str">
            <v>Services</v>
          </cell>
        </row>
        <row r="118">
          <cell r="A118" t="str">
            <v>Australia</v>
          </cell>
          <cell r="B118" t="str">
            <v>Country</v>
          </cell>
          <cell r="C118" t="str">
            <v>OEM Sales</v>
          </cell>
          <cell r="D118" t="str">
            <v>ASP</v>
          </cell>
          <cell r="E118" t="str">
            <v>ASP</v>
          </cell>
          <cell r="F118">
            <v>4082.92</v>
          </cell>
          <cell r="G118">
            <v>184493.05</v>
          </cell>
          <cell r="H118">
            <v>2376.42</v>
          </cell>
          <cell r="R118">
            <v>190952.39</v>
          </cell>
          <cell r="S118">
            <v>0</v>
          </cell>
          <cell r="T118">
            <v>190952.39</v>
          </cell>
          <cell r="U118">
            <v>257374.95</v>
          </cell>
          <cell r="V118">
            <v>632085.52</v>
          </cell>
          <cell r="W118">
            <v>-374710.57</v>
          </cell>
          <cell r="X118">
            <v>673179.12</v>
          </cell>
          <cell r="Y118">
            <v>190952.39</v>
          </cell>
          <cell r="Z118" t="str">
            <v>ASP</v>
          </cell>
        </row>
        <row r="119">
          <cell r="A119" t="str">
            <v>Australia</v>
          </cell>
          <cell r="B119" t="str">
            <v>Country</v>
          </cell>
          <cell r="C119" t="str">
            <v>OEM Sales</v>
          </cell>
          <cell r="D119" t="str">
            <v>CUSTOMER</v>
          </cell>
          <cell r="E119" t="str">
            <v>BAD DEBT</v>
          </cell>
          <cell r="V119">
            <v>293.52</v>
          </cell>
          <cell r="W119">
            <v>-293.52</v>
          </cell>
          <cell r="X119">
            <v>344.68</v>
          </cell>
          <cell r="Y119">
            <v>0</v>
          </cell>
          <cell r="Z119" t="str">
            <v>Bad Debt</v>
          </cell>
        </row>
        <row r="120">
          <cell r="A120" t="str">
            <v>Australia</v>
          </cell>
          <cell r="B120" t="str">
            <v>Country</v>
          </cell>
          <cell r="C120" t="str">
            <v>OEM Sales</v>
          </cell>
          <cell r="D120" t="str">
            <v>SERVICE</v>
          </cell>
          <cell r="E120" t="str">
            <v>OTHER</v>
          </cell>
          <cell r="V120">
            <v>61.32</v>
          </cell>
          <cell r="W120">
            <v>-61.32</v>
          </cell>
          <cell r="X120">
            <v>68.55</v>
          </cell>
          <cell r="Y120">
            <v>0</v>
          </cell>
          <cell r="Z120" t="str">
            <v>Other Direct Opex</v>
          </cell>
        </row>
        <row r="121">
          <cell r="A121" t="str">
            <v>Australia</v>
          </cell>
          <cell r="B121" t="str">
            <v>Country</v>
          </cell>
          <cell r="C121" t="str">
            <v>OEM Sales</v>
          </cell>
          <cell r="D121" t="str">
            <v>GOODS</v>
          </cell>
          <cell r="E121" t="str">
            <v>OTHER</v>
          </cell>
          <cell r="F121">
            <v>19</v>
          </cell>
          <cell r="G121">
            <v>221.22</v>
          </cell>
          <cell r="R121">
            <v>240.22</v>
          </cell>
          <cell r="S121">
            <v>0</v>
          </cell>
          <cell r="T121">
            <v>240.22</v>
          </cell>
          <cell r="U121">
            <v>323.02999999999997</v>
          </cell>
          <cell r="V121">
            <v>1509.14</v>
          </cell>
          <cell r="W121">
            <v>-1186.1099999999999</v>
          </cell>
          <cell r="X121">
            <v>1627.68</v>
          </cell>
          <cell r="Y121">
            <v>240.22</v>
          </cell>
          <cell r="Z121" t="str">
            <v>Other Direct Opex</v>
          </cell>
        </row>
        <row r="122">
          <cell r="A122" t="str">
            <v>Australia</v>
          </cell>
          <cell r="B122" t="str">
            <v>Country</v>
          </cell>
          <cell r="C122" t="str">
            <v>OEM Sales</v>
          </cell>
          <cell r="D122" t="str">
            <v>UTILITIES</v>
          </cell>
          <cell r="E122" t="str">
            <v>UTILITIES</v>
          </cell>
          <cell r="G122">
            <v>582.38</v>
          </cell>
          <cell r="R122">
            <v>582.38</v>
          </cell>
          <cell r="S122">
            <v>0</v>
          </cell>
          <cell r="T122">
            <v>582.38</v>
          </cell>
          <cell r="U122">
            <v>786.13</v>
          </cell>
          <cell r="V122">
            <v>7214.34</v>
          </cell>
          <cell r="W122">
            <v>-6428.21</v>
          </cell>
          <cell r="X122">
            <v>7414.81</v>
          </cell>
          <cell r="Y122">
            <v>582.38</v>
          </cell>
          <cell r="Z122" t="str">
            <v>Other Direct Opex</v>
          </cell>
        </row>
        <row r="123">
          <cell r="A123" t="str">
            <v>Australia</v>
          </cell>
          <cell r="B123" t="str">
            <v>Country</v>
          </cell>
          <cell r="C123" t="str">
            <v>OEM Sales</v>
          </cell>
          <cell r="D123" t="str">
            <v>PRODUCT_TRANSPORTATI</v>
          </cell>
          <cell r="E123" t="str">
            <v>TRANSPORTATION_OTHER</v>
          </cell>
          <cell r="V123">
            <v>181.25</v>
          </cell>
          <cell r="W123">
            <v>-181.25</v>
          </cell>
          <cell r="X123">
            <v>169.24</v>
          </cell>
          <cell r="Y123">
            <v>0</v>
          </cell>
          <cell r="Z123" t="str">
            <v>Freight/Transportation</v>
          </cell>
        </row>
        <row r="124">
          <cell r="A124" t="str">
            <v>Australia</v>
          </cell>
          <cell r="B124" t="str">
            <v>Country</v>
          </cell>
          <cell r="C124" t="str">
            <v>OEM Sales</v>
          </cell>
          <cell r="D124" t="str">
            <v>OTHER CASH</v>
          </cell>
          <cell r="E124" t="str">
            <v>CLAIM&amp;DAMAGE</v>
          </cell>
          <cell r="H124">
            <v>914.04</v>
          </cell>
          <cell r="R124">
            <v>914.04</v>
          </cell>
          <cell r="S124">
            <v>0</v>
          </cell>
          <cell r="T124">
            <v>914.04</v>
          </cell>
          <cell r="U124">
            <v>1188.32</v>
          </cell>
          <cell r="W124">
            <v>1188.32</v>
          </cell>
          <cell r="Y124">
            <v>914.04</v>
          </cell>
          <cell r="Z124" t="str">
            <v>Other Direct Opex</v>
          </cell>
        </row>
        <row r="125">
          <cell r="A125" t="str">
            <v>Australia</v>
          </cell>
          <cell r="B125" t="str">
            <v>Country</v>
          </cell>
          <cell r="C125" t="str">
            <v>OEM Sales</v>
          </cell>
          <cell r="D125" t="str">
            <v>FINANCIAL_NON CASH</v>
          </cell>
          <cell r="E125" t="str">
            <v>AMORTIZATION</v>
          </cell>
          <cell r="F125">
            <v>312.62</v>
          </cell>
          <cell r="G125">
            <v>295.68</v>
          </cell>
          <cell r="H125">
            <v>307.33999999999997</v>
          </cell>
          <cell r="R125">
            <v>915.64</v>
          </cell>
          <cell r="S125">
            <v>0</v>
          </cell>
          <cell r="T125">
            <v>915.64</v>
          </cell>
          <cell r="U125">
            <v>1200.5</v>
          </cell>
          <cell r="V125">
            <v>4206.08</v>
          </cell>
          <cell r="W125">
            <v>-3005.58</v>
          </cell>
          <cell r="X125">
            <v>4478.68</v>
          </cell>
          <cell r="Y125">
            <v>915.63999999999987</v>
          </cell>
          <cell r="Z125" t="str">
            <v>Non Cash</v>
          </cell>
        </row>
        <row r="126">
          <cell r="A126" t="str">
            <v>Australia</v>
          </cell>
          <cell r="B126" t="str">
            <v>Country</v>
          </cell>
          <cell r="C126" t="str">
            <v>PCI Sales Ovh</v>
          </cell>
          <cell r="D126" t="str">
            <v>EMPLOYEE</v>
          </cell>
          <cell r="E126" t="str">
            <v>SWB</v>
          </cell>
          <cell r="F126">
            <v>116171.47</v>
          </cell>
          <cell r="G126">
            <v>727192.92</v>
          </cell>
          <cell r="H126">
            <v>733276.64</v>
          </cell>
          <cell r="R126">
            <v>1576641.03</v>
          </cell>
          <cell r="S126">
            <v>0</v>
          </cell>
          <cell r="T126">
            <v>1576641.03</v>
          </cell>
          <cell r="U126">
            <v>2084219.38</v>
          </cell>
          <cell r="V126">
            <v>1604033.94</v>
          </cell>
          <cell r="W126">
            <v>480185.44</v>
          </cell>
          <cell r="X126">
            <v>1727696.18</v>
          </cell>
          <cell r="Y126">
            <v>1576641.03</v>
          </cell>
          <cell r="Z126" t="str">
            <v>Employee Expenses</v>
          </cell>
        </row>
        <row r="127">
          <cell r="A127" t="str">
            <v>Australia</v>
          </cell>
          <cell r="B127" t="str">
            <v>Country</v>
          </cell>
          <cell r="C127" t="str">
            <v>PCI Sales Ovh</v>
          </cell>
          <cell r="D127" t="str">
            <v>EMPLOYEE</v>
          </cell>
          <cell r="E127" t="str">
            <v>T&amp;E</v>
          </cell>
          <cell r="F127">
            <v>11727.41</v>
          </cell>
          <cell r="G127">
            <v>5567.6</v>
          </cell>
          <cell r="H127">
            <v>8360.36</v>
          </cell>
          <cell r="R127">
            <v>25655.37</v>
          </cell>
          <cell r="S127">
            <v>0</v>
          </cell>
          <cell r="T127">
            <v>25655.37</v>
          </cell>
          <cell r="U127">
            <v>33457.71</v>
          </cell>
          <cell r="V127">
            <v>343363.16</v>
          </cell>
          <cell r="W127">
            <v>-309905.45</v>
          </cell>
          <cell r="X127">
            <v>364765.34</v>
          </cell>
          <cell r="Y127">
            <v>25655.370000000003</v>
          </cell>
          <cell r="Z127" t="str">
            <v>T&amp;E</v>
          </cell>
        </row>
        <row r="128">
          <cell r="A128" t="str">
            <v>Australia</v>
          </cell>
          <cell r="B128" t="str">
            <v>Country</v>
          </cell>
          <cell r="C128" t="str">
            <v>PCI Sales Ovh</v>
          </cell>
          <cell r="D128" t="str">
            <v>EMPLOYEE</v>
          </cell>
          <cell r="E128" t="str">
            <v>TRAINING</v>
          </cell>
          <cell r="V128">
            <v>9628.76</v>
          </cell>
          <cell r="W128">
            <v>-9628.76</v>
          </cell>
          <cell r="X128">
            <v>10136.200000000001</v>
          </cell>
          <cell r="Y128">
            <v>0</v>
          </cell>
          <cell r="Z128" t="str">
            <v>Employee Expenses</v>
          </cell>
        </row>
        <row r="129">
          <cell r="A129" t="str">
            <v>Australia</v>
          </cell>
          <cell r="B129" t="str">
            <v>Country</v>
          </cell>
          <cell r="C129" t="str">
            <v>PCI Sales Ovh</v>
          </cell>
          <cell r="D129" t="str">
            <v>EMPLOYEE</v>
          </cell>
          <cell r="E129" t="str">
            <v>RELOCATION</v>
          </cell>
          <cell r="F129">
            <v>1944.65</v>
          </cell>
          <cell r="G129">
            <v>21133.83</v>
          </cell>
          <cell r="H129">
            <v>1980.31</v>
          </cell>
          <cell r="R129">
            <v>25058.79</v>
          </cell>
          <cell r="S129">
            <v>0</v>
          </cell>
          <cell r="T129">
            <v>25058.79</v>
          </cell>
          <cell r="U129">
            <v>33601.46</v>
          </cell>
          <cell r="V129">
            <v>16404.439999999999</v>
          </cell>
          <cell r="W129">
            <v>17197.02</v>
          </cell>
          <cell r="X129">
            <v>17042.45</v>
          </cell>
          <cell r="Y129">
            <v>25058.790000000005</v>
          </cell>
          <cell r="Z129" t="str">
            <v>Employee Expenses</v>
          </cell>
        </row>
        <row r="130">
          <cell r="A130" t="str">
            <v>Australia</v>
          </cell>
          <cell r="B130" t="str">
            <v>Country</v>
          </cell>
          <cell r="C130" t="str">
            <v>PCI Sales Ovh</v>
          </cell>
          <cell r="D130" t="str">
            <v>EMPLOYEE</v>
          </cell>
          <cell r="E130" t="str">
            <v>TAX_PAYROLL</v>
          </cell>
          <cell r="F130">
            <v>4650.57</v>
          </cell>
          <cell r="G130">
            <v>4398.59</v>
          </cell>
          <cell r="H130">
            <v>4561.92</v>
          </cell>
          <cell r="R130">
            <v>13611.08</v>
          </cell>
          <cell r="S130">
            <v>0</v>
          </cell>
          <cell r="T130">
            <v>13611.08</v>
          </cell>
          <cell r="U130">
            <v>17845.61</v>
          </cell>
          <cell r="V130">
            <v>76744.52</v>
          </cell>
          <cell r="W130">
            <v>-58898.91</v>
          </cell>
          <cell r="X130">
            <v>80279.38</v>
          </cell>
          <cell r="Y130">
            <v>13611.08</v>
          </cell>
          <cell r="Z130" t="str">
            <v>Employee Expenses</v>
          </cell>
        </row>
        <row r="131">
          <cell r="A131" t="str">
            <v>Australia</v>
          </cell>
          <cell r="B131" t="str">
            <v>Country</v>
          </cell>
          <cell r="C131" t="str">
            <v>PCI Sales Ovh</v>
          </cell>
          <cell r="D131" t="str">
            <v>EMPLOYEE</v>
          </cell>
          <cell r="E131" t="str">
            <v>PENSION</v>
          </cell>
          <cell r="F131">
            <v>625.29</v>
          </cell>
          <cell r="G131">
            <v>760.38</v>
          </cell>
          <cell r="H131">
            <v>700.99</v>
          </cell>
          <cell r="R131">
            <v>2086.66</v>
          </cell>
          <cell r="S131">
            <v>0</v>
          </cell>
          <cell r="T131">
            <v>2086.66</v>
          </cell>
          <cell r="U131">
            <v>2741.42</v>
          </cell>
          <cell r="V131">
            <v>9217.58</v>
          </cell>
          <cell r="W131">
            <v>-6476.16</v>
          </cell>
          <cell r="X131">
            <v>9929.59</v>
          </cell>
          <cell r="Y131">
            <v>2086.66</v>
          </cell>
          <cell r="Z131" t="str">
            <v>Employee Expenses</v>
          </cell>
        </row>
        <row r="132">
          <cell r="A132" t="str">
            <v>Australia</v>
          </cell>
          <cell r="B132" t="str">
            <v>Country</v>
          </cell>
          <cell r="C132" t="str">
            <v>PCI Sales Ovh</v>
          </cell>
          <cell r="D132" t="str">
            <v>CONTRACTOR</v>
          </cell>
          <cell r="E132" t="str">
            <v>CONTRACTOR</v>
          </cell>
          <cell r="V132">
            <v>3962.94</v>
          </cell>
          <cell r="W132">
            <v>-3962.94</v>
          </cell>
          <cell r="X132">
            <v>3691.14</v>
          </cell>
          <cell r="Y132">
            <v>0</v>
          </cell>
          <cell r="Z132" t="str">
            <v>Services</v>
          </cell>
        </row>
        <row r="133">
          <cell r="A133" t="str">
            <v>Australia</v>
          </cell>
          <cell r="B133" t="str">
            <v>Country</v>
          </cell>
          <cell r="C133" t="str">
            <v>PCI Sales Ovh</v>
          </cell>
          <cell r="D133" t="str">
            <v>CONTRACTOR</v>
          </cell>
          <cell r="E133" t="str">
            <v>M&amp;R_SKILLED_TRADE_CO</v>
          </cell>
          <cell r="F133">
            <v>1395.62</v>
          </cell>
          <cell r="G133">
            <v>146.88999999999999</v>
          </cell>
          <cell r="H133">
            <v>184.82</v>
          </cell>
          <cell r="R133">
            <v>1727.33</v>
          </cell>
          <cell r="S133">
            <v>0</v>
          </cell>
          <cell r="T133">
            <v>1727.33</v>
          </cell>
          <cell r="U133">
            <v>2232.35</v>
          </cell>
          <cell r="V133">
            <v>100846.83</v>
          </cell>
          <cell r="W133">
            <v>-98614.48</v>
          </cell>
          <cell r="X133">
            <v>118270.38</v>
          </cell>
          <cell r="Y133">
            <v>1727.3299999999997</v>
          </cell>
          <cell r="Z133" t="str">
            <v>Services</v>
          </cell>
        </row>
        <row r="134">
          <cell r="A134" t="str">
            <v>Australia</v>
          </cell>
          <cell r="B134" t="str">
            <v>Country</v>
          </cell>
          <cell r="C134" t="str">
            <v>PCI Sales Ovh</v>
          </cell>
          <cell r="D134" t="str">
            <v>SERVICE</v>
          </cell>
          <cell r="E134" t="str">
            <v>REAL_ESTATE</v>
          </cell>
          <cell r="V134">
            <v>5404.53</v>
          </cell>
          <cell r="W134">
            <v>-5404.53</v>
          </cell>
          <cell r="X134">
            <v>5592.44</v>
          </cell>
          <cell r="Y134">
            <v>0</v>
          </cell>
          <cell r="Z134" t="str">
            <v>Services</v>
          </cell>
        </row>
        <row r="135">
          <cell r="A135" t="str">
            <v>Australia</v>
          </cell>
          <cell r="B135" t="str">
            <v>Country</v>
          </cell>
          <cell r="C135" t="str">
            <v>PCI Sales Ovh</v>
          </cell>
          <cell r="D135" t="str">
            <v>SERVICE</v>
          </cell>
          <cell r="E135" t="str">
            <v>OTHER</v>
          </cell>
          <cell r="F135">
            <v>-12562.55</v>
          </cell>
          <cell r="G135">
            <v>-29001.84</v>
          </cell>
          <cell r="H135">
            <v>10063.23</v>
          </cell>
          <cell r="R135">
            <v>-31501.16</v>
          </cell>
          <cell r="S135">
            <v>0</v>
          </cell>
          <cell r="T135">
            <v>-31501.16</v>
          </cell>
          <cell r="U135">
            <v>-42212.05</v>
          </cell>
          <cell r="V135">
            <v>30477.34</v>
          </cell>
          <cell r="W135">
            <v>-72689.39</v>
          </cell>
          <cell r="X135">
            <v>39769.589999999997</v>
          </cell>
          <cell r="Y135">
            <v>-31501.16</v>
          </cell>
          <cell r="Z135" t="str">
            <v>Other Direct Opex</v>
          </cell>
        </row>
        <row r="136">
          <cell r="A136" t="str">
            <v>Australia</v>
          </cell>
          <cell r="B136" t="str">
            <v>Country</v>
          </cell>
          <cell r="C136" t="str">
            <v>PCI Sales Ovh</v>
          </cell>
          <cell r="D136" t="str">
            <v>GOODS</v>
          </cell>
          <cell r="E136" t="str">
            <v>OTHER</v>
          </cell>
          <cell r="F136">
            <v>1405.27</v>
          </cell>
          <cell r="G136">
            <v>2110.5100000000002</v>
          </cell>
          <cell r="H136">
            <v>1457.23</v>
          </cell>
          <cell r="R136">
            <v>4973.01</v>
          </cell>
          <cell r="S136">
            <v>0</v>
          </cell>
          <cell r="T136">
            <v>4973.01</v>
          </cell>
          <cell r="U136">
            <v>6549.57</v>
          </cell>
          <cell r="V136">
            <v>34805.440000000002</v>
          </cell>
          <cell r="W136">
            <v>-28255.87</v>
          </cell>
          <cell r="X136">
            <v>37334.800000000003</v>
          </cell>
          <cell r="Y136">
            <v>4973.01</v>
          </cell>
          <cell r="Z136" t="str">
            <v>Other Direct Opex</v>
          </cell>
        </row>
        <row r="137">
          <cell r="A137" t="str">
            <v>Australia</v>
          </cell>
          <cell r="B137" t="str">
            <v>Country</v>
          </cell>
          <cell r="C137" t="str">
            <v>PCI Sales Ovh</v>
          </cell>
          <cell r="D137" t="str">
            <v>M&amp;R</v>
          </cell>
          <cell r="E137" t="str">
            <v>M&amp;R</v>
          </cell>
          <cell r="V137">
            <v>2310.4</v>
          </cell>
          <cell r="W137">
            <v>-2310.4</v>
          </cell>
          <cell r="X137">
            <v>2350.14</v>
          </cell>
          <cell r="Y137">
            <v>0</v>
          </cell>
          <cell r="Z137" t="str">
            <v>Other Direct Opex</v>
          </cell>
        </row>
        <row r="138">
          <cell r="A138" t="str">
            <v>Australia</v>
          </cell>
          <cell r="B138" t="str">
            <v>Country</v>
          </cell>
          <cell r="C138" t="str">
            <v>PCI Sales Ovh</v>
          </cell>
          <cell r="D138" t="str">
            <v>PRODUCT_TRANSPORTATI</v>
          </cell>
          <cell r="E138" t="str">
            <v>TRANSPORTATION_OTHER</v>
          </cell>
          <cell r="V138">
            <v>1970.97</v>
          </cell>
          <cell r="W138">
            <v>-1970.97</v>
          </cell>
          <cell r="X138">
            <v>2002.8</v>
          </cell>
          <cell r="Y138">
            <v>0</v>
          </cell>
          <cell r="Z138" t="str">
            <v>Freight/Transportation</v>
          </cell>
        </row>
        <row r="139">
          <cell r="A139" t="str">
            <v>Australia</v>
          </cell>
          <cell r="B139" t="str">
            <v>Country</v>
          </cell>
          <cell r="C139" t="str">
            <v>PCI Sales Ovh</v>
          </cell>
          <cell r="D139" t="str">
            <v>TAX</v>
          </cell>
          <cell r="E139" t="str">
            <v>TAX</v>
          </cell>
          <cell r="H139">
            <v>679.39</v>
          </cell>
          <cell r="R139">
            <v>679.39</v>
          </cell>
          <cell r="S139">
            <v>0</v>
          </cell>
          <cell r="T139">
            <v>679.39</v>
          </cell>
          <cell r="U139">
            <v>883.24</v>
          </cell>
          <cell r="V139">
            <v>3304.62</v>
          </cell>
          <cell r="W139">
            <v>-2421.38</v>
          </cell>
          <cell r="X139">
            <v>3302.83</v>
          </cell>
          <cell r="Y139">
            <v>679.39</v>
          </cell>
          <cell r="Z139" t="str">
            <v>Other Direct Opex</v>
          </cell>
        </row>
        <row r="140">
          <cell r="A140" t="str">
            <v>Australia</v>
          </cell>
          <cell r="B140" t="str">
            <v>Country</v>
          </cell>
          <cell r="C140" t="str">
            <v>PCI Sales Ovh</v>
          </cell>
          <cell r="D140" t="str">
            <v>OTHER CASH</v>
          </cell>
          <cell r="E140" t="str">
            <v>CLAIM&amp;DAMAGE</v>
          </cell>
          <cell r="V140">
            <v>906.33</v>
          </cell>
          <cell r="W140">
            <v>-906.33</v>
          </cell>
          <cell r="X140">
            <v>844.17</v>
          </cell>
          <cell r="Y140">
            <v>0</v>
          </cell>
          <cell r="Z140" t="str">
            <v>Other Direct Opex</v>
          </cell>
        </row>
        <row r="141">
          <cell r="A141" t="str">
            <v>Australia</v>
          </cell>
          <cell r="B141" t="str">
            <v>Country</v>
          </cell>
          <cell r="C141" t="str">
            <v>PCI Sales Ovh</v>
          </cell>
          <cell r="D141" t="str">
            <v>OTHER CASH</v>
          </cell>
          <cell r="E141" t="str">
            <v>CONTRACTOR_WORKER_CO</v>
          </cell>
          <cell r="V141">
            <v>19636.259999999998</v>
          </cell>
          <cell r="W141">
            <v>-19636.259999999998</v>
          </cell>
          <cell r="X141">
            <v>18289.45</v>
          </cell>
          <cell r="Y141">
            <v>0</v>
          </cell>
          <cell r="Z141" t="str">
            <v>Other Direct Opex</v>
          </cell>
        </row>
        <row r="142">
          <cell r="A142" t="str">
            <v>Australia</v>
          </cell>
          <cell r="B142" t="str">
            <v>Country</v>
          </cell>
          <cell r="C142" t="str">
            <v>PCI Sales Ovh</v>
          </cell>
          <cell r="D142" t="str">
            <v>FINANCIAL_NON CASH</v>
          </cell>
          <cell r="E142" t="str">
            <v>AMORTIZATION</v>
          </cell>
          <cell r="F142">
            <v>1743.83</v>
          </cell>
          <cell r="G142">
            <v>1648.68</v>
          </cell>
          <cell r="H142">
            <v>1234.8499999999999</v>
          </cell>
          <cell r="R142">
            <v>4627.3599999999997</v>
          </cell>
          <cell r="S142">
            <v>0</v>
          </cell>
          <cell r="T142">
            <v>4627.3599999999997</v>
          </cell>
          <cell r="U142">
            <v>6072.2</v>
          </cell>
          <cell r="V142">
            <v>16782.669999999998</v>
          </cell>
          <cell r="W142">
            <v>-10710.47</v>
          </cell>
          <cell r="X142">
            <v>17703.52</v>
          </cell>
          <cell r="Y142">
            <v>4627.3600000000006</v>
          </cell>
          <cell r="Z142" t="str">
            <v>Non Cash</v>
          </cell>
        </row>
        <row r="143">
          <cell r="A143" t="str">
            <v>Australia</v>
          </cell>
          <cell r="B143" t="str">
            <v>Country</v>
          </cell>
          <cell r="C143" t="str">
            <v>PCI Sales Ovh</v>
          </cell>
          <cell r="D143" t="str">
            <v>EMIT</v>
          </cell>
          <cell r="E143" t="str">
            <v>TELECOM</v>
          </cell>
          <cell r="V143">
            <v>144.87</v>
          </cell>
          <cell r="W143">
            <v>-144.87</v>
          </cell>
          <cell r="X143">
            <v>158.59</v>
          </cell>
          <cell r="Y143">
            <v>0</v>
          </cell>
          <cell r="Z143" t="str">
            <v>Services</v>
          </cell>
        </row>
        <row r="144">
          <cell r="A144" t="str">
            <v>Australia</v>
          </cell>
          <cell r="B144" t="str">
            <v>Country</v>
          </cell>
          <cell r="C144" t="str">
            <v>PCI Sales Ovh</v>
          </cell>
          <cell r="D144" t="str">
            <v>LEGAL</v>
          </cell>
          <cell r="E144" t="str">
            <v>LEGAL</v>
          </cell>
          <cell r="F144">
            <v>-7047.88</v>
          </cell>
          <cell r="G144">
            <v>21293.09</v>
          </cell>
          <cell r="H144">
            <v>-4922.04</v>
          </cell>
          <cell r="R144">
            <v>9323.17</v>
          </cell>
          <cell r="S144">
            <v>0</v>
          </cell>
          <cell r="T144">
            <v>9323.17</v>
          </cell>
          <cell r="U144">
            <v>13284.82</v>
          </cell>
          <cell r="V144">
            <v>9834.99</v>
          </cell>
          <cell r="W144">
            <v>3449.83</v>
          </cell>
          <cell r="X144">
            <v>17166.82</v>
          </cell>
          <cell r="Y144">
            <v>9323.1699999999983</v>
          </cell>
          <cell r="Z144" t="str">
            <v>Services</v>
          </cell>
        </row>
        <row r="145">
          <cell r="A145" t="str">
            <v>Australia</v>
          </cell>
          <cell r="B145" t="str">
            <v>Country</v>
          </cell>
          <cell r="C145" t="str">
            <v>PCI Sales Ovh</v>
          </cell>
          <cell r="D145" t="str">
            <v>ENVIROMENTAL</v>
          </cell>
          <cell r="E145" t="str">
            <v>ENVIRONMENTAL_REMEDI</v>
          </cell>
          <cell r="V145">
            <v>-166745.85</v>
          </cell>
          <cell r="W145">
            <v>166745.85</v>
          </cell>
          <cell r="X145">
            <v>-30076.82</v>
          </cell>
          <cell r="Y145">
            <v>0</v>
          </cell>
          <cell r="Z145" t="str">
            <v>Services</v>
          </cell>
        </row>
        <row r="146">
          <cell r="A146" t="str">
            <v>Australia</v>
          </cell>
          <cell r="B146" t="str">
            <v>Country</v>
          </cell>
          <cell r="C146" t="str">
            <v>Sales Support Specia</v>
          </cell>
          <cell r="D146" t="str">
            <v>EMPLOYEE</v>
          </cell>
          <cell r="E146" t="str">
            <v>T&amp;E</v>
          </cell>
          <cell r="F146">
            <v>7628.01</v>
          </cell>
          <cell r="G146">
            <v>548.21</v>
          </cell>
          <cell r="H146">
            <v>3524.31</v>
          </cell>
          <cell r="R146">
            <v>11700.53</v>
          </cell>
          <cell r="S146">
            <v>0</v>
          </cell>
          <cell r="T146">
            <v>11700.53</v>
          </cell>
          <cell r="U146">
            <v>15126.14</v>
          </cell>
          <cell r="V146">
            <v>31774.68</v>
          </cell>
          <cell r="W146">
            <v>-16648.54</v>
          </cell>
          <cell r="X146">
            <v>32914.33</v>
          </cell>
          <cell r="Y146">
            <v>11700.53</v>
          </cell>
          <cell r="Z146" t="str">
            <v>T&amp;E</v>
          </cell>
        </row>
        <row r="147">
          <cell r="A147" t="str">
            <v>Australia</v>
          </cell>
          <cell r="B147" t="str">
            <v>Country</v>
          </cell>
          <cell r="C147" t="str">
            <v>Sales Support Specia</v>
          </cell>
          <cell r="D147" t="str">
            <v>EMPLOYEE</v>
          </cell>
          <cell r="E147" t="str">
            <v>TRAINING</v>
          </cell>
          <cell r="V147">
            <v>442.22</v>
          </cell>
          <cell r="W147">
            <v>-442.22</v>
          </cell>
          <cell r="X147">
            <v>552.09</v>
          </cell>
          <cell r="Y147">
            <v>0</v>
          </cell>
          <cell r="Z147" t="str">
            <v>Employee Expenses</v>
          </cell>
        </row>
        <row r="148">
          <cell r="A148" t="str">
            <v>Australia</v>
          </cell>
          <cell r="B148" t="str">
            <v>Country</v>
          </cell>
          <cell r="C148" t="str">
            <v>Sales Support Specia</v>
          </cell>
          <cell r="D148" t="str">
            <v>EMPLOYEE</v>
          </cell>
          <cell r="E148" t="str">
            <v>RELOCATION</v>
          </cell>
          <cell r="F148">
            <v>4202.5600000000004</v>
          </cell>
          <cell r="G148">
            <v>8446.67</v>
          </cell>
          <cell r="H148">
            <v>2468.2199999999998</v>
          </cell>
          <cell r="R148">
            <v>15117.45</v>
          </cell>
          <cell r="S148">
            <v>0</v>
          </cell>
          <cell r="T148">
            <v>15117.45</v>
          </cell>
          <cell r="U148">
            <v>20012.12</v>
          </cell>
          <cell r="V148">
            <v>36769.620000000003</v>
          </cell>
          <cell r="W148">
            <v>-16757.5</v>
          </cell>
          <cell r="X148">
            <v>37592.9</v>
          </cell>
          <cell r="Y148">
            <v>15117.449999999999</v>
          </cell>
          <cell r="Z148" t="str">
            <v>Employee Expenses</v>
          </cell>
        </row>
        <row r="149">
          <cell r="A149" t="str">
            <v>Australia</v>
          </cell>
          <cell r="B149" t="str">
            <v>Country</v>
          </cell>
          <cell r="C149" t="str">
            <v>Sales Support Specia</v>
          </cell>
          <cell r="D149" t="str">
            <v>CONTRACTOR</v>
          </cell>
          <cell r="E149" t="str">
            <v>M&amp;R_SKILLED_TRADE_CO</v>
          </cell>
          <cell r="G149">
            <v>5.14</v>
          </cell>
          <cell r="R149">
            <v>5.14</v>
          </cell>
          <cell r="S149">
            <v>0</v>
          </cell>
          <cell r="T149">
            <v>5.14</v>
          </cell>
          <cell r="U149">
            <v>6.94</v>
          </cell>
          <cell r="W149">
            <v>6.94</v>
          </cell>
          <cell r="Y149">
            <v>5.14</v>
          </cell>
          <cell r="Z149" t="str">
            <v>Services</v>
          </cell>
        </row>
        <row r="150">
          <cell r="A150" t="str">
            <v>Australia</v>
          </cell>
          <cell r="B150" t="str">
            <v>Country</v>
          </cell>
          <cell r="C150" t="str">
            <v>Sales Support Specia</v>
          </cell>
          <cell r="D150" t="str">
            <v>SERVICE</v>
          </cell>
          <cell r="E150" t="str">
            <v>OTHER</v>
          </cell>
          <cell r="F150">
            <v>270.22000000000003</v>
          </cell>
          <cell r="G150">
            <v>194.49</v>
          </cell>
          <cell r="R150">
            <v>464.71</v>
          </cell>
          <cell r="S150">
            <v>0</v>
          </cell>
          <cell r="T150">
            <v>464.71</v>
          </cell>
          <cell r="U150">
            <v>609.85</v>
          </cell>
          <cell r="V150">
            <v>79.42</v>
          </cell>
          <cell r="W150">
            <v>530.42999999999995</v>
          </cell>
          <cell r="X150">
            <v>85.29</v>
          </cell>
          <cell r="Y150">
            <v>464.71000000000004</v>
          </cell>
          <cell r="Z150" t="str">
            <v>Other Direct Opex</v>
          </cell>
        </row>
        <row r="151">
          <cell r="A151" t="str">
            <v>Australia</v>
          </cell>
          <cell r="B151" t="str">
            <v>Country</v>
          </cell>
          <cell r="C151" t="str">
            <v>Sales Support Specia</v>
          </cell>
          <cell r="D151" t="str">
            <v>GOODS</v>
          </cell>
          <cell r="E151" t="str">
            <v>OTHER</v>
          </cell>
          <cell r="F151">
            <v>362.42</v>
          </cell>
          <cell r="R151">
            <v>362.42</v>
          </cell>
          <cell r="S151">
            <v>0</v>
          </cell>
          <cell r="T151">
            <v>362.42</v>
          </cell>
          <cell r="U151">
            <v>465.82</v>
          </cell>
          <cell r="V151">
            <v>2374.63</v>
          </cell>
          <cell r="W151">
            <v>-1908.81</v>
          </cell>
          <cell r="X151">
            <v>2235.67</v>
          </cell>
          <cell r="Y151">
            <v>362.42</v>
          </cell>
          <cell r="Z151" t="str">
            <v>Other Direct Opex</v>
          </cell>
        </row>
        <row r="152">
          <cell r="A152" t="str">
            <v>Australia</v>
          </cell>
          <cell r="B152" t="str">
            <v>Country</v>
          </cell>
          <cell r="C152" t="str">
            <v>Sales Support Specia</v>
          </cell>
          <cell r="D152" t="str">
            <v>PRODUCT_TRANSPORTATI</v>
          </cell>
          <cell r="E152" t="str">
            <v>TRANSPORTATION_OTHER</v>
          </cell>
          <cell r="H152">
            <v>16.84</v>
          </cell>
          <cell r="R152">
            <v>16.84</v>
          </cell>
          <cell r="S152">
            <v>0</v>
          </cell>
          <cell r="T152">
            <v>16.84</v>
          </cell>
          <cell r="U152">
            <v>21.89</v>
          </cell>
          <cell r="W152">
            <v>21.89</v>
          </cell>
          <cell r="Y152">
            <v>16.84</v>
          </cell>
          <cell r="Z152" t="str">
            <v>Freight/Transportation</v>
          </cell>
        </row>
        <row r="153">
          <cell r="A153" t="str">
            <v>Australia</v>
          </cell>
          <cell r="B153" t="str">
            <v>Country</v>
          </cell>
          <cell r="C153" t="str">
            <v/>
          </cell>
          <cell r="D153" t="str">
            <v>EMPLOYEE</v>
          </cell>
          <cell r="E153" t="str">
            <v>SWB</v>
          </cell>
          <cell r="F153">
            <v>0</v>
          </cell>
          <cell r="G153">
            <v>0</v>
          </cell>
          <cell r="H153">
            <v>0</v>
          </cell>
          <cell r="I153">
            <v>0</v>
          </cell>
          <cell r="J153">
            <v>0</v>
          </cell>
          <cell r="K153">
            <v>0</v>
          </cell>
          <cell r="L153">
            <v>0</v>
          </cell>
          <cell r="M153">
            <v>0</v>
          </cell>
          <cell r="N153">
            <v>0</v>
          </cell>
          <cell r="O153">
            <v>0</v>
          </cell>
          <cell r="P153">
            <v>0</v>
          </cell>
          <cell r="Q153">
            <v>0</v>
          </cell>
          <cell r="R153">
            <v>0</v>
          </cell>
          <cell r="S153">
            <v>4510429.8</v>
          </cell>
          <cell r="T153">
            <v>-4510429.8</v>
          </cell>
          <cell r="U153">
            <v>0</v>
          </cell>
          <cell r="V153">
            <v>0</v>
          </cell>
          <cell r="W153">
            <v>0</v>
          </cell>
          <cell r="X153">
            <v>0</v>
          </cell>
          <cell r="Y153">
            <v>0</v>
          </cell>
          <cell r="Z153" t="str">
            <v>Employee Expenses</v>
          </cell>
        </row>
        <row r="154">
          <cell r="A154" t="str">
            <v>Australia</v>
          </cell>
          <cell r="B154" t="str">
            <v>Country</v>
          </cell>
          <cell r="C154" t="str">
            <v/>
          </cell>
          <cell r="D154" t="str">
            <v>EMPLOYEE</v>
          </cell>
          <cell r="E154" t="str">
            <v>T&amp;E</v>
          </cell>
          <cell r="F154">
            <v>0</v>
          </cell>
          <cell r="G154">
            <v>0</v>
          </cell>
          <cell r="H154">
            <v>0</v>
          </cell>
          <cell r="I154">
            <v>0</v>
          </cell>
          <cell r="J154">
            <v>0</v>
          </cell>
          <cell r="K154">
            <v>0</v>
          </cell>
          <cell r="L154">
            <v>0</v>
          </cell>
          <cell r="M154">
            <v>0</v>
          </cell>
          <cell r="N154">
            <v>0</v>
          </cell>
          <cell r="O154">
            <v>0</v>
          </cell>
          <cell r="P154">
            <v>0</v>
          </cell>
          <cell r="Q154">
            <v>0</v>
          </cell>
          <cell r="R154">
            <v>0</v>
          </cell>
          <cell r="S154">
            <v>1329625.44</v>
          </cell>
          <cell r="T154">
            <v>-1329625.44</v>
          </cell>
          <cell r="U154">
            <v>0</v>
          </cell>
          <cell r="V154">
            <v>0</v>
          </cell>
          <cell r="W154">
            <v>0</v>
          </cell>
          <cell r="X154">
            <v>0</v>
          </cell>
          <cell r="Y154">
            <v>0</v>
          </cell>
          <cell r="Z154" t="str">
            <v>T&amp;E</v>
          </cell>
        </row>
        <row r="155">
          <cell r="A155" t="str">
            <v>Australia</v>
          </cell>
          <cell r="B155" t="str">
            <v>Country</v>
          </cell>
          <cell r="C155" t="str">
            <v/>
          </cell>
          <cell r="D155" t="str">
            <v>ASP</v>
          </cell>
          <cell r="E155" t="str">
            <v>ASP</v>
          </cell>
          <cell r="F155">
            <v>0</v>
          </cell>
          <cell r="G155">
            <v>0</v>
          </cell>
          <cell r="H155">
            <v>0</v>
          </cell>
          <cell r="I155">
            <v>0</v>
          </cell>
          <cell r="J155">
            <v>0</v>
          </cell>
          <cell r="K155">
            <v>0</v>
          </cell>
          <cell r="L155">
            <v>0</v>
          </cell>
          <cell r="M155">
            <v>0</v>
          </cell>
          <cell r="N155">
            <v>0</v>
          </cell>
          <cell r="O155">
            <v>0</v>
          </cell>
          <cell r="P155">
            <v>0</v>
          </cell>
          <cell r="Q155">
            <v>0</v>
          </cell>
          <cell r="R155">
            <v>0</v>
          </cell>
          <cell r="S155">
            <v>700205.64</v>
          </cell>
          <cell r="T155">
            <v>-700205.64</v>
          </cell>
          <cell r="U155">
            <v>0</v>
          </cell>
          <cell r="V155">
            <v>0</v>
          </cell>
          <cell r="W155">
            <v>0</v>
          </cell>
          <cell r="X155">
            <v>0</v>
          </cell>
          <cell r="Y155">
            <v>0</v>
          </cell>
          <cell r="Z155" t="str">
            <v>ASP</v>
          </cell>
        </row>
        <row r="156">
          <cell r="A156" t="str">
            <v>Australia</v>
          </cell>
          <cell r="B156" t="str">
            <v>Country</v>
          </cell>
          <cell r="C156" t="str">
            <v/>
          </cell>
          <cell r="D156" t="str">
            <v>CUSTOMER</v>
          </cell>
          <cell r="E156" t="str">
            <v>BAD DEBT</v>
          </cell>
          <cell r="F156">
            <v>-865.91</v>
          </cell>
          <cell r="G156">
            <v>-441.86</v>
          </cell>
          <cell r="H156">
            <v>-729.13</v>
          </cell>
          <cell r="I156">
            <v>0</v>
          </cell>
          <cell r="J156">
            <v>0</v>
          </cell>
          <cell r="K156">
            <v>0</v>
          </cell>
          <cell r="L156">
            <v>0</v>
          </cell>
          <cell r="M156">
            <v>0</v>
          </cell>
          <cell r="N156">
            <v>0</v>
          </cell>
          <cell r="O156">
            <v>0</v>
          </cell>
          <cell r="P156">
            <v>0</v>
          </cell>
          <cell r="Q156">
            <v>0</v>
          </cell>
          <cell r="R156">
            <v>-2036.9</v>
          </cell>
          <cell r="S156">
            <v>-86925.96</v>
          </cell>
          <cell r="T156">
            <v>84889.06</v>
          </cell>
          <cell r="U156">
            <v>-2724.6</v>
          </cell>
          <cell r="V156">
            <v>163119.54</v>
          </cell>
          <cell r="W156">
            <v>-165844.14000000001</v>
          </cell>
          <cell r="X156">
            <v>12276.65</v>
          </cell>
          <cell r="Y156">
            <v>-2036.9</v>
          </cell>
          <cell r="Z156" t="str">
            <v>Bad Debt</v>
          </cell>
        </row>
        <row r="157">
          <cell r="A157" t="str">
            <v>Australia</v>
          </cell>
          <cell r="B157" t="str">
            <v>Country</v>
          </cell>
          <cell r="C157" t="str">
            <v/>
          </cell>
          <cell r="D157" t="str">
            <v>SERVICE</v>
          </cell>
          <cell r="E157" t="str">
            <v>OTHER</v>
          </cell>
          <cell r="F157">
            <v>0</v>
          </cell>
          <cell r="G157">
            <v>0</v>
          </cell>
          <cell r="H157">
            <v>0</v>
          </cell>
          <cell r="I157">
            <v>0</v>
          </cell>
          <cell r="J157">
            <v>0</v>
          </cell>
          <cell r="K157">
            <v>0</v>
          </cell>
          <cell r="L157">
            <v>0</v>
          </cell>
          <cell r="M157">
            <v>0</v>
          </cell>
          <cell r="N157">
            <v>0</v>
          </cell>
          <cell r="O157">
            <v>0</v>
          </cell>
          <cell r="P157">
            <v>0</v>
          </cell>
          <cell r="Q157">
            <v>0</v>
          </cell>
          <cell r="R157">
            <v>0</v>
          </cell>
          <cell r="S157">
            <v>978298.44</v>
          </cell>
          <cell r="T157">
            <v>-978298.44</v>
          </cell>
          <cell r="U157">
            <v>0</v>
          </cell>
          <cell r="V157">
            <v>0</v>
          </cell>
          <cell r="W157">
            <v>0</v>
          </cell>
          <cell r="X157">
            <v>0</v>
          </cell>
          <cell r="Y157">
            <v>0</v>
          </cell>
          <cell r="Z157" t="str">
            <v>Other Direct Opex</v>
          </cell>
        </row>
        <row r="158">
          <cell r="A158" t="str">
            <v>Australia</v>
          </cell>
          <cell r="B158" t="str">
            <v>Country</v>
          </cell>
          <cell r="C158" t="str">
            <v/>
          </cell>
          <cell r="D158" t="str">
            <v>PRODUCT_TRANSPORTATI</v>
          </cell>
          <cell r="E158" t="str">
            <v>TRANSPORTATION_OTHER</v>
          </cell>
          <cell r="F158">
            <v>0</v>
          </cell>
          <cell r="G158">
            <v>0</v>
          </cell>
          <cell r="H158">
            <v>0</v>
          </cell>
          <cell r="I158">
            <v>0</v>
          </cell>
          <cell r="J158">
            <v>0</v>
          </cell>
          <cell r="K158">
            <v>0</v>
          </cell>
          <cell r="L158">
            <v>0</v>
          </cell>
          <cell r="M158">
            <v>0</v>
          </cell>
          <cell r="N158">
            <v>0</v>
          </cell>
          <cell r="O158">
            <v>0</v>
          </cell>
          <cell r="P158">
            <v>0</v>
          </cell>
          <cell r="Q158">
            <v>0</v>
          </cell>
          <cell r="R158">
            <v>0</v>
          </cell>
          <cell r="S158">
            <v>4944.24</v>
          </cell>
          <cell r="T158">
            <v>-4944.24</v>
          </cell>
          <cell r="U158">
            <v>0</v>
          </cell>
          <cell r="V158">
            <v>0</v>
          </cell>
          <cell r="W158">
            <v>0</v>
          </cell>
          <cell r="X158">
            <v>0</v>
          </cell>
          <cell r="Y158">
            <v>0</v>
          </cell>
          <cell r="Z158" t="str">
            <v>Freight/Transportation</v>
          </cell>
        </row>
        <row r="159">
          <cell r="A159" t="str">
            <v>Australia</v>
          </cell>
          <cell r="B159" t="str">
            <v>Country</v>
          </cell>
          <cell r="C159" t="str">
            <v/>
          </cell>
          <cell r="D159" t="str">
            <v>OTHER CASH</v>
          </cell>
          <cell r="E159" t="str">
            <v>OTHER</v>
          </cell>
          <cell r="F159">
            <v>0</v>
          </cell>
          <cell r="G159">
            <v>0</v>
          </cell>
          <cell r="H159">
            <v>0</v>
          </cell>
          <cell r="I159">
            <v>0</v>
          </cell>
          <cell r="J159">
            <v>0</v>
          </cell>
          <cell r="K159">
            <v>0</v>
          </cell>
          <cell r="L159">
            <v>0</v>
          </cell>
          <cell r="M159">
            <v>0</v>
          </cell>
          <cell r="N159">
            <v>0</v>
          </cell>
          <cell r="O159">
            <v>0</v>
          </cell>
          <cell r="P159">
            <v>0</v>
          </cell>
          <cell r="Q159">
            <v>0</v>
          </cell>
          <cell r="R159">
            <v>0</v>
          </cell>
          <cell r="S159">
            <v>604257.96</v>
          </cell>
          <cell r="T159">
            <v>-604257.96</v>
          </cell>
          <cell r="U159">
            <v>0</v>
          </cell>
          <cell r="V159">
            <v>0</v>
          </cell>
          <cell r="W159">
            <v>0</v>
          </cell>
          <cell r="X159">
            <v>0</v>
          </cell>
          <cell r="Y159">
            <v>0</v>
          </cell>
          <cell r="Z159" t="str">
            <v>Other Direct Opex</v>
          </cell>
        </row>
        <row r="160">
          <cell r="A160" t="str">
            <v>Australia</v>
          </cell>
          <cell r="B160" t="str">
            <v>Country</v>
          </cell>
          <cell r="C160" t="str">
            <v/>
          </cell>
          <cell r="D160" t="str">
            <v>FINANCIAL_NON CASH</v>
          </cell>
          <cell r="E160" t="str">
            <v>DEPRECIATION</v>
          </cell>
          <cell r="F160">
            <v>0</v>
          </cell>
          <cell r="G160">
            <v>0</v>
          </cell>
          <cell r="H160">
            <v>0</v>
          </cell>
          <cell r="I160">
            <v>0</v>
          </cell>
          <cell r="J160">
            <v>0</v>
          </cell>
          <cell r="K160">
            <v>0</v>
          </cell>
          <cell r="L160">
            <v>0</v>
          </cell>
          <cell r="M160">
            <v>0</v>
          </cell>
          <cell r="N160">
            <v>0</v>
          </cell>
          <cell r="O160">
            <v>0</v>
          </cell>
          <cell r="P160">
            <v>0</v>
          </cell>
          <cell r="Q160">
            <v>0</v>
          </cell>
          <cell r="R160">
            <v>0</v>
          </cell>
          <cell r="S160">
            <v>254628.72</v>
          </cell>
          <cell r="T160">
            <v>-254628.72</v>
          </cell>
          <cell r="U160">
            <v>0</v>
          </cell>
          <cell r="V160">
            <v>0</v>
          </cell>
          <cell r="W160">
            <v>0</v>
          </cell>
          <cell r="X160">
            <v>0</v>
          </cell>
          <cell r="Y160">
            <v>0</v>
          </cell>
          <cell r="Z160" t="str">
            <v>Non Cash</v>
          </cell>
        </row>
        <row r="161">
          <cell r="A161" t="str">
            <v>China</v>
          </cell>
          <cell r="B161" t="str">
            <v>BSC</v>
          </cell>
          <cell r="C161" t="str">
            <v>Sales Support Specia</v>
          </cell>
          <cell r="D161" t="str">
            <v>EMPLOYEE</v>
          </cell>
          <cell r="E161" t="str">
            <v>SWB</v>
          </cell>
          <cell r="F161">
            <v>32146.18</v>
          </cell>
          <cell r="G161">
            <v>33096.57</v>
          </cell>
          <cell r="H161">
            <v>34335.199999999997</v>
          </cell>
          <cell r="R161">
            <v>99577.95</v>
          </cell>
          <cell r="S161">
            <v>0</v>
          </cell>
          <cell r="T161">
            <v>99577.95</v>
          </cell>
          <cell r="U161">
            <v>100176</v>
          </cell>
          <cell r="V161">
            <v>272379.53999999998</v>
          </cell>
          <cell r="W161">
            <v>-172203.54</v>
          </cell>
          <cell r="X161">
            <v>266091.42</v>
          </cell>
          <cell r="Y161">
            <v>99577.95</v>
          </cell>
          <cell r="Z161" t="str">
            <v>Employee Expenses</v>
          </cell>
        </row>
        <row r="162">
          <cell r="A162" t="str">
            <v>China</v>
          </cell>
          <cell r="B162" t="str">
            <v>BSC</v>
          </cell>
          <cell r="C162" t="str">
            <v>Sales Support Specia</v>
          </cell>
          <cell r="D162" t="str">
            <v>EMPLOYEE</v>
          </cell>
          <cell r="E162" t="str">
            <v>T&amp;E</v>
          </cell>
          <cell r="F162">
            <v>4767.01</v>
          </cell>
          <cell r="G162">
            <v>8083.6</v>
          </cell>
          <cell r="H162">
            <v>2332.14</v>
          </cell>
          <cell r="R162">
            <v>15182.75</v>
          </cell>
          <cell r="S162">
            <v>0</v>
          </cell>
          <cell r="T162">
            <v>15182.75</v>
          </cell>
          <cell r="U162">
            <v>15279.89</v>
          </cell>
          <cell r="V162">
            <v>44341.09</v>
          </cell>
          <cell r="W162">
            <v>-29061.200000000001</v>
          </cell>
          <cell r="X162">
            <v>43305.54</v>
          </cell>
          <cell r="Y162">
            <v>15182.75</v>
          </cell>
          <cell r="Z162" t="str">
            <v>T&amp;E</v>
          </cell>
        </row>
        <row r="163">
          <cell r="A163" t="str">
            <v>China</v>
          </cell>
          <cell r="B163" t="str">
            <v>BSC</v>
          </cell>
          <cell r="C163" t="str">
            <v>Sales Support Specia</v>
          </cell>
          <cell r="D163" t="str">
            <v>EMPLOYEE</v>
          </cell>
          <cell r="E163" t="str">
            <v>TRAINING</v>
          </cell>
          <cell r="F163">
            <v>1013.39</v>
          </cell>
          <cell r="G163">
            <v>581.4</v>
          </cell>
          <cell r="H163">
            <v>3025.51</v>
          </cell>
          <cell r="R163">
            <v>4620.3</v>
          </cell>
          <cell r="S163">
            <v>0</v>
          </cell>
          <cell r="T163">
            <v>4620.3</v>
          </cell>
          <cell r="U163">
            <v>4646.9399999999996</v>
          </cell>
          <cell r="V163">
            <v>18716.66</v>
          </cell>
          <cell r="W163">
            <v>-14069.72</v>
          </cell>
          <cell r="X163">
            <v>18278.79</v>
          </cell>
          <cell r="Y163">
            <v>4620.3</v>
          </cell>
          <cell r="Z163" t="str">
            <v>Employee Expenses</v>
          </cell>
        </row>
        <row r="164">
          <cell r="A164" t="str">
            <v>China</v>
          </cell>
          <cell r="B164" t="str">
            <v>BSC</v>
          </cell>
          <cell r="C164" t="str">
            <v>Sales Support Specia</v>
          </cell>
          <cell r="D164" t="str">
            <v>EMPLOYEE</v>
          </cell>
          <cell r="E164" t="str">
            <v>SEVERANCE</v>
          </cell>
          <cell r="F164">
            <v>3699.9</v>
          </cell>
          <cell r="G164">
            <v>3783.55</v>
          </cell>
          <cell r="H164">
            <v>3824.85</v>
          </cell>
          <cell r="R164">
            <v>11308.3</v>
          </cell>
          <cell r="S164">
            <v>0</v>
          </cell>
          <cell r="T164">
            <v>11308.3</v>
          </cell>
          <cell r="U164">
            <v>11376.19</v>
          </cell>
          <cell r="V164">
            <v>26407.71</v>
          </cell>
          <cell r="W164">
            <v>-15031.52</v>
          </cell>
          <cell r="X164">
            <v>25798.26</v>
          </cell>
          <cell r="Y164">
            <v>11308.300000000001</v>
          </cell>
          <cell r="Z164" t="str">
            <v>Employee Expenses</v>
          </cell>
        </row>
        <row r="165">
          <cell r="A165" t="str">
            <v>China</v>
          </cell>
          <cell r="B165" t="str">
            <v>BSC</v>
          </cell>
          <cell r="C165" t="str">
            <v>Sales Support Specia</v>
          </cell>
          <cell r="D165" t="str">
            <v>EMPLOYEE</v>
          </cell>
          <cell r="E165" t="str">
            <v>PENSION</v>
          </cell>
          <cell r="F165">
            <v>3490.17</v>
          </cell>
          <cell r="G165">
            <v>3979.19</v>
          </cell>
          <cell r="H165">
            <v>3736.39</v>
          </cell>
          <cell r="R165">
            <v>11205.75</v>
          </cell>
          <cell r="S165">
            <v>0</v>
          </cell>
          <cell r="T165">
            <v>11205.75</v>
          </cell>
          <cell r="U165">
            <v>11273.73</v>
          </cell>
          <cell r="V165">
            <v>34548.92</v>
          </cell>
          <cell r="W165">
            <v>-23275.19</v>
          </cell>
          <cell r="X165">
            <v>33751.51</v>
          </cell>
          <cell r="Y165">
            <v>11205.75</v>
          </cell>
          <cell r="Z165" t="str">
            <v>Employee Expenses</v>
          </cell>
        </row>
        <row r="166">
          <cell r="A166" t="str">
            <v>China</v>
          </cell>
          <cell r="B166" t="str">
            <v>BSC</v>
          </cell>
          <cell r="C166" t="str">
            <v>Sales Support Specia</v>
          </cell>
          <cell r="D166" t="str">
            <v>CONTRACTOR</v>
          </cell>
          <cell r="E166" t="str">
            <v>CONTRACTOR</v>
          </cell>
          <cell r="F166">
            <v>3553.98</v>
          </cell>
          <cell r="H166">
            <v>7113.78</v>
          </cell>
          <cell r="R166">
            <v>10667.76</v>
          </cell>
          <cell r="S166">
            <v>0</v>
          </cell>
          <cell r="T166">
            <v>10667.76</v>
          </cell>
          <cell r="U166">
            <v>10724.95</v>
          </cell>
          <cell r="V166">
            <v>32383.93</v>
          </cell>
          <cell r="W166">
            <v>-21658.98</v>
          </cell>
          <cell r="X166">
            <v>31636.36</v>
          </cell>
          <cell r="Y166">
            <v>10667.76</v>
          </cell>
          <cell r="Z166" t="str">
            <v>Services</v>
          </cell>
        </row>
        <row r="167">
          <cell r="A167" t="str">
            <v>China</v>
          </cell>
          <cell r="B167" t="str">
            <v>BSC</v>
          </cell>
          <cell r="C167" t="str">
            <v>Sales Support Specia</v>
          </cell>
          <cell r="D167" t="str">
            <v>COMMISSIONS</v>
          </cell>
          <cell r="E167" t="str">
            <v>COMMISSIONS</v>
          </cell>
          <cell r="V167">
            <v>-17557.2</v>
          </cell>
          <cell r="W167">
            <v>17557.2</v>
          </cell>
          <cell r="X167">
            <v>-17159.169999999998</v>
          </cell>
          <cell r="Y167">
            <v>0</v>
          </cell>
          <cell r="Z167" t="str">
            <v>Commissions (3rd Party)</v>
          </cell>
        </row>
        <row r="168">
          <cell r="A168" t="str">
            <v>China</v>
          </cell>
          <cell r="B168" t="str">
            <v>BSC</v>
          </cell>
          <cell r="C168" t="str">
            <v>Sales Support Specia</v>
          </cell>
          <cell r="D168" t="str">
            <v>SERVICE</v>
          </cell>
          <cell r="E168" t="str">
            <v>FINANCIAL_INSURANCE</v>
          </cell>
          <cell r="V168">
            <v>67.63</v>
          </cell>
          <cell r="W168">
            <v>-67.63</v>
          </cell>
          <cell r="X168">
            <v>66.02</v>
          </cell>
          <cell r="Y168">
            <v>0</v>
          </cell>
          <cell r="Z168" t="str">
            <v>Services</v>
          </cell>
        </row>
        <row r="169">
          <cell r="A169" t="str">
            <v>China</v>
          </cell>
          <cell r="B169" t="str">
            <v>BSC</v>
          </cell>
          <cell r="C169" t="str">
            <v>Sales Support Specia</v>
          </cell>
          <cell r="D169" t="str">
            <v>GOODS</v>
          </cell>
          <cell r="E169" t="str">
            <v>OFFICE&amp;STATIONARY</v>
          </cell>
          <cell r="F169">
            <v>13.12</v>
          </cell>
          <cell r="R169">
            <v>13.12</v>
          </cell>
          <cell r="S169">
            <v>0</v>
          </cell>
          <cell r="T169">
            <v>13.12</v>
          </cell>
          <cell r="U169">
            <v>13.18</v>
          </cell>
          <cell r="V169">
            <v>1135.8</v>
          </cell>
          <cell r="W169">
            <v>-1122.6199999999999</v>
          </cell>
          <cell r="X169">
            <v>1109.04</v>
          </cell>
          <cell r="Y169">
            <v>13.12</v>
          </cell>
          <cell r="Z169" t="str">
            <v>Other Direct Opex</v>
          </cell>
        </row>
        <row r="170">
          <cell r="A170" t="str">
            <v>China</v>
          </cell>
          <cell r="B170" t="str">
            <v>BSC</v>
          </cell>
          <cell r="C170" t="str">
            <v>Sales Support Specia</v>
          </cell>
          <cell r="D170" t="str">
            <v>GOODS</v>
          </cell>
          <cell r="E170" t="str">
            <v>EQUIPMENT&amp;FURNITURE</v>
          </cell>
          <cell r="V170">
            <v>1318.1</v>
          </cell>
          <cell r="W170">
            <v>-1318.1</v>
          </cell>
          <cell r="X170">
            <v>1287.45</v>
          </cell>
          <cell r="Y170">
            <v>0</v>
          </cell>
          <cell r="Z170" t="str">
            <v>Other Direct Opex</v>
          </cell>
        </row>
        <row r="171">
          <cell r="A171" t="str">
            <v>China</v>
          </cell>
          <cell r="B171" t="str">
            <v>BSC</v>
          </cell>
          <cell r="C171" t="str">
            <v>Sales Support Specia</v>
          </cell>
          <cell r="D171" t="str">
            <v>GOODS</v>
          </cell>
          <cell r="E171" t="str">
            <v>POSTAGE</v>
          </cell>
          <cell r="V171">
            <v>97.41</v>
          </cell>
          <cell r="W171">
            <v>-97.41</v>
          </cell>
          <cell r="X171">
            <v>95.16</v>
          </cell>
          <cell r="Y171">
            <v>0</v>
          </cell>
          <cell r="Z171" t="str">
            <v>Other Direct Opex</v>
          </cell>
        </row>
        <row r="172">
          <cell r="A172" t="str">
            <v>China</v>
          </cell>
          <cell r="B172" t="str">
            <v>BSC</v>
          </cell>
          <cell r="C172" t="str">
            <v>Sales Support Specia</v>
          </cell>
          <cell r="D172" t="str">
            <v>GOODS</v>
          </cell>
          <cell r="E172" t="str">
            <v>GIFT</v>
          </cell>
          <cell r="V172">
            <v>192.51</v>
          </cell>
          <cell r="W172">
            <v>-192.51</v>
          </cell>
          <cell r="X172">
            <v>188.02</v>
          </cell>
          <cell r="Y172">
            <v>0</v>
          </cell>
          <cell r="Z172" t="str">
            <v>Other Direct Opex</v>
          </cell>
        </row>
        <row r="173">
          <cell r="A173" t="str">
            <v>China</v>
          </cell>
          <cell r="B173" t="str">
            <v>BSC</v>
          </cell>
          <cell r="C173" t="str">
            <v>Sales Support Specia</v>
          </cell>
          <cell r="D173" t="str">
            <v>GOODS</v>
          </cell>
          <cell r="E173" t="str">
            <v>MEDICAL</v>
          </cell>
          <cell r="V173">
            <v>686.41</v>
          </cell>
          <cell r="W173">
            <v>-686.41</v>
          </cell>
          <cell r="X173">
            <v>671.16</v>
          </cell>
          <cell r="Y173">
            <v>0</v>
          </cell>
          <cell r="Z173" t="str">
            <v>Other Direct Opex</v>
          </cell>
        </row>
        <row r="174">
          <cell r="A174" t="str">
            <v>China</v>
          </cell>
          <cell r="B174" t="str">
            <v>BSC</v>
          </cell>
          <cell r="C174" t="str">
            <v>Sales Support Specia</v>
          </cell>
          <cell r="D174" t="str">
            <v>TAX</v>
          </cell>
          <cell r="E174" t="str">
            <v>FINANCIAL_OTHER</v>
          </cell>
          <cell r="V174">
            <v>574.08000000000004</v>
          </cell>
          <cell r="W174">
            <v>-574.08000000000004</v>
          </cell>
          <cell r="X174">
            <v>560.62</v>
          </cell>
          <cell r="Y174">
            <v>0</v>
          </cell>
          <cell r="Z174" t="str">
            <v>Services</v>
          </cell>
        </row>
        <row r="175">
          <cell r="A175" t="str">
            <v>China</v>
          </cell>
          <cell r="B175" t="str">
            <v>BSC</v>
          </cell>
          <cell r="C175" t="str">
            <v>Sales Support Specia</v>
          </cell>
          <cell r="D175" t="str">
            <v>TAX</v>
          </cell>
          <cell r="E175" t="str">
            <v>TAX</v>
          </cell>
          <cell r="G175">
            <v>0.56999999999999995</v>
          </cell>
          <cell r="R175">
            <v>0.56999999999999995</v>
          </cell>
          <cell r="S175">
            <v>0</v>
          </cell>
          <cell r="T175">
            <v>0.56999999999999995</v>
          </cell>
          <cell r="U175">
            <v>0.56999999999999995</v>
          </cell>
          <cell r="V175">
            <v>9753.02</v>
          </cell>
          <cell r="W175">
            <v>-9752.4500000000007</v>
          </cell>
          <cell r="X175">
            <v>9531.92</v>
          </cell>
          <cell r="Y175">
            <v>0.56999999999999995</v>
          </cell>
          <cell r="Z175" t="str">
            <v>Other Direct Opex</v>
          </cell>
        </row>
        <row r="176">
          <cell r="A176" t="str">
            <v>China</v>
          </cell>
          <cell r="B176" t="str">
            <v>BSC</v>
          </cell>
          <cell r="C176" t="str">
            <v>Sales Support Specia</v>
          </cell>
          <cell r="D176" t="str">
            <v>OTHER CASH</v>
          </cell>
          <cell r="E176" t="str">
            <v>SETTLEMENT_BALANCE_S</v>
          </cell>
          <cell r="F176">
            <v>39.28</v>
          </cell>
          <cell r="G176">
            <v>39.15</v>
          </cell>
          <cell r="H176">
            <v>39.229999999999997</v>
          </cell>
          <cell r="R176">
            <v>117.66</v>
          </cell>
          <cell r="S176">
            <v>0</v>
          </cell>
          <cell r="T176">
            <v>117.66</v>
          </cell>
          <cell r="U176">
            <v>118.36</v>
          </cell>
          <cell r="V176">
            <v>390.64</v>
          </cell>
          <cell r="W176">
            <v>-272.27999999999997</v>
          </cell>
          <cell r="X176">
            <v>381.62</v>
          </cell>
          <cell r="Y176">
            <v>117.66</v>
          </cell>
          <cell r="Z176" t="str">
            <v>Other Direct Opex</v>
          </cell>
        </row>
        <row r="177">
          <cell r="A177" t="str">
            <v>China</v>
          </cell>
          <cell r="B177" t="str">
            <v>BSC</v>
          </cell>
          <cell r="C177" t="str">
            <v>Sales Support Specia</v>
          </cell>
          <cell r="D177" t="str">
            <v>OTHER CASH</v>
          </cell>
          <cell r="E177" t="str">
            <v>OTHER</v>
          </cell>
          <cell r="H177">
            <v>113.72</v>
          </cell>
          <cell r="R177">
            <v>113.72</v>
          </cell>
          <cell r="S177">
            <v>0</v>
          </cell>
          <cell r="T177">
            <v>113.72</v>
          </cell>
          <cell r="U177">
            <v>114.38</v>
          </cell>
          <cell r="V177">
            <v>22162.13</v>
          </cell>
          <cell r="W177">
            <v>-22047.75</v>
          </cell>
          <cell r="X177">
            <v>21640.43</v>
          </cell>
          <cell r="Y177">
            <v>113.72</v>
          </cell>
          <cell r="Z177" t="str">
            <v>Other Direct Opex</v>
          </cell>
        </row>
        <row r="178">
          <cell r="A178" t="str">
            <v>China</v>
          </cell>
          <cell r="B178" t="str">
            <v>BSC</v>
          </cell>
          <cell r="C178" t="str">
            <v>Sales Support Specia</v>
          </cell>
          <cell r="D178" t="str">
            <v>EMIT</v>
          </cell>
          <cell r="E178" t="str">
            <v>TELECOM</v>
          </cell>
          <cell r="F178">
            <v>110.07</v>
          </cell>
          <cell r="G178">
            <v>566.38</v>
          </cell>
          <cell r="H178">
            <v>16.670000000000002</v>
          </cell>
          <cell r="R178">
            <v>693.12</v>
          </cell>
          <cell r="S178">
            <v>0</v>
          </cell>
          <cell r="T178">
            <v>693.12</v>
          </cell>
          <cell r="U178">
            <v>698.1</v>
          </cell>
          <cell r="V178">
            <v>1577.51</v>
          </cell>
          <cell r="W178">
            <v>-879.41</v>
          </cell>
          <cell r="X178">
            <v>1541.09</v>
          </cell>
          <cell r="Y178">
            <v>693.12</v>
          </cell>
          <cell r="Z178" t="str">
            <v>Services</v>
          </cell>
        </row>
        <row r="179">
          <cell r="A179" t="str">
            <v>China</v>
          </cell>
          <cell r="B179" t="str">
            <v>BSC</v>
          </cell>
          <cell r="C179" t="str">
            <v>Sales Support Specia</v>
          </cell>
          <cell r="D179" t="str">
            <v>HR</v>
          </cell>
          <cell r="E179" t="str">
            <v>HR</v>
          </cell>
          <cell r="F179">
            <v>312.76</v>
          </cell>
          <cell r="G179">
            <v>311.77999999999997</v>
          </cell>
          <cell r="H179">
            <v>312.39</v>
          </cell>
          <cell r="R179">
            <v>936.93</v>
          </cell>
          <cell r="S179">
            <v>0</v>
          </cell>
          <cell r="T179">
            <v>936.93</v>
          </cell>
          <cell r="U179">
            <v>942.54</v>
          </cell>
          <cell r="V179">
            <v>3067.36</v>
          </cell>
          <cell r="W179">
            <v>-2124.8200000000002</v>
          </cell>
          <cell r="X179">
            <v>2996.67</v>
          </cell>
          <cell r="Y179">
            <v>936.93</v>
          </cell>
          <cell r="Z179" t="str">
            <v>Services</v>
          </cell>
        </row>
        <row r="180">
          <cell r="A180" t="str">
            <v>China</v>
          </cell>
          <cell r="B180" t="str">
            <v>BSC</v>
          </cell>
          <cell r="C180" t="str">
            <v>Sales Support Specia</v>
          </cell>
          <cell r="D180" t="str">
            <v>PUBLIC_AFFAIRS</v>
          </cell>
          <cell r="E180" t="str">
            <v>SERVICE_PUBLIC_AFFAI</v>
          </cell>
          <cell r="F180">
            <v>9971.6299999999992</v>
          </cell>
          <cell r="G180">
            <v>12949.59</v>
          </cell>
          <cell r="H180">
            <v>10806.06</v>
          </cell>
          <cell r="R180">
            <v>33727.279999999999</v>
          </cell>
          <cell r="S180">
            <v>0</v>
          </cell>
          <cell r="T180">
            <v>33727.279999999999</v>
          </cell>
          <cell r="U180">
            <v>33934.47</v>
          </cell>
          <cell r="W180">
            <v>33934.47</v>
          </cell>
          <cell r="Y180">
            <v>33727.279999999999</v>
          </cell>
          <cell r="Z180" t="str">
            <v>Services</v>
          </cell>
        </row>
        <row r="181">
          <cell r="A181" t="str">
            <v>China</v>
          </cell>
          <cell r="B181" t="str">
            <v>BSC</v>
          </cell>
          <cell r="C181" t="str">
            <v>Sales Support Specia</v>
          </cell>
          <cell r="D181" t="str">
            <v>SALES</v>
          </cell>
          <cell r="E181" t="str">
            <v>SALES_SALES_FORCE</v>
          </cell>
          <cell r="V181">
            <v>-486348.81</v>
          </cell>
          <cell r="W181">
            <v>486348.81</v>
          </cell>
          <cell r="X181">
            <v>-475254.79</v>
          </cell>
          <cell r="Y181">
            <v>0</v>
          </cell>
          <cell r="Z181" t="str">
            <v>Other Direct Opex</v>
          </cell>
        </row>
        <row r="182">
          <cell r="A182" t="str">
            <v>China</v>
          </cell>
          <cell r="B182" t="str">
            <v>Country</v>
          </cell>
          <cell r="C182" t="str">
            <v>Automotive Sales</v>
          </cell>
          <cell r="D182" t="str">
            <v>EMPLOYEE</v>
          </cell>
          <cell r="E182" t="str">
            <v>SWB</v>
          </cell>
          <cell r="F182">
            <v>141701.59</v>
          </cell>
          <cell r="G182">
            <v>146997.84</v>
          </cell>
          <cell r="H182">
            <v>154414.26999999999</v>
          </cell>
          <cell r="R182">
            <v>443113.7</v>
          </cell>
          <cell r="S182">
            <v>0</v>
          </cell>
          <cell r="T182">
            <v>443113.7</v>
          </cell>
          <cell r="U182">
            <v>445776.39</v>
          </cell>
          <cell r="V182">
            <v>1737812.23</v>
          </cell>
          <cell r="W182">
            <v>-1292035.8400000001</v>
          </cell>
          <cell r="X182">
            <v>1697843.6</v>
          </cell>
          <cell r="Y182">
            <v>443113.69999999995</v>
          </cell>
          <cell r="Z182" t="str">
            <v>Employee Expenses</v>
          </cell>
        </row>
        <row r="183">
          <cell r="A183" t="str">
            <v>China</v>
          </cell>
          <cell r="B183" t="str">
            <v>Country</v>
          </cell>
          <cell r="C183" t="str">
            <v>Automotive Sales</v>
          </cell>
          <cell r="D183" t="str">
            <v>EMPLOYEE</v>
          </cell>
          <cell r="E183" t="str">
            <v>T&amp;E</v>
          </cell>
          <cell r="F183">
            <v>61038.18</v>
          </cell>
          <cell r="G183">
            <v>58996.14</v>
          </cell>
          <cell r="H183">
            <v>96455.49</v>
          </cell>
          <cell r="R183">
            <v>216489.81</v>
          </cell>
          <cell r="S183">
            <v>0</v>
          </cell>
          <cell r="T183">
            <v>216489.81</v>
          </cell>
          <cell r="U183">
            <v>217778.48</v>
          </cell>
          <cell r="V183">
            <v>1109510.6399999999</v>
          </cell>
          <cell r="W183">
            <v>-891732.16</v>
          </cell>
          <cell r="X183">
            <v>1083781.18</v>
          </cell>
          <cell r="Y183">
            <v>216489.81</v>
          </cell>
          <cell r="Z183" t="str">
            <v>T&amp;E</v>
          </cell>
        </row>
        <row r="184">
          <cell r="A184" t="str">
            <v>China</v>
          </cell>
          <cell r="B184" t="str">
            <v>Country</v>
          </cell>
          <cell r="C184" t="str">
            <v>Automotive Sales</v>
          </cell>
          <cell r="D184" t="str">
            <v>EMPLOYEE</v>
          </cell>
          <cell r="E184" t="str">
            <v>TRAINING</v>
          </cell>
          <cell r="F184">
            <v>366.46</v>
          </cell>
          <cell r="G184">
            <v>1247.0999999999999</v>
          </cell>
          <cell r="R184">
            <v>1613.56</v>
          </cell>
          <cell r="S184">
            <v>0</v>
          </cell>
          <cell r="T184">
            <v>1613.56</v>
          </cell>
          <cell r="U184">
            <v>1624.84</v>
          </cell>
          <cell r="V184">
            <v>61440.55</v>
          </cell>
          <cell r="W184">
            <v>-59815.71</v>
          </cell>
          <cell r="X184">
            <v>60021.26</v>
          </cell>
          <cell r="Y184">
            <v>1613.56</v>
          </cell>
          <cell r="Z184" t="str">
            <v>Employee Expenses</v>
          </cell>
        </row>
        <row r="185">
          <cell r="A185" t="str">
            <v>China</v>
          </cell>
          <cell r="B185" t="str">
            <v>Country</v>
          </cell>
          <cell r="C185" t="str">
            <v>Automotive Sales</v>
          </cell>
          <cell r="D185" t="str">
            <v>EMPLOYEE</v>
          </cell>
          <cell r="E185" t="str">
            <v>RELOCATION</v>
          </cell>
          <cell r="F185">
            <v>7487.11</v>
          </cell>
          <cell r="G185">
            <v>5896.03</v>
          </cell>
          <cell r="H185">
            <v>4523.95</v>
          </cell>
          <cell r="R185">
            <v>17907.09</v>
          </cell>
          <cell r="S185">
            <v>0</v>
          </cell>
          <cell r="T185">
            <v>17907.09</v>
          </cell>
          <cell r="U185">
            <v>18012.03</v>
          </cell>
          <cell r="V185">
            <v>71559.81</v>
          </cell>
          <cell r="W185">
            <v>-53547.78</v>
          </cell>
          <cell r="X185">
            <v>69926.080000000002</v>
          </cell>
          <cell r="Y185">
            <v>17907.09</v>
          </cell>
          <cell r="Z185" t="str">
            <v>Employee Expenses</v>
          </cell>
        </row>
        <row r="186">
          <cell r="A186" t="str">
            <v>China</v>
          </cell>
          <cell r="B186" t="str">
            <v>Country</v>
          </cell>
          <cell r="C186" t="str">
            <v>Automotive Sales</v>
          </cell>
          <cell r="D186" t="str">
            <v>EMPLOYEE</v>
          </cell>
          <cell r="E186" t="str">
            <v>SEVERANCE</v>
          </cell>
          <cell r="F186">
            <v>14789.68</v>
          </cell>
          <cell r="G186">
            <v>14962.18</v>
          </cell>
          <cell r="H186">
            <v>15197.13</v>
          </cell>
          <cell r="R186">
            <v>44948.99</v>
          </cell>
          <cell r="S186">
            <v>0</v>
          </cell>
          <cell r="T186">
            <v>44948.99</v>
          </cell>
          <cell r="U186">
            <v>45218.61</v>
          </cell>
          <cell r="V186">
            <v>171356.51</v>
          </cell>
          <cell r="W186">
            <v>-126137.9</v>
          </cell>
          <cell r="X186">
            <v>167407.59</v>
          </cell>
          <cell r="Y186">
            <v>44948.99</v>
          </cell>
          <cell r="Z186" t="str">
            <v>Employee Expenses</v>
          </cell>
        </row>
        <row r="187">
          <cell r="A187" t="str">
            <v>China</v>
          </cell>
          <cell r="B187" t="str">
            <v>Country</v>
          </cell>
          <cell r="C187" t="str">
            <v>Automotive Sales</v>
          </cell>
          <cell r="D187" t="str">
            <v>EMPLOYEE</v>
          </cell>
          <cell r="E187" t="str">
            <v>PENSION</v>
          </cell>
          <cell r="F187">
            <v>11440.98</v>
          </cell>
          <cell r="G187">
            <v>11472.19</v>
          </cell>
          <cell r="H187">
            <v>11444.42</v>
          </cell>
          <cell r="R187">
            <v>34357.589999999997</v>
          </cell>
          <cell r="S187">
            <v>0</v>
          </cell>
          <cell r="T187">
            <v>34357.589999999997</v>
          </cell>
          <cell r="U187">
            <v>34563.519999999997</v>
          </cell>
          <cell r="V187">
            <v>132781.12</v>
          </cell>
          <cell r="W187">
            <v>-98217.600000000006</v>
          </cell>
          <cell r="X187">
            <v>129720.39</v>
          </cell>
          <cell r="Y187">
            <v>34357.589999999997</v>
          </cell>
          <cell r="Z187" t="str">
            <v>Employee Expenses</v>
          </cell>
        </row>
        <row r="188">
          <cell r="A188" t="str">
            <v>China</v>
          </cell>
          <cell r="B188" t="str">
            <v>Country</v>
          </cell>
          <cell r="C188" t="str">
            <v>Automotive Sales</v>
          </cell>
          <cell r="D188" t="str">
            <v>ASP</v>
          </cell>
          <cell r="E188" t="str">
            <v>ASP</v>
          </cell>
          <cell r="V188">
            <v>15518.43</v>
          </cell>
          <cell r="W188">
            <v>-15518.43</v>
          </cell>
          <cell r="X188">
            <v>15163.67</v>
          </cell>
          <cell r="Y188">
            <v>0</v>
          </cell>
          <cell r="Z188" t="str">
            <v>ASP</v>
          </cell>
        </row>
        <row r="189">
          <cell r="A189" t="str">
            <v>China</v>
          </cell>
          <cell r="B189" t="str">
            <v>Country</v>
          </cell>
          <cell r="C189" t="str">
            <v>Automotive Sales</v>
          </cell>
          <cell r="D189" t="str">
            <v>COMMISSIONS</v>
          </cell>
          <cell r="E189" t="str">
            <v>COMMISSIONS</v>
          </cell>
          <cell r="V189">
            <v>-193909.28</v>
          </cell>
          <cell r="W189">
            <v>193909.28</v>
          </cell>
          <cell r="X189">
            <v>-189262.14</v>
          </cell>
          <cell r="Y189">
            <v>0</v>
          </cell>
          <cell r="Z189" t="str">
            <v>Commissions (3rd Party)</v>
          </cell>
        </row>
        <row r="190">
          <cell r="A190" t="str">
            <v>China</v>
          </cell>
          <cell r="B190" t="str">
            <v>Country</v>
          </cell>
          <cell r="C190" t="str">
            <v>Automotive Sales</v>
          </cell>
          <cell r="D190" t="str">
            <v>CUSTOMER</v>
          </cell>
          <cell r="E190" t="str">
            <v>CONVENTION&amp;SEMINAR</v>
          </cell>
          <cell r="V190">
            <v>93273.33</v>
          </cell>
          <cell r="W190">
            <v>-93273.33</v>
          </cell>
          <cell r="X190">
            <v>91021.24</v>
          </cell>
          <cell r="Y190">
            <v>0</v>
          </cell>
          <cell r="Z190" t="str">
            <v>Other Direct Opex</v>
          </cell>
        </row>
        <row r="191">
          <cell r="A191" t="str">
            <v>China</v>
          </cell>
          <cell r="B191" t="str">
            <v>Country</v>
          </cell>
          <cell r="C191" t="str">
            <v>Automotive Sales</v>
          </cell>
          <cell r="D191" t="str">
            <v>CUSTOMER</v>
          </cell>
          <cell r="E191" t="str">
            <v>FINANCIAL_ASSISTANCE</v>
          </cell>
          <cell r="F191">
            <v>8568.7900000000009</v>
          </cell>
          <cell r="H191">
            <v>126510.5</v>
          </cell>
          <cell r="R191">
            <v>135079.29</v>
          </cell>
          <cell r="S191">
            <v>0</v>
          </cell>
          <cell r="T191">
            <v>135079.29</v>
          </cell>
          <cell r="U191">
            <v>135856.72</v>
          </cell>
          <cell r="V191">
            <v>41878.410000000003</v>
          </cell>
          <cell r="W191">
            <v>93978.31</v>
          </cell>
          <cell r="X191">
            <v>40622.9</v>
          </cell>
          <cell r="Y191">
            <v>135079.29</v>
          </cell>
          <cell r="Z191" t="str">
            <v>Other Direct Opex</v>
          </cell>
        </row>
        <row r="192">
          <cell r="A192" t="str">
            <v>China</v>
          </cell>
          <cell r="B192" t="str">
            <v>Country</v>
          </cell>
          <cell r="C192" t="str">
            <v>Automotive Sales</v>
          </cell>
          <cell r="D192" t="str">
            <v>CUSTOMER</v>
          </cell>
          <cell r="E192" t="str">
            <v>TRADE_POLICY_ADJ</v>
          </cell>
          <cell r="V192">
            <v>6774.81</v>
          </cell>
          <cell r="W192">
            <v>-6774.81</v>
          </cell>
          <cell r="X192">
            <v>6611.66</v>
          </cell>
          <cell r="Y192">
            <v>0</v>
          </cell>
          <cell r="Z192" t="str">
            <v>Other Direct Opex</v>
          </cell>
        </row>
        <row r="193">
          <cell r="A193" t="str">
            <v>China</v>
          </cell>
          <cell r="B193" t="str">
            <v>Country</v>
          </cell>
          <cell r="C193" t="str">
            <v>Automotive Sales</v>
          </cell>
          <cell r="D193" t="str">
            <v>SERVICE</v>
          </cell>
          <cell r="E193" t="str">
            <v>ENGINEERING</v>
          </cell>
          <cell r="F193">
            <v>1459.96</v>
          </cell>
          <cell r="G193">
            <v>115.14</v>
          </cell>
          <cell r="H193">
            <v>2746.6</v>
          </cell>
          <cell r="R193">
            <v>4321.7</v>
          </cell>
          <cell r="S193">
            <v>0</v>
          </cell>
          <cell r="T193">
            <v>4321.7</v>
          </cell>
          <cell r="U193">
            <v>4345.0600000000004</v>
          </cell>
          <cell r="V193">
            <v>6912.08</v>
          </cell>
          <cell r="W193">
            <v>-2567.02</v>
          </cell>
          <cell r="X193">
            <v>6752.84</v>
          </cell>
          <cell r="Y193">
            <v>4321.7</v>
          </cell>
          <cell r="Z193" t="str">
            <v>Services</v>
          </cell>
        </row>
        <row r="194">
          <cell r="A194" t="str">
            <v>China</v>
          </cell>
          <cell r="B194" t="str">
            <v>Country</v>
          </cell>
          <cell r="C194" t="str">
            <v>Automotive Sales</v>
          </cell>
          <cell r="D194" t="str">
            <v>SERVICE</v>
          </cell>
          <cell r="E194" t="str">
            <v>FINANCIAL_INSURANCE</v>
          </cell>
          <cell r="V194">
            <v>370.87</v>
          </cell>
          <cell r="W194">
            <v>-370.87</v>
          </cell>
          <cell r="X194">
            <v>362.11</v>
          </cell>
          <cell r="Y194">
            <v>0</v>
          </cell>
          <cell r="Z194" t="str">
            <v>Services</v>
          </cell>
        </row>
        <row r="195">
          <cell r="A195" t="str">
            <v>China</v>
          </cell>
          <cell r="B195" t="str">
            <v>Country</v>
          </cell>
          <cell r="C195" t="str">
            <v>Automotive Sales</v>
          </cell>
          <cell r="D195" t="str">
            <v>SERVICE</v>
          </cell>
          <cell r="E195" t="str">
            <v>SITE</v>
          </cell>
          <cell r="V195">
            <v>324.18</v>
          </cell>
          <cell r="W195">
            <v>-324.18</v>
          </cell>
          <cell r="X195">
            <v>315.83999999999997</v>
          </cell>
          <cell r="Y195">
            <v>0</v>
          </cell>
          <cell r="Z195" t="str">
            <v>Services</v>
          </cell>
        </row>
        <row r="196">
          <cell r="A196" t="str">
            <v>China</v>
          </cell>
          <cell r="B196" t="str">
            <v>Country</v>
          </cell>
          <cell r="C196" t="str">
            <v>Automotive Sales</v>
          </cell>
          <cell r="D196" t="str">
            <v>GOODS</v>
          </cell>
          <cell r="E196" t="str">
            <v>OFFICE&amp;STATIONARY</v>
          </cell>
          <cell r="F196">
            <v>372.7</v>
          </cell>
          <cell r="G196">
            <v>1027.74</v>
          </cell>
          <cell r="H196">
            <v>348.86</v>
          </cell>
          <cell r="R196">
            <v>1749.3</v>
          </cell>
          <cell r="S196">
            <v>0</v>
          </cell>
          <cell r="T196">
            <v>1749.3</v>
          </cell>
          <cell r="U196">
            <v>1760.97</v>
          </cell>
          <cell r="V196">
            <v>5373.39</v>
          </cell>
          <cell r="W196">
            <v>-3612.42</v>
          </cell>
          <cell r="X196">
            <v>5249.49</v>
          </cell>
          <cell r="Y196">
            <v>1749.3000000000002</v>
          </cell>
          <cell r="Z196" t="str">
            <v>Other Direct Opex</v>
          </cell>
        </row>
        <row r="197">
          <cell r="A197" t="str">
            <v>China</v>
          </cell>
          <cell r="B197" t="str">
            <v>Country</v>
          </cell>
          <cell r="C197" t="str">
            <v>Automotive Sales</v>
          </cell>
          <cell r="D197" t="str">
            <v>GOODS</v>
          </cell>
          <cell r="E197" t="str">
            <v>EQUIPMENT&amp;FURNITURE</v>
          </cell>
          <cell r="F197">
            <v>437.44</v>
          </cell>
          <cell r="G197">
            <v>218.03</v>
          </cell>
          <cell r="H197">
            <v>724.27</v>
          </cell>
          <cell r="R197">
            <v>1379.74</v>
          </cell>
          <cell r="S197">
            <v>0</v>
          </cell>
          <cell r="T197">
            <v>1379.74</v>
          </cell>
          <cell r="U197">
            <v>1387.58</v>
          </cell>
          <cell r="V197">
            <v>4571.3999999999996</v>
          </cell>
          <cell r="W197">
            <v>-3183.82</v>
          </cell>
          <cell r="X197">
            <v>4462.8900000000003</v>
          </cell>
          <cell r="Y197">
            <v>1379.74</v>
          </cell>
          <cell r="Z197" t="str">
            <v>Other Direct Opex</v>
          </cell>
        </row>
        <row r="198">
          <cell r="A198" t="str">
            <v>China</v>
          </cell>
          <cell r="B198" t="str">
            <v>Country</v>
          </cell>
          <cell r="C198" t="str">
            <v>Automotive Sales</v>
          </cell>
          <cell r="D198" t="str">
            <v>GOODS</v>
          </cell>
          <cell r="E198" t="str">
            <v>POSTAGE</v>
          </cell>
          <cell r="F198">
            <v>1338.28</v>
          </cell>
          <cell r="G198">
            <v>564.54999999999995</v>
          </cell>
          <cell r="H198">
            <v>660.98</v>
          </cell>
          <cell r="R198">
            <v>2563.81</v>
          </cell>
          <cell r="S198">
            <v>0</v>
          </cell>
          <cell r="T198">
            <v>2563.81</v>
          </cell>
          <cell r="U198">
            <v>2577.87</v>
          </cell>
          <cell r="V198">
            <v>8699.1</v>
          </cell>
          <cell r="W198">
            <v>-6121.23</v>
          </cell>
          <cell r="X198">
            <v>8496.2900000000009</v>
          </cell>
          <cell r="Y198">
            <v>2563.81</v>
          </cell>
          <cell r="Z198" t="str">
            <v>Other Direct Opex</v>
          </cell>
        </row>
        <row r="199">
          <cell r="A199" t="str">
            <v>China</v>
          </cell>
          <cell r="B199" t="str">
            <v>Country</v>
          </cell>
          <cell r="C199" t="str">
            <v>Automotive Sales</v>
          </cell>
          <cell r="D199" t="str">
            <v>GOODS</v>
          </cell>
          <cell r="E199" t="str">
            <v>PUBLICATION&amp;SUBSCRIP</v>
          </cell>
          <cell r="V199">
            <v>57.83</v>
          </cell>
          <cell r="W199">
            <v>-57.83</v>
          </cell>
          <cell r="X199">
            <v>56.34</v>
          </cell>
          <cell r="Y199">
            <v>0</v>
          </cell>
          <cell r="Z199" t="str">
            <v>Other Direct Opex</v>
          </cell>
        </row>
        <row r="200">
          <cell r="A200" t="str">
            <v>China</v>
          </cell>
          <cell r="B200" t="str">
            <v>Country</v>
          </cell>
          <cell r="C200" t="str">
            <v>Automotive Sales</v>
          </cell>
          <cell r="D200" t="str">
            <v>GOODS</v>
          </cell>
          <cell r="E200" t="str">
            <v>GIFT</v>
          </cell>
          <cell r="H200">
            <v>92.33</v>
          </cell>
          <cell r="R200">
            <v>92.33</v>
          </cell>
          <cell r="S200">
            <v>0</v>
          </cell>
          <cell r="T200">
            <v>92.33</v>
          </cell>
          <cell r="U200">
            <v>92.87</v>
          </cell>
          <cell r="V200">
            <v>1155.08</v>
          </cell>
          <cell r="W200">
            <v>-1062.21</v>
          </cell>
          <cell r="X200">
            <v>1128.1500000000001</v>
          </cell>
          <cell r="Y200">
            <v>92.33</v>
          </cell>
          <cell r="Z200" t="str">
            <v>Other Direct Opex</v>
          </cell>
        </row>
        <row r="201">
          <cell r="A201" t="str">
            <v>China</v>
          </cell>
          <cell r="B201" t="str">
            <v>Country</v>
          </cell>
          <cell r="C201" t="str">
            <v>Automotive Sales</v>
          </cell>
          <cell r="D201" t="str">
            <v>GOODS</v>
          </cell>
          <cell r="E201" t="str">
            <v>SALES_AID</v>
          </cell>
          <cell r="F201">
            <v>1253.98</v>
          </cell>
          <cell r="R201">
            <v>1253.98</v>
          </cell>
          <cell r="S201">
            <v>0</v>
          </cell>
          <cell r="T201">
            <v>1253.98</v>
          </cell>
          <cell r="U201">
            <v>1259.48</v>
          </cell>
          <cell r="V201">
            <v>8571.68</v>
          </cell>
          <cell r="W201">
            <v>-7312.2</v>
          </cell>
          <cell r="X201">
            <v>8396.99</v>
          </cell>
          <cell r="Y201">
            <v>1253.98</v>
          </cell>
          <cell r="Z201" t="str">
            <v>Other Direct Opex</v>
          </cell>
        </row>
        <row r="202">
          <cell r="A202" t="str">
            <v>China</v>
          </cell>
          <cell r="B202" t="str">
            <v>Country</v>
          </cell>
          <cell r="C202" t="str">
            <v>Automotive Sales</v>
          </cell>
          <cell r="D202" t="str">
            <v>GOODS</v>
          </cell>
          <cell r="E202" t="str">
            <v>PETROLEUM</v>
          </cell>
          <cell r="V202">
            <v>101.04</v>
          </cell>
          <cell r="W202">
            <v>-101.04</v>
          </cell>
          <cell r="X202">
            <v>98.8</v>
          </cell>
          <cell r="Y202">
            <v>0</v>
          </cell>
          <cell r="Z202" t="str">
            <v>Other Direct Opex</v>
          </cell>
        </row>
        <row r="203">
          <cell r="A203" t="str">
            <v>China</v>
          </cell>
          <cell r="B203" t="str">
            <v>Country</v>
          </cell>
          <cell r="C203" t="str">
            <v>Automotive Sales</v>
          </cell>
          <cell r="D203" t="str">
            <v>GOODS</v>
          </cell>
          <cell r="E203" t="str">
            <v>MEDICAL</v>
          </cell>
          <cell r="V203">
            <v>4298.3</v>
          </cell>
          <cell r="W203">
            <v>-4298.3</v>
          </cell>
          <cell r="X203">
            <v>4202.3599999999997</v>
          </cell>
          <cell r="Y203">
            <v>0</v>
          </cell>
          <cell r="Z203" t="str">
            <v>Other Direct Opex</v>
          </cell>
        </row>
        <row r="204">
          <cell r="A204" t="str">
            <v>China</v>
          </cell>
          <cell r="B204" t="str">
            <v>Country</v>
          </cell>
          <cell r="C204" t="str">
            <v>Automotive Sales</v>
          </cell>
          <cell r="D204" t="str">
            <v>GOODS</v>
          </cell>
          <cell r="E204" t="str">
            <v>OTHER</v>
          </cell>
          <cell r="V204">
            <v>1128.54</v>
          </cell>
          <cell r="W204">
            <v>-1128.54</v>
          </cell>
          <cell r="X204">
            <v>1102.6400000000001</v>
          </cell>
          <cell r="Y204">
            <v>0</v>
          </cell>
          <cell r="Z204" t="str">
            <v>Other Direct Opex</v>
          </cell>
        </row>
        <row r="205">
          <cell r="A205" t="str">
            <v>China</v>
          </cell>
          <cell r="B205" t="str">
            <v>Country</v>
          </cell>
          <cell r="C205" t="str">
            <v>Automotive Sales</v>
          </cell>
          <cell r="D205" t="str">
            <v>PRODUCT_STORAGE&amp;HAND</v>
          </cell>
          <cell r="E205" t="str">
            <v>STOREHOUSE</v>
          </cell>
          <cell r="V205">
            <v>1083.98</v>
          </cell>
          <cell r="W205">
            <v>-1083.98</v>
          </cell>
          <cell r="X205">
            <v>1059.1600000000001</v>
          </cell>
          <cell r="Y205">
            <v>0</v>
          </cell>
          <cell r="Z205" t="str">
            <v>Services</v>
          </cell>
        </row>
        <row r="206">
          <cell r="A206" t="str">
            <v>China</v>
          </cell>
          <cell r="B206" t="str">
            <v>Country</v>
          </cell>
          <cell r="C206" t="str">
            <v>Automotive Sales</v>
          </cell>
          <cell r="D206" t="str">
            <v>TAX</v>
          </cell>
          <cell r="E206" t="str">
            <v>FINANCIAL_OTHER</v>
          </cell>
          <cell r="G206">
            <v>1100.46</v>
          </cell>
          <cell r="R206">
            <v>1100.46</v>
          </cell>
          <cell r="S206">
            <v>0</v>
          </cell>
          <cell r="T206">
            <v>1100.46</v>
          </cell>
          <cell r="U206">
            <v>1108.98</v>
          </cell>
          <cell r="V206">
            <v>563.79</v>
          </cell>
          <cell r="W206">
            <v>545.19000000000005</v>
          </cell>
          <cell r="X206">
            <v>550.67999999999995</v>
          </cell>
          <cell r="Y206">
            <v>1100.46</v>
          </cell>
          <cell r="Z206" t="str">
            <v>Services</v>
          </cell>
        </row>
        <row r="207">
          <cell r="A207" t="str">
            <v>China</v>
          </cell>
          <cell r="B207" t="str">
            <v>Country</v>
          </cell>
          <cell r="C207" t="str">
            <v>Automotive Sales</v>
          </cell>
          <cell r="D207" t="str">
            <v>TAX</v>
          </cell>
          <cell r="E207" t="str">
            <v>TAX</v>
          </cell>
          <cell r="F207">
            <v>27678.22</v>
          </cell>
          <cell r="G207">
            <v>22034.43</v>
          </cell>
          <cell r="H207">
            <v>43925.94</v>
          </cell>
          <cell r="R207">
            <v>93638.59</v>
          </cell>
          <cell r="S207">
            <v>0</v>
          </cell>
          <cell r="T207">
            <v>93638.59</v>
          </cell>
          <cell r="U207">
            <v>94222.61</v>
          </cell>
          <cell r="V207">
            <v>340343.6</v>
          </cell>
          <cell r="W207">
            <v>-246120.99</v>
          </cell>
          <cell r="X207">
            <v>331247.23</v>
          </cell>
          <cell r="Y207">
            <v>93638.59</v>
          </cell>
          <cell r="Z207" t="str">
            <v>Other Direct Opex</v>
          </cell>
        </row>
        <row r="208">
          <cell r="A208" t="str">
            <v>China</v>
          </cell>
          <cell r="B208" t="str">
            <v>Country</v>
          </cell>
          <cell r="C208" t="str">
            <v>Automotive Sales</v>
          </cell>
          <cell r="D208" t="str">
            <v>OTHER CASH</v>
          </cell>
          <cell r="E208" t="str">
            <v>SETTLEMENT_BALANCE_S</v>
          </cell>
          <cell r="F208">
            <v>157.11000000000001</v>
          </cell>
          <cell r="G208">
            <v>156.59</v>
          </cell>
          <cell r="H208">
            <v>156.91999999999999</v>
          </cell>
          <cell r="R208">
            <v>470.62</v>
          </cell>
          <cell r="S208">
            <v>0</v>
          </cell>
          <cell r="T208">
            <v>470.62</v>
          </cell>
          <cell r="U208">
            <v>473.43</v>
          </cell>
          <cell r="V208">
            <v>2142.35</v>
          </cell>
          <cell r="W208">
            <v>-1668.92</v>
          </cell>
          <cell r="X208">
            <v>2093.0100000000002</v>
          </cell>
          <cell r="Y208">
            <v>470.62</v>
          </cell>
          <cell r="Z208" t="str">
            <v>Other Direct Opex</v>
          </cell>
        </row>
        <row r="209">
          <cell r="A209" t="str">
            <v>China</v>
          </cell>
          <cell r="B209" t="str">
            <v>Country</v>
          </cell>
          <cell r="C209" t="str">
            <v>Automotive Sales</v>
          </cell>
          <cell r="D209" t="str">
            <v>OTHER CASH</v>
          </cell>
          <cell r="E209" t="str">
            <v>OTHER</v>
          </cell>
          <cell r="H209">
            <v>454.87</v>
          </cell>
          <cell r="R209">
            <v>454.87</v>
          </cell>
          <cell r="S209">
            <v>0</v>
          </cell>
          <cell r="T209">
            <v>454.87</v>
          </cell>
          <cell r="U209">
            <v>457.54</v>
          </cell>
          <cell r="W209">
            <v>457.54</v>
          </cell>
          <cell r="Y209">
            <v>454.87</v>
          </cell>
          <cell r="Z209" t="str">
            <v>Other Direct Opex</v>
          </cell>
        </row>
        <row r="210">
          <cell r="A210" t="str">
            <v>China</v>
          </cell>
          <cell r="B210" t="str">
            <v>Country</v>
          </cell>
          <cell r="C210" t="str">
            <v>Automotive Sales</v>
          </cell>
          <cell r="D210" t="str">
            <v>FINANCIAL_NON CASH</v>
          </cell>
          <cell r="E210" t="str">
            <v>DEPRECIATION</v>
          </cell>
          <cell r="F210">
            <v>157.97</v>
          </cell>
          <cell r="G210">
            <v>157.47</v>
          </cell>
          <cell r="H210">
            <v>157.77000000000001</v>
          </cell>
          <cell r="R210">
            <v>473.21</v>
          </cell>
          <cell r="S210">
            <v>0</v>
          </cell>
          <cell r="T210">
            <v>473.21</v>
          </cell>
          <cell r="U210">
            <v>476.03</v>
          </cell>
          <cell r="V210">
            <v>1728.52</v>
          </cell>
          <cell r="W210">
            <v>-1252.49</v>
          </cell>
          <cell r="X210">
            <v>1688.42</v>
          </cell>
          <cell r="Y210">
            <v>473.21000000000004</v>
          </cell>
          <cell r="Z210" t="str">
            <v>Non Cash</v>
          </cell>
        </row>
        <row r="211">
          <cell r="A211" t="str">
            <v>China</v>
          </cell>
          <cell r="B211" t="str">
            <v>Country</v>
          </cell>
          <cell r="C211" t="str">
            <v>Automotive Sales</v>
          </cell>
          <cell r="D211" t="str">
            <v>FINANCIAL_NON CASH</v>
          </cell>
          <cell r="E211" t="str">
            <v>RETIRE</v>
          </cell>
          <cell r="V211">
            <v>0</v>
          </cell>
          <cell r="W211">
            <v>0</v>
          </cell>
          <cell r="X211">
            <v>0</v>
          </cell>
          <cell r="Y211">
            <v>0</v>
          </cell>
          <cell r="Z211" t="str">
            <v>Non Cash</v>
          </cell>
        </row>
        <row r="212">
          <cell r="A212" t="str">
            <v>China</v>
          </cell>
          <cell r="B212" t="str">
            <v>Country</v>
          </cell>
          <cell r="C212" t="str">
            <v>Automotive Sales</v>
          </cell>
          <cell r="D212" t="str">
            <v>EMIT</v>
          </cell>
          <cell r="E212" t="str">
            <v>SYSTEMS</v>
          </cell>
          <cell r="F212">
            <v>298.92</v>
          </cell>
          <cell r="G212">
            <v>277.62</v>
          </cell>
          <cell r="R212">
            <v>576.54</v>
          </cell>
          <cell r="S212">
            <v>0</v>
          </cell>
          <cell r="T212">
            <v>576.54</v>
          </cell>
          <cell r="U212">
            <v>580</v>
          </cell>
          <cell r="V212">
            <v>496.43</v>
          </cell>
          <cell r="W212">
            <v>83.57</v>
          </cell>
          <cell r="X212">
            <v>485.11</v>
          </cell>
          <cell r="Y212">
            <v>576.54</v>
          </cell>
          <cell r="Z212" t="str">
            <v>Services</v>
          </cell>
        </row>
        <row r="213">
          <cell r="A213" t="str">
            <v>China</v>
          </cell>
          <cell r="B213" t="str">
            <v>Country</v>
          </cell>
          <cell r="C213" t="str">
            <v>Automotive Sales</v>
          </cell>
          <cell r="D213" t="str">
            <v>EMIT</v>
          </cell>
          <cell r="E213" t="str">
            <v>TELECOM</v>
          </cell>
          <cell r="F213">
            <v>2534.8000000000002</v>
          </cell>
          <cell r="G213">
            <v>2242.63</v>
          </cell>
          <cell r="H213">
            <v>3865.84</v>
          </cell>
          <cell r="R213">
            <v>8643.27</v>
          </cell>
          <cell r="S213">
            <v>0</v>
          </cell>
          <cell r="T213">
            <v>8643.27</v>
          </cell>
          <cell r="U213">
            <v>8694.3700000000008</v>
          </cell>
          <cell r="V213">
            <v>55566.559999999998</v>
          </cell>
          <cell r="W213">
            <v>-46872.19</v>
          </cell>
          <cell r="X213">
            <v>54280.98</v>
          </cell>
          <cell r="Y213">
            <v>8643.27</v>
          </cell>
          <cell r="Z213" t="str">
            <v>Services</v>
          </cell>
        </row>
        <row r="214">
          <cell r="A214" t="str">
            <v>China</v>
          </cell>
          <cell r="B214" t="str">
            <v>Country</v>
          </cell>
          <cell r="C214" t="str">
            <v>Automotive Sales</v>
          </cell>
          <cell r="D214" t="str">
            <v>HR</v>
          </cell>
          <cell r="E214" t="str">
            <v>HR</v>
          </cell>
          <cell r="F214">
            <v>1251.06</v>
          </cell>
          <cell r="G214">
            <v>1247.1099999999999</v>
          </cell>
          <cell r="H214">
            <v>1249.52</v>
          </cell>
          <cell r="R214">
            <v>3747.69</v>
          </cell>
          <cell r="S214">
            <v>0</v>
          </cell>
          <cell r="T214">
            <v>3747.69</v>
          </cell>
          <cell r="U214">
            <v>3770.16</v>
          </cell>
          <cell r="V214">
            <v>15677.14</v>
          </cell>
          <cell r="W214">
            <v>-11906.98</v>
          </cell>
          <cell r="X214">
            <v>15315.82</v>
          </cell>
          <cell r="Y214">
            <v>3747.69</v>
          </cell>
          <cell r="Z214" t="str">
            <v>Services</v>
          </cell>
        </row>
        <row r="215">
          <cell r="A215" t="str">
            <v>China</v>
          </cell>
          <cell r="B215" t="str">
            <v>Country</v>
          </cell>
          <cell r="C215" t="str">
            <v>Automotive Sales</v>
          </cell>
          <cell r="D215" t="str">
            <v>PUBLIC_AFFAIRS</v>
          </cell>
          <cell r="E215" t="str">
            <v>SERVICE_PUBLIC_AFFAI</v>
          </cell>
          <cell r="F215">
            <v>1816.1</v>
          </cell>
          <cell r="G215">
            <v>2122.5</v>
          </cell>
          <cell r="H215">
            <v>2383.86</v>
          </cell>
          <cell r="R215">
            <v>6322.46</v>
          </cell>
          <cell r="S215">
            <v>0</v>
          </cell>
          <cell r="T215">
            <v>6322.46</v>
          </cell>
          <cell r="U215">
            <v>6360.81</v>
          </cell>
          <cell r="W215">
            <v>6360.81</v>
          </cell>
          <cell r="Y215">
            <v>6322.46</v>
          </cell>
          <cell r="Z215" t="str">
            <v>Services</v>
          </cell>
        </row>
        <row r="216">
          <cell r="A216" t="str">
            <v>China</v>
          </cell>
          <cell r="B216" t="str">
            <v>Country</v>
          </cell>
          <cell r="C216" t="str">
            <v>Automotive Sales</v>
          </cell>
          <cell r="D216" t="str">
            <v>LEGAL</v>
          </cell>
          <cell r="E216" t="str">
            <v>LEGAL</v>
          </cell>
          <cell r="V216">
            <v>248.88</v>
          </cell>
          <cell r="W216">
            <v>-248.88</v>
          </cell>
          <cell r="X216">
            <v>242.58</v>
          </cell>
          <cell r="Y216">
            <v>0</v>
          </cell>
          <cell r="Z216" t="str">
            <v>Services</v>
          </cell>
        </row>
        <row r="217">
          <cell r="A217" t="str">
            <v>China</v>
          </cell>
          <cell r="B217" t="str">
            <v>Country</v>
          </cell>
          <cell r="C217" t="str">
            <v>Distributor Business</v>
          </cell>
          <cell r="D217" t="str">
            <v>EMPLOYEE</v>
          </cell>
          <cell r="E217" t="str">
            <v>SWB</v>
          </cell>
          <cell r="F217">
            <v>84486.65</v>
          </cell>
          <cell r="G217">
            <v>86428.28</v>
          </cell>
          <cell r="H217">
            <v>82971.34</v>
          </cell>
          <cell r="R217">
            <v>253886.27</v>
          </cell>
          <cell r="S217">
            <v>0</v>
          </cell>
          <cell r="T217">
            <v>253886.27</v>
          </cell>
          <cell r="U217">
            <v>255411.41</v>
          </cell>
          <cell r="V217">
            <v>1058894.71</v>
          </cell>
          <cell r="W217">
            <v>-803483.3</v>
          </cell>
          <cell r="X217">
            <v>1034376.84</v>
          </cell>
          <cell r="Y217">
            <v>253886.27</v>
          </cell>
          <cell r="Z217" t="str">
            <v>Employee Expenses</v>
          </cell>
        </row>
        <row r="218">
          <cell r="A218" t="str">
            <v>China</v>
          </cell>
          <cell r="B218" t="str">
            <v>Country</v>
          </cell>
          <cell r="C218" t="str">
            <v>Distributor Business</v>
          </cell>
          <cell r="D218" t="str">
            <v>EMPLOYEE</v>
          </cell>
          <cell r="E218" t="str">
            <v>T&amp;E</v>
          </cell>
          <cell r="F218">
            <v>20088.259999999998</v>
          </cell>
          <cell r="G218">
            <v>17079.09</v>
          </cell>
          <cell r="H218">
            <v>42400.4</v>
          </cell>
          <cell r="R218">
            <v>79567.75</v>
          </cell>
          <cell r="S218">
            <v>0</v>
          </cell>
          <cell r="T218">
            <v>79567.75</v>
          </cell>
          <cell r="U218">
            <v>80038.3</v>
          </cell>
          <cell r="V218">
            <v>519457.36</v>
          </cell>
          <cell r="W218">
            <v>-439419.06</v>
          </cell>
          <cell r="X218">
            <v>507299.06</v>
          </cell>
          <cell r="Y218">
            <v>79567.75</v>
          </cell>
          <cell r="Z218" t="str">
            <v>T&amp;E</v>
          </cell>
        </row>
        <row r="219">
          <cell r="A219" t="str">
            <v>China</v>
          </cell>
          <cell r="B219" t="str">
            <v>Country</v>
          </cell>
          <cell r="C219" t="str">
            <v>Distributor Business</v>
          </cell>
          <cell r="D219" t="str">
            <v>EMPLOYEE</v>
          </cell>
          <cell r="E219" t="str">
            <v>TRAINING</v>
          </cell>
          <cell r="F219">
            <v>190.53</v>
          </cell>
          <cell r="H219">
            <v>10979.35</v>
          </cell>
          <cell r="R219">
            <v>11169.88</v>
          </cell>
          <cell r="S219">
            <v>0</v>
          </cell>
          <cell r="T219">
            <v>11169.88</v>
          </cell>
          <cell r="U219">
            <v>11234.92</v>
          </cell>
          <cell r="V219">
            <v>137802.16</v>
          </cell>
          <cell r="W219">
            <v>-126567.24</v>
          </cell>
          <cell r="X219">
            <v>134554.67000000001</v>
          </cell>
          <cell r="Y219">
            <v>11169.880000000001</v>
          </cell>
          <cell r="Z219" t="str">
            <v>Employee Expenses</v>
          </cell>
        </row>
        <row r="220">
          <cell r="A220" t="str">
            <v>China</v>
          </cell>
          <cell r="B220" t="str">
            <v>Country</v>
          </cell>
          <cell r="C220" t="str">
            <v>Distributor Business</v>
          </cell>
          <cell r="D220" t="str">
            <v>EMPLOYEE</v>
          </cell>
          <cell r="E220" t="str">
            <v>RELOCATION</v>
          </cell>
          <cell r="F220">
            <v>2687</v>
          </cell>
          <cell r="G220">
            <v>2001.16</v>
          </cell>
          <cell r="H220">
            <v>1945.34</v>
          </cell>
          <cell r="R220">
            <v>6633.5</v>
          </cell>
          <cell r="S220">
            <v>0</v>
          </cell>
          <cell r="T220">
            <v>6633.5</v>
          </cell>
          <cell r="U220">
            <v>6672.16</v>
          </cell>
          <cell r="V220">
            <v>40346.379999999997</v>
          </cell>
          <cell r="W220">
            <v>-33674.22</v>
          </cell>
          <cell r="X220">
            <v>39417.440000000002</v>
          </cell>
          <cell r="Y220">
            <v>6633.5</v>
          </cell>
          <cell r="Z220" t="str">
            <v>Employee Expenses</v>
          </cell>
        </row>
        <row r="221">
          <cell r="A221" t="str">
            <v>China</v>
          </cell>
          <cell r="B221" t="str">
            <v>Country</v>
          </cell>
          <cell r="C221" t="str">
            <v>Distributor Business</v>
          </cell>
          <cell r="D221" t="str">
            <v>EMPLOYEE</v>
          </cell>
          <cell r="E221" t="str">
            <v>SEVERANCE</v>
          </cell>
          <cell r="F221">
            <v>9421.32</v>
          </cell>
          <cell r="G221">
            <v>9484.59</v>
          </cell>
          <cell r="H221">
            <v>8974.99</v>
          </cell>
          <cell r="R221">
            <v>27880.9</v>
          </cell>
          <cell r="S221">
            <v>0</v>
          </cell>
          <cell r="T221">
            <v>27880.9</v>
          </cell>
          <cell r="U221">
            <v>28048.15</v>
          </cell>
          <cell r="V221">
            <v>107299.96</v>
          </cell>
          <cell r="W221">
            <v>-79251.81</v>
          </cell>
          <cell r="X221">
            <v>104824.97</v>
          </cell>
          <cell r="Y221">
            <v>27880.9</v>
          </cell>
          <cell r="Z221" t="str">
            <v>Employee Expenses</v>
          </cell>
        </row>
        <row r="222">
          <cell r="A222" t="str">
            <v>China</v>
          </cell>
          <cell r="B222" t="str">
            <v>Country</v>
          </cell>
          <cell r="C222" t="str">
            <v>Distributor Business</v>
          </cell>
          <cell r="D222" t="str">
            <v>EMPLOYEE</v>
          </cell>
          <cell r="E222" t="str">
            <v>PENSION</v>
          </cell>
          <cell r="F222">
            <v>5794.26</v>
          </cell>
          <cell r="G222">
            <v>5809.63</v>
          </cell>
          <cell r="H222">
            <v>5487.6</v>
          </cell>
          <cell r="R222">
            <v>17091.490000000002</v>
          </cell>
          <cell r="S222">
            <v>0</v>
          </cell>
          <cell r="T222">
            <v>17091.490000000002</v>
          </cell>
          <cell r="U222">
            <v>17193.990000000002</v>
          </cell>
          <cell r="V222">
            <v>70335.06</v>
          </cell>
          <cell r="W222">
            <v>-53141.07</v>
          </cell>
          <cell r="X222">
            <v>68712.789999999994</v>
          </cell>
          <cell r="Y222">
            <v>17091.489999999998</v>
          </cell>
          <cell r="Z222" t="str">
            <v>Employee Expenses</v>
          </cell>
        </row>
        <row r="223">
          <cell r="A223" t="str">
            <v>China</v>
          </cell>
          <cell r="B223" t="str">
            <v>Country</v>
          </cell>
          <cell r="C223" t="str">
            <v>Distributor Business</v>
          </cell>
          <cell r="D223" t="str">
            <v>CONTRACTOR</v>
          </cell>
          <cell r="E223" t="str">
            <v>CONTRACTOR</v>
          </cell>
          <cell r="F223">
            <v>448.52</v>
          </cell>
          <cell r="G223">
            <v>448.52</v>
          </cell>
          <cell r="H223">
            <v>448.52</v>
          </cell>
          <cell r="R223">
            <v>1345.56</v>
          </cell>
          <cell r="S223">
            <v>0</v>
          </cell>
          <cell r="T223">
            <v>1345.56</v>
          </cell>
          <cell r="U223">
            <v>1355.93</v>
          </cell>
          <cell r="V223">
            <v>7867.96</v>
          </cell>
          <cell r="W223">
            <v>-6512.03</v>
          </cell>
          <cell r="X223">
            <v>7648.15</v>
          </cell>
          <cell r="Y223">
            <v>1345.56</v>
          </cell>
          <cell r="Z223" t="str">
            <v>Services</v>
          </cell>
        </row>
        <row r="224">
          <cell r="A224" t="str">
            <v>China</v>
          </cell>
          <cell r="B224" t="str">
            <v>Country</v>
          </cell>
          <cell r="C224" t="str">
            <v>Distributor Business</v>
          </cell>
          <cell r="D224" t="str">
            <v>ASP</v>
          </cell>
          <cell r="E224" t="str">
            <v>ASP</v>
          </cell>
          <cell r="V224">
            <v>388.59</v>
          </cell>
          <cell r="W224">
            <v>-388.59</v>
          </cell>
          <cell r="X224">
            <v>379.69</v>
          </cell>
          <cell r="Y224">
            <v>0</v>
          </cell>
          <cell r="Z224" t="str">
            <v>ASP</v>
          </cell>
        </row>
        <row r="225">
          <cell r="A225" t="str">
            <v>China</v>
          </cell>
          <cell r="B225" t="str">
            <v>Country</v>
          </cell>
          <cell r="C225" t="str">
            <v>Distributor Business</v>
          </cell>
          <cell r="D225" t="str">
            <v>CUSTOMER</v>
          </cell>
          <cell r="E225" t="str">
            <v>CONVENTION&amp;SEMINAR</v>
          </cell>
          <cell r="V225">
            <v>143885.48000000001</v>
          </cell>
          <cell r="W225">
            <v>-143885.48000000001</v>
          </cell>
          <cell r="X225">
            <v>140420.88</v>
          </cell>
          <cell r="Y225">
            <v>0</v>
          </cell>
          <cell r="Z225" t="str">
            <v>Other Direct Opex</v>
          </cell>
        </row>
        <row r="226">
          <cell r="A226" t="str">
            <v>China</v>
          </cell>
          <cell r="B226" t="str">
            <v>Country</v>
          </cell>
          <cell r="C226" t="str">
            <v>Distributor Business</v>
          </cell>
          <cell r="D226" t="str">
            <v>CUSTOMER</v>
          </cell>
          <cell r="E226" t="str">
            <v>BAD DEBT</v>
          </cell>
          <cell r="V226">
            <v>26361.52</v>
          </cell>
          <cell r="W226">
            <v>-26361.52</v>
          </cell>
          <cell r="X226">
            <v>25749.62</v>
          </cell>
          <cell r="Y226">
            <v>0</v>
          </cell>
          <cell r="Z226" t="str">
            <v>Bad Debt</v>
          </cell>
        </row>
        <row r="227">
          <cell r="A227" t="str">
            <v>China</v>
          </cell>
          <cell r="B227" t="str">
            <v>Country</v>
          </cell>
          <cell r="C227" t="str">
            <v>Distributor Business</v>
          </cell>
          <cell r="D227" t="str">
            <v>CUSTOMER</v>
          </cell>
          <cell r="E227" t="str">
            <v>TRADE_POLICY_ADJ</v>
          </cell>
          <cell r="V227">
            <v>-80.400000000000006</v>
          </cell>
          <cell r="W227">
            <v>80.400000000000006</v>
          </cell>
          <cell r="X227">
            <v>-78.59</v>
          </cell>
          <cell r="Y227">
            <v>0</v>
          </cell>
          <cell r="Z227" t="str">
            <v>Other Direct Opex</v>
          </cell>
        </row>
        <row r="228">
          <cell r="A228" t="str">
            <v>China</v>
          </cell>
          <cell r="B228" t="str">
            <v>Country</v>
          </cell>
          <cell r="C228" t="str">
            <v>Distributor Business</v>
          </cell>
          <cell r="D228" t="str">
            <v>CUSTOMER</v>
          </cell>
          <cell r="E228" t="str">
            <v>SMALL_VARIATION</v>
          </cell>
          <cell r="F228">
            <v>-2.17</v>
          </cell>
          <cell r="R228">
            <v>-2.17</v>
          </cell>
          <cell r="S228">
            <v>0</v>
          </cell>
          <cell r="T228">
            <v>-2.17</v>
          </cell>
          <cell r="U228">
            <v>-2.1800000000000002</v>
          </cell>
          <cell r="V228">
            <v>-13.14</v>
          </cell>
          <cell r="W228">
            <v>10.96</v>
          </cell>
          <cell r="X228">
            <v>-12.82</v>
          </cell>
          <cell r="Y228">
            <v>-2.17</v>
          </cell>
          <cell r="Z228" t="str">
            <v>Other Direct Opex</v>
          </cell>
        </row>
        <row r="229">
          <cell r="A229" t="str">
            <v>China</v>
          </cell>
          <cell r="B229" t="str">
            <v>Country</v>
          </cell>
          <cell r="C229" t="str">
            <v>Distributor Business</v>
          </cell>
          <cell r="D229" t="str">
            <v>SERVICE</v>
          </cell>
          <cell r="E229" t="str">
            <v>ENGINEERING</v>
          </cell>
          <cell r="G229">
            <v>261.63</v>
          </cell>
          <cell r="R229">
            <v>261.63</v>
          </cell>
          <cell r="S229">
            <v>0</v>
          </cell>
          <cell r="T229">
            <v>261.63</v>
          </cell>
          <cell r="U229">
            <v>263.66000000000003</v>
          </cell>
          <cell r="W229">
            <v>263.66000000000003</v>
          </cell>
          <cell r="Y229">
            <v>261.63</v>
          </cell>
          <cell r="Z229" t="str">
            <v>Services</v>
          </cell>
        </row>
        <row r="230">
          <cell r="A230" t="str">
            <v>China</v>
          </cell>
          <cell r="B230" t="str">
            <v>Country</v>
          </cell>
          <cell r="C230" t="str">
            <v>Distributor Business</v>
          </cell>
          <cell r="D230" t="str">
            <v>SERVICE</v>
          </cell>
          <cell r="E230" t="str">
            <v>FINANCIAL_INSURANCE</v>
          </cell>
          <cell r="V230">
            <v>196.56</v>
          </cell>
          <cell r="W230">
            <v>-196.56</v>
          </cell>
          <cell r="X230">
            <v>191.92</v>
          </cell>
          <cell r="Y230">
            <v>0</v>
          </cell>
          <cell r="Z230" t="str">
            <v>Services</v>
          </cell>
        </row>
        <row r="231">
          <cell r="A231" t="str">
            <v>China</v>
          </cell>
          <cell r="B231" t="str">
            <v>Country</v>
          </cell>
          <cell r="C231" t="str">
            <v>Distributor Business</v>
          </cell>
          <cell r="D231" t="str">
            <v>SERVICE</v>
          </cell>
          <cell r="E231" t="str">
            <v>SITE</v>
          </cell>
          <cell r="F231">
            <v>257.27</v>
          </cell>
          <cell r="R231">
            <v>257.27</v>
          </cell>
          <cell r="S231">
            <v>0</v>
          </cell>
          <cell r="T231">
            <v>257.27</v>
          </cell>
          <cell r="U231">
            <v>259.22000000000003</v>
          </cell>
          <cell r="V231">
            <v>8262.23</v>
          </cell>
          <cell r="W231">
            <v>-8003.01</v>
          </cell>
          <cell r="X231">
            <v>8020.36</v>
          </cell>
          <cell r="Y231">
            <v>257.27</v>
          </cell>
          <cell r="Z231" t="str">
            <v>Services</v>
          </cell>
        </row>
        <row r="232">
          <cell r="A232" t="str">
            <v>China</v>
          </cell>
          <cell r="B232" t="str">
            <v>Country</v>
          </cell>
          <cell r="C232" t="str">
            <v>Distributor Business</v>
          </cell>
          <cell r="D232" t="str">
            <v>SERVICE</v>
          </cell>
          <cell r="E232" t="str">
            <v>OTHER</v>
          </cell>
          <cell r="V232">
            <v>3028.47</v>
          </cell>
          <cell r="W232">
            <v>-3028.47</v>
          </cell>
          <cell r="X232">
            <v>2950.67</v>
          </cell>
          <cell r="Y232">
            <v>0</v>
          </cell>
          <cell r="Z232" t="str">
            <v>Other Direct Opex</v>
          </cell>
        </row>
        <row r="233">
          <cell r="A233" t="str">
            <v>China</v>
          </cell>
          <cell r="B233" t="str">
            <v>Country</v>
          </cell>
          <cell r="C233" t="str">
            <v>Distributor Business</v>
          </cell>
          <cell r="D233" t="str">
            <v>GOODS</v>
          </cell>
          <cell r="E233" t="str">
            <v>OFFICE&amp;STATIONARY</v>
          </cell>
          <cell r="F233">
            <v>763.89</v>
          </cell>
          <cell r="G233">
            <v>666.47</v>
          </cell>
          <cell r="H233">
            <v>2708.67</v>
          </cell>
          <cell r="R233">
            <v>4139.03</v>
          </cell>
          <cell r="S233">
            <v>0</v>
          </cell>
          <cell r="T233">
            <v>4139.03</v>
          </cell>
          <cell r="U233">
            <v>4164.59</v>
          </cell>
          <cell r="V233">
            <v>36350.35</v>
          </cell>
          <cell r="W233">
            <v>-32185.759999999998</v>
          </cell>
          <cell r="X233">
            <v>35496.33</v>
          </cell>
          <cell r="Y233">
            <v>4139.0300000000007</v>
          </cell>
          <cell r="Z233" t="str">
            <v>Other Direct Opex</v>
          </cell>
        </row>
        <row r="234">
          <cell r="A234" t="str">
            <v>China</v>
          </cell>
          <cell r="B234" t="str">
            <v>Country</v>
          </cell>
          <cell r="C234" t="str">
            <v>Distributor Business</v>
          </cell>
          <cell r="D234" t="str">
            <v>GOODS</v>
          </cell>
          <cell r="E234" t="str">
            <v>EQUIPMENT&amp;FURNITURE</v>
          </cell>
          <cell r="F234">
            <v>189.41</v>
          </cell>
          <cell r="G234">
            <v>218.03</v>
          </cell>
          <cell r="H234">
            <v>592.46</v>
          </cell>
          <cell r="R234">
            <v>999.9</v>
          </cell>
          <cell r="S234">
            <v>0</v>
          </cell>
          <cell r="T234">
            <v>999.9</v>
          </cell>
          <cell r="U234">
            <v>1005.88</v>
          </cell>
          <cell r="V234">
            <v>4215.17</v>
          </cell>
          <cell r="W234">
            <v>-3209.29</v>
          </cell>
          <cell r="X234">
            <v>4114.7700000000004</v>
          </cell>
          <cell r="Y234">
            <v>999.90000000000009</v>
          </cell>
          <cell r="Z234" t="str">
            <v>Other Direct Opex</v>
          </cell>
        </row>
        <row r="235">
          <cell r="A235" t="str">
            <v>China</v>
          </cell>
          <cell r="B235" t="str">
            <v>Country</v>
          </cell>
          <cell r="C235" t="str">
            <v>Distributor Business</v>
          </cell>
          <cell r="D235" t="str">
            <v>GOODS</v>
          </cell>
          <cell r="E235" t="str">
            <v>POSTAGE</v>
          </cell>
          <cell r="F235">
            <v>661.41</v>
          </cell>
          <cell r="G235">
            <v>763.88</v>
          </cell>
          <cell r="H235">
            <v>938.53</v>
          </cell>
          <cell r="R235">
            <v>2363.8200000000002</v>
          </cell>
          <cell r="S235">
            <v>0</v>
          </cell>
          <cell r="T235">
            <v>2363.8200000000002</v>
          </cell>
          <cell r="U235">
            <v>2378.6799999999998</v>
          </cell>
          <cell r="V235">
            <v>10975.81</v>
          </cell>
          <cell r="W235">
            <v>-8597.1299999999992</v>
          </cell>
          <cell r="X235">
            <v>10708.28</v>
          </cell>
          <cell r="Y235">
            <v>2363.8199999999997</v>
          </cell>
          <cell r="Z235" t="str">
            <v>Other Direct Opex</v>
          </cell>
        </row>
        <row r="236">
          <cell r="A236" t="str">
            <v>China</v>
          </cell>
          <cell r="B236" t="str">
            <v>Country</v>
          </cell>
          <cell r="C236" t="str">
            <v>Distributor Business</v>
          </cell>
          <cell r="D236" t="str">
            <v>GOODS</v>
          </cell>
          <cell r="E236" t="str">
            <v>PUBLICATION&amp;SUBSCRIP</v>
          </cell>
          <cell r="H236">
            <v>4593.01</v>
          </cell>
          <cell r="R236">
            <v>4593.01</v>
          </cell>
          <cell r="S236">
            <v>0</v>
          </cell>
          <cell r="T236">
            <v>4593.01</v>
          </cell>
          <cell r="U236">
            <v>4619.87</v>
          </cell>
          <cell r="V236">
            <v>257.16000000000003</v>
          </cell>
          <cell r="W236">
            <v>4362.71</v>
          </cell>
          <cell r="X236">
            <v>251</v>
          </cell>
          <cell r="Y236">
            <v>4593.01</v>
          </cell>
          <cell r="Z236" t="str">
            <v>Other Direct Opex</v>
          </cell>
        </row>
        <row r="237">
          <cell r="A237" t="str">
            <v>China</v>
          </cell>
          <cell r="B237" t="str">
            <v>Country</v>
          </cell>
          <cell r="C237" t="str">
            <v>Distributor Business</v>
          </cell>
          <cell r="D237" t="str">
            <v>GOODS</v>
          </cell>
          <cell r="E237" t="str">
            <v>CLOTHING_SAFETY</v>
          </cell>
          <cell r="V237">
            <v>145.54</v>
          </cell>
          <cell r="W237">
            <v>-145.54</v>
          </cell>
          <cell r="X237">
            <v>142.21</v>
          </cell>
          <cell r="Y237">
            <v>0</v>
          </cell>
          <cell r="Z237" t="str">
            <v>Other Direct Opex</v>
          </cell>
        </row>
        <row r="238">
          <cell r="A238" t="str">
            <v>China</v>
          </cell>
          <cell r="B238" t="str">
            <v>Country</v>
          </cell>
          <cell r="C238" t="str">
            <v>Distributor Business</v>
          </cell>
          <cell r="D238" t="str">
            <v>GOODS</v>
          </cell>
          <cell r="E238" t="str">
            <v>GIFT</v>
          </cell>
          <cell r="V238">
            <v>644.70000000000005</v>
          </cell>
          <cell r="W238">
            <v>-644.70000000000005</v>
          </cell>
          <cell r="X238">
            <v>629.66999999999996</v>
          </cell>
          <cell r="Y238">
            <v>0</v>
          </cell>
          <cell r="Z238" t="str">
            <v>Other Direct Opex</v>
          </cell>
        </row>
        <row r="239">
          <cell r="A239" t="str">
            <v>China</v>
          </cell>
          <cell r="B239" t="str">
            <v>Country</v>
          </cell>
          <cell r="C239" t="str">
            <v>Distributor Business</v>
          </cell>
          <cell r="D239" t="str">
            <v>GOODS</v>
          </cell>
          <cell r="E239" t="str">
            <v>SALES_AID</v>
          </cell>
          <cell r="V239">
            <v>12670.61</v>
          </cell>
          <cell r="W239">
            <v>-12670.61</v>
          </cell>
          <cell r="X239">
            <v>12367.62</v>
          </cell>
          <cell r="Y239">
            <v>0</v>
          </cell>
          <cell r="Z239" t="str">
            <v>Other Direct Opex</v>
          </cell>
        </row>
        <row r="240">
          <cell r="A240" t="str">
            <v>China</v>
          </cell>
          <cell r="B240" t="str">
            <v>Country</v>
          </cell>
          <cell r="C240" t="str">
            <v>Distributor Business</v>
          </cell>
          <cell r="D240" t="str">
            <v>GOODS</v>
          </cell>
          <cell r="E240" t="str">
            <v>MEDICAL</v>
          </cell>
          <cell r="V240">
            <v>1995.27</v>
          </cell>
          <cell r="W240">
            <v>-1995.27</v>
          </cell>
          <cell r="X240">
            <v>1950.97</v>
          </cell>
          <cell r="Y240">
            <v>0</v>
          </cell>
          <cell r="Z240" t="str">
            <v>Other Direct Opex</v>
          </cell>
        </row>
        <row r="241">
          <cell r="A241" t="str">
            <v>China</v>
          </cell>
          <cell r="B241" t="str">
            <v>Country</v>
          </cell>
          <cell r="C241" t="str">
            <v>Distributor Business</v>
          </cell>
          <cell r="D241" t="str">
            <v>GOODS</v>
          </cell>
          <cell r="E241" t="str">
            <v>OTHER</v>
          </cell>
          <cell r="F241">
            <v>216.95</v>
          </cell>
          <cell r="G241">
            <v>207.13</v>
          </cell>
          <cell r="H241">
            <v>76.31</v>
          </cell>
          <cell r="R241">
            <v>500.39</v>
          </cell>
          <cell r="S241">
            <v>0</v>
          </cell>
          <cell r="T241">
            <v>500.39</v>
          </cell>
          <cell r="U241">
            <v>504.22</v>
          </cell>
          <cell r="V241">
            <v>14808.17</v>
          </cell>
          <cell r="W241">
            <v>-14303.95</v>
          </cell>
          <cell r="X241">
            <v>14372.58</v>
          </cell>
          <cell r="Y241">
            <v>500.39</v>
          </cell>
          <cell r="Z241" t="str">
            <v>Other Direct Opex</v>
          </cell>
        </row>
        <row r="242">
          <cell r="A242" t="str">
            <v>China</v>
          </cell>
          <cell r="B242" t="str">
            <v>Country</v>
          </cell>
          <cell r="C242" t="str">
            <v>Distributor Business</v>
          </cell>
          <cell r="D242" t="str">
            <v>M&amp;R</v>
          </cell>
          <cell r="E242" t="str">
            <v>M&amp;R</v>
          </cell>
          <cell r="F242">
            <v>1055.54</v>
          </cell>
          <cell r="H242">
            <v>2.08</v>
          </cell>
          <cell r="R242">
            <v>1057.6199999999999</v>
          </cell>
          <cell r="S242">
            <v>0</v>
          </cell>
          <cell r="T242">
            <v>1057.6199999999999</v>
          </cell>
          <cell r="U242">
            <v>1065.6199999999999</v>
          </cell>
          <cell r="V242">
            <v>4521.8599999999997</v>
          </cell>
          <cell r="W242">
            <v>-3456.24</v>
          </cell>
          <cell r="X242">
            <v>4382.12</v>
          </cell>
          <cell r="Y242">
            <v>1057.6199999999999</v>
          </cell>
          <cell r="Z242" t="str">
            <v>Other Direct Opex</v>
          </cell>
        </row>
        <row r="243">
          <cell r="A243" t="str">
            <v>China</v>
          </cell>
          <cell r="B243" t="str">
            <v>Country</v>
          </cell>
          <cell r="C243" t="str">
            <v>Distributor Business</v>
          </cell>
          <cell r="D243" t="str">
            <v>UTILITIES</v>
          </cell>
          <cell r="E243" t="str">
            <v>UTILITIES</v>
          </cell>
          <cell r="F243">
            <v>463.69</v>
          </cell>
          <cell r="G243">
            <v>2958.71</v>
          </cell>
          <cell r="H243">
            <v>436.08</v>
          </cell>
          <cell r="R243">
            <v>3858.48</v>
          </cell>
          <cell r="S243">
            <v>0</v>
          </cell>
          <cell r="T243">
            <v>3858.48</v>
          </cell>
          <cell r="U243">
            <v>3886.7</v>
          </cell>
          <cell r="V243">
            <v>11895.52</v>
          </cell>
          <cell r="W243">
            <v>-8008.82</v>
          </cell>
          <cell r="X243">
            <v>11555.23</v>
          </cell>
          <cell r="Y243">
            <v>3858.48</v>
          </cell>
          <cell r="Z243" t="str">
            <v>Other Direct Opex</v>
          </cell>
        </row>
        <row r="244">
          <cell r="A244" t="str">
            <v>China</v>
          </cell>
          <cell r="B244" t="str">
            <v>Country</v>
          </cell>
          <cell r="C244" t="str">
            <v>Distributor Business</v>
          </cell>
          <cell r="D244" t="str">
            <v>TAX</v>
          </cell>
          <cell r="E244" t="str">
            <v>FINANCIAL_OTHER</v>
          </cell>
          <cell r="V244">
            <v>435.52</v>
          </cell>
          <cell r="W244">
            <v>-435.52</v>
          </cell>
          <cell r="X244">
            <v>425.44</v>
          </cell>
          <cell r="Y244">
            <v>0</v>
          </cell>
          <cell r="Z244" t="str">
            <v>Services</v>
          </cell>
        </row>
        <row r="245">
          <cell r="A245" t="str">
            <v>China</v>
          </cell>
          <cell r="B245" t="str">
            <v>Country</v>
          </cell>
          <cell r="C245" t="str">
            <v>Distributor Business</v>
          </cell>
          <cell r="D245" t="str">
            <v>TAX</v>
          </cell>
          <cell r="E245" t="str">
            <v>TAX</v>
          </cell>
          <cell r="F245">
            <v>91.7</v>
          </cell>
          <cell r="G245">
            <v>3031.1</v>
          </cell>
          <cell r="H245">
            <v>3935.42</v>
          </cell>
          <cell r="R245">
            <v>7058.22</v>
          </cell>
          <cell r="S245">
            <v>0</v>
          </cell>
          <cell r="T245">
            <v>7058.22</v>
          </cell>
          <cell r="U245">
            <v>7105.4</v>
          </cell>
          <cell r="V245">
            <v>85745.77</v>
          </cell>
          <cell r="W245">
            <v>-78640.37</v>
          </cell>
          <cell r="X245">
            <v>83539.490000000005</v>
          </cell>
          <cell r="Y245">
            <v>7058.2199999999993</v>
          </cell>
          <cell r="Z245" t="str">
            <v>Other Direct Opex</v>
          </cell>
        </row>
        <row r="246">
          <cell r="A246" t="str">
            <v>China</v>
          </cell>
          <cell r="B246" t="str">
            <v>Country</v>
          </cell>
          <cell r="C246" t="str">
            <v>Distributor Business</v>
          </cell>
          <cell r="D246" t="str">
            <v>OTHER CASH</v>
          </cell>
          <cell r="E246" t="str">
            <v>RENT&amp;LEASE</v>
          </cell>
          <cell r="F246">
            <v>26302.57</v>
          </cell>
          <cell r="G246">
            <v>17402.240000000002</v>
          </cell>
          <cell r="H246">
            <v>35238.43</v>
          </cell>
          <cell r="R246">
            <v>78943.240000000005</v>
          </cell>
          <cell r="S246">
            <v>0</v>
          </cell>
          <cell r="T246">
            <v>78943.240000000005</v>
          </cell>
          <cell r="U246">
            <v>79401.81</v>
          </cell>
          <cell r="V246">
            <v>432945.15</v>
          </cell>
          <cell r="W246">
            <v>-353543.34</v>
          </cell>
          <cell r="X246">
            <v>422881.67</v>
          </cell>
          <cell r="Y246">
            <v>78943.239999999991</v>
          </cell>
          <cell r="Z246" t="str">
            <v>Other Direct Opex</v>
          </cell>
        </row>
        <row r="247">
          <cell r="A247" t="str">
            <v>China</v>
          </cell>
          <cell r="B247" t="str">
            <v>Country</v>
          </cell>
          <cell r="C247" t="str">
            <v>Distributor Business</v>
          </cell>
          <cell r="D247" t="str">
            <v>OTHER CASH</v>
          </cell>
          <cell r="E247" t="str">
            <v>SETTLEMENT_BALANCE_S</v>
          </cell>
          <cell r="F247">
            <v>81.58</v>
          </cell>
          <cell r="G247">
            <v>81.31</v>
          </cell>
          <cell r="H247">
            <v>81.459999999999994</v>
          </cell>
          <cell r="R247">
            <v>244.35</v>
          </cell>
          <cell r="S247">
            <v>0</v>
          </cell>
          <cell r="T247">
            <v>244.35</v>
          </cell>
          <cell r="U247">
            <v>245.83</v>
          </cell>
          <cell r="V247">
            <v>1135.53</v>
          </cell>
          <cell r="W247">
            <v>-889.7</v>
          </cell>
          <cell r="X247">
            <v>1109.3499999999999</v>
          </cell>
          <cell r="Y247">
            <v>244.34999999999997</v>
          </cell>
          <cell r="Z247" t="str">
            <v>Other Direct Opex</v>
          </cell>
        </row>
        <row r="248">
          <cell r="A248" t="str">
            <v>China</v>
          </cell>
          <cell r="B248" t="str">
            <v>Country</v>
          </cell>
          <cell r="C248" t="str">
            <v>Distributor Business</v>
          </cell>
          <cell r="D248" t="str">
            <v>OTHER CASH</v>
          </cell>
          <cell r="E248" t="str">
            <v>OTHER</v>
          </cell>
          <cell r="H248">
            <v>236.17</v>
          </cell>
          <cell r="R248">
            <v>236.17</v>
          </cell>
          <cell r="S248">
            <v>0</v>
          </cell>
          <cell r="T248">
            <v>236.17</v>
          </cell>
          <cell r="U248">
            <v>237.56</v>
          </cell>
          <cell r="W248">
            <v>237.56</v>
          </cell>
          <cell r="Y248">
            <v>236.17</v>
          </cell>
          <cell r="Z248" t="str">
            <v>Other Direct Opex</v>
          </cell>
        </row>
        <row r="249">
          <cell r="A249" t="str">
            <v>China</v>
          </cell>
          <cell r="B249" t="str">
            <v>Country</v>
          </cell>
          <cell r="C249" t="str">
            <v>Distributor Business</v>
          </cell>
          <cell r="D249" t="str">
            <v>FINANCIAL_NON CASH</v>
          </cell>
          <cell r="E249" t="str">
            <v>DEPRECIATION</v>
          </cell>
          <cell r="F249">
            <v>10879.19</v>
          </cell>
          <cell r="G249">
            <v>10872.22</v>
          </cell>
          <cell r="H249">
            <v>10876.49</v>
          </cell>
          <cell r="R249">
            <v>32627.9</v>
          </cell>
          <cell r="S249">
            <v>0</v>
          </cell>
          <cell r="T249">
            <v>32627.9</v>
          </cell>
          <cell r="U249">
            <v>32867.980000000003</v>
          </cell>
          <cell r="V249">
            <v>136450.34</v>
          </cell>
          <cell r="W249">
            <v>-103582.36</v>
          </cell>
          <cell r="X249">
            <v>132402.79999999999</v>
          </cell>
          <cell r="Y249">
            <v>32627.9</v>
          </cell>
          <cell r="Z249" t="str">
            <v>Non Cash</v>
          </cell>
        </row>
        <row r="250">
          <cell r="A250" t="str">
            <v>China</v>
          </cell>
          <cell r="B250" t="str">
            <v>Country</v>
          </cell>
          <cell r="C250" t="str">
            <v>Distributor Business</v>
          </cell>
          <cell r="D250" t="str">
            <v>FINANCIAL_NON CASH</v>
          </cell>
          <cell r="E250" t="str">
            <v>RETIRE</v>
          </cell>
          <cell r="V250">
            <v>5106.97</v>
          </cell>
          <cell r="W250">
            <v>-5106.97</v>
          </cell>
          <cell r="X250">
            <v>4989.41</v>
          </cell>
          <cell r="Y250">
            <v>0</v>
          </cell>
          <cell r="Z250" t="str">
            <v>Non Cash</v>
          </cell>
        </row>
        <row r="251">
          <cell r="A251" t="str">
            <v>China</v>
          </cell>
          <cell r="B251" t="str">
            <v>Country</v>
          </cell>
          <cell r="C251" t="str">
            <v>Distributor Business</v>
          </cell>
          <cell r="D251" t="str">
            <v>EMIT</v>
          </cell>
          <cell r="E251" t="str">
            <v>SYSTEMS</v>
          </cell>
          <cell r="G251">
            <v>190.41</v>
          </cell>
          <cell r="R251">
            <v>190.41</v>
          </cell>
          <cell r="S251">
            <v>0</v>
          </cell>
          <cell r="T251">
            <v>190.41</v>
          </cell>
          <cell r="U251">
            <v>191.88</v>
          </cell>
          <cell r="V251">
            <v>71.22</v>
          </cell>
          <cell r="W251">
            <v>120.66</v>
          </cell>
          <cell r="X251">
            <v>69.59</v>
          </cell>
          <cell r="Y251">
            <v>190.41</v>
          </cell>
          <cell r="Z251" t="str">
            <v>Services</v>
          </cell>
        </row>
        <row r="252">
          <cell r="A252" t="str">
            <v>China</v>
          </cell>
          <cell r="B252" t="str">
            <v>Country</v>
          </cell>
          <cell r="C252" t="str">
            <v>Distributor Business</v>
          </cell>
          <cell r="D252" t="str">
            <v>EMIT</v>
          </cell>
          <cell r="E252" t="str">
            <v>TELECOM</v>
          </cell>
          <cell r="F252">
            <v>1774.86</v>
          </cell>
          <cell r="G252">
            <v>1576.04</v>
          </cell>
          <cell r="H252">
            <v>4952.79</v>
          </cell>
          <cell r="R252">
            <v>8303.69</v>
          </cell>
          <cell r="S252">
            <v>0</v>
          </cell>
          <cell r="T252">
            <v>8303.69</v>
          </cell>
          <cell r="U252">
            <v>8352.65</v>
          </cell>
          <cell r="V252">
            <v>51502.400000000001</v>
          </cell>
          <cell r="W252">
            <v>-43149.75</v>
          </cell>
          <cell r="X252">
            <v>50310.29</v>
          </cell>
          <cell r="Y252">
            <v>8303.6899999999987</v>
          </cell>
          <cell r="Z252" t="str">
            <v>Services</v>
          </cell>
        </row>
        <row r="253">
          <cell r="A253" t="str">
            <v>China</v>
          </cell>
          <cell r="B253" t="str">
            <v>Country</v>
          </cell>
          <cell r="C253" t="str">
            <v>Distributor Business</v>
          </cell>
          <cell r="D253" t="str">
            <v>HR</v>
          </cell>
          <cell r="E253" t="str">
            <v>HR</v>
          </cell>
          <cell r="F253">
            <v>1108.98</v>
          </cell>
          <cell r="G253">
            <v>647.54</v>
          </cell>
          <cell r="H253">
            <v>624.77</v>
          </cell>
          <cell r="R253">
            <v>2381.29</v>
          </cell>
          <cell r="S253">
            <v>0</v>
          </cell>
          <cell r="T253">
            <v>2381.29</v>
          </cell>
          <cell r="U253">
            <v>2396.3200000000002</v>
          </cell>
          <cell r="V253">
            <v>91115.36</v>
          </cell>
          <cell r="W253">
            <v>-88719.039999999994</v>
          </cell>
          <cell r="X253">
            <v>88473.49</v>
          </cell>
          <cell r="Y253">
            <v>2381.29</v>
          </cell>
          <cell r="Z253" t="str">
            <v>Services</v>
          </cell>
        </row>
        <row r="254">
          <cell r="A254" t="str">
            <v>China</v>
          </cell>
          <cell r="B254" t="str">
            <v>Country</v>
          </cell>
          <cell r="C254" t="str">
            <v>Distributor Business</v>
          </cell>
          <cell r="D254" t="str">
            <v>PUBLIC_AFFAIRS</v>
          </cell>
          <cell r="E254" t="str">
            <v>SERVICE_PUBLIC_AFFAI</v>
          </cell>
          <cell r="F254">
            <v>2848.34</v>
          </cell>
          <cell r="G254">
            <v>5570.15</v>
          </cell>
          <cell r="H254">
            <v>746.8</v>
          </cell>
          <cell r="R254">
            <v>9165.2900000000009</v>
          </cell>
          <cell r="S254">
            <v>0</v>
          </cell>
          <cell r="T254">
            <v>9165.2900000000009</v>
          </cell>
          <cell r="U254">
            <v>9225.27</v>
          </cell>
          <cell r="V254">
            <v>39828.74</v>
          </cell>
          <cell r="W254">
            <v>-30603.47</v>
          </cell>
          <cell r="X254">
            <v>38898.53</v>
          </cell>
          <cell r="Y254">
            <v>9165.2899999999991</v>
          </cell>
          <cell r="Z254" t="str">
            <v>Services</v>
          </cell>
        </row>
        <row r="255">
          <cell r="A255" t="str">
            <v>China</v>
          </cell>
          <cell r="B255" t="str">
            <v>Country</v>
          </cell>
          <cell r="C255" t="str">
            <v>Distributor Business</v>
          </cell>
          <cell r="D255" t="str">
            <v>LEGAL</v>
          </cell>
          <cell r="E255" t="str">
            <v>LEGAL</v>
          </cell>
          <cell r="V255">
            <v>1299.47</v>
          </cell>
          <cell r="W255">
            <v>-1299.47</v>
          </cell>
          <cell r="X255">
            <v>1271.1300000000001</v>
          </cell>
          <cell r="Y255">
            <v>0</v>
          </cell>
          <cell r="Z255" t="str">
            <v>Services</v>
          </cell>
        </row>
        <row r="256">
          <cell r="A256" t="str">
            <v>China</v>
          </cell>
          <cell r="B256" t="str">
            <v>Country</v>
          </cell>
          <cell r="C256" t="str">
            <v>Distributor Business</v>
          </cell>
          <cell r="D256" t="str">
            <v>TREASURERS</v>
          </cell>
          <cell r="E256" t="str">
            <v>FINANCIAL_OTHER</v>
          </cell>
          <cell r="V256">
            <v>1058.44</v>
          </cell>
          <cell r="W256">
            <v>-1058.44</v>
          </cell>
          <cell r="X256">
            <v>1034.19</v>
          </cell>
          <cell r="Y256">
            <v>0</v>
          </cell>
          <cell r="Z256" t="str">
            <v>Services</v>
          </cell>
        </row>
        <row r="257">
          <cell r="A257" t="str">
            <v>China</v>
          </cell>
          <cell r="B257" t="str">
            <v>Country</v>
          </cell>
          <cell r="C257" t="str">
            <v>Distributor Business</v>
          </cell>
          <cell r="D257" t="str">
            <v>SHE</v>
          </cell>
          <cell r="E257" t="str">
            <v>SAFETY</v>
          </cell>
          <cell r="V257">
            <v>310.44</v>
          </cell>
          <cell r="W257">
            <v>-310.44</v>
          </cell>
          <cell r="X257">
            <v>303.27999999999997</v>
          </cell>
          <cell r="Y257">
            <v>0</v>
          </cell>
          <cell r="Z257" t="str">
            <v>Services</v>
          </cell>
        </row>
        <row r="258">
          <cell r="A258" t="str">
            <v>China</v>
          </cell>
          <cell r="B258" t="str">
            <v>Country</v>
          </cell>
          <cell r="C258" t="str">
            <v>Distributor Business</v>
          </cell>
          <cell r="D258" t="str">
            <v>OTHER</v>
          </cell>
          <cell r="E258" t="str">
            <v>GENERAL_BUSINESS_MAN</v>
          </cell>
          <cell r="V258">
            <v>-24706.94</v>
          </cell>
          <cell r="W258">
            <v>24706.94</v>
          </cell>
          <cell r="X258">
            <v>-23911.75</v>
          </cell>
          <cell r="Y258">
            <v>0</v>
          </cell>
          <cell r="Z258" t="str">
            <v>Other Direct Opex</v>
          </cell>
        </row>
        <row r="259">
          <cell r="A259" t="str">
            <v>China</v>
          </cell>
          <cell r="B259" t="str">
            <v>Country</v>
          </cell>
          <cell r="C259" t="str">
            <v>Field Engineering Su</v>
          </cell>
          <cell r="D259" t="str">
            <v>EMPLOYEE</v>
          </cell>
          <cell r="E259" t="str">
            <v>SWB</v>
          </cell>
          <cell r="F259">
            <v>65802.86</v>
          </cell>
          <cell r="G259">
            <v>64711.51</v>
          </cell>
          <cell r="H259">
            <v>68080.149999999994</v>
          </cell>
          <cell r="R259">
            <v>198594.52</v>
          </cell>
          <cell r="S259">
            <v>0</v>
          </cell>
          <cell r="T259">
            <v>198594.52</v>
          </cell>
          <cell r="U259">
            <v>199782.53</v>
          </cell>
          <cell r="V259">
            <v>791233.53</v>
          </cell>
          <cell r="W259">
            <v>-591451</v>
          </cell>
          <cell r="X259">
            <v>772991.57</v>
          </cell>
          <cell r="Y259">
            <v>198594.52</v>
          </cell>
          <cell r="Z259" t="str">
            <v>Employee Expenses</v>
          </cell>
        </row>
        <row r="260">
          <cell r="A260" t="str">
            <v>China</v>
          </cell>
          <cell r="B260" t="str">
            <v>Country</v>
          </cell>
          <cell r="C260" t="str">
            <v>Field Engineering Su</v>
          </cell>
          <cell r="D260" t="str">
            <v>EMPLOYEE</v>
          </cell>
          <cell r="E260" t="str">
            <v>T&amp;E</v>
          </cell>
          <cell r="F260">
            <v>20289.63</v>
          </cell>
          <cell r="G260">
            <v>18607.12</v>
          </cell>
          <cell r="H260">
            <v>31831.360000000001</v>
          </cell>
          <cell r="R260">
            <v>70728.11</v>
          </cell>
          <cell r="S260">
            <v>0</v>
          </cell>
          <cell r="T260">
            <v>70728.11</v>
          </cell>
          <cell r="U260">
            <v>71147.33</v>
          </cell>
          <cell r="V260">
            <v>389464.5</v>
          </cell>
          <cell r="W260">
            <v>-318317.17</v>
          </cell>
          <cell r="X260">
            <v>380433.55</v>
          </cell>
          <cell r="Y260">
            <v>70728.11</v>
          </cell>
          <cell r="Z260" t="str">
            <v>T&amp;E</v>
          </cell>
        </row>
        <row r="261">
          <cell r="A261" t="str">
            <v>China</v>
          </cell>
          <cell r="B261" t="str">
            <v>Country</v>
          </cell>
          <cell r="C261" t="str">
            <v>Field Engineering Su</v>
          </cell>
          <cell r="D261" t="str">
            <v>EMPLOYEE</v>
          </cell>
          <cell r="E261" t="str">
            <v>TRAINING</v>
          </cell>
          <cell r="F261">
            <v>2756.42</v>
          </cell>
          <cell r="R261">
            <v>2756.42</v>
          </cell>
          <cell r="S261">
            <v>0</v>
          </cell>
          <cell r="T261">
            <v>2756.42</v>
          </cell>
          <cell r="U261">
            <v>2768.52</v>
          </cell>
          <cell r="V261">
            <v>28578.43</v>
          </cell>
          <cell r="W261">
            <v>-25809.91</v>
          </cell>
          <cell r="X261">
            <v>27919.67</v>
          </cell>
          <cell r="Y261">
            <v>2756.42</v>
          </cell>
          <cell r="Z261" t="str">
            <v>Employee Expenses</v>
          </cell>
        </row>
        <row r="262">
          <cell r="A262" t="str">
            <v>China</v>
          </cell>
          <cell r="B262" t="str">
            <v>Country</v>
          </cell>
          <cell r="C262" t="str">
            <v>Field Engineering Su</v>
          </cell>
          <cell r="D262" t="str">
            <v>EMPLOYEE</v>
          </cell>
          <cell r="E262" t="str">
            <v>RELOCATION</v>
          </cell>
          <cell r="F262">
            <v>1730.2</v>
          </cell>
          <cell r="G262">
            <v>1834.56</v>
          </cell>
          <cell r="H262">
            <v>1838.12</v>
          </cell>
          <cell r="R262">
            <v>5402.88</v>
          </cell>
          <cell r="S262">
            <v>0</v>
          </cell>
          <cell r="T262">
            <v>5402.88</v>
          </cell>
          <cell r="U262">
            <v>5435.43</v>
          </cell>
          <cell r="V262">
            <v>32810.93</v>
          </cell>
          <cell r="W262">
            <v>-27375.5</v>
          </cell>
          <cell r="X262">
            <v>32046.57</v>
          </cell>
          <cell r="Y262">
            <v>5402.88</v>
          </cell>
          <cell r="Z262" t="str">
            <v>Employee Expenses</v>
          </cell>
        </row>
        <row r="263">
          <cell r="A263" t="str">
            <v>China</v>
          </cell>
          <cell r="B263" t="str">
            <v>Country</v>
          </cell>
          <cell r="C263" t="str">
            <v>Field Engineering Su</v>
          </cell>
          <cell r="D263" t="str">
            <v>EMPLOYEE</v>
          </cell>
          <cell r="E263" t="str">
            <v>SEVERANCE</v>
          </cell>
          <cell r="F263">
            <v>6654.54</v>
          </cell>
          <cell r="G263">
            <v>6673.32</v>
          </cell>
          <cell r="H263">
            <v>6848.77</v>
          </cell>
          <cell r="R263">
            <v>20176.63</v>
          </cell>
          <cell r="S263">
            <v>0</v>
          </cell>
          <cell r="T263">
            <v>20176.63</v>
          </cell>
          <cell r="U263">
            <v>20297.55</v>
          </cell>
          <cell r="V263">
            <v>78949.58</v>
          </cell>
          <cell r="W263">
            <v>-58652.03</v>
          </cell>
          <cell r="X263">
            <v>77129.48</v>
          </cell>
          <cell r="Y263">
            <v>20176.63</v>
          </cell>
          <cell r="Z263" t="str">
            <v>Employee Expenses</v>
          </cell>
        </row>
        <row r="264">
          <cell r="A264" t="str">
            <v>China</v>
          </cell>
          <cell r="B264" t="str">
            <v>Country</v>
          </cell>
          <cell r="C264" t="str">
            <v>Field Engineering Su</v>
          </cell>
          <cell r="D264" t="str">
            <v>EMPLOYEE</v>
          </cell>
          <cell r="E264" t="str">
            <v>PENSION</v>
          </cell>
          <cell r="F264">
            <v>5583.63</v>
          </cell>
          <cell r="G264">
            <v>5667.12</v>
          </cell>
          <cell r="H264">
            <v>5639.5</v>
          </cell>
          <cell r="R264">
            <v>16890.25</v>
          </cell>
          <cell r="S264">
            <v>0</v>
          </cell>
          <cell r="T264">
            <v>16890.25</v>
          </cell>
          <cell r="U264">
            <v>16991.62</v>
          </cell>
          <cell r="V264">
            <v>61772.22</v>
          </cell>
          <cell r="W264">
            <v>-44780.6</v>
          </cell>
          <cell r="X264">
            <v>60345.81</v>
          </cell>
          <cell r="Y264">
            <v>16890.25</v>
          </cell>
          <cell r="Z264" t="str">
            <v>Employee Expenses</v>
          </cell>
        </row>
        <row r="265">
          <cell r="A265" t="str">
            <v>China</v>
          </cell>
          <cell r="B265" t="str">
            <v>Country</v>
          </cell>
          <cell r="C265" t="str">
            <v>Field Engineering Su</v>
          </cell>
          <cell r="D265" t="str">
            <v>ASP</v>
          </cell>
          <cell r="E265" t="str">
            <v>ASP</v>
          </cell>
          <cell r="V265">
            <v>3353.09</v>
          </cell>
          <cell r="W265">
            <v>-3353.09</v>
          </cell>
          <cell r="X265">
            <v>3273.85</v>
          </cell>
          <cell r="Y265">
            <v>0</v>
          </cell>
          <cell r="Z265" t="str">
            <v>ASP</v>
          </cell>
        </row>
        <row r="266">
          <cell r="A266" t="str">
            <v>China</v>
          </cell>
          <cell r="B266" t="str">
            <v>Country</v>
          </cell>
          <cell r="C266" t="str">
            <v>Field Engineering Su</v>
          </cell>
          <cell r="D266" t="str">
            <v>CUSTOMER</v>
          </cell>
          <cell r="E266" t="str">
            <v>CONVENTION&amp;SEMINAR</v>
          </cell>
          <cell r="V266">
            <v>1195.8</v>
          </cell>
          <cell r="W266">
            <v>-1195.8</v>
          </cell>
          <cell r="X266">
            <v>1167.54</v>
          </cell>
          <cell r="Y266">
            <v>0</v>
          </cell>
          <cell r="Z266" t="str">
            <v>Other Direct Opex</v>
          </cell>
        </row>
        <row r="267">
          <cell r="A267" t="str">
            <v>China</v>
          </cell>
          <cell r="B267" t="str">
            <v>Country</v>
          </cell>
          <cell r="C267" t="str">
            <v>Field Engineering Su</v>
          </cell>
          <cell r="D267" t="str">
            <v>SERVICE</v>
          </cell>
          <cell r="E267" t="str">
            <v>FINANCIAL_INSURANCE</v>
          </cell>
          <cell r="V267">
            <v>175.99</v>
          </cell>
          <cell r="W267">
            <v>-175.99</v>
          </cell>
          <cell r="X267">
            <v>171.81</v>
          </cell>
          <cell r="Y267">
            <v>0</v>
          </cell>
          <cell r="Z267" t="str">
            <v>Services</v>
          </cell>
        </row>
        <row r="268">
          <cell r="A268" t="str">
            <v>China</v>
          </cell>
          <cell r="B268" t="str">
            <v>Country</v>
          </cell>
          <cell r="C268" t="str">
            <v>Field Engineering Su</v>
          </cell>
          <cell r="D268" t="str">
            <v>GOODS</v>
          </cell>
          <cell r="E268" t="str">
            <v>OFFICE&amp;STATIONARY</v>
          </cell>
          <cell r="F268">
            <v>114.9</v>
          </cell>
          <cell r="G268">
            <v>93.22</v>
          </cell>
          <cell r="H268">
            <v>321.17</v>
          </cell>
          <cell r="R268">
            <v>529.29</v>
          </cell>
          <cell r="S268">
            <v>0</v>
          </cell>
          <cell r="T268">
            <v>529.29</v>
          </cell>
          <cell r="U268">
            <v>532.41999999999996</v>
          </cell>
          <cell r="V268">
            <v>1852.32</v>
          </cell>
          <cell r="W268">
            <v>-1319.9</v>
          </cell>
          <cell r="X268">
            <v>1809.4</v>
          </cell>
          <cell r="Y268">
            <v>529.29</v>
          </cell>
          <cell r="Z268" t="str">
            <v>Other Direct Opex</v>
          </cell>
        </row>
        <row r="269">
          <cell r="A269" t="str">
            <v>China</v>
          </cell>
          <cell r="B269" t="str">
            <v>Country</v>
          </cell>
          <cell r="C269" t="str">
            <v>Field Engineering Su</v>
          </cell>
          <cell r="D269" t="str">
            <v>GOODS</v>
          </cell>
          <cell r="E269" t="str">
            <v>EQUIPMENT&amp;FURNITURE</v>
          </cell>
          <cell r="H269">
            <v>404.86</v>
          </cell>
          <cell r="R269">
            <v>404.86</v>
          </cell>
          <cell r="S269">
            <v>0</v>
          </cell>
          <cell r="T269">
            <v>404.86</v>
          </cell>
          <cell r="U269">
            <v>407.23</v>
          </cell>
          <cell r="V269">
            <v>2908.02</v>
          </cell>
          <cell r="W269">
            <v>-2500.79</v>
          </cell>
          <cell r="X269">
            <v>2838.68</v>
          </cell>
          <cell r="Y269">
            <v>404.86</v>
          </cell>
          <cell r="Z269" t="str">
            <v>Other Direct Opex</v>
          </cell>
        </row>
        <row r="270">
          <cell r="A270" t="str">
            <v>China</v>
          </cell>
          <cell r="B270" t="str">
            <v>Country</v>
          </cell>
          <cell r="C270" t="str">
            <v>Field Engineering Su</v>
          </cell>
          <cell r="D270" t="str">
            <v>GOODS</v>
          </cell>
          <cell r="E270" t="str">
            <v>POSTAGE</v>
          </cell>
          <cell r="F270">
            <v>137.46</v>
          </cell>
          <cell r="G270">
            <v>107.99</v>
          </cell>
          <cell r="H270">
            <v>222.31</v>
          </cell>
          <cell r="R270">
            <v>467.76</v>
          </cell>
          <cell r="S270">
            <v>0</v>
          </cell>
          <cell r="T270">
            <v>467.76</v>
          </cell>
          <cell r="U270">
            <v>470.5</v>
          </cell>
          <cell r="V270">
            <v>1871.29</v>
          </cell>
          <cell r="W270">
            <v>-1400.79</v>
          </cell>
          <cell r="X270">
            <v>1828.21</v>
          </cell>
          <cell r="Y270">
            <v>467.76</v>
          </cell>
          <cell r="Z270" t="str">
            <v>Other Direct Opex</v>
          </cell>
        </row>
        <row r="271">
          <cell r="A271" t="str">
            <v>China</v>
          </cell>
          <cell r="B271" t="str">
            <v>Country</v>
          </cell>
          <cell r="C271" t="str">
            <v>Field Engineering Su</v>
          </cell>
          <cell r="D271" t="str">
            <v>GOODS</v>
          </cell>
          <cell r="E271" t="str">
            <v>PUBLICATION&amp;SUBSCRIP</v>
          </cell>
          <cell r="V271">
            <v>15.37</v>
          </cell>
          <cell r="W271">
            <v>-15.37</v>
          </cell>
          <cell r="X271">
            <v>14.97</v>
          </cell>
          <cell r="Y271">
            <v>0</v>
          </cell>
          <cell r="Z271" t="str">
            <v>Other Direct Opex</v>
          </cell>
        </row>
        <row r="272">
          <cell r="A272" t="str">
            <v>China</v>
          </cell>
          <cell r="B272" t="str">
            <v>Country</v>
          </cell>
          <cell r="C272" t="str">
            <v>Field Engineering Su</v>
          </cell>
          <cell r="D272" t="str">
            <v>GOODS</v>
          </cell>
          <cell r="E272" t="str">
            <v>GIFT</v>
          </cell>
          <cell r="V272">
            <v>490.03</v>
          </cell>
          <cell r="W272">
            <v>-490.03</v>
          </cell>
          <cell r="X272">
            <v>478.6</v>
          </cell>
          <cell r="Y272">
            <v>0</v>
          </cell>
          <cell r="Z272" t="str">
            <v>Other Direct Opex</v>
          </cell>
        </row>
        <row r="273">
          <cell r="A273" t="str">
            <v>China</v>
          </cell>
          <cell r="B273" t="str">
            <v>Country</v>
          </cell>
          <cell r="C273" t="str">
            <v>Field Engineering Su</v>
          </cell>
          <cell r="D273" t="str">
            <v>GOODS</v>
          </cell>
          <cell r="E273" t="str">
            <v>MEDICAL</v>
          </cell>
          <cell r="V273">
            <v>1786.36</v>
          </cell>
          <cell r="W273">
            <v>-1786.36</v>
          </cell>
          <cell r="X273">
            <v>1746.67</v>
          </cell>
          <cell r="Y273">
            <v>0</v>
          </cell>
          <cell r="Z273" t="str">
            <v>Other Direct Opex</v>
          </cell>
        </row>
        <row r="274">
          <cell r="A274" t="str">
            <v>China</v>
          </cell>
          <cell r="B274" t="str">
            <v>Country</v>
          </cell>
          <cell r="C274" t="str">
            <v>Field Engineering Su</v>
          </cell>
          <cell r="D274" t="str">
            <v>GOODS</v>
          </cell>
          <cell r="E274" t="str">
            <v>OTHER</v>
          </cell>
          <cell r="V274">
            <v>342.99</v>
          </cell>
          <cell r="W274">
            <v>-342.99</v>
          </cell>
          <cell r="X274">
            <v>335.12</v>
          </cell>
          <cell r="Y274">
            <v>0</v>
          </cell>
          <cell r="Z274" t="str">
            <v>Other Direct Opex</v>
          </cell>
        </row>
        <row r="275">
          <cell r="A275" t="str">
            <v>China</v>
          </cell>
          <cell r="B275" t="str">
            <v>Country</v>
          </cell>
          <cell r="C275" t="str">
            <v>Field Engineering Su</v>
          </cell>
          <cell r="D275" t="str">
            <v>PRODUCT_TRANSPORTATI</v>
          </cell>
          <cell r="E275" t="str">
            <v>FREIGHT_AIR</v>
          </cell>
          <cell r="V275">
            <v>239.14</v>
          </cell>
          <cell r="W275">
            <v>-239.14</v>
          </cell>
          <cell r="X275">
            <v>233.66</v>
          </cell>
          <cell r="Y275">
            <v>0</v>
          </cell>
          <cell r="Z275" t="str">
            <v>Freight/Transportation</v>
          </cell>
        </row>
        <row r="276">
          <cell r="A276" t="str">
            <v>China</v>
          </cell>
          <cell r="B276" t="str">
            <v>Country</v>
          </cell>
          <cell r="C276" t="str">
            <v>Field Engineering Su</v>
          </cell>
          <cell r="D276" t="str">
            <v>TAX</v>
          </cell>
          <cell r="E276" t="str">
            <v>FINANCIAL_OTHER</v>
          </cell>
          <cell r="V276">
            <v>67.33</v>
          </cell>
          <cell r="W276">
            <v>-67.33</v>
          </cell>
          <cell r="X276">
            <v>65.8</v>
          </cell>
          <cell r="Y276">
            <v>0</v>
          </cell>
          <cell r="Z276" t="str">
            <v>Services</v>
          </cell>
        </row>
        <row r="277">
          <cell r="A277" t="str">
            <v>China</v>
          </cell>
          <cell r="B277" t="str">
            <v>Country</v>
          </cell>
          <cell r="C277" t="str">
            <v>Field Engineering Su</v>
          </cell>
          <cell r="D277" t="str">
            <v>TAX</v>
          </cell>
          <cell r="E277" t="str">
            <v>TAX</v>
          </cell>
          <cell r="G277">
            <v>1.1299999999999999</v>
          </cell>
          <cell r="R277">
            <v>1.1299999999999999</v>
          </cell>
          <cell r="S277">
            <v>0</v>
          </cell>
          <cell r="T277">
            <v>1.1299999999999999</v>
          </cell>
          <cell r="U277">
            <v>1.1299999999999999</v>
          </cell>
          <cell r="W277">
            <v>1.1299999999999999</v>
          </cell>
          <cell r="Y277">
            <v>1.1299999999999999</v>
          </cell>
          <cell r="Z277" t="str">
            <v>Other Direct Opex</v>
          </cell>
        </row>
        <row r="278">
          <cell r="A278" t="str">
            <v>China</v>
          </cell>
          <cell r="B278" t="str">
            <v>Country</v>
          </cell>
          <cell r="C278" t="str">
            <v>Field Engineering Su</v>
          </cell>
          <cell r="D278" t="str">
            <v>OTHER CASH</v>
          </cell>
          <cell r="E278" t="str">
            <v>SETTLEMENT_BALANCE_S</v>
          </cell>
          <cell r="F278">
            <v>78.56</v>
          </cell>
          <cell r="G278">
            <v>78.3</v>
          </cell>
          <cell r="H278">
            <v>78.44</v>
          </cell>
          <cell r="R278">
            <v>235.3</v>
          </cell>
          <cell r="S278">
            <v>0</v>
          </cell>
          <cell r="T278">
            <v>235.3</v>
          </cell>
          <cell r="U278">
            <v>236.73</v>
          </cell>
          <cell r="V278">
            <v>1016.58</v>
          </cell>
          <cell r="W278">
            <v>-779.85</v>
          </cell>
          <cell r="X278">
            <v>993.17</v>
          </cell>
          <cell r="Y278">
            <v>235.3</v>
          </cell>
          <cell r="Z278" t="str">
            <v>Other Direct Opex</v>
          </cell>
        </row>
        <row r="279">
          <cell r="A279" t="str">
            <v>China</v>
          </cell>
          <cell r="B279" t="str">
            <v>Country</v>
          </cell>
          <cell r="C279" t="str">
            <v>Field Engineering Su</v>
          </cell>
          <cell r="D279" t="str">
            <v>OTHER CASH</v>
          </cell>
          <cell r="E279" t="str">
            <v>OTHER</v>
          </cell>
          <cell r="H279">
            <v>227.42</v>
          </cell>
          <cell r="R279">
            <v>227.42</v>
          </cell>
          <cell r="S279">
            <v>0</v>
          </cell>
          <cell r="T279">
            <v>227.42</v>
          </cell>
          <cell r="U279">
            <v>228.76</v>
          </cell>
          <cell r="W279">
            <v>228.76</v>
          </cell>
          <cell r="Y279">
            <v>227.42</v>
          </cell>
          <cell r="Z279" t="str">
            <v>Other Direct Opex</v>
          </cell>
        </row>
        <row r="280">
          <cell r="A280" t="str">
            <v>China</v>
          </cell>
          <cell r="B280" t="str">
            <v>Country</v>
          </cell>
          <cell r="C280" t="str">
            <v>Field Engineering Su</v>
          </cell>
          <cell r="D280" t="str">
            <v>FINANCIAL_NON CASH</v>
          </cell>
          <cell r="E280" t="str">
            <v>DEPRECIATION</v>
          </cell>
          <cell r="F280">
            <v>1211.49</v>
          </cell>
          <cell r="G280">
            <v>1209.07</v>
          </cell>
          <cell r="H280">
            <v>1210.58</v>
          </cell>
          <cell r="R280">
            <v>3631.14</v>
          </cell>
          <cell r="S280">
            <v>0</v>
          </cell>
          <cell r="T280">
            <v>3631.14</v>
          </cell>
          <cell r="U280">
            <v>3655.16</v>
          </cell>
          <cell r="V280">
            <v>12821.01</v>
          </cell>
          <cell r="W280">
            <v>-9165.85</v>
          </cell>
          <cell r="X280">
            <v>12478.88</v>
          </cell>
          <cell r="Y280">
            <v>3631.14</v>
          </cell>
          <cell r="Z280" t="str">
            <v>Non Cash</v>
          </cell>
        </row>
        <row r="281">
          <cell r="A281" t="str">
            <v>China</v>
          </cell>
          <cell r="B281" t="str">
            <v>Country</v>
          </cell>
          <cell r="C281" t="str">
            <v>Field Engineering Su</v>
          </cell>
          <cell r="D281" t="str">
            <v>EMIT</v>
          </cell>
          <cell r="E281" t="str">
            <v>TELECOM</v>
          </cell>
          <cell r="F281">
            <v>519.84</v>
          </cell>
          <cell r="G281">
            <v>1021.23</v>
          </cell>
          <cell r="H281">
            <v>2792.39</v>
          </cell>
          <cell r="R281">
            <v>4333.46</v>
          </cell>
          <cell r="S281">
            <v>0</v>
          </cell>
          <cell r="T281">
            <v>4333.46</v>
          </cell>
          <cell r="U281">
            <v>4359.97</v>
          </cell>
          <cell r="V281">
            <v>22479.119999999999</v>
          </cell>
          <cell r="W281">
            <v>-18119.150000000001</v>
          </cell>
          <cell r="X281">
            <v>21958.6</v>
          </cell>
          <cell r="Y281">
            <v>4333.46</v>
          </cell>
          <cell r="Z281" t="str">
            <v>Services</v>
          </cell>
        </row>
        <row r="282">
          <cell r="A282" t="str">
            <v>China</v>
          </cell>
          <cell r="B282" t="str">
            <v>Country</v>
          </cell>
          <cell r="C282" t="str">
            <v>Field Engineering Su</v>
          </cell>
          <cell r="D282" t="str">
            <v>HR</v>
          </cell>
          <cell r="E282" t="str">
            <v>HR</v>
          </cell>
          <cell r="F282">
            <v>625.52</v>
          </cell>
          <cell r="G282">
            <v>623.55999999999995</v>
          </cell>
          <cell r="H282">
            <v>624.78</v>
          </cell>
          <cell r="R282">
            <v>1873.86</v>
          </cell>
          <cell r="S282">
            <v>0</v>
          </cell>
          <cell r="T282">
            <v>1873.86</v>
          </cell>
          <cell r="U282">
            <v>1885.09</v>
          </cell>
          <cell r="V282">
            <v>8283.99</v>
          </cell>
          <cell r="W282">
            <v>-6398.9</v>
          </cell>
          <cell r="X282">
            <v>8092.73</v>
          </cell>
          <cell r="Y282">
            <v>1873.86</v>
          </cell>
          <cell r="Z282" t="str">
            <v>Services</v>
          </cell>
        </row>
        <row r="283">
          <cell r="A283" t="str">
            <v>China</v>
          </cell>
          <cell r="B283" t="str">
            <v>Country</v>
          </cell>
          <cell r="C283" t="str">
            <v>Industrial Sales</v>
          </cell>
          <cell r="D283" t="str">
            <v>EMPLOYEE</v>
          </cell>
          <cell r="E283" t="str">
            <v>SWB</v>
          </cell>
          <cell r="F283">
            <v>158168.75</v>
          </cell>
          <cell r="G283">
            <v>181013.6</v>
          </cell>
          <cell r="H283">
            <v>233255.24</v>
          </cell>
          <cell r="R283">
            <v>572437.59</v>
          </cell>
          <cell r="S283">
            <v>0</v>
          </cell>
          <cell r="T283">
            <v>572437.59</v>
          </cell>
          <cell r="U283">
            <v>575896.98</v>
          </cell>
          <cell r="V283">
            <v>1777670.26</v>
          </cell>
          <cell r="W283">
            <v>-1201773.28</v>
          </cell>
          <cell r="X283">
            <v>1736662.86</v>
          </cell>
          <cell r="Y283">
            <v>572437.59</v>
          </cell>
          <cell r="Z283" t="str">
            <v>Employee Expenses</v>
          </cell>
        </row>
        <row r="284">
          <cell r="A284" t="str">
            <v>China</v>
          </cell>
          <cell r="B284" t="str">
            <v>Country</v>
          </cell>
          <cell r="C284" t="str">
            <v>Industrial Sales</v>
          </cell>
          <cell r="D284" t="str">
            <v>EMPLOYEE</v>
          </cell>
          <cell r="E284" t="str">
            <v>T&amp;E</v>
          </cell>
          <cell r="F284">
            <v>42935.79</v>
          </cell>
          <cell r="G284">
            <v>39012.71</v>
          </cell>
          <cell r="H284">
            <v>63656.98</v>
          </cell>
          <cell r="R284">
            <v>145605.48000000001</v>
          </cell>
          <cell r="S284">
            <v>0</v>
          </cell>
          <cell r="T284">
            <v>145605.48000000001</v>
          </cell>
          <cell r="U284">
            <v>146468.07999999999</v>
          </cell>
          <cell r="V284">
            <v>807089.51</v>
          </cell>
          <cell r="W284">
            <v>-660621.43000000005</v>
          </cell>
          <cell r="X284">
            <v>788362.23999999999</v>
          </cell>
          <cell r="Y284">
            <v>145605.48000000001</v>
          </cell>
          <cell r="Z284" t="str">
            <v>T&amp;E</v>
          </cell>
        </row>
        <row r="285">
          <cell r="A285" t="str">
            <v>China</v>
          </cell>
          <cell r="B285" t="str">
            <v>Country</v>
          </cell>
          <cell r="C285" t="str">
            <v>Industrial Sales</v>
          </cell>
          <cell r="D285" t="str">
            <v>EMPLOYEE</v>
          </cell>
          <cell r="E285" t="str">
            <v>TRAINING</v>
          </cell>
          <cell r="F285">
            <v>2416.7399999999998</v>
          </cell>
          <cell r="R285">
            <v>2416.7399999999998</v>
          </cell>
          <cell r="S285">
            <v>0</v>
          </cell>
          <cell r="T285">
            <v>2416.7399999999998</v>
          </cell>
          <cell r="U285">
            <v>2427.34</v>
          </cell>
          <cell r="V285">
            <v>45126.78</v>
          </cell>
          <cell r="W285">
            <v>-42699.44</v>
          </cell>
          <cell r="X285">
            <v>44094.8</v>
          </cell>
          <cell r="Y285">
            <v>2416.7399999999998</v>
          </cell>
          <cell r="Z285" t="str">
            <v>Employee Expenses</v>
          </cell>
        </row>
        <row r="286">
          <cell r="A286" t="str">
            <v>China</v>
          </cell>
          <cell r="B286" t="str">
            <v>Country</v>
          </cell>
          <cell r="C286" t="str">
            <v>Industrial Sales</v>
          </cell>
          <cell r="D286" t="str">
            <v>EMPLOYEE</v>
          </cell>
          <cell r="E286" t="str">
            <v>RELOCATION</v>
          </cell>
          <cell r="F286">
            <v>7050.23</v>
          </cell>
          <cell r="G286">
            <v>4389.82</v>
          </cell>
          <cell r="H286">
            <v>5979.26</v>
          </cell>
          <cell r="R286">
            <v>17419.310000000001</v>
          </cell>
          <cell r="S286">
            <v>0</v>
          </cell>
          <cell r="T286">
            <v>17419.310000000001</v>
          </cell>
          <cell r="U286">
            <v>17519.2</v>
          </cell>
          <cell r="V286">
            <v>82006.05</v>
          </cell>
          <cell r="W286">
            <v>-64486.85</v>
          </cell>
          <cell r="X286">
            <v>80103.03</v>
          </cell>
          <cell r="Y286">
            <v>17419.309999999998</v>
          </cell>
          <cell r="Z286" t="str">
            <v>Employee Expenses</v>
          </cell>
        </row>
        <row r="287">
          <cell r="A287" t="str">
            <v>China</v>
          </cell>
          <cell r="B287" t="str">
            <v>Country</v>
          </cell>
          <cell r="C287" t="str">
            <v>Industrial Sales</v>
          </cell>
          <cell r="D287" t="str">
            <v>EMPLOYEE</v>
          </cell>
          <cell r="E287" t="str">
            <v>SEVERANCE</v>
          </cell>
          <cell r="F287">
            <v>10135.11</v>
          </cell>
          <cell r="G287">
            <v>10210.89</v>
          </cell>
          <cell r="H287">
            <v>10612.19</v>
          </cell>
          <cell r="R287">
            <v>30958.19</v>
          </cell>
          <cell r="S287">
            <v>0</v>
          </cell>
          <cell r="T287">
            <v>30958.19</v>
          </cell>
          <cell r="U287">
            <v>31143.78</v>
          </cell>
          <cell r="V287">
            <v>126143.23</v>
          </cell>
          <cell r="W287">
            <v>-94999.45</v>
          </cell>
          <cell r="X287">
            <v>123238.07</v>
          </cell>
          <cell r="Y287">
            <v>30958.190000000002</v>
          </cell>
          <cell r="Z287" t="str">
            <v>Employee Expenses</v>
          </cell>
        </row>
        <row r="288">
          <cell r="A288" t="str">
            <v>China</v>
          </cell>
          <cell r="B288" t="str">
            <v>Country</v>
          </cell>
          <cell r="C288" t="str">
            <v>Industrial Sales</v>
          </cell>
          <cell r="D288" t="str">
            <v>EMPLOYEE</v>
          </cell>
          <cell r="E288" t="str">
            <v>PENSION</v>
          </cell>
          <cell r="F288">
            <v>9289.19</v>
          </cell>
          <cell r="G288">
            <v>9385.15</v>
          </cell>
          <cell r="H288">
            <v>9324.2900000000009</v>
          </cell>
          <cell r="R288">
            <v>27998.63</v>
          </cell>
          <cell r="S288">
            <v>0</v>
          </cell>
          <cell r="T288">
            <v>27998.63</v>
          </cell>
          <cell r="U288">
            <v>28166.59</v>
          </cell>
          <cell r="V288">
            <v>110980.27</v>
          </cell>
          <cell r="W288">
            <v>-82813.679999999993</v>
          </cell>
          <cell r="X288">
            <v>108422.89</v>
          </cell>
          <cell r="Y288">
            <v>27998.63</v>
          </cell>
          <cell r="Z288" t="str">
            <v>Employee Expenses</v>
          </cell>
        </row>
        <row r="289">
          <cell r="A289" t="str">
            <v>China</v>
          </cell>
          <cell r="B289" t="str">
            <v>Country</v>
          </cell>
          <cell r="C289" t="str">
            <v>Industrial Sales</v>
          </cell>
          <cell r="D289" t="str">
            <v>CONTRACTOR</v>
          </cell>
          <cell r="E289" t="str">
            <v>CONTRACTOR</v>
          </cell>
          <cell r="V289">
            <v>4837.34</v>
          </cell>
          <cell r="W289">
            <v>-4837.34</v>
          </cell>
          <cell r="X289">
            <v>4726.76</v>
          </cell>
          <cell r="Y289">
            <v>0</v>
          </cell>
          <cell r="Z289" t="str">
            <v>Services</v>
          </cell>
        </row>
        <row r="290">
          <cell r="A290" t="str">
            <v>China</v>
          </cell>
          <cell r="B290" t="str">
            <v>Country</v>
          </cell>
          <cell r="C290" t="str">
            <v>Industrial Sales</v>
          </cell>
          <cell r="D290" t="str">
            <v>ASP</v>
          </cell>
          <cell r="E290" t="str">
            <v>ASP</v>
          </cell>
          <cell r="V290">
            <v>24135.83</v>
          </cell>
          <cell r="W290">
            <v>-24135.83</v>
          </cell>
          <cell r="X290">
            <v>23590.73</v>
          </cell>
          <cell r="Y290">
            <v>0</v>
          </cell>
          <cell r="Z290" t="str">
            <v>ASP</v>
          </cell>
        </row>
        <row r="291">
          <cell r="A291" t="str">
            <v>China</v>
          </cell>
          <cell r="B291" t="str">
            <v>Country</v>
          </cell>
          <cell r="C291" t="str">
            <v>Industrial Sales</v>
          </cell>
          <cell r="D291" t="str">
            <v>COMMISSIONS</v>
          </cell>
          <cell r="E291" t="str">
            <v>COMMISSIONS</v>
          </cell>
          <cell r="V291">
            <v>-3.58</v>
          </cell>
          <cell r="W291">
            <v>3.58</v>
          </cell>
          <cell r="X291">
            <v>-3.5</v>
          </cell>
          <cell r="Y291">
            <v>0</v>
          </cell>
          <cell r="Z291" t="str">
            <v>Commissions (3rd Party)</v>
          </cell>
        </row>
        <row r="292">
          <cell r="A292" t="str">
            <v>China</v>
          </cell>
          <cell r="B292" t="str">
            <v>Country</v>
          </cell>
          <cell r="C292" t="str">
            <v>Industrial Sales</v>
          </cell>
          <cell r="D292" t="str">
            <v>CUSTOMER</v>
          </cell>
          <cell r="E292" t="str">
            <v>CONVENTION&amp;SEMINAR</v>
          </cell>
          <cell r="V292">
            <v>24511.95</v>
          </cell>
          <cell r="W292">
            <v>-24511.95</v>
          </cell>
          <cell r="X292">
            <v>23921.94</v>
          </cell>
          <cell r="Y292">
            <v>0</v>
          </cell>
          <cell r="Z292" t="str">
            <v>Other Direct Opex</v>
          </cell>
        </row>
        <row r="293">
          <cell r="A293" t="str">
            <v>China</v>
          </cell>
          <cell r="B293" t="str">
            <v>Country</v>
          </cell>
          <cell r="C293" t="str">
            <v>Industrial Sales</v>
          </cell>
          <cell r="D293" t="str">
            <v>CUSTOMER</v>
          </cell>
          <cell r="E293" t="str">
            <v>SMALL_VARIATION</v>
          </cell>
          <cell r="V293">
            <v>-6.88</v>
          </cell>
          <cell r="W293">
            <v>6.88</v>
          </cell>
          <cell r="X293">
            <v>-6.7</v>
          </cell>
          <cell r="Y293">
            <v>0</v>
          </cell>
          <cell r="Z293" t="str">
            <v>Other Direct Opex</v>
          </cell>
        </row>
        <row r="294">
          <cell r="A294" t="str">
            <v>China</v>
          </cell>
          <cell r="B294" t="str">
            <v>Country</v>
          </cell>
          <cell r="C294" t="str">
            <v>Industrial Sales</v>
          </cell>
          <cell r="D294" t="str">
            <v>SERVICE</v>
          </cell>
          <cell r="E294" t="str">
            <v>ENGINEERING</v>
          </cell>
          <cell r="F294">
            <v>8273.11</v>
          </cell>
          <cell r="G294">
            <v>652.47</v>
          </cell>
          <cell r="H294">
            <v>27771.439999999999</v>
          </cell>
          <cell r="R294">
            <v>36697.019999999997</v>
          </cell>
          <cell r="S294">
            <v>0</v>
          </cell>
          <cell r="T294">
            <v>36697.019999999997</v>
          </cell>
          <cell r="U294">
            <v>36900.79</v>
          </cell>
          <cell r="V294">
            <v>131726.44</v>
          </cell>
          <cell r="W294">
            <v>-94825.65</v>
          </cell>
          <cell r="X294">
            <v>128710.83</v>
          </cell>
          <cell r="Y294">
            <v>36697.019999999997</v>
          </cell>
          <cell r="Z294" t="str">
            <v>Services</v>
          </cell>
        </row>
        <row r="295">
          <cell r="A295" t="str">
            <v>China</v>
          </cell>
          <cell r="B295" t="str">
            <v>Country</v>
          </cell>
          <cell r="C295" t="str">
            <v>Industrial Sales</v>
          </cell>
          <cell r="D295" t="str">
            <v>SERVICE</v>
          </cell>
          <cell r="E295" t="str">
            <v>FINANCIAL_INSURANCE</v>
          </cell>
          <cell r="V295">
            <v>304.52999999999997</v>
          </cell>
          <cell r="W295">
            <v>-304.52999999999997</v>
          </cell>
          <cell r="X295">
            <v>297.32</v>
          </cell>
          <cell r="Y295">
            <v>0</v>
          </cell>
          <cell r="Z295" t="str">
            <v>Services</v>
          </cell>
        </row>
        <row r="296">
          <cell r="A296" t="str">
            <v>China</v>
          </cell>
          <cell r="B296" t="str">
            <v>Country</v>
          </cell>
          <cell r="C296" t="str">
            <v>Industrial Sales</v>
          </cell>
          <cell r="D296" t="str">
            <v>SERVICE</v>
          </cell>
          <cell r="E296" t="str">
            <v>SITE</v>
          </cell>
          <cell r="V296">
            <v>3002</v>
          </cell>
          <cell r="W296">
            <v>-3002</v>
          </cell>
          <cell r="X296">
            <v>2933.26</v>
          </cell>
          <cell r="Y296">
            <v>0</v>
          </cell>
          <cell r="Z296" t="str">
            <v>Services</v>
          </cell>
        </row>
        <row r="297">
          <cell r="A297" t="str">
            <v>China</v>
          </cell>
          <cell r="B297" t="str">
            <v>Country</v>
          </cell>
          <cell r="C297" t="str">
            <v>Industrial Sales</v>
          </cell>
          <cell r="D297" t="str">
            <v>GOODS</v>
          </cell>
          <cell r="E297" t="str">
            <v>OFFICE&amp;STATIONARY</v>
          </cell>
          <cell r="F297">
            <v>511.66</v>
          </cell>
          <cell r="G297">
            <v>491.5</v>
          </cell>
          <cell r="H297">
            <v>333.94</v>
          </cell>
          <cell r="R297">
            <v>1337.1</v>
          </cell>
          <cell r="S297">
            <v>0</v>
          </cell>
          <cell r="T297">
            <v>1337.1</v>
          </cell>
          <cell r="U297">
            <v>1345.11</v>
          </cell>
          <cell r="V297">
            <v>5437.63</v>
          </cell>
          <cell r="W297">
            <v>-4092.52</v>
          </cell>
          <cell r="X297">
            <v>5313.12</v>
          </cell>
          <cell r="Y297">
            <v>1337.1000000000001</v>
          </cell>
          <cell r="Z297" t="str">
            <v>Other Direct Opex</v>
          </cell>
        </row>
        <row r="298">
          <cell r="A298" t="str">
            <v>China</v>
          </cell>
          <cell r="B298" t="str">
            <v>Country</v>
          </cell>
          <cell r="C298" t="str">
            <v>Industrial Sales</v>
          </cell>
          <cell r="D298" t="str">
            <v>GOODS</v>
          </cell>
          <cell r="E298" t="str">
            <v>EQUIPMENT&amp;FURNITURE</v>
          </cell>
          <cell r="F298">
            <v>211.42</v>
          </cell>
          <cell r="G298">
            <v>392.45</v>
          </cell>
          <cell r="H298">
            <v>393.2</v>
          </cell>
          <cell r="R298">
            <v>997.07</v>
          </cell>
          <cell r="S298">
            <v>0</v>
          </cell>
          <cell r="T298">
            <v>997.07</v>
          </cell>
          <cell r="U298">
            <v>1003.34</v>
          </cell>
          <cell r="V298">
            <v>3690.33</v>
          </cell>
          <cell r="W298">
            <v>-2686.99</v>
          </cell>
          <cell r="X298">
            <v>3603.42</v>
          </cell>
          <cell r="Y298">
            <v>997.06999999999994</v>
          </cell>
          <cell r="Z298" t="str">
            <v>Other Direct Opex</v>
          </cell>
        </row>
        <row r="299">
          <cell r="A299" t="str">
            <v>China</v>
          </cell>
          <cell r="B299" t="str">
            <v>Country</v>
          </cell>
          <cell r="C299" t="str">
            <v>Industrial Sales</v>
          </cell>
          <cell r="D299" t="str">
            <v>GOODS</v>
          </cell>
          <cell r="E299" t="str">
            <v>POSTAGE</v>
          </cell>
          <cell r="F299">
            <v>389.74</v>
          </cell>
          <cell r="G299">
            <v>487.28</v>
          </cell>
          <cell r="H299">
            <v>665.88</v>
          </cell>
          <cell r="R299">
            <v>1542.9</v>
          </cell>
          <cell r="S299">
            <v>0</v>
          </cell>
          <cell r="T299">
            <v>1542.9</v>
          </cell>
          <cell r="U299">
            <v>1552.31</v>
          </cell>
          <cell r="V299">
            <v>5107.91</v>
          </cell>
          <cell r="W299">
            <v>-3555.6</v>
          </cell>
          <cell r="X299">
            <v>4990.96</v>
          </cell>
          <cell r="Y299">
            <v>1542.9</v>
          </cell>
          <cell r="Z299" t="str">
            <v>Other Direct Opex</v>
          </cell>
        </row>
        <row r="300">
          <cell r="A300" t="str">
            <v>China</v>
          </cell>
          <cell r="B300" t="str">
            <v>Country</v>
          </cell>
          <cell r="C300" t="str">
            <v>Industrial Sales</v>
          </cell>
          <cell r="D300" t="str">
            <v>GOODS</v>
          </cell>
          <cell r="E300" t="str">
            <v>PUBLICATION&amp;SUBSCRIP</v>
          </cell>
          <cell r="V300">
            <v>52.71</v>
          </cell>
          <cell r="W300">
            <v>-52.71</v>
          </cell>
          <cell r="X300">
            <v>51.35</v>
          </cell>
          <cell r="Y300">
            <v>0</v>
          </cell>
          <cell r="Z300" t="str">
            <v>Other Direct Opex</v>
          </cell>
        </row>
        <row r="301">
          <cell r="A301" t="str">
            <v>China</v>
          </cell>
          <cell r="B301" t="str">
            <v>Country</v>
          </cell>
          <cell r="C301" t="str">
            <v>Industrial Sales</v>
          </cell>
          <cell r="D301" t="str">
            <v>GOODS</v>
          </cell>
          <cell r="E301" t="str">
            <v>GIFT</v>
          </cell>
          <cell r="V301">
            <v>945.07</v>
          </cell>
          <cell r="W301">
            <v>-945.07</v>
          </cell>
          <cell r="X301">
            <v>923.03</v>
          </cell>
          <cell r="Y301">
            <v>0</v>
          </cell>
          <cell r="Z301" t="str">
            <v>Other Direct Opex</v>
          </cell>
        </row>
        <row r="302">
          <cell r="A302" t="str">
            <v>China</v>
          </cell>
          <cell r="B302" t="str">
            <v>Country</v>
          </cell>
          <cell r="C302" t="str">
            <v>Industrial Sales</v>
          </cell>
          <cell r="D302" t="str">
            <v>GOODS</v>
          </cell>
          <cell r="E302" t="str">
            <v>PETROLEUM</v>
          </cell>
          <cell r="V302">
            <v>18.010000000000002</v>
          </cell>
          <cell r="W302">
            <v>-18.010000000000002</v>
          </cell>
          <cell r="X302">
            <v>17.59</v>
          </cell>
          <cell r="Y302">
            <v>0</v>
          </cell>
          <cell r="Z302" t="str">
            <v>Other Direct Opex</v>
          </cell>
        </row>
        <row r="303">
          <cell r="A303" t="str">
            <v>China</v>
          </cell>
          <cell r="B303" t="str">
            <v>Country</v>
          </cell>
          <cell r="C303" t="str">
            <v>Industrial Sales</v>
          </cell>
          <cell r="D303" t="str">
            <v>GOODS</v>
          </cell>
          <cell r="E303" t="str">
            <v>MEDICAL</v>
          </cell>
          <cell r="V303">
            <v>3090.99</v>
          </cell>
          <cell r="W303">
            <v>-3090.99</v>
          </cell>
          <cell r="X303">
            <v>3022.32</v>
          </cell>
          <cell r="Y303">
            <v>0</v>
          </cell>
          <cell r="Z303" t="str">
            <v>Other Direct Opex</v>
          </cell>
        </row>
        <row r="304">
          <cell r="A304" t="str">
            <v>China</v>
          </cell>
          <cell r="B304" t="str">
            <v>Country</v>
          </cell>
          <cell r="C304" t="str">
            <v>Industrial Sales</v>
          </cell>
          <cell r="D304" t="str">
            <v>GOODS</v>
          </cell>
          <cell r="E304" t="str">
            <v>OTHER</v>
          </cell>
          <cell r="F304">
            <v>76.11</v>
          </cell>
          <cell r="R304">
            <v>76.11</v>
          </cell>
          <cell r="S304">
            <v>0</v>
          </cell>
          <cell r="T304">
            <v>76.11</v>
          </cell>
          <cell r="U304">
            <v>76.45</v>
          </cell>
          <cell r="V304">
            <v>3273.62</v>
          </cell>
          <cell r="W304">
            <v>-3197.17</v>
          </cell>
          <cell r="X304">
            <v>3198.16</v>
          </cell>
          <cell r="Y304">
            <v>76.11</v>
          </cell>
          <cell r="Z304" t="str">
            <v>Other Direct Opex</v>
          </cell>
        </row>
        <row r="305">
          <cell r="A305" t="str">
            <v>China</v>
          </cell>
          <cell r="B305" t="str">
            <v>Country</v>
          </cell>
          <cell r="C305" t="str">
            <v>Industrial Sales</v>
          </cell>
          <cell r="D305" t="str">
            <v>PRODUCT_TRANSPORTATI</v>
          </cell>
          <cell r="E305" t="str">
            <v>FREIGHT_TRUCK</v>
          </cell>
          <cell r="V305">
            <v>11721.6</v>
          </cell>
          <cell r="W305">
            <v>-11721.6</v>
          </cell>
          <cell r="X305">
            <v>11409.41</v>
          </cell>
          <cell r="Y305">
            <v>0</v>
          </cell>
          <cell r="Z305" t="str">
            <v>Freight/Transportation</v>
          </cell>
        </row>
        <row r="306">
          <cell r="A306" t="str">
            <v>China</v>
          </cell>
          <cell r="B306" t="str">
            <v>Country</v>
          </cell>
          <cell r="C306" t="str">
            <v>Industrial Sales</v>
          </cell>
          <cell r="D306" t="str">
            <v>TAX</v>
          </cell>
          <cell r="E306" t="str">
            <v>FINANCIAL_OTHER</v>
          </cell>
          <cell r="G306">
            <v>1320.41</v>
          </cell>
          <cell r="R306">
            <v>1320.41</v>
          </cell>
          <cell r="S306">
            <v>0</v>
          </cell>
          <cell r="T306">
            <v>1320.41</v>
          </cell>
          <cell r="U306">
            <v>1330.63</v>
          </cell>
          <cell r="V306">
            <v>2271.41</v>
          </cell>
          <cell r="W306">
            <v>-940.78</v>
          </cell>
          <cell r="X306">
            <v>2218.6</v>
          </cell>
          <cell r="Y306">
            <v>1320.41</v>
          </cell>
          <cell r="Z306" t="str">
            <v>Services</v>
          </cell>
        </row>
        <row r="307">
          <cell r="A307" t="str">
            <v>China</v>
          </cell>
          <cell r="B307" t="str">
            <v>Country</v>
          </cell>
          <cell r="C307" t="str">
            <v>Industrial Sales</v>
          </cell>
          <cell r="D307" t="str">
            <v>TAX</v>
          </cell>
          <cell r="E307" t="str">
            <v>TAX</v>
          </cell>
          <cell r="F307">
            <v>21795.33</v>
          </cell>
          <cell r="G307">
            <v>10075.49</v>
          </cell>
          <cell r="H307">
            <v>33945.71</v>
          </cell>
          <cell r="R307">
            <v>65816.53</v>
          </cell>
          <cell r="S307">
            <v>0</v>
          </cell>
          <cell r="T307">
            <v>65816.53</v>
          </cell>
          <cell r="U307">
            <v>66198.350000000006</v>
          </cell>
          <cell r="V307">
            <v>209935.37</v>
          </cell>
          <cell r="W307">
            <v>-143737.01999999999</v>
          </cell>
          <cell r="X307">
            <v>204516.67</v>
          </cell>
          <cell r="Y307">
            <v>65816.53</v>
          </cell>
          <cell r="Z307" t="str">
            <v>Other Direct Opex</v>
          </cell>
        </row>
        <row r="308">
          <cell r="A308" t="str">
            <v>China</v>
          </cell>
          <cell r="B308" t="str">
            <v>Country</v>
          </cell>
          <cell r="C308" t="str">
            <v>Industrial Sales</v>
          </cell>
          <cell r="D308" t="str">
            <v>OTHER CASH</v>
          </cell>
          <cell r="E308" t="str">
            <v>SETTLEMENT_BALANCE_S</v>
          </cell>
          <cell r="F308">
            <v>123.87</v>
          </cell>
          <cell r="G308">
            <v>123.47</v>
          </cell>
          <cell r="H308">
            <v>123.74</v>
          </cell>
          <cell r="R308">
            <v>371.08</v>
          </cell>
          <cell r="S308">
            <v>0</v>
          </cell>
          <cell r="T308">
            <v>371.08</v>
          </cell>
          <cell r="U308">
            <v>373.27</v>
          </cell>
          <cell r="V308">
            <v>1759.09</v>
          </cell>
          <cell r="W308">
            <v>-1385.82</v>
          </cell>
          <cell r="X308">
            <v>1718.51</v>
          </cell>
          <cell r="Y308">
            <v>371.08</v>
          </cell>
          <cell r="Z308" t="str">
            <v>Other Direct Opex</v>
          </cell>
        </row>
        <row r="309">
          <cell r="A309" t="str">
            <v>China</v>
          </cell>
          <cell r="B309" t="str">
            <v>Country</v>
          </cell>
          <cell r="C309" t="str">
            <v>Industrial Sales</v>
          </cell>
          <cell r="D309" t="str">
            <v>OTHER CASH</v>
          </cell>
          <cell r="E309" t="str">
            <v>OTHER</v>
          </cell>
          <cell r="H309">
            <v>358.64</v>
          </cell>
          <cell r="R309">
            <v>358.64</v>
          </cell>
          <cell r="S309">
            <v>0</v>
          </cell>
          <cell r="T309">
            <v>358.64</v>
          </cell>
          <cell r="U309">
            <v>360.75</v>
          </cell>
          <cell r="V309">
            <v>30.62</v>
          </cell>
          <cell r="W309">
            <v>330.13</v>
          </cell>
          <cell r="X309">
            <v>29.88</v>
          </cell>
          <cell r="Y309">
            <v>358.64</v>
          </cell>
          <cell r="Z309" t="str">
            <v>Other Direct Opex</v>
          </cell>
        </row>
        <row r="310">
          <cell r="A310" t="str">
            <v>China</v>
          </cell>
          <cell r="B310" t="str">
            <v>Country</v>
          </cell>
          <cell r="C310" t="str">
            <v>Industrial Sales</v>
          </cell>
          <cell r="D310" t="str">
            <v>FINANCIAL_NON CASH</v>
          </cell>
          <cell r="E310" t="str">
            <v>DEPRECIATION</v>
          </cell>
          <cell r="F310">
            <v>657.88</v>
          </cell>
          <cell r="G310">
            <v>640.04</v>
          </cell>
          <cell r="H310">
            <v>654.57000000000005</v>
          </cell>
          <cell r="R310">
            <v>1952.49</v>
          </cell>
          <cell r="S310">
            <v>0</v>
          </cell>
          <cell r="T310">
            <v>1952.49</v>
          </cell>
          <cell r="U310">
            <v>2114.6</v>
          </cell>
          <cell r="V310">
            <v>10964.34</v>
          </cell>
          <cell r="W310">
            <v>-8849.74</v>
          </cell>
          <cell r="X310">
            <v>11336.77</v>
          </cell>
          <cell r="Y310">
            <v>1952.4900000000002</v>
          </cell>
          <cell r="Z310" t="str">
            <v>Non Cash</v>
          </cell>
        </row>
        <row r="311">
          <cell r="A311" t="str">
            <v>China</v>
          </cell>
          <cell r="B311" t="str">
            <v>Country</v>
          </cell>
          <cell r="C311" t="str">
            <v>Industrial Sales</v>
          </cell>
          <cell r="D311" t="str">
            <v>FINANCIAL_NON CASH</v>
          </cell>
          <cell r="E311" t="str">
            <v>RETIRE</v>
          </cell>
          <cell r="V311">
            <v>0</v>
          </cell>
          <cell r="W311">
            <v>0</v>
          </cell>
          <cell r="X311">
            <v>0</v>
          </cell>
          <cell r="Y311">
            <v>0</v>
          </cell>
          <cell r="Z311" t="str">
            <v>Non Cash</v>
          </cell>
        </row>
        <row r="312">
          <cell r="A312" t="str">
            <v>China</v>
          </cell>
          <cell r="B312" t="str">
            <v>Country</v>
          </cell>
          <cell r="C312" t="str">
            <v>Industrial Sales</v>
          </cell>
          <cell r="D312" t="str">
            <v>EMIT</v>
          </cell>
          <cell r="E312" t="str">
            <v>SYSTEMS</v>
          </cell>
          <cell r="F312">
            <v>278.5</v>
          </cell>
          <cell r="G312">
            <v>117.73</v>
          </cell>
          <cell r="R312">
            <v>396.23</v>
          </cell>
          <cell r="S312">
            <v>0</v>
          </cell>
          <cell r="T312">
            <v>396.23</v>
          </cell>
          <cell r="U312">
            <v>398.36</v>
          </cell>
          <cell r="V312">
            <v>512.26</v>
          </cell>
          <cell r="W312">
            <v>-113.9</v>
          </cell>
          <cell r="X312">
            <v>500.75</v>
          </cell>
          <cell r="Y312">
            <v>396.23</v>
          </cell>
          <cell r="Z312" t="str">
            <v>Services</v>
          </cell>
        </row>
        <row r="313">
          <cell r="A313" t="str">
            <v>China</v>
          </cell>
          <cell r="B313" t="str">
            <v>Country</v>
          </cell>
          <cell r="C313" t="str">
            <v>Industrial Sales</v>
          </cell>
          <cell r="D313" t="str">
            <v>EMIT</v>
          </cell>
          <cell r="E313" t="str">
            <v>TELECOM</v>
          </cell>
          <cell r="F313">
            <v>1058.9000000000001</v>
          </cell>
          <cell r="G313">
            <v>2322.33</v>
          </cell>
          <cell r="H313">
            <v>2284.9</v>
          </cell>
          <cell r="R313">
            <v>5666.13</v>
          </cell>
          <cell r="S313">
            <v>0</v>
          </cell>
          <cell r="T313">
            <v>5666.13</v>
          </cell>
          <cell r="U313">
            <v>5702.11</v>
          </cell>
          <cell r="V313">
            <v>48536.51</v>
          </cell>
          <cell r="W313">
            <v>-42834.400000000001</v>
          </cell>
          <cell r="X313">
            <v>47410.33</v>
          </cell>
          <cell r="Y313">
            <v>5666.13</v>
          </cell>
          <cell r="Z313" t="str">
            <v>Services</v>
          </cell>
        </row>
        <row r="314">
          <cell r="A314" t="str">
            <v>China</v>
          </cell>
          <cell r="B314" t="str">
            <v>Country</v>
          </cell>
          <cell r="C314" t="str">
            <v>Industrial Sales</v>
          </cell>
          <cell r="D314" t="str">
            <v>HR</v>
          </cell>
          <cell r="E314" t="str">
            <v>HR</v>
          </cell>
          <cell r="F314">
            <v>986.4</v>
          </cell>
          <cell r="G314">
            <v>983.29</v>
          </cell>
          <cell r="H314">
            <v>985.18</v>
          </cell>
          <cell r="R314">
            <v>2954.87</v>
          </cell>
          <cell r="S314">
            <v>0</v>
          </cell>
          <cell r="T314">
            <v>2954.87</v>
          </cell>
          <cell r="U314">
            <v>2972.61</v>
          </cell>
          <cell r="V314">
            <v>12978.68</v>
          </cell>
          <cell r="W314">
            <v>-10006.07</v>
          </cell>
          <cell r="X314">
            <v>12679.53</v>
          </cell>
          <cell r="Y314">
            <v>2954.87</v>
          </cell>
          <cell r="Z314" t="str">
            <v>Services</v>
          </cell>
        </row>
        <row r="315">
          <cell r="A315" t="str">
            <v>China</v>
          </cell>
          <cell r="B315" t="str">
            <v>Country</v>
          </cell>
          <cell r="C315" t="str">
            <v>Industrial Sales</v>
          </cell>
          <cell r="D315" t="str">
            <v>PUBLIC_AFFAIRS</v>
          </cell>
          <cell r="E315" t="str">
            <v>SERVICE_PUBLIC_AFFAI</v>
          </cell>
          <cell r="F315">
            <v>908.05</v>
          </cell>
          <cell r="G315">
            <v>1061.25</v>
          </cell>
          <cell r="H315">
            <v>1191.93</v>
          </cell>
          <cell r="R315">
            <v>3161.23</v>
          </cell>
          <cell r="S315">
            <v>0</v>
          </cell>
          <cell r="T315">
            <v>3161.23</v>
          </cell>
          <cell r="U315">
            <v>3180.41</v>
          </cell>
          <cell r="W315">
            <v>3180.41</v>
          </cell>
          <cell r="Y315">
            <v>3161.23</v>
          </cell>
          <cell r="Z315" t="str">
            <v>Services</v>
          </cell>
        </row>
        <row r="316">
          <cell r="A316" t="str">
            <v>China</v>
          </cell>
          <cell r="B316" t="str">
            <v>Country</v>
          </cell>
          <cell r="C316" t="str">
            <v>Industrial Sales</v>
          </cell>
          <cell r="D316" t="str">
            <v>LEGAL</v>
          </cell>
          <cell r="E316" t="str">
            <v>LEGAL</v>
          </cell>
          <cell r="V316">
            <v>234.08</v>
          </cell>
          <cell r="W316">
            <v>-234.08</v>
          </cell>
          <cell r="X316">
            <v>228.76</v>
          </cell>
          <cell r="Y316">
            <v>0</v>
          </cell>
          <cell r="Z316" t="str">
            <v>Services</v>
          </cell>
        </row>
        <row r="317">
          <cell r="A317" t="str">
            <v>China</v>
          </cell>
          <cell r="B317" t="str">
            <v>Country</v>
          </cell>
          <cell r="C317" t="str">
            <v>PCI Sales Ovh</v>
          </cell>
          <cell r="D317" t="str">
            <v>EMPLOYEE</v>
          </cell>
          <cell r="E317" t="str">
            <v>SWB</v>
          </cell>
          <cell r="F317">
            <v>94853.08</v>
          </cell>
          <cell r="G317">
            <v>273377.61</v>
          </cell>
          <cell r="H317">
            <v>187691.06</v>
          </cell>
          <cell r="R317">
            <v>555921.75</v>
          </cell>
          <cell r="S317">
            <v>0</v>
          </cell>
          <cell r="T317">
            <v>555921.75</v>
          </cell>
          <cell r="U317">
            <v>559551.76</v>
          </cell>
          <cell r="V317">
            <v>1383481.04</v>
          </cell>
          <cell r="W317">
            <v>-823929.28</v>
          </cell>
          <cell r="X317">
            <v>1351143.93</v>
          </cell>
          <cell r="Y317">
            <v>555921.75</v>
          </cell>
          <cell r="Z317" t="str">
            <v>Employee Expenses</v>
          </cell>
        </row>
        <row r="318">
          <cell r="A318" t="str">
            <v>China</v>
          </cell>
          <cell r="B318" t="str">
            <v>Country</v>
          </cell>
          <cell r="C318" t="str">
            <v>PCI Sales Ovh</v>
          </cell>
          <cell r="D318" t="str">
            <v>EMPLOYEE</v>
          </cell>
          <cell r="E318" t="str">
            <v>T&amp;E</v>
          </cell>
          <cell r="F318">
            <v>6103.67</v>
          </cell>
          <cell r="G318">
            <v>11901.8</v>
          </cell>
          <cell r="H318">
            <v>17301</v>
          </cell>
          <cell r="R318">
            <v>35306.47</v>
          </cell>
          <cell r="S318">
            <v>0</v>
          </cell>
          <cell r="T318">
            <v>35306.47</v>
          </cell>
          <cell r="U318">
            <v>35526.550000000003</v>
          </cell>
          <cell r="V318">
            <v>198810.36</v>
          </cell>
          <cell r="W318">
            <v>-163283.81</v>
          </cell>
          <cell r="X318">
            <v>194226.07</v>
          </cell>
          <cell r="Y318">
            <v>35306.47</v>
          </cell>
          <cell r="Z318" t="str">
            <v>T&amp;E</v>
          </cell>
        </row>
        <row r="319">
          <cell r="A319" t="str">
            <v>China</v>
          </cell>
          <cell r="B319" t="str">
            <v>Country</v>
          </cell>
          <cell r="C319" t="str">
            <v>PCI Sales Ovh</v>
          </cell>
          <cell r="D319" t="str">
            <v>EMPLOYEE</v>
          </cell>
          <cell r="E319" t="str">
            <v>TRAINING</v>
          </cell>
          <cell r="V319">
            <v>29050.54</v>
          </cell>
          <cell r="W319">
            <v>-29050.54</v>
          </cell>
          <cell r="X319">
            <v>28391.63</v>
          </cell>
          <cell r="Y319">
            <v>0</v>
          </cell>
          <cell r="Z319" t="str">
            <v>Employee Expenses</v>
          </cell>
        </row>
        <row r="320">
          <cell r="A320" t="str">
            <v>China</v>
          </cell>
          <cell r="B320" t="str">
            <v>Country</v>
          </cell>
          <cell r="C320" t="str">
            <v>PCI Sales Ovh</v>
          </cell>
          <cell r="D320" t="str">
            <v>EMPLOYEE</v>
          </cell>
          <cell r="E320" t="str">
            <v>RELOCATION</v>
          </cell>
          <cell r="F320">
            <v>1827.75</v>
          </cell>
          <cell r="G320">
            <v>1699.87</v>
          </cell>
          <cell r="H320">
            <v>1804.93</v>
          </cell>
          <cell r="R320">
            <v>5332.55</v>
          </cell>
          <cell r="S320">
            <v>0</v>
          </cell>
          <cell r="T320">
            <v>5332.55</v>
          </cell>
          <cell r="U320">
            <v>5364.28</v>
          </cell>
          <cell r="V320">
            <v>22572.720000000001</v>
          </cell>
          <cell r="W320">
            <v>-17208.439999999999</v>
          </cell>
          <cell r="X320">
            <v>22047.89</v>
          </cell>
          <cell r="Y320">
            <v>5332.55</v>
          </cell>
          <cell r="Z320" t="str">
            <v>Employee Expenses</v>
          </cell>
        </row>
        <row r="321">
          <cell r="A321" t="str">
            <v>China</v>
          </cell>
          <cell r="B321" t="str">
            <v>Country</v>
          </cell>
          <cell r="C321" t="str">
            <v>PCI Sales Ovh</v>
          </cell>
          <cell r="D321" t="str">
            <v>EMPLOYEE</v>
          </cell>
          <cell r="E321" t="str">
            <v>SEVERANCE</v>
          </cell>
          <cell r="F321">
            <v>950.22</v>
          </cell>
          <cell r="G321">
            <v>2295.3000000000002</v>
          </cell>
          <cell r="H321">
            <v>2392.84</v>
          </cell>
          <cell r="R321">
            <v>5638.36</v>
          </cell>
          <cell r="S321">
            <v>0</v>
          </cell>
          <cell r="T321">
            <v>5638.36</v>
          </cell>
          <cell r="U321">
            <v>5674.28</v>
          </cell>
          <cell r="V321">
            <v>11692.37</v>
          </cell>
          <cell r="W321">
            <v>-6018.09</v>
          </cell>
          <cell r="X321">
            <v>11421.28</v>
          </cell>
          <cell r="Y321">
            <v>5638.3600000000006</v>
          </cell>
          <cell r="Z321" t="str">
            <v>Employee Expenses</v>
          </cell>
        </row>
        <row r="322">
          <cell r="A322" t="str">
            <v>China</v>
          </cell>
          <cell r="B322" t="str">
            <v>Country</v>
          </cell>
          <cell r="C322" t="str">
            <v>PCI Sales Ovh</v>
          </cell>
          <cell r="D322" t="str">
            <v>EMPLOYEE</v>
          </cell>
          <cell r="E322" t="str">
            <v>PENSION</v>
          </cell>
          <cell r="F322">
            <v>1020.87</v>
          </cell>
          <cell r="G322">
            <v>1593.91</v>
          </cell>
          <cell r="H322">
            <v>1580.11</v>
          </cell>
          <cell r="R322">
            <v>4194.8900000000003</v>
          </cell>
          <cell r="S322">
            <v>0</v>
          </cell>
          <cell r="T322">
            <v>4194.8900000000003</v>
          </cell>
          <cell r="U322">
            <v>4220.95</v>
          </cell>
          <cell r="V322">
            <v>19095.490000000002</v>
          </cell>
          <cell r="W322">
            <v>-14874.54</v>
          </cell>
          <cell r="X322">
            <v>18653.16</v>
          </cell>
          <cell r="Y322">
            <v>4194.8900000000003</v>
          </cell>
          <cell r="Z322" t="str">
            <v>Employee Expenses</v>
          </cell>
        </row>
        <row r="323">
          <cell r="A323" t="str">
            <v>China</v>
          </cell>
          <cell r="B323" t="str">
            <v>Country</v>
          </cell>
          <cell r="C323" t="str">
            <v>PCI Sales Ovh</v>
          </cell>
          <cell r="D323" t="str">
            <v>COMMISSIONS</v>
          </cell>
          <cell r="E323" t="str">
            <v>COMMISSIONS</v>
          </cell>
          <cell r="V323">
            <v>-138.36000000000001</v>
          </cell>
          <cell r="W323">
            <v>138.36000000000001</v>
          </cell>
          <cell r="X323">
            <v>-135.13</v>
          </cell>
          <cell r="Y323">
            <v>0</v>
          </cell>
          <cell r="Z323" t="str">
            <v>Commissions (3rd Party)</v>
          </cell>
        </row>
        <row r="324">
          <cell r="A324" t="str">
            <v>China</v>
          </cell>
          <cell r="B324" t="str">
            <v>Country</v>
          </cell>
          <cell r="C324" t="str">
            <v>PCI Sales Ovh</v>
          </cell>
          <cell r="D324" t="str">
            <v>CUSTOMER</v>
          </cell>
          <cell r="E324" t="str">
            <v>CONVENTION&amp;SEMINAR</v>
          </cell>
          <cell r="V324">
            <v>2841.23</v>
          </cell>
          <cell r="W324">
            <v>-2841.23</v>
          </cell>
          <cell r="X324">
            <v>2775.84</v>
          </cell>
          <cell r="Y324">
            <v>0</v>
          </cell>
          <cell r="Z324" t="str">
            <v>Other Direct Opex</v>
          </cell>
        </row>
        <row r="325">
          <cell r="A325" t="str">
            <v>China</v>
          </cell>
          <cell r="B325" t="str">
            <v>Country</v>
          </cell>
          <cell r="C325" t="str">
            <v>PCI Sales Ovh</v>
          </cell>
          <cell r="D325" t="str">
            <v>SERVICE</v>
          </cell>
          <cell r="E325" t="str">
            <v>FINANCIAL_INSURANCE</v>
          </cell>
          <cell r="V325">
            <v>20.16</v>
          </cell>
          <cell r="W325">
            <v>-20.16</v>
          </cell>
          <cell r="X325">
            <v>19.68</v>
          </cell>
          <cell r="Y325">
            <v>0</v>
          </cell>
          <cell r="Z325" t="str">
            <v>Services</v>
          </cell>
        </row>
        <row r="326">
          <cell r="A326" t="str">
            <v>China</v>
          </cell>
          <cell r="B326" t="str">
            <v>Country</v>
          </cell>
          <cell r="C326" t="str">
            <v>PCI Sales Ovh</v>
          </cell>
          <cell r="D326" t="str">
            <v>SERVICE</v>
          </cell>
          <cell r="E326" t="str">
            <v>SITE</v>
          </cell>
          <cell r="F326">
            <v>495.76</v>
          </cell>
          <cell r="R326">
            <v>495.76</v>
          </cell>
          <cell r="S326">
            <v>0</v>
          </cell>
          <cell r="T326">
            <v>495.76</v>
          </cell>
          <cell r="U326">
            <v>497.94</v>
          </cell>
          <cell r="V326">
            <v>15462.63</v>
          </cell>
          <cell r="W326">
            <v>-14964.69</v>
          </cell>
          <cell r="X326">
            <v>15101.06</v>
          </cell>
          <cell r="Y326">
            <v>495.76</v>
          </cell>
          <cell r="Z326" t="str">
            <v>Services</v>
          </cell>
        </row>
        <row r="327">
          <cell r="A327" t="str">
            <v>China</v>
          </cell>
          <cell r="B327" t="str">
            <v>Country</v>
          </cell>
          <cell r="C327" t="str">
            <v>PCI Sales Ovh</v>
          </cell>
          <cell r="D327" t="str">
            <v>GOODS</v>
          </cell>
          <cell r="E327" t="str">
            <v>OFFICE&amp;STATIONARY</v>
          </cell>
          <cell r="F327">
            <v>145.81</v>
          </cell>
          <cell r="H327">
            <v>94.95</v>
          </cell>
          <cell r="R327">
            <v>240.76</v>
          </cell>
          <cell r="S327">
            <v>0</v>
          </cell>
          <cell r="T327">
            <v>240.76</v>
          </cell>
          <cell r="U327">
            <v>241.96</v>
          </cell>
          <cell r="V327">
            <v>697.52</v>
          </cell>
          <cell r="W327">
            <v>-455.56</v>
          </cell>
          <cell r="X327">
            <v>680.94</v>
          </cell>
          <cell r="Y327">
            <v>240.76</v>
          </cell>
          <cell r="Z327" t="str">
            <v>Other Direct Opex</v>
          </cell>
        </row>
        <row r="328">
          <cell r="A328" t="str">
            <v>China</v>
          </cell>
          <cell r="B328" t="str">
            <v>Country</v>
          </cell>
          <cell r="C328" t="str">
            <v>PCI Sales Ovh</v>
          </cell>
          <cell r="D328" t="str">
            <v>GOODS</v>
          </cell>
          <cell r="E328" t="str">
            <v>EQUIPMENT&amp;FURNITURE</v>
          </cell>
          <cell r="V328">
            <v>996.04</v>
          </cell>
          <cell r="W328">
            <v>-996.04</v>
          </cell>
          <cell r="X328">
            <v>972.72</v>
          </cell>
          <cell r="Y328">
            <v>0</v>
          </cell>
          <cell r="Z328" t="str">
            <v>Other Direct Opex</v>
          </cell>
        </row>
        <row r="329">
          <cell r="A329" t="str">
            <v>China</v>
          </cell>
          <cell r="B329" t="str">
            <v>Country</v>
          </cell>
          <cell r="C329" t="str">
            <v>PCI Sales Ovh</v>
          </cell>
          <cell r="D329" t="str">
            <v>GOODS</v>
          </cell>
          <cell r="E329" t="str">
            <v>POSTAGE</v>
          </cell>
          <cell r="V329">
            <v>6.73</v>
          </cell>
          <cell r="W329">
            <v>-6.73</v>
          </cell>
          <cell r="X329">
            <v>6.58</v>
          </cell>
          <cell r="Y329">
            <v>0</v>
          </cell>
          <cell r="Z329" t="str">
            <v>Other Direct Opex</v>
          </cell>
        </row>
        <row r="330">
          <cell r="A330" t="str">
            <v>China</v>
          </cell>
          <cell r="B330" t="str">
            <v>Country</v>
          </cell>
          <cell r="C330" t="str">
            <v>PCI Sales Ovh</v>
          </cell>
          <cell r="D330" t="str">
            <v>GOODS</v>
          </cell>
          <cell r="E330" t="str">
            <v>GIFT</v>
          </cell>
          <cell r="V330">
            <v>437.53</v>
          </cell>
          <cell r="W330">
            <v>-437.53</v>
          </cell>
          <cell r="X330">
            <v>427.33</v>
          </cell>
          <cell r="Y330">
            <v>0</v>
          </cell>
          <cell r="Z330" t="str">
            <v>Other Direct Opex</v>
          </cell>
        </row>
        <row r="331">
          <cell r="A331" t="str">
            <v>China</v>
          </cell>
          <cell r="B331" t="str">
            <v>Country</v>
          </cell>
          <cell r="C331" t="str">
            <v>PCI Sales Ovh</v>
          </cell>
          <cell r="D331" t="str">
            <v>GOODS</v>
          </cell>
          <cell r="E331" t="str">
            <v>SALES_AID</v>
          </cell>
          <cell r="V331">
            <v>2904.46</v>
          </cell>
          <cell r="W331">
            <v>-2904.46</v>
          </cell>
          <cell r="X331">
            <v>2808.86</v>
          </cell>
          <cell r="Y331">
            <v>0</v>
          </cell>
          <cell r="Z331" t="str">
            <v>Other Direct Opex</v>
          </cell>
        </row>
        <row r="332">
          <cell r="A332" t="str">
            <v>China</v>
          </cell>
          <cell r="B332" t="str">
            <v>Country</v>
          </cell>
          <cell r="C332" t="str">
            <v>PCI Sales Ovh</v>
          </cell>
          <cell r="D332" t="str">
            <v>GOODS</v>
          </cell>
          <cell r="E332" t="str">
            <v>TRAINING</v>
          </cell>
          <cell r="V332">
            <v>207.2</v>
          </cell>
          <cell r="W332">
            <v>-207.2</v>
          </cell>
          <cell r="X332">
            <v>202.6</v>
          </cell>
          <cell r="Y332">
            <v>0</v>
          </cell>
          <cell r="Z332" t="str">
            <v>Employee Expenses</v>
          </cell>
        </row>
        <row r="333">
          <cell r="A333" t="str">
            <v>China</v>
          </cell>
          <cell r="B333" t="str">
            <v>Country</v>
          </cell>
          <cell r="C333" t="str">
            <v>PCI Sales Ovh</v>
          </cell>
          <cell r="D333" t="str">
            <v>GOODS</v>
          </cell>
          <cell r="E333" t="str">
            <v>MEDICAL</v>
          </cell>
          <cell r="V333">
            <v>204.64</v>
          </cell>
          <cell r="W333">
            <v>-204.64</v>
          </cell>
          <cell r="X333">
            <v>200.09</v>
          </cell>
          <cell r="Y333">
            <v>0</v>
          </cell>
          <cell r="Z333" t="str">
            <v>Other Direct Opex</v>
          </cell>
        </row>
        <row r="334">
          <cell r="A334" t="str">
            <v>China</v>
          </cell>
          <cell r="B334" t="str">
            <v>Country</v>
          </cell>
          <cell r="C334" t="str">
            <v>PCI Sales Ovh</v>
          </cell>
          <cell r="D334" t="str">
            <v>M&amp;R</v>
          </cell>
          <cell r="E334" t="str">
            <v>M&amp;R</v>
          </cell>
          <cell r="V334">
            <v>2317.9699999999998</v>
          </cell>
          <cell r="W334">
            <v>-2317.9699999999998</v>
          </cell>
          <cell r="X334">
            <v>2262.14</v>
          </cell>
          <cell r="Y334">
            <v>0</v>
          </cell>
          <cell r="Z334" t="str">
            <v>Other Direct Opex</v>
          </cell>
        </row>
        <row r="335">
          <cell r="A335" t="str">
            <v>China</v>
          </cell>
          <cell r="B335" t="str">
            <v>Country</v>
          </cell>
          <cell r="C335" t="str">
            <v>PCI Sales Ovh</v>
          </cell>
          <cell r="D335" t="str">
            <v>TAX</v>
          </cell>
          <cell r="E335" t="str">
            <v>FINANCIAL_OTHER</v>
          </cell>
          <cell r="G335">
            <v>495.07</v>
          </cell>
          <cell r="R335">
            <v>495.07</v>
          </cell>
          <cell r="S335">
            <v>0</v>
          </cell>
          <cell r="T335">
            <v>495.07</v>
          </cell>
          <cell r="U335">
            <v>498.9</v>
          </cell>
          <cell r="V335">
            <v>3226.8</v>
          </cell>
          <cell r="W335">
            <v>-2727.9</v>
          </cell>
          <cell r="X335">
            <v>3151.67</v>
          </cell>
          <cell r="Y335">
            <v>495.07</v>
          </cell>
          <cell r="Z335" t="str">
            <v>Services</v>
          </cell>
        </row>
        <row r="336">
          <cell r="A336" t="str">
            <v>China</v>
          </cell>
          <cell r="B336" t="str">
            <v>Country</v>
          </cell>
          <cell r="C336" t="str">
            <v>PCI Sales Ovh</v>
          </cell>
          <cell r="D336" t="str">
            <v>TAX</v>
          </cell>
          <cell r="E336" t="str">
            <v>TAX</v>
          </cell>
          <cell r="G336">
            <v>0.17</v>
          </cell>
          <cell r="H336">
            <v>426.09</v>
          </cell>
          <cell r="R336">
            <v>426.26</v>
          </cell>
          <cell r="S336">
            <v>0</v>
          </cell>
          <cell r="T336">
            <v>426.26</v>
          </cell>
          <cell r="U336">
            <v>428.84</v>
          </cell>
          <cell r="V336">
            <v>4772.3599999999997</v>
          </cell>
          <cell r="W336">
            <v>-4343.5200000000004</v>
          </cell>
          <cell r="X336">
            <v>4647.2700000000004</v>
          </cell>
          <cell r="Y336">
            <v>426.26</v>
          </cell>
          <cell r="Z336" t="str">
            <v>Other Direct Opex</v>
          </cell>
        </row>
        <row r="337">
          <cell r="A337" t="str">
            <v>China</v>
          </cell>
          <cell r="B337" t="str">
            <v>Country</v>
          </cell>
          <cell r="C337" t="str">
            <v>PCI Sales Ovh</v>
          </cell>
          <cell r="D337" t="str">
            <v>OTHER CASH</v>
          </cell>
          <cell r="E337" t="str">
            <v>MEMBERSHIP</v>
          </cell>
          <cell r="V337">
            <v>14061.81</v>
          </cell>
          <cell r="W337">
            <v>-14061.81</v>
          </cell>
          <cell r="X337">
            <v>13739.83</v>
          </cell>
          <cell r="Y337">
            <v>0</v>
          </cell>
          <cell r="Z337" t="str">
            <v>Other Direct Opex</v>
          </cell>
        </row>
        <row r="338">
          <cell r="A338" t="str">
            <v>China</v>
          </cell>
          <cell r="B338" t="str">
            <v>Country</v>
          </cell>
          <cell r="C338" t="str">
            <v>PCI Sales Ovh</v>
          </cell>
          <cell r="D338" t="str">
            <v>OTHER CASH</v>
          </cell>
          <cell r="E338" t="str">
            <v>RENT&amp;LEASE</v>
          </cell>
          <cell r="F338">
            <v>1093.5899999999999</v>
          </cell>
          <cell r="R338">
            <v>1093.5899999999999</v>
          </cell>
          <cell r="S338">
            <v>0</v>
          </cell>
          <cell r="T338">
            <v>1093.5899999999999</v>
          </cell>
          <cell r="U338">
            <v>1098.3900000000001</v>
          </cell>
          <cell r="V338">
            <v>5923.24</v>
          </cell>
          <cell r="W338">
            <v>-4824.8500000000004</v>
          </cell>
          <cell r="X338">
            <v>5784.37</v>
          </cell>
          <cell r="Y338">
            <v>1093.5899999999999</v>
          </cell>
          <cell r="Z338" t="str">
            <v>Other Direct Opex</v>
          </cell>
        </row>
        <row r="339">
          <cell r="A339" t="str">
            <v>China</v>
          </cell>
          <cell r="B339" t="str">
            <v>Country</v>
          </cell>
          <cell r="C339" t="str">
            <v>PCI Sales Ovh</v>
          </cell>
          <cell r="D339" t="str">
            <v>OTHER CASH</v>
          </cell>
          <cell r="E339" t="str">
            <v>SETTLEMENT_BALANCE_S</v>
          </cell>
          <cell r="F339">
            <v>12.09</v>
          </cell>
          <cell r="G339">
            <v>12.05</v>
          </cell>
          <cell r="H339">
            <v>12.07</v>
          </cell>
          <cell r="R339">
            <v>36.21</v>
          </cell>
          <cell r="S339">
            <v>0</v>
          </cell>
          <cell r="T339">
            <v>36.21</v>
          </cell>
          <cell r="U339">
            <v>36.42</v>
          </cell>
          <cell r="V339">
            <v>116.45</v>
          </cell>
          <cell r="W339">
            <v>-80.03</v>
          </cell>
          <cell r="X339">
            <v>113.79</v>
          </cell>
          <cell r="Y339">
            <v>36.21</v>
          </cell>
          <cell r="Z339" t="str">
            <v>Other Direct Opex</v>
          </cell>
        </row>
        <row r="340">
          <cell r="A340" t="str">
            <v>China</v>
          </cell>
          <cell r="B340" t="str">
            <v>Country</v>
          </cell>
          <cell r="C340" t="str">
            <v>PCI Sales Ovh</v>
          </cell>
          <cell r="D340" t="str">
            <v>OTHER CASH</v>
          </cell>
          <cell r="E340" t="str">
            <v>OTHER</v>
          </cell>
          <cell r="H340">
            <v>591.28</v>
          </cell>
          <cell r="R340">
            <v>591.28</v>
          </cell>
          <cell r="S340">
            <v>0</v>
          </cell>
          <cell r="T340">
            <v>591.28</v>
          </cell>
          <cell r="U340">
            <v>594.75</v>
          </cell>
          <cell r="W340">
            <v>594.75</v>
          </cell>
          <cell r="Y340">
            <v>591.28</v>
          </cell>
          <cell r="Z340" t="str">
            <v>Other Direct Opex</v>
          </cell>
        </row>
        <row r="341">
          <cell r="A341" t="str">
            <v>China</v>
          </cell>
          <cell r="B341" t="str">
            <v>Country</v>
          </cell>
          <cell r="C341" t="str">
            <v>PCI Sales Ovh</v>
          </cell>
          <cell r="D341" t="str">
            <v>FINANCIAL_NON CASH</v>
          </cell>
          <cell r="E341" t="str">
            <v>DEPRECIATION</v>
          </cell>
          <cell r="F341">
            <v>494.59</v>
          </cell>
          <cell r="G341">
            <v>493.03</v>
          </cell>
          <cell r="H341">
            <v>493.98</v>
          </cell>
          <cell r="R341">
            <v>1481.6</v>
          </cell>
          <cell r="S341">
            <v>0</v>
          </cell>
          <cell r="T341">
            <v>1481.6</v>
          </cell>
          <cell r="U341">
            <v>1490.47</v>
          </cell>
          <cell r="V341">
            <v>28458.09</v>
          </cell>
          <cell r="W341">
            <v>-26967.62</v>
          </cell>
          <cell r="X341">
            <v>27813.59</v>
          </cell>
          <cell r="Y341">
            <v>1481.6</v>
          </cell>
          <cell r="Z341" t="str">
            <v>Non Cash</v>
          </cell>
        </row>
        <row r="342">
          <cell r="A342" t="str">
            <v>China</v>
          </cell>
          <cell r="B342" t="str">
            <v>Country</v>
          </cell>
          <cell r="C342" t="str">
            <v>PCI Sales Ovh</v>
          </cell>
          <cell r="D342" t="str">
            <v>FINANCIAL_NON CASH</v>
          </cell>
          <cell r="E342" t="str">
            <v>RETIRE</v>
          </cell>
          <cell r="V342">
            <v>685.84</v>
          </cell>
          <cell r="W342">
            <v>-685.84</v>
          </cell>
          <cell r="X342">
            <v>669.84</v>
          </cell>
          <cell r="Y342">
            <v>0</v>
          </cell>
          <cell r="Z342" t="str">
            <v>Non Cash</v>
          </cell>
        </row>
        <row r="343">
          <cell r="A343" t="str">
            <v>China</v>
          </cell>
          <cell r="B343" t="str">
            <v>Country</v>
          </cell>
          <cell r="C343" t="str">
            <v>PCI Sales Ovh</v>
          </cell>
          <cell r="D343" t="str">
            <v>EMIT</v>
          </cell>
          <cell r="E343" t="str">
            <v>SYSTEMS</v>
          </cell>
          <cell r="V343">
            <v>292.72000000000003</v>
          </cell>
          <cell r="W343">
            <v>-292.72000000000003</v>
          </cell>
          <cell r="X343">
            <v>286.14</v>
          </cell>
          <cell r="Y343">
            <v>0</v>
          </cell>
          <cell r="Z343" t="str">
            <v>Services</v>
          </cell>
        </row>
        <row r="344">
          <cell r="A344" t="str">
            <v>China</v>
          </cell>
          <cell r="B344" t="str">
            <v>Country</v>
          </cell>
          <cell r="C344" t="str">
            <v>PCI Sales Ovh</v>
          </cell>
          <cell r="D344" t="str">
            <v>EMIT</v>
          </cell>
          <cell r="E344" t="str">
            <v>TELECOM</v>
          </cell>
          <cell r="G344">
            <v>280.98</v>
          </cell>
          <cell r="H344">
            <v>646.75</v>
          </cell>
          <cell r="R344">
            <v>927.73</v>
          </cell>
          <cell r="S344">
            <v>0</v>
          </cell>
          <cell r="T344">
            <v>927.73</v>
          </cell>
          <cell r="U344">
            <v>933.69</v>
          </cell>
          <cell r="V344">
            <v>4703.6000000000004</v>
          </cell>
          <cell r="W344">
            <v>-3769.91</v>
          </cell>
          <cell r="X344">
            <v>4594.9799999999996</v>
          </cell>
          <cell r="Y344">
            <v>927.73</v>
          </cell>
          <cell r="Z344" t="str">
            <v>Services</v>
          </cell>
        </row>
        <row r="345">
          <cell r="A345" t="str">
            <v>China</v>
          </cell>
          <cell r="B345" t="str">
            <v>Country</v>
          </cell>
          <cell r="C345" t="str">
            <v>PCI Sales Ovh</v>
          </cell>
          <cell r="D345" t="str">
            <v>HR</v>
          </cell>
          <cell r="E345" t="str">
            <v>HR</v>
          </cell>
          <cell r="F345">
            <v>11150.21</v>
          </cell>
          <cell r="G345">
            <v>143.9</v>
          </cell>
          <cell r="H345">
            <v>1980.31</v>
          </cell>
          <cell r="R345">
            <v>13274.42</v>
          </cell>
          <cell r="S345">
            <v>0</v>
          </cell>
          <cell r="T345">
            <v>13274.42</v>
          </cell>
          <cell r="U345">
            <v>13336.05</v>
          </cell>
          <cell r="V345">
            <v>6204.52</v>
          </cell>
          <cell r="W345">
            <v>7131.53</v>
          </cell>
          <cell r="X345">
            <v>6060.43</v>
          </cell>
          <cell r="Y345">
            <v>13274.419999999998</v>
          </cell>
          <cell r="Z345" t="str">
            <v>Services</v>
          </cell>
        </row>
        <row r="346">
          <cell r="A346" t="str">
            <v>China</v>
          </cell>
          <cell r="B346" t="str">
            <v>Country</v>
          </cell>
          <cell r="C346" t="str">
            <v>PCI Sales Ovh</v>
          </cell>
          <cell r="D346" t="str">
            <v>PUBLIC_AFFAIRS</v>
          </cell>
          <cell r="E346" t="str">
            <v>PUBLIC_RELATION</v>
          </cell>
          <cell r="V346">
            <v>22906.639999999999</v>
          </cell>
          <cell r="W346">
            <v>-22906.639999999999</v>
          </cell>
          <cell r="X346">
            <v>22385.84</v>
          </cell>
          <cell r="Y346">
            <v>0</v>
          </cell>
          <cell r="Z346" t="str">
            <v>Services</v>
          </cell>
        </row>
        <row r="347">
          <cell r="A347" t="str">
            <v>China</v>
          </cell>
          <cell r="B347" t="str">
            <v>Country</v>
          </cell>
          <cell r="C347" t="str">
            <v>PCI Sales Ovh</v>
          </cell>
          <cell r="D347" t="str">
            <v>LEGAL</v>
          </cell>
          <cell r="E347" t="str">
            <v>LEGAL</v>
          </cell>
          <cell r="H347">
            <v>116.51</v>
          </cell>
          <cell r="R347">
            <v>116.51</v>
          </cell>
          <cell r="S347">
            <v>0</v>
          </cell>
          <cell r="T347">
            <v>116.51</v>
          </cell>
          <cell r="U347">
            <v>117.19</v>
          </cell>
          <cell r="V347">
            <v>530.13</v>
          </cell>
          <cell r="W347">
            <v>-412.94</v>
          </cell>
          <cell r="X347">
            <v>517.59</v>
          </cell>
          <cell r="Y347">
            <v>116.51</v>
          </cell>
          <cell r="Z347" t="str">
            <v>Services</v>
          </cell>
        </row>
        <row r="348">
          <cell r="A348" t="str">
            <v>China</v>
          </cell>
          <cell r="B348" t="str">
            <v>Country</v>
          </cell>
          <cell r="C348" t="str">
            <v>PCI Sales Ovh</v>
          </cell>
          <cell r="D348" t="str">
            <v>SHE</v>
          </cell>
          <cell r="E348" t="str">
            <v>SAFETY</v>
          </cell>
          <cell r="F348">
            <v>10894.14</v>
          </cell>
          <cell r="H348">
            <v>980.23</v>
          </cell>
          <cell r="R348">
            <v>11874.37</v>
          </cell>
          <cell r="S348">
            <v>0</v>
          </cell>
          <cell r="T348">
            <v>11874.37</v>
          </cell>
          <cell r="U348">
            <v>11927.92</v>
          </cell>
          <cell r="V348">
            <v>25370.46</v>
          </cell>
          <cell r="W348">
            <v>-13442.54</v>
          </cell>
          <cell r="X348">
            <v>24945.86</v>
          </cell>
          <cell r="Y348">
            <v>11874.369999999999</v>
          </cell>
          <cell r="Z348" t="str">
            <v>Services</v>
          </cell>
        </row>
        <row r="349">
          <cell r="A349" t="str">
            <v>China</v>
          </cell>
          <cell r="B349" t="str">
            <v>Country</v>
          </cell>
          <cell r="C349" t="str">
            <v/>
          </cell>
          <cell r="D349" t="str">
            <v>EMPLOYEE</v>
          </cell>
          <cell r="E349" t="str">
            <v>SWB</v>
          </cell>
          <cell r="F349">
            <v>24997.25</v>
          </cell>
          <cell r="G349">
            <v>23918.19</v>
          </cell>
          <cell r="H349">
            <v>24585.69</v>
          </cell>
          <cell r="R349">
            <v>73501.13</v>
          </cell>
          <cell r="S349">
            <v>0</v>
          </cell>
          <cell r="T349">
            <v>73501.13</v>
          </cell>
          <cell r="U349">
            <v>73939.78</v>
          </cell>
          <cell r="V349">
            <v>196188.63</v>
          </cell>
          <cell r="W349">
            <v>-122248.85</v>
          </cell>
          <cell r="X349">
            <v>191672</v>
          </cell>
          <cell r="Y349">
            <v>73501.13</v>
          </cell>
          <cell r="Z349" t="str">
            <v>Employee Expenses</v>
          </cell>
        </row>
        <row r="350">
          <cell r="A350" t="str">
            <v>China</v>
          </cell>
          <cell r="B350" t="str">
            <v>Country</v>
          </cell>
          <cell r="C350" t="str">
            <v/>
          </cell>
          <cell r="D350" t="str">
            <v>EMPLOYEE</v>
          </cell>
          <cell r="E350" t="str">
            <v>T&amp;E</v>
          </cell>
          <cell r="F350">
            <v>6019.67</v>
          </cell>
          <cell r="G350">
            <v>825.72</v>
          </cell>
          <cell r="H350">
            <v>8630.15</v>
          </cell>
          <cell r="R350">
            <v>15475.54</v>
          </cell>
          <cell r="S350">
            <v>0</v>
          </cell>
          <cell r="T350">
            <v>15475.54</v>
          </cell>
          <cell r="U350">
            <v>15558.82</v>
          </cell>
          <cell r="V350">
            <v>81397.149999999994</v>
          </cell>
          <cell r="W350">
            <v>-65838.33</v>
          </cell>
          <cell r="X350">
            <v>79500.34</v>
          </cell>
          <cell r="Y350">
            <v>15475.54</v>
          </cell>
          <cell r="Z350" t="str">
            <v>T&amp;E</v>
          </cell>
        </row>
        <row r="351">
          <cell r="A351" t="str">
            <v>China</v>
          </cell>
          <cell r="B351" t="str">
            <v>Country</v>
          </cell>
          <cell r="C351" t="str">
            <v/>
          </cell>
          <cell r="D351" t="str">
            <v>EMPLOYEE</v>
          </cell>
          <cell r="E351" t="str">
            <v>TRAINING</v>
          </cell>
          <cell r="V351">
            <v>5018</v>
          </cell>
          <cell r="W351">
            <v>-5018</v>
          </cell>
          <cell r="X351">
            <v>4905.13</v>
          </cell>
          <cell r="Y351">
            <v>0</v>
          </cell>
          <cell r="Z351" t="str">
            <v>Employee Expenses</v>
          </cell>
        </row>
        <row r="352">
          <cell r="A352" t="str">
            <v>China</v>
          </cell>
          <cell r="B352" t="str">
            <v>Country</v>
          </cell>
          <cell r="C352" t="str">
            <v/>
          </cell>
          <cell r="D352" t="str">
            <v>EMPLOYEE</v>
          </cell>
          <cell r="E352" t="str">
            <v>RELOCATION</v>
          </cell>
          <cell r="F352">
            <v>1962.98</v>
          </cell>
          <cell r="G352">
            <v>1042.51</v>
          </cell>
          <cell r="H352">
            <v>1044.53</v>
          </cell>
          <cell r="R352">
            <v>4050.02</v>
          </cell>
          <cell r="S352">
            <v>0</v>
          </cell>
          <cell r="T352">
            <v>4050.02</v>
          </cell>
          <cell r="U352">
            <v>4072.81</v>
          </cell>
          <cell r="V352">
            <v>10843.51</v>
          </cell>
          <cell r="W352">
            <v>-6770.7</v>
          </cell>
          <cell r="X352">
            <v>10592.03</v>
          </cell>
          <cell r="Y352">
            <v>4050.0199999999995</v>
          </cell>
          <cell r="Z352" t="str">
            <v>Employee Expenses</v>
          </cell>
        </row>
        <row r="353">
          <cell r="A353" t="str">
            <v>China</v>
          </cell>
          <cell r="B353" t="str">
            <v>Country</v>
          </cell>
          <cell r="C353" t="str">
            <v/>
          </cell>
          <cell r="D353" t="str">
            <v>EMPLOYEE</v>
          </cell>
          <cell r="E353" t="str">
            <v>SEVERANCE</v>
          </cell>
          <cell r="F353">
            <v>3389.83</v>
          </cell>
          <cell r="G353">
            <v>3334.52</v>
          </cell>
          <cell r="H353">
            <v>3370.59</v>
          </cell>
          <cell r="R353">
            <v>10094.94</v>
          </cell>
          <cell r="S353">
            <v>0</v>
          </cell>
          <cell r="T353">
            <v>10094.94</v>
          </cell>
          <cell r="U353">
            <v>10155.33</v>
          </cell>
          <cell r="V353">
            <v>21641.84</v>
          </cell>
          <cell r="W353">
            <v>-11486.51</v>
          </cell>
          <cell r="X353">
            <v>21143.95</v>
          </cell>
          <cell r="Y353">
            <v>10094.94</v>
          </cell>
          <cell r="Z353" t="str">
            <v>Employee Expenses</v>
          </cell>
        </row>
        <row r="354">
          <cell r="A354" t="str">
            <v>China</v>
          </cell>
          <cell r="B354" t="str">
            <v>Country</v>
          </cell>
          <cell r="C354" t="str">
            <v/>
          </cell>
          <cell r="D354" t="str">
            <v>EMPLOYEE</v>
          </cell>
          <cell r="E354" t="str">
            <v>PENSION</v>
          </cell>
          <cell r="F354">
            <v>1567.76</v>
          </cell>
          <cell r="G354">
            <v>1336.05</v>
          </cell>
          <cell r="H354">
            <v>1338.64</v>
          </cell>
          <cell r="R354">
            <v>4242.45</v>
          </cell>
          <cell r="S354">
            <v>0</v>
          </cell>
          <cell r="T354">
            <v>4242.45</v>
          </cell>
          <cell r="U354">
            <v>4267.5</v>
          </cell>
          <cell r="V354">
            <v>12174.64</v>
          </cell>
          <cell r="W354">
            <v>-7907.14</v>
          </cell>
          <cell r="X354">
            <v>11894.04</v>
          </cell>
          <cell r="Y354">
            <v>4242.45</v>
          </cell>
          <cell r="Z354" t="str">
            <v>Employee Expenses</v>
          </cell>
        </row>
        <row r="355">
          <cell r="A355" t="str">
            <v>China</v>
          </cell>
          <cell r="B355" t="str">
            <v>Country</v>
          </cell>
          <cell r="C355" t="str">
            <v/>
          </cell>
          <cell r="D355" t="str">
            <v>ASP</v>
          </cell>
          <cell r="E355" t="str">
            <v>ASP</v>
          </cell>
          <cell r="V355">
            <v>12139.57</v>
          </cell>
          <cell r="W355">
            <v>-12139.57</v>
          </cell>
          <cell r="X355">
            <v>11827.47</v>
          </cell>
          <cell r="Y355">
            <v>0</v>
          </cell>
          <cell r="Z355" t="str">
            <v>ASP</v>
          </cell>
        </row>
        <row r="356">
          <cell r="A356" t="str">
            <v>China</v>
          </cell>
          <cell r="B356" t="str">
            <v>Country</v>
          </cell>
          <cell r="C356" t="str">
            <v/>
          </cell>
          <cell r="D356" t="str">
            <v>SERVICE</v>
          </cell>
          <cell r="E356" t="str">
            <v>FINANCIAL_INSURANCE</v>
          </cell>
          <cell r="V356">
            <v>26.88</v>
          </cell>
          <cell r="W356">
            <v>-26.88</v>
          </cell>
          <cell r="X356">
            <v>26.25</v>
          </cell>
          <cell r="Y356">
            <v>0</v>
          </cell>
          <cell r="Z356" t="str">
            <v>Services</v>
          </cell>
        </row>
        <row r="357">
          <cell r="A357" t="str">
            <v>China</v>
          </cell>
          <cell r="B357" t="str">
            <v>Country</v>
          </cell>
          <cell r="C357" t="str">
            <v/>
          </cell>
          <cell r="D357" t="str">
            <v>SERVICE</v>
          </cell>
          <cell r="E357" t="str">
            <v>SITE</v>
          </cell>
          <cell r="F357">
            <v>3044.51</v>
          </cell>
          <cell r="R357">
            <v>3044.51</v>
          </cell>
          <cell r="S357">
            <v>0</v>
          </cell>
          <cell r="T357">
            <v>3044.51</v>
          </cell>
          <cell r="U357">
            <v>3050.04</v>
          </cell>
          <cell r="V357">
            <v>333201.59999999998</v>
          </cell>
          <cell r="W357">
            <v>-330151.56</v>
          </cell>
          <cell r="X357">
            <v>323589.03000000003</v>
          </cell>
          <cell r="Y357">
            <v>3044.51</v>
          </cell>
          <cell r="Z357" t="str">
            <v>Services</v>
          </cell>
        </row>
        <row r="358">
          <cell r="A358" t="str">
            <v>China</v>
          </cell>
          <cell r="B358" t="str">
            <v>Country</v>
          </cell>
          <cell r="C358" t="str">
            <v/>
          </cell>
          <cell r="D358" t="str">
            <v>GOODS</v>
          </cell>
          <cell r="E358" t="str">
            <v>OFFICE&amp;STATIONARY</v>
          </cell>
          <cell r="H358">
            <v>40.78</v>
          </cell>
          <cell r="R358">
            <v>40.78</v>
          </cell>
          <cell r="S358">
            <v>0</v>
          </cell>
          <cell r="T358">
            <v>40.78</v>
          </cell>
          <cell r="U358">
            <v>41.02</v>
          </cell>
          <cell r="V358">
            <v>346.29</v>
          </cell>
          <cell r="W358">
            <v>-305.27</v>
          </cell>
          <cell r="X358">
            <v>338.9</v>
          </cell>
          <cell r="Y358">
            <v>40.78</v>
          </cell>
          <cell r="Z358" t="str">
            <v>Other Direct Opex</v>
          </cell>
        </row>
        <row r="359">
          <cell r="A359" t="str">
            <v>China</v>
          </cell>
          <cell r="B359" t="str">
            <v>Country</v>
          </cell>
          <cell r="C359" t="str">
            <v/>
          </cell>
          <cell r="D359" t="str">
            <v>GOODS</v>
          </cell>
          <cell r="E359" t="str">
            <v>EQUIPMENT&amp;FURNITURE</v>
          </cell>
          <cell r="V359">
            <v>1098.45</v>
          </cell>
          <cell r="W359">
            <v>-1098.45</v>
          </cell>
          <cell r="X359">
            <v>1072.68</v>
          </cell>
          <cell r="Y359">
            <v>0</v>
          </cell>
          <cell r="Z359" t="str">
            <v>Other Direct Opex</v>
          </cell>
        </row>
        <row r="360">
          <cell r="A360" t="str">
            <v>China</v>
          </cell>
          <cell r="B360" t="str">
            <v>Country</v>
          </cell>
          <cell r="C360" t="str">
            <v/>
          </cell>
          <cell r="D360" t="str">
            <v>GOODS</v>
          </cell>
          <cell r="E360" t="str">
            <v>POSTAGE</v>
          </cell>
          <cell r="F360">
            <v>200.53</v>
          </cell>
          <cell r="H360">
            <v>301.2</v>
          </cell>
          <cell r="R360">
            <v>501.73</v>
          </cell>
          <cell r="S360">
            <v>0</v>
          </cell>
          <cell r="T360">
            <v>501.73</v>
          </cell>
          <cell r="U360">
            <v>504.37</v>
          </cell>
          <cell r="V360">
            <v>892.79</v>
          </cell>
          <cell r="W360">
            <v>-388.42</v>
          </cell>
          <cell r="X360">
            <v>872.25</v>
          </cell>
          <cell r="Y360">
            <v>501.73</v>
          </cell>
          <cell r="Z360" t="str">
            <v>Other Direct Opex</v>
          </cell>
        </row>
        <row r="361">
          <cell r="A361" t="str">
            <v>China</v>
          </cell>
          <cell r="B361" t="str">
            <v>Country</v>
          </cell>
          <cell r="C361" t="str">
            <v/>
          </cell>
          <cell r="D361" t="str">
            <v>GOODS</v>
          </cell>
          <cell r="E361" t="str">
            <v>MEDICAL</v>
          </cell>
          <cell r="V361">
            <v>272.86</v>
          </cell>
          <cell r="W361">
            <v>-272.86</v>
          </cell>
          <cell r="X361">
            <v>266.79000000000002</v>
          </cell>
          <cell r="Y361">
            <v>0</v>
          </cell>
          <cell r="Z361" t="str">
            <v>Other Direct Opex</v>
          </cell>
        </row>
        <row r="362">
          <cell r="A362" t="str">
            <v>China</v>
          </cell>
          <cell r="B362" t="str">
            <v>Country</v>
          </cell>
          <cell r="C362" t="str">
            <v/>
          </cell>
          <cell r="D362" t="str">
            <v>PRODUCT_TRANSPORTATI</v>
          </cell>
          <cell r="E362" t="str">
            <v>FREIGHT_TRUCK</v>
          </cell>
          <cell r="V362">
            <v>219.7</v>
          </cell>
          <cell r="W362">
            <v>-219.7</v>
          </cell>
          <cell r="X362">
            <v>214.15</v>
          </cell>
          <cell r="Y362">
            <v>0</v>
          </cell>
          <cell r="Z362" t="str">
            <v>Freight/Transportation</v>
          </cell>
        </row>
        <row r="363">
          <cell r="A363" t="str">
            <v>China</v>
          </cell>
          <cell r="B363" t="str">
            <v>Country</v>
          </cell>
          <cell r="C363" t="str">
            <v/>
          </cell>
          <cell r="D363" t="str">
            <v>TAX</v>
          </cell>
          <cell r="E363" t="str">
            <v>TAX</v>
          </cell>
          <cell r="G363">
            <v>0.26</v>
          </cell>
          <cell r="R363">
            <v>0.26</v>
          </cell>
          <cell r="S363">
            <v>0</v>
          </cell>
          <cell r="T363">
            <v>0.26</v>
          </cell>
          <cell r="U363">
            <v>0.26</v>
          </cell>
          <cell r="V363">
            <v>26.63</v>
          </cell>
          <cell r="W363">
            <v>-26.37</v>
          </cell>
          <cell r="X363">
            <v>26</v>
          </cell>
          <cell r="Y363">
            <v>0.26</v>
          </cell>
          <cell r="Z363" t="str">
            <v>Other Direct Opex</v>
          </cell>
        </row>
        <row r="364">
          <cell r="A364" t="str">
            <v>China</v>
          </cell>
          <cell r="B364" t="str">
            <v>Country</v>
          </cell>
          <cell r="C364" t="str">
            <v/>
          </cell>
          <cell r="D364" t="str">
            <v>OTHER CASH</v>
          </cell>
          <cell r="E364" t="str">
            <v>SETTLEMENT_BALANCE_S</v>
          </cell>
          <cell r="F364">
            <v>18.13</v>
          </cell>
          <cell r="G364">
            <v>18.07</v>
          </cell>
          <cell r="H364">
            <v>18.100000000000001</v>
          </cell>
          <cell r="R364">
            <v>54.3</v>
          </cell>
          <cell r="S364">
            <v>0</v>
          </cell>
          <cell r="T364">
            <v>54.3</v>
          </cell>
          <cell r="U364">
            <v>54.63</v>
          </cell>
          <cell r="V364">
            <v>155.30000000000001</v>
          </cell>
          <cell r="W364">
            <v>-100.67</v>
          </cell>
          <cell r="X364">
            <v>151.72999999999999</v>
          </cell>
          <cell r="Y364">
            <v>54.300000000000004</v>
          </cell>
          <cell r="Z364" t="str">
            <v>Other Direct Opex</v>
          </cell>
        </row>
        <row r="365">
          <cell r="A365" t="str">
            <v>China</v>
          </cell>
          <cell r="B365" t="str">
            <v>Country</v>
          </cell>
          <cell r="C365" t="str">
            <v/>
          </cell>
          <cell r="D365" t="str">
            <v>OTHER CASH</v>
          </cell>
          <cell r="E365" t="str">
            <v>OTHER</v>
          </cell>
          <cell r="H365">
            <v>52.48</v>
          </cell>
          <cell r="R365">
            <v>52.48</v>
          </cell>
          <cell r="S365">
            <v>0</v>
          </cell>
          <cell r="T365">
            <v>52.48</v>
          </cell>
          <cell r="U365">
            <v>52.79</v>
          </cell>
          <cell r="W365">
            <v>52.79</v>
          </cell>
          <cell r="Y365">
            <v>52.48</v>
          </cell>
          <cell r="Z365" t="str">
            <v>Other Direct Opex</v>
          </cell>
        </row>
        <row r="366">
          <cell r="A366" t="str">
            <v>China</v>
          </cell>
          <cell r="B366" t="str">
            <v>Country</v>
          </cell>
          <cell r="C366" t="str">
            <v/>
          </cell>
          <cell r="D366" t="str">
            <v>EMIT</v>
          </cell>
          <cell r="E366" t="str">
            <v>TELECOM</v>
          </cell>
          <cell r="F366">
            <v>675.39</v>
          </cell>
          <cell r="H366">
            <v>682.75</v>
          </cell>
          <cell r="R366">
            <v>1358.14</v>
          </cell>
          <cell r="S366">
            <v>0</v>
          </cell>
          <cell r="T366">
            <v>1358.14</v>
          </cell>
          <cell r="U366">
            <v>1365.1</v>
          </cell>
          <cell r="V366">
            <v>6496.58</v>
          </cell>
          <cell r="W366">
            <v>-5131.4799999999996</v>
          </cell>
          <cell r="X366">
            <v>6349.46</v>
          </cell>
          <cell r="Y366">
            <v>1358.1399999999999</v>
          </cell>
          <cell r="Z366" t="str">
            <v>Services</v>
          </cell>
        </row>
        <row r="367">
          <cell r="A367" t="str">
            <v>China</v>
          </cell>
          <cell r="B367" t="str">
            <v>Country</v>
          </cell>
          <cell r="C367" t="str">
            <v/>
          </cell>
          <cell r="D367" t="str">
            <v>HR</v>
          </cell>
          <cell r="E367" t="str">
            <v>HR</v>
          </cell>
          <cell r="F367">
            <v>144.35</v>
          </cell>
          <cell r="G367">
            <v>119.91</v>
          </cell>
          <cell r="H367">
            <v>120.15</v>
          </cell>
          <cell r="R367">
            <v>384.41</v>
          </cell>
          <cell r="S367">
            <v>0</v>
          </cell>
          <cell r="T367">
            <v>384.41</v>
          </cell>
          <cell r="U367">
            <v>386.68</v>
          </cell>
          <cell r="V367">
            <v>1280.1099999999999</v>
          </cell>
          <cell r="W367">
            <v>-893.43</v>
          </cell>
          <cell r="X367">
            <v>1250.6300000000001</v>
          </cell>
          <cell r="Y367">
            <v>384.40999999999997</v>
          </cell>
          <cell r="Z367" t="str">
            <v>Services</v>
          </cell>
        </row>
        <row r="368">
          <cell r="A368" t="str">
            <v>China</v>
          </cell>
          <cell r="B368" t="str">
            <v>Country</v>
          </cell>
          <cell r="C368" t="str">
            <v/>
          </cell>
          <cell r="D368" t="str">
            <v>EMPLOYEE</v>
          </cell>
          <cell r="E368" t="str">
            <v>SWB</v>
          </cell>
          <cell r="F368">
            <v>0</v>
          </cell>
          <cell r="G368">
            <v>0</v>
          </cell>
          <cell r="H368">
            <v>0</v>
          </cell>
          <cell r="I368">
            <v>0</v>
          </cell>
          <cell r="J368">
            <v>0</v>
          </cell>
          <cell r="K368">
            <v>0</v>
          </cell>
          <cell r="L368">
            <v>0</v>
          </cell>
          <cell r="M368">
            <v>0</v>
          </cell>
          <cell r="N368">
            <v>0</v>
          </cell>
          <cell r="O368">
            <v>0</v>
          </cell>
          <cell r="P368">
            <v>0</v>
          </cell>
          <cell r="Q368">
            <v>0</v>
          </cell>
          <cell r="R368">
            <v>0</v>
          </cell>
          <cell r="S368">
            <v>10028384.279999999</v>
          </cell>
          <cell r="T368">
            <v>-10028384.279999999</v>
          </cell>
          <cell r="U368">
            <v>0</v>
          </cell>
          <cell r="V368">
            <v>0</v>
          </cell>
          <cell r="W368">
            <v>0</v>
          </cell>
          <cell r="X368">
            <v>0</v>
          </cell>
          <cell r="Y368">
            <v>0</v>
          </cell>
          <cell r="Z368" t="str">
            <v>Employee Expenses</v>
          </cell>
        </row>
        <row r="369">
          <cell r="A369" t="str">
            <v>China</v>
          </cell>
          <cell r="B369" t="str">
            <v>Country</v>
          </cell>
          <cell r="C369" t="str">
            <v/>
          </cell>
          <cell r="D369" t="str">
            <v>EMPLOYEE</v>
          </cell>
          <cell r="E369" t="str">
            <v>T&amp;E</v>
          </cell>
          <cell r="F369">
            <v>0</v>
          </cell>
          <cell r="G369">
            <v>0</v>
          </cell>
          <cell r="H369">
            <v>0</v>
          </cell>
          <cell r="I369">
            <v>0</v>
          </cell>
          <cell r="J369">
            <v>0</v>
          </cell>
          <cell r="K369">
            <v>0</v>
          </cell>
          <cell r="L369">
            <v>0</v>
          </cell>
          <cell r="M369">
            <v>0</v>
          </cell>
          <cell r="N369">
            <v>0</v>
          </cell>
          <cell r="O369">
            <v>0</v>
          </cell>
          <cell r="P369">
            <v>0</v>
          </cell>
          <cell r="Q369">
            <v>0</v>
          </cell>
          <cell r="R369">
            <v>0</v>
          </cell>
          <cell r="S369">
            <v>3231752.52</v>
          </cell>
          <cell r="T369">
            <v>-3231752.52</v>
          </cell>
          <cell r="U369">
            <v>0</v>
          </cell>
          <cell r="V369">
            <v>0</v>
          </cell>
          <cell r="W369">
            <v>0</v>
          </cell>
          <cell r="X369">
            <v>0</v>
          </cell>
          <cell r="Y369">
            <v>0</v>
          </cell>
          <cell r="Z369" t="str">
            <v>T&amp;E</v>
          </cell>
        </row>
        <row r="370">
          <cell r="A370" t="str">
            <v>China</v>
          </cell>
          <cell r="B370" t="str">
            <v>Country</v>
          </cell>
          <cell r="C370" t="str">
            <v/>
          </cell>
          <cell r="D370" t="str">
            <v>ASP</v>
          </cell>
          <cell r="E370" t="str">
            <v>ASP</v>
          </cell>
          <cell r="F370">
            <v>0</v>
          </cell>
          <cell r="G370">
            <v>0</v>
          </cell>
          <cell r="H370">
            <v>0</v>
          </cell>
          <cell r="I370">
            <v>0</v>
          </cell>
          <cell r="J370">
            <v>0</v>
          </cell>
          <cell r="K370">
            <v>0</v>
          </cell>
          <cell r="L370">
            <v>0</v>
          </cell>
          <cell r="M370">
            <v>0</v>
          </cell>
          <cell r="N370">
            <v>0</v>
          </cell>
          <cell r="O370">
            <v>0</v>
          </cell>
          <cell r="P370">
            <v>0</v>
          </cell>
          <cell r="Q370">
            <v>0</v>
          </cell>
          <cell r="R370">
            <v>0</v>
          </cell>
          <cell r="S370">
            <v>547645.56000000006</v>
          </cell>
          <cell r="T370">
            <v>-547645.56000000006</v>
          </cell>
          <cell r="U370">
            <v>0</v>
          </cell>
          <cell r="V370">
            <v>0</v>
          </cell>
          <cell r="W370">
            <v>0</v>
          </cell>
          <cell r="X370">
            <v>0</v>
          </cell>
          <cell r="Y370">
            <v>0</v>
          </cell>
          <cell r="Z370" t="str">
            <v>ASP</v>
          </cell>
        </row>
        <row r="371">
          <cell r="A371" t="str">
            <v>China</v>
          </cell>
          <cell r="B371" t="str">
            <v>Country</v>
          </cell>
          <cell r="C371" t="str">
            <v/>
          </cell>
          <cell r="D371" t="str">
            <v>COMMISSIONS</v>
          </cell>
          <cell r="E371" t="str">
            <v>COMMISSIONS</v>
          </cell>
          <cell r="F371">
            <v>0</v>
          </cell>
          <cell r="G371">
            <v>0</v>
          </cell>
          <cell r="H371">
            <v>0</v>
          </cell>
          <cell r="I371">
            <v>0</v>
          </cell>
          <cell r="J371">
            <v>0</v>
          </cell>
          <cell r="K371">
            <v>0</v>
          </cell>
          <cell r="L371">
            <v>0</v>
          </cell>
          <cell r="M371">
            <v>0</v>
          </cell>
          <cell r="N371">
            <v>0</v>
          </cell>
          <cell r="O371">
            <v>0</v>
          </cell>
          <cell r="P371">
            <v>0</v>
          </cell>
          <cell r="Q371">
            <v>0</v>
          </cell>
          <cell r="R371">
            <v>0</v>
          </cell>
          <cell r="S371">
            <v>-11987.4</v>
          </cell>
          <cell r="T371">
            <v>11987.4</v>
          </cell>
          <cell r="U371">
            <v>0</v>
          </cell>
          <cell r="V371">
            <v>0</v>
          </cell>
          <cell r="W371">
            <v>0</v>
          </cell>
          <cell r="X371">
            <v>0</v>
          </cell>
          <cell r="Y371">
            <v>0</v>
          </cell>
          <cell r="Z371" t="str">
            <v>Commissions (3rd Party)</v>
          </cell>
        </row>
        <row r="372">
          <cell r="A372" t="str">
            <v>China</v>
          </cell>
          <cell r="B372" t="str">
            <v>Country</v>
          </cell>
          <cell r="C372" t="str">
            <v/>
          </cell>
          <cell r="D372" t="str">
            <v>CUSTOMER</v>
          </cell>
          <cell r="E372" t="str">
            <v>BAD DEBT</v>
          </cell>
          <cell r="F372">
            <v>0</v>
          </cell>
          <cell r="G372">
            <v>0</v>
          </cell>
          <cell r="H372">
            <v>0</v>
          </cell>
          <cell r="I372">
            <v>0</v>
          </cell>
          <cell r="J372">
            <v>0</v>
          </cell>
          <cell r="K372">
            <v>0</v>
          </cell>
          <cell r="L372">
            <v>0</v>
          </cell>
          <cell r="M372">
            <v>0</v>
          </cell>
          <cell r="N372">
            <v>0</v>
          </cell>
          <cell r="O372">
            <v>0</v>
          </cell>
          <cell r="P372">
            <v>0</v>
          </cell>
          <cell r="Q372">
            <v>0</v>
          </cell>
          <cell r="R372">
            <v>0</v>
          </cell>
          <cell r="S372">
            <v>-26351.040000000001</v>
          </cell>
          <cell r="T372">
            <v>26351.040000000001</v>
          </cell>
          <cell r="U372">
            <v>0</v>
          </cell>
          <cell r="W372">
            <v>0</v>
          </cell>
          <cell r="Y372">
            <v>0</v>
          </cell>
          <cell r="Z372" t="str">
            <v>Bad Debt</v>
          </cell>
        </row>
        <row r="373">
          <cell r="A373" t="str">
            <v>China</v>
          </cell>
          <cell r="B373" t="str">
            <v>Country</v>
          </cell>
          <cell r="C373" t="str">
            <v/>
          </cell>
          <cell r="D373" t="str">
            <v>SERVICE</v>
          </cell>
          <cell r="E373" t="str">
            <v>OTHER</v>
          </cell>
          <cell r="F373">
            <v>0</v>
          </cell>
          <cell r="G373">
            <v>0</v>
          </cell>
          <cell r="H373">
            <v>0</v>
          </cell>
          <cell r="I373">
            <v>0</v>
          </cell>
          <cell r="J373">
            <v>0</v>
          </cell>
          <cell r="K373">
            <v>0</v>
          </cell>
          <cell r="L373">
            <v>0</v>
          </cell>
          <cell r="M373">
            <v>0</v>
          </cell>
          <cell r="N373">
            <v>0</v>
          </cell>
          <cell r="O373">
            <v>0</v>
          </cell>
          <cell r="P373">
            <v>0</v>
          </cell>
          <cell r="Q373">
            <v>0</v>
          </cell>
          <cell r="R373">
            <v>0</v>
          </cell>
          <cell r="S373">
            <v>1613366.64</v>
          </cell>
          <cell r="T373">
            <v>-1613366.64</v>
          </cell>
          <cell r="U373">
            <v>0</v>
          </cell>
          <cell r="V373">
            <v>0</v>
          </cell>
          <cell r="W373">
            <v>0</v>
          </cell>
          <cell r="X373">
            <v>0</v>
          </cell>
          <cell r="Y373">
            <v>0</v>
          </cell>
          <cell r="Z373" t="str">
            <v>Other Direct Opex</v>
          </cell>
        </row>
        <row r="374">
          <cell r="A374" t="str">
            <v>China</v>
          </cell>
          <cell r="B374" t="str">
            <v>Country</v>
          </cell>
          <cell r="C374" t="str">
            <v/>
          </cell>
          <cell r="D374" t="str">
            <v>PRODUCT_TRANSPORTATI</v>
          </cell>
          <cell r="E374" t="str">
            <v>TRANSPORTATION_OTHER</v>
          </cell>
          <cell r="F374">
            <v>0</v>
          </cell>
          <cell r="G374">
            <v>0</v>
          </cell>
          <cell r="H374">
            <v>0</v>
          </cell>
          <cell r="I374">
            <v>0</v>
          </cell>
          <cell r="J374">
            <v>0</v>
          </cell>
          <cell r="K374">
            <v>0</v>
          </cell>
          <cell r="L374">
            <v>0</v>
          </cell>
          <cell r="M374">
            <v>0</v>
          </cell>
          <cell r="N374">
            <v>0</v>
          </cell>
          <cell r="O374">
            <v>0</v>
          </cell>
          <cell r="P374">
            <v>0</v>
          </cell>
          <cell r="Q374">
            <v>0</v>
          </cell>
          <cell r="R374">
            <v>0</v>
          </cell>
          <cell r="S374">
            <v>205156.68</v>
          </cell>
          <cell r="T374">
            <v>-205156.68</v>
          </cell>
          <cell r="U374">
            <v>0</v>
          </cell>
          <cell r="V374">
            <v>0</v>
          </cell>
          <cell r="W374">
            <v>0</v>
          </cell>
          <cell r="X374">
            <v>0</v>
          </cell>
          <cell r="Y374">
            <v>0</v>
          </cell>
          <cell r="Z374" t="str">
            <v>Freight/Transportation</v>
          </cell>
        </row>
        <row r="375">
          <cell r="A375" t="str">
            <v>China</v>
          </cell>
          <cell r="B375" t="str">
            <v>Country</v>
          </cell>
          <cell r="C375" t="str">
            <v/>
          </cell>
          <cell r="D375" t="str">
            <v>OTHER CASH</v>
          </cell>
          <cell r="E375" t="str">
            <v>PROVISION_OTHER</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W375">
            <v>0</v>
          </cell>
          <cell r="Y375">
            <v>0</v>
          </cell>
          <cell r="Z375" t="str">
            <v>Other Direct Opex</v>
          </cell>
        </row>
        <row r="376">
          <cell r="A376" t="str">
            <v>China</v>
          </cell>
          <cell r="B376" t="str">
            <v>Country</v>
          </cell>
          <cell r="C376" t="str">
            <v/>
          </cell>
          <cell r="D376" t="str">
            <v>OTHER CASH</v>
          </cell>
          <cell r="E376" t="str">
            <v>OTHER</v>
          </cell>
          <cell r="F376">
            <v>0</v>
          </cell>
          <cell r="G376">
            <v>0</v>
          </cell>
          <cell r="H376">
            <v>0</v>
          </cell>
          <cell r="I376">
            <v>0</v>
          </cell>
          <cell r="J376">
            <v>0</v>
          </cell>
          <cell r="K376">
            <v>0</v>
          </cell>
          <cell r="L376">
            <v>0</v>
          </cell>
          <cell r="M376">
            <v>0</v>
          </cell>
          <cell r="N376">
            <v>0</v>
          </cell>
          <cell r="O376">
            <v>0</v>
          </cell>
          <cell r="P376">
            <v>0</v>
          </cell>
          <cell r="Q376">
            <v>0</v>
          </cell>
          <cell r="R376">
            <v>0</v>
          </cell>
          <cell r="S376">
            <v>1521196.56</v>
          </cell>
          <cell r="T376">
            <v>-1521196.56</v>
          </cell>
          <cell r="U376">
            <v>0</v>
          </cell>
          <cell r="V376">
            <v>0</v>
          </cell>
          <cell r="W376">
            <v>0</v>
          </cell>
          <cell r="X376">
            <v>0</v>
          </cell>
          <cell r="Y376">
            <v>0</v>
          </cell>
          <cell r="Z376" t="str">
            <v>Other Direct Opex</v>
          </cell>
        </row>
        <row r="377">
          <cell r="A377" t="str">
            <v>China</v>
          </cell>
          <cell r="B377" t="str">
            <v>Country</v>
          </cell>
          <cell r="C377" t="str">
            <v/>
          </cell>
          <cell r="D377" t="str">
            <v>FINANCIAL_NON CASH</v>
          </cell>
          <cell r="E377" t="str">
            <v>DEPRECIATION</v>
          </cell>
          <cell r="F377">
            <v>0</v>
          </cell>
          <cell r="G377">
            <v>0</v>
          </cell>
          <cell r="H377">
            <v>0</v>
          </cell>
          <cell r="I377">
            <v>0</v>
          </cell>
          <cell r="J377">
            <v>0</v>
          </cell>
          <cell r="K377">
            <v>0</v>
          </cell>
          <cell r="L377">
            <v>0</v>
          </cell>
          <cell r="M377">
            <v>0</v>
          </cell>
          <cell r="N377">
            <v>0</v>
          </cell>
          <cell r="O377">
            <v>0</v>
          </cell>
          <cell r="P377">
            <v>0</v>
          </cell>
          <cell r="Q377">
            <v>0</v>
          </cell>
          <cell r="R377">
            <v>0</v>
          </cell>
          <cell r="S377">
            <v>463281.6</v>
          </cell>
          <cell r="T377">
            <v>-463281.6</v>
          </cell>
          <cell r="U377">
            <v>0</v>
          </cell>
          <cell r="V377">
            <v>-212710.65</v>
          </cell>
          <cell r="W377">
            <v>212710.65</v>
          </cell>
          <cell r="X377">
            <v>-205659.62</v>
          </cell>
          <cell r="Y377">
            <v>0</v>
          </cell>
          <cell r="Z377" t="str">
            <v>Non Cash</v>
          </cell>
        </row>
        <row r="378">
          <cell r="A378" t="str">
            <v>Hong Kong</v>
          </cell>
          <cell r="B378" t="str">
            <v>Country</v>
          </cell>
          <cell r="C378" t="str">
            <v>Automotive Sales</v>
          </cell>
          <cell r="D378" t="str">
            <v>CUSTOMER</v>
          </cell>
          <cell r="E378" t="str">
            <v>TRADE_POLICY_ADJ</v>
          </cell>
          <cell r="V378">
            <v>-1299.5</v>
          </cell>
          <cell r="W378">
            <v>1299.5</v>
          </cell>
          <cell r="X378">
            <v>-1293.26</v>
          </cell>
          <cell r="Y378">
            <v>0</v>
          </cell>
          <cell r="Z378" t="str">
            <v>Other Direct Opex</v>
          </cell>
        </row>
        <row r="379">
          <cell r="A379" t="str">
            <v>Hong Kong</v>
          </cell>
          <cell r="B379" t="str">
            <v>Country</v>
          </cell>
          <cell r="C379" t="str">
            <v>Automotive Sales</v>
          </cell>
          <cell r="D379" t="str">
            <v>M&amp;R</v>
          </cell>
          <cell r="E379" t="str">
            <v>M&amp;R</v>
          </cell>
          <cell r="V379">
            <v>-0.22</v>
          </cell>
          <cell r="W379">
            <v>0.22</v>
          </cell>
          <cell r="X379">
            <v>35.57</v>
          </cell>
          <cell r="Y379">
            <v>0</v>
          </cell>
          <cell r="Z379" t="str">
            <v>Other Direct Opex</v>
          </cell>
        </row>
        <row r="380">
          <cell r="A380" t="str">
            <v>Hong Kong</v>
          </cell>
          <cell r="B380" t="str">
            <v>Country</v>
          </cell>
          <cell r="C380" t="str">
            <v>Automotive Sales</v>
          </cell>
          <cell r="D380" t="str">
            <v>TAX</v>
          </cell>
          <cell r="E380" t="str">
            <v>FINANCIAL_OTHER</v>
          </cell>
          <cell r="V380">
            <v>351.53</v>
          </cell>
          <cell r="W380">
            <v>-351.53</v>
          </cell>
          <cell r="X380">
            <v>350.1</v>
          </cell>
          <cell r="Y380">
            <v>0</v>
          </cell>
          <cell r="Z380" t="str">
            <v>Services</v>
          </cell>
        </row>
        <row r="381">
          <cell r="A381" t="str">
            <v>Hong Kong</v>
          </cell>
          <cell r="B381" t="str">
            <v>Country</v>
          </cell>
          <cell r="C381" t="str">
            <v>Automotive Sales</v>
          </cell>
          <cell r="D381" t="str">
            <v>FINANCIAL_NON CASH</v>
          </cell>
          <cell r="E381" t="str">
            <v>RETIRE</v>
          </cell>
          <cell r="F381">
            <v>19063</v>
          </cell>
          <cell r="G381">
            <v>19034.23</v>
          </cell>
          <cell r="H381">
            <v>19035.009999999998</v>
          </cell>
          <cell r="R381">
            <v>57132.24</v>
          </cell>
          <cell r="S381">
            <v>0</v>
          </cell>
          <cell r="T381">
            <v>57132.24</v>
          </cell>
          <cell r="U381">
            <v>57000</v>
          </cell>
          <cell r="V381">
            <v>228000</v>
          </cell>
          <cell r="W381">
            <v>-171000</v>
          </cell>
          <cell r="X381">
            <v>226919</v>
          </cell>
          <cell r="Y381">
            <v>57132.239999999991</v>
          </cell>
          <cell r="Z381" t="str">
            <v>Non Cash</v>
          </cell>
        </row>
        <row r="382">
          <cell r="A382" t="str">
            <v>Hong Kong</v>
          </cell>
          <cell r="B382" t="str">
            <v>Country</v>
          </cell>
          <cell r="C382" t="str">
            <v>Field Engineering Su</v>
          </cell>
          <cell r="D382" t="str">
            <v>EMIT</v>
          </cell>
          <cell r="E382" t="str">
            <v>TELECOM</v>
          </cell>
          <cell r="V382">
            <v>0</v>
          </cell>
          <cell r="W382">
            <v>0</v>
          </cell>
          <cell r="X382">
            <v>-0.06</v>
          </cell>
          <cell r="Y382">
            <v>0</v>
          </cell>
          <cell r="Z382" t="str">
            <v>Services</v>
          </cell>
        </row>
        <row r="383">
          <cell r="A383" t="str">
            <v>Hong Kong</v>
          </cell>
          <cell r="B383" t="str">
            <v>Country</v>
          </cell>
          <cell r="C383" t="str">
            <v>Industrial Sales</v>
          </cell>
          <cell r="D383" t="str">
            <v>CUSTOMER</v>
          </cell>
          <cell r="E383" t="str">
            <v>SMALL_VARIATION</v>
          </cell>
          <cell r="V383">
            <v>-338.53</v>
          </cell>
          <cell r="W383">
            <v>338.53</v>
          </cell>
          <cell r="X383">
            <v>-336.93</v>
          </cell>
          <cell r="Y383">
            <v>0</v>
          </cell>
          <cell r="Z383" t="str">
            <v>Other Direct Opex</v>
          </cell>
        </row>
        <row r="384">
          <cell r="A384" t="str">
            <v>Hong Kong</v>
          </cell>
          <cell r="B384" t="str">
            <v>Country</v>
          </cell>
          <cell r="C384" t="str">
            <v>PCI Sales Ovh</v>
          </cell>
          <cell r="D384" t="str">
            <v>EMPLOYEE</v>
          </cell>
          <cell r="E384" t="str">
            <v>SWB</v>
          </cell>
          <cell r="V384">
            <v>6007.96</v>
          </cell>
          <cell r="W384">
            <v>-6007.96</v>
          </cell>
          <cell r="X384">
            <v>5947.41</v>
          </cell>
          <cell r="Y384">
            <v>0</v>
          </cell>
          <cell r="Z384" t="str">
            <v>Employee Expenses</v>
          </cell>
        </row>
        <row r="385">
          <cell r="A385" t="str">
            <v>Hong Kong</v>
          </cell>
          <cell r="B385" t="str">
            <v>Country</v>
          </cell>
          <cell r="C385" t="str">
            <v>PCI Sales Ovh</v>
          </cell>
          <cell r="D385" t="str">
            <v>CONTROLLERS</v>
          </cell>
          <cell r="E385" t="str">
            <v>SERVICE_CONTROLLERS</v>
          </cell>
          <cell r="F385">
            <v>22810.03</v>
          </cell>
          <cell r="G385">
            <v>6763.34</v>
          </cell>
          <cell r="H385">
            <v>33047.72</v>
          </cell>
          <cell r="R385">
            <v>62621.09</v>
          </cell>
          <cell r="S385">
            <v>0</v>
          </cell>
          <cell r="T385">
            <v>62621.09</v>
          </cell>
          <cell r="U385">
            <v>62523.73</v>
          </cell>
          <cell r="W385">
            <v>62523.73</v>
          </cell>
          <cell r="Y385">
            <v>62621.09</v>
          </cell>
          <cell r="Z385" t="str">
            <v>Services</v>
          </cell>
        </row>
        <row r="386">
          <cell r="A386" t="str">
            <v>Hong Kong</v>
          </cell>
          <cell r="B386" t="str">
            <v>Country</v>
          </cell>
          <cell r="C386" t="str">
            <v>PCI Sales Ovh</v>
          </cell>
          <cell r="D386" t="str">
            <v>HR</v>
          </cell>
          <cell r="E386" t="str">
            <v>SERVICE_HR</v>
          </cell>
          <cell r="F386">
            <v>5379.85</v>
          </cell>
          <cell r="G386">
            <v>29237.9</v>
          </cell>
          <cell r="H386">
            <v>-34620.42</v>
          </cell>
          <cell r="R386">
            <v>-2.67</v>
          </cell>
          <cell r="S386">
            <v>0</v>
          </cell>
          <cell r="T386">
            <v>-2.67</v>
          </cell>
          <cell r="U386">
            <v>0</v>
          </cell>
          <cell r="W386">
            <v>0</v>
          </cell>
          <cell r="Y386">
            <v>-2.6699999999982538</v>
          </cell>
          <cell r="Z386" t="str">
            <v>Services</v>
          </cell>
        </row>
        <row r="387">
          <cell r="A387" t="str">
            <v>Hong Kong</v>
          </cell>
          <cell r="B387" t="str">
            <v>Country</v>
          </cell>
          <cell r="C387" t="str">
            <v>PCI Sales Ovh</v>
          </cell>
          <cell r="D387" t="str">
            <v>PUBLIC_AFFAIRS</v>
          </cell>
          <cell r="E387" t="str">
            <v>SERVICE_PUBLIC_AFFAI</v>
          </cell>
          <cell r="F387">
            <v>124135.29</v>
          </cell>
          <cell r="G387">
            <v>298373.36</v>
          </cell>
          <cell r="H387">
            <v>-160697.78</v>
          </cell>
          <cell r="R387">
            <v>261810.87</v>
          </cell>
          <cell r="S387">
            <v>0</v>
          </cell>
          <cell r="T387">
            <v>261810.87</v>
          </cell>
          <cell r="U387">
            <v>261215.43</v>
          </cell>
          <cell r="W387">
            <v>261215.43</v>
          </cell>
          <cell r="Y387">
            <v>261810.86999999997</v>
          </cell>
          <cell r="Z387" t="str">
            <v>Services</v>
          </cell>
        </row>
        <row r="388">
          <cell r="A388" t="str">
            <v>Hong Kong</v>
          </cell>
          <cell r="B388" t="str">
            <v>Country</v>
          </cell>
          <cell r="C388" t="str">
            <v>PCI Sales Ovh</v>
          </cell>
          <cell r="D388" t="str">
            <v>LEGAL</v>
          </cell>
          <cell r="E388" t="str">
            <v>SERVICE_LEGAL</v>
          </cell>
          <cell r="F388">
            <v>3572.27</v>
          </cell>
          <cell r="G388">
            <v>9184.75</v>
          </cell>
          <cell r="H388">
            <v>-12758.03</v>
          </cell>
          <cell r="R388">
            <v>-1.01</v>
          </cell>
          <cell r="S388">
            <v>0</v>
          </cell>
          <cell r="T388">
            <v>-1.01</v>
          </cell>
          <cell r="U388">
            <v>0</v>
          </cell>
          <cell r="W388">
            <v>0</v>
          </cell>
          <cell r="Y388">
            <v>-1.0100000000002183</v>
          </cell>
          <cell r="Z388" t="str">
            <v>Services</v>
          </cell>
        </row>
        <row r="389">
          <cell r="A389" t="str">
            <v>Hong Kong</v>
          </cell>
          <cell r="B389" t="str">
            <v>Country</v>
          </cell>
          <cell r="C389" t="str">
            <v>PCI Sales Ovh</v>
          </cell>
          <cell r="D389" t="str">
            <v>TREASURERS</v>
          </cell>
          <cell r="E389" t="str">
            <v>SERVICE_TREASURERS</v>
          </cell>
          <cell r="F389">
            <v>351.26</v>
          </cell>
          <cell r="G389">
            <v>316.61</v>
          </cell>
          <cell r="H389">
            <v>-667.93</v>
          </cell>
          <cell r="R389">
            <v>-0.06</v>
          </cell>
          <cell r="S389">
            <v>0</v>
          </cell>
          <cell r="T389">
            <v>-0.06</v>
          </cell>
          <cell r="U389">
            <v>0</v>
          </cell>
          <cell r="W389">
            <v>0</v>
          </cell>
          <cell r="Y389">
            <v>-5.999999999994543E-2</v>
          </cell>
          <cell r="Z389" t="str">
            <v>Services</v>
          </cell>
        </row>
        <row r="390">
          <cell r="A390" t="str">
            <v>Hong Kong</v>
          </cell>
          <cell r="B390" t="str">
            <v>Country</v>
          </cell>
          <cell r="C390" t="str">
            <v>PCI Sales Ovh</v>
          </cell>
          <cell r="D390" t="str">
            <v>SHE</v>
          </cell>
          <cell r="E390" t="str">
            <v>SERVICE_SAFETY</v>
          </cell>
          <cell r="F390">
            <v>2639.94</v>
          </cell>
          <cell r="G390">
            <v>2903.03</v>
          </cell>
          <cell r="H390">
            <v>-5543.43</v>
          </cell>
          <cell r="R390">
            <v>-0.46</v>
          </cell>
          <cell r="S390">
            <v>0</v>
          </cell>
          <cell r="T390">
            <v>-0.46</v>
          </cell>
          <cell r="U390">
            <v>0</v>
          </cell>
          <cell r="W390">
            <v>0</v>
          </cell>
          <cell r="Y390">
            <v>-0.46000000000003638</v>
          </cell>
          <cell r="Z390" t="str">
            <v>Services</v>
          </cell>
        </row>
        <row r="391">
          <cell r="A391" t="str">
            <v>Hong Kong</v>
          </cell>
          <cell r="B391" t="str">
            <v>Country</v>
          </cell>
          <cell r="C391" t="str">
            <v>PCI Sales Ovh</v>
          </cell>
          <cell r="D391" t="str">
            <v>PLANT</v>
          </cell>
          <cell r="E391" t="str">
            <v>PLANT_MANUFACTURING</v>
          </cell>
          <cell r="F391">
            <v>-3973.12</v>
          </cell>
          <cell r="G391">
            <v>-1238.3499999999999</v>
          </cell>
          <cell r="H391">
            <v>5211.93</v>
          </cell>
          <cell r="R391">
            <v>0.46</v>
          </cell>
          <cell r="S391">
            <v>0</v>
          </cell>
          <cell r="T391">
            <v>0.46</v>
          </cell>
          <cell r="U391">
            <v>0</v>
          </cell>
          <cell r="W391">
            <v>0</v>
          </cell>
          <cell r="Y391">
            <v>0.46000000000094587</v>
          </cell>
          <cell r="Z391" t="str">
            <v>Services</v>
          </cell>
        </row>
        <row r="392">
          <cell r="A392" t="str">
            <v>Hong Kong</v>
          </cell>
          <cell r="B392" t="str">
            <v>Country</v>
          </cell>
          <cell r="C392" t="str">
            <v/>
          </cell>
          <cell r="D392" t="str">
            <v>EMIT</v>
          </cell>
          <cell r="E392" t="str">
            <v>SERVICE_EMIT</v>
          </cell>
          <cell r="F392">
            <v>-119301.54</v>
          </cell>
          <cell r="G392">
            <v>-292546.2</v>
          </cell>
          <cell r="H392">
            <v>160151.85999999999</v>
          </cell>
          <cell r="R392">
            <v>-251695.88</v>
          </cell>
          <cell r="S392">
            <v>0</v>
          </cell>
          <cell r="T392">
            <v>-251695.88</v>
          </cell>
          <cell r="U392">
            <v>-251151.62</v>
          </cell>
          <cell r="W392">
            <v>-251151.62</v>
          </cell>
          <cell r="Y392">
            <v>-251695.88</v>
          </cell>
          <cell r="Z392" t="str">
            <v>Services</v>
          </cell>
        </row>
        <row r="393">
          <cell r="A393" t="str">
            <v>Hong Kong</v>
          </cell>
          <cell r="B393" t="str">
            <v>Country</v>
          </cell>
          <cell r="C393" t="str">
            <v/>
          </cell>
          <cell r="D393" t="str">
            <v>CONTROLLERS</v>
          </cell>
          <cell r="E393" t="str">
            <v>SERVICE_CONTROLLERS</v>
          </cell>
          <cell r="F393">
            <v>-22835.31</v>
          </cell>
          <cell r="G393">
            <v>-6762.06</v>
          </cell>
          <cell r="H393">
            <v>-33037.22</v>
          </cell>
          <cell r="R393">
            <v>-62634.59</v>
          </cell>
          <cell r="S393">
            <v>0</v>
          </cell>
          <cell r="T393">
            <v>-62634.59</v>
          </cell>
          <cell r="U393">
            <v>-62523.73</v>
          </cell>
          <cell r="W393">
            <v>-62523.73</v>
          </cell>
          <cell r="Y393">
            <v>-62634.590000000004</v>
          </cell>
          <cell r="Z393" t="str">
            <v>Services</v>
          </cell>
        </row>
        <row r="394">
          <cell r="A394" t="str">
            <v>Hong Kong</v>
          </cell>
          <cell r="B394" t="str">
            <v>Country</v>
          </cell>
          <cell r="C394" t="str">
            <v/>
          </cell>
          <cell r="D394" t="str">
            <v>HR</v>
          </cell>
          <cell r="E394" t="str">
            <v>SERVICE_HR</v>
          </cell>
          <cell r="F394">
            <v>-5385.81</v>
          </cell>
          <cell r="G394">
            <v>-29250.19</v>
          </cell>
          <cell r="H394">
            <v>34626.019999999997</v>
          </cell>
          <cell r="R394">
            <v>-9.98</v>
          </cell>
          <cell r="S394">
            <v>0</v>
          </cell>
          <cell r="T394">
            <v>-9.98</v>
          </cell>
          <cell r="U394">
            <v>0</v>
          </cell>
          <cell r="W394">
            <v>0</v>
          </cell>
          <cell r="Y394">
            <v>-9.9800000000032014</v>
          </cell>
          <cell r="Z394" t="str">
            <v>Services</v>
          </cell>
        </row>
        <row r="395">
          <cell r="A395" t="str">
            <v>Hong Kong</v>
          </cell>
          <cell r="B395" t="str">
            <v>Country</v>
          </cell>
          <cell r="C395" t="str">
            <v/>
          </cell>
          <cell r="D395" t="str">
            <v>FACILITY</v>
          </cell>
          <cell r="E395" t="str">
            <v>OPERATION_SUPPORT_FA</v>
          </cell>
          <cell r="F395">
            <v>-2975.5</v>
          </cell>
          <cell r="G395">
            <v>-3607.38</v>
          </cell>
          <cell r="H395">
            <v>-3500.09</v>
          </cell>
          <cell r="R395">
            <v>-10082.969999999999</v>
          </cell>
          <cell r="S395">
            <v>0</v>
          </cell>
          <cell r="T395">
            <v>-10082.969999999999</v>
          </cell>
          <cell r="U395">
            <v>-10063.81</v>
          </cell>
          <cell r="W395">
            <v>-10063.81</v>
          </cell>
          <cell r="Y395">
            <v>-10082.970000000001</v>
          </cell>
          <cell r="Z395" t="str">
            <v>Services</v>
          </cell>
        </row>
        <row r="396">
          <cell r="A396" t="str">
            <v>Hong Kong</v>
          </cell>
          <cell r="B396" t="str">
            <v>Country</v>
          </cell>
          <cell r="C396" t="str">
            <v/>
          </cell>
          <cell r="D396" t="str">
            <v>PUBLIC_AFFAIRS</v>
          </cell>
          <cell r="E396" t="str">
            <v>SERVICE_PUBLIC_AFFAI</v>
          </cell>
          <cell r="F396">
            <v>-1995.91</v>
          </cell>
          <cell r="G396">
            <v>-2259.4499999999998</v>
          </cell>
          <cell r="H396">
            <v>4255.1899999999996</v>
          </cell>
          <cell r="R396">
            <v>-0.17</v>
          </cell>
          <cell r="S396">
            <v>0</v>
          </cell>
          <cell r="T396">
            <v>-0.17</v>
          </cell>
          <cell r="U396">
            <v>0</v>
          </cell>
          <cell r="W396">
            <v>0</v>
          </cell>
          <cell r="Y396">
            <v>-0.17000000000007276</v>
          </cell>
          <cell r="Z396" t="str">
            <v>Services</v>
          </cell>
        </row>
        <row r="397">
          <cell r="A397" t="str">
            <v>Hong Kong</v>
          </cell>
          <cell r="B397" t="str">
            <v>Country</v>
          </cell>
          <cell r="C397" t="str">
            <v/>
          </cell>
          <cell r="D397" t="str">
            <v>LEGAL</v>
          </cell>
          <cell r="E397" t="str">
            <v>SERVICE_LEGAL</v>
          </cell>
          <cell r="F397">
            <v>-3576.23</v>
          </cell>
          <cell r="G397">
            <v>-9186.2800000000007</v>
          </cell>
          <cell r="H397">
            <v>12760.09</v>
          </cell>
          <cell r="R397">
            <v>-2.42</v>
          </cell>
          <cell r="S397">
            <v>0</v>
          </cell>
          <cell r="T397">
            <v>-2.42</v>
          </cell>
          <cell r="U397">
            <v>0</v>
          </cell>
          <cell r="W397">
            <v>0</v>
          </cell>
          <cell r="Y397">
            <v>-2.4200000000000728</v>
          </cell>
          <cell r="Z397" t="str">
            <v>Services</v>
          </cell>
        </row>
        <row r="398">
          <cell r="A398" t="str">
            <v>Hong Kong</v>
          </cell>
          <cell r="B398" t="str">
            <v>Country</v>
          </cell>
          <cell r="C398" t="str">
            <v/>
          </cell>
          <cell r="D398" t="str">
            <v>TREASURERS</v>
          </cell>
          <cell r="E398" t="str">
            <v>SERVICE_TREASURERS</v>
          </cell>
          <cell r="F398">
            <v>-351.65</v>
          </cell>
          <cell r="G398">
            <v>-316.38</v>
          </cell>
          <cell r="H398">
            <v>668.04</v>
          </cell>
          <cell r="R398">
            <v>0.01</v>
          </cell>
          <cell r="S398">
            <v>0</v>
          </cell>
          <cell r="T398">
            <v>0.01</v>
          </cell>
          <cell r="U398">
            <v>0</v>
          </cell>
          <cell r="W398">
            <v>0</v>
          </cell>
          <cell r="Y398">
            <v>9.9999999999909051E-3</v>
          </cell>
          <cell r="Z398" t="str">
            <v>Services</v>
          </cell>
        </row>
        <row r="399">
          <cell r="A399" t="str">
            <v>Hong Kong</v>
          </cell>
          <cell r="B399" t="str">
            <v>Country</v>
          </cell>
          <cell r="C399" t="str">
            <v/>
          </cell>
          <cell r="D399" t="str">
            <v>SHE</v>
          </cell>
          <cell r="E399" t="str">
            <v>SERVICE_SAFETY</v>
          </cell>
          <cell r="F399">
            <v>-2642.86</v>
          </cell>
          <cell r="G399">
            <v>-2901.64</v>
          </cell>
          <cell r="H399">
            <v>5544.32</v>
          </cell>
          <cell r="R399">
            <v>-0.18</v>
          </cell>
          <cell r="S399">
            <v>0</v>
          </cell>
          <cell r="T399">
            <v>-0.18</v>
          </cell>
          <cell r="U399">
            <v>0</v>
          </cell>
          <cell r="W399">
            <v>0</v>
          </cell>
          <cell r="Y399">
            <v>-0.18000000000029104</v>
          </cell>
          <cell r="Z399" t="str">
            <v>Services</v>
          </cell>
        </row>
        <row r="400">
          <cell r="A400" t="str">
            <v>Hong Kong</v>
          </cell>
          <cell r="B400" t="str">
            <v>Country</v>
          </cell>
          <cell r="C400" t="str">
            <v/>
          </cell>
          <cell r="D400" t="str">
            <v>PROCUREMENT</v>
          </cell>
          <cell r="E400" t="str">
            <v>SERVICE_PROCUREMENT</v>
          </cell>
          <cell r="F400">
            <v>3977.52</v>
          </cell>
          <cell r="G400">
            <v>1234.23</v>
          </cell>
          <cell r="H400">
            <v>-5212.78</v>
          </cell>
          <cell r="R400">
            <v>-1.03</v>
          </cell>
          <cell r="S400">
            <v>0</v>
          </cell>
          <cell r="T400">
            <v>-1.03</v>
          </cell>
          <cell r="U400">
            <v>0</v>
          </cell>
          <cell r="W400">
            <v>0</v>
          </cell>
          <cell r="Y400">
            <v>-1.0299999999997453</v>
          </cell>
          <cell r="Z400" t="str">
            <v>Services</v>
          </cell>
        </row>
        <row r="401">
          <cell r="A401" t="str">
            <v>Indonesia</v>
          </cell>
          <cell r="B401" t="str">
            <v>Country</v>
          </cell>
          <cell r="C401" t="str">
            <v>Distributor Business</v>
          </cell>
          <cell r="D401" t="str">
            <v>EMPLOYEE</v>
          </cell>
          <cell r="E401" t="str">
            <v>SWB</v>
          </cell>
          <cell r="F401">
            <v>5320.66</v>
          </cell>
          <cell r="G401">
            <v>-1554.13</v>
          </cell>
          <cell r="H401">
            <v>2069.7600000000002</v>
          </cell>
          <cell r="I401">
            <v>240.62</v>
          </cell>
          <cell r="R401">
            <v>6076.91</v>
          </cell>
          <cell r="S401">
            <v>0</v>
          </cell>
          <cell r="T401">
            <v>6076.91</v>
          </cell>
          <cell r="U401">
            <v>8229.67</v>
          </cell>
          <cell r="V401">
            <v>51138.95</v>
          </cell>
          <cell r="W401">
            <v>-42909.279999999999</v>
          </cell>
          <cell r="X401">
            <v>57703.74</v>
          </cell>
          <cell r="Y401">
            <v>5836.29</v>
          </cell>
          <cell r="Z401" t="str">
            <v>Employee Expenses</v>
          </cell>
        </row>
        <row r="402">
          <cell r="A402" t="str">
            <v>Indonesia</v>
          </cell>
          <cell r="B402" t="str">
            <v>Country</v>
          </cell>
          <cell r="C402" t="str">
            <v>Distributor Business</v>
          </cell>
          <cell r="D402" t="str">
            <v>EMPLOYEE</v>
          </cell>
          <cell r="E402" t="str">
            <v>T&amp;E</v>
          </cell>
          <cell r="F402">
            <v>182.38</v>
          </cell>
          <cell r="G402">
            <v>614.08000000000004</v>
          </cell>
          <cell r="H402">
            <v>3585.31</v>
          </cell>
          <cell r="I402">
            <v>1423.76</v>
          </cell>
          <cell r="R402">
            <v>5805.53</v>
          </cell>
          <cell r="S402">
            <v>0</v>
          </cell>
          <cell r="T402">
            <v>5805.53</v>
          </cell>
          <cell r="U402">
            <v>7855.36</v>
          </cell>
          <cell r="V402">
            <v>17221.28</v>
          </cell>
          <cell r="W402">
            <v>-9365.92</v>
          </cell>
          <cell r="X402">
            <v>21089.919999999998</v>
          </cell>
          <cell r="Y402">
            <v>4381.7700000000004</v>
          </cell>
          <cell r="Z402" t="str">
            <v>T&amp;E</v>
          </cell>
        </row>
        <row r="403">
          <cell r="A403" t="str">
            <v>Indonesia</v>
          </cell>
          <cell r="B403" t="str">
            <v>Country</v>
          </cell>
          <cell r="C403" t="str">
            <v>Distributor Business</v>
          </cell>
          <cell r="D403" t="str">
            <v>EMPLOYEE</v>
          </cell>
          <cell r="E403" t="str">
            <v>TRAINING</v>
          </cell>
          <cell r="V403">
            <v>2862.27</v>
          </cell>
          <cell r="W403">
            <v>-2862.27</v>
          </cell>
          <cell r="X403">
            <v>3509.05</v>
          </cell>
          <cell r="Y403">
            <v>0</v>
          </cell>
          <cell r="Z403" t="str">
            <v>Employee Expenses</v>
          </cell>
        </row>
        <row r="404">
          <cell r="A404" t="str">
            <v>Indonesia</v>
          </cell>
          <cell r="B404" t="str">
            <v>Country</v>
          </cell>
          <cell r="C404" t="str">
            <v>Distributor Business</v>
          </cell>
          <cell r="D404" t="str">
            <v>EMPLOYEE</v>
          </cell>
          <cell r="E404" t="str">
            <v>PENSION</v>
          </cell>
          <cell r="F404">
            <v>586.80999999999995</v>
          </cell>
          <cell r="G404">
            <v>269.33</v>
          </cell>
          <cell r="R404">
            <v>856.14</v>
          </cell>
          <cell r="S404">
            <v>0</v>
          </cell>
          <cell r="T404">
            <v>856.14</v>
          </cell>
          <cell r="U404">
            <v>1148</v>
          </cell>
          <cell r="V404">
            <v>13176.49</v>
          </cell>
          <cell r="W404">
            <v>-12028.49</v>
          </cell>
          <cell r="X404">
            <v>14860.65</v>
          </cell>
          <cell r="Y404">
            <v>856.13999999999987</v>
          </cell>
          <cell r="Z404" t="str">
            <v>Employee Expenses</v>
          </cell>
        </row>
        <row r="405">
          <cell r="A405" t="str">
            <v>Indonesia</v>
          </cell>
          <cell r="B405" t="str">
            <v>Country</v>
          </cell>
          <cell r="C405" t="str">
            <v>Distributor Business</v>
          </cell>
          <cell r="D405" t="str">
            <v>CUSTOMER</v>
          </cell>
          <cell r="E405" t="str">
            <v>CLAIM&amp;DAMAGE</v>
          </cell>
          <cell r="V405">
            <v>380.68</v>
          </cell>
          <cell r="W405">
            <v>-380.68</v>
          </cell>
          <cell r="X405">
            <v>405</v>
          </cell>
          <cell r="Y405">
            <v>0</v>
          </cell>
          <cell r="Z405" t="str">
            <v>Other Direct Opex</v>
          </cell>
        </row>
        <row r="406">
          <cell r="A406" t="str">
            <v>Indonesia</v>
          </cell>
          <cell r="B406" t="str">
            <v>Country</v>
          </cell>
          <cell r="C406" t="str">
            <v>Distributor Business</v>
          </cell>
          <cell r="D406" t="str">
            <v>SERVICE</v>
          </cell>
          <cell r="E406" t="str">
            <v>OTHER</v>
          </cell>
          <cell r="V406">
            <v>83.33</v>
          </cell>
          <cell r="W406">
            <v>-83.33</v>
          </cell>
          <cell r="X406">
            <v>110</v>
          </cell>
          <cell r="Y406">
            <v>0</v>
          </cell>
          <cell r="Z406" t="str">
            <v>Other Direct Opex</v>
          </cell>
        </row>
        <row r="407">
          <cell r="A407" t="str">
            <v>Indonesia</v>
          </cell>
          <cell r="B407" t="str">
            <v>Country</v>
          </cell>
          <cell r="C407" t="str">
            <v>Distributor Business</v>
          </cell>
          <cell r="D407" t="str">
            <v>GOODS</v>
          </cell>
          <cell r="E407" t="str">
            <v>OFFICE&amp;STATIONARY</v>
          </cell>
          <cell r="H407">
            <v>34.56</v>
          </cell>
          <cell r="R407">
            <v>34.56</v>
          </cell>
          <cell r="S407">
            <v>0</v>
          </cell>
          <cell r="T407">
            <v>34.56</v>
          </cell>
          <cell r="U407">
            <v>46.48</v>
          </cell>
          <cell r="W407">
            <v>46.48</v>
          </cell>
          <cell r="Y407">
            <v>34.56</v>
          </cell>
          <cell r="Z407" t="str">
            <v>Other Direct Opex</v>
          </cell>
        </row>
        <row r="408">
          <cell r="A408" t="str">
            <v>Indonesia</v>
          </cell>
          <cell r="B408" t="str">
            <v>Country</v>
          </cell>
          <cell r="C408" t="str">
            <v>Distributor Business</v>
          </cell>
          <cell r="D408" t="str">
            <v>GOODS</v>
          </cell>
          <cell r="E408" t="str">
            <v>POSTAGE</v>
          </cell>
          <cell r="F408">
            <v>67.930000000000007</v>
          </cell>
          <cell r="H408">
            <v>171.49</v>
          </cell>
          <cell r="R408">
            <v>239.42</v>
          </cell>
          <cell r="S408">
            <v>0</v>
          </cell>
          <cell r="T408">
            <v>239.42</v>
          </cell>
          <cell r="U408">
            <v>320.58</v>
          </cell>
          <cell r="W408">
            <v>320.58</v>
          </cell>
          <cell r="Y408">
            <v>239.42000000000002</v>
          </cell>
          <cell r="Z408" t="str">
            <v>Other Direct Opex</v>
          </cell>
        </row>
        <row r="409">
          <cell r="A409" t="str">
            <v>Indonesia</v>
          </cell>
          <cell r="B409" t="str">
            <v>Country</v>
          </cell>
          <cell r="C409" t="str">
            <v>Distributor Business</v>
          </cell>
          <cell r="D409" t="str">
            <v>GOODS</v>
          </cell>
          <cell r="E409" t="str">
            <v>PETROLEUM</v>
          </cell>
          <cell r="H409">
            <v>3888.14</v>
          </cell>
          <cell r="I409">
            <v>3888.14</v>
          </cell>
          <cell r="R409">
            <v>7776.28</v>
          </cell>
          <cell r="S409">
            <v>0</v>
          </cell>
          <cell r="T409">
            <v>7776.28</v>
          </cell>
          <cell r="U409">
            <v>10571.82</v>
          </cell>
          <cell r="W409">
            <v>10571.82</v>
          </cell>
          <cell r="Y409">
            <v>3888.14</v>
          </cell>
          <cell r="Z409" t="str">
            <v>Other Direct Opex</v>
          </cell>
        </row>
        <row r="410">
          <cell r="A410" t="str">
            <v>Indonesia</v>
          </cell>
          <cell r="B410" t="str">
            <v>Country</v>
          </cell>
          <cell r="C410" t="str">
            <v>Distributor Business</v>
          </cell>
          <cell r="D410" t="str">
            <v>OTHER CASH</v>
          </cell>
          <cell r="E410" t="str">
            <v>RENT&amp;LEASE</v>
          </cell>
          <cell r="H410">
            <v>4135.21</v>
          </cell>
          <cell r="R410">
            <v>4135.21</v>
          </cell>
          <cell r="S410">
            <v>0</v>
          </cell>
          <cell r="T410">
            <v>4135.21</v>
          </cell>
          <cell r="U410">
            <v>5569.68</v>
          </cell>
          <cell r="W410">
            <v>5569.68</v>
          </cell>
          <cell r="Y410">
            <v>4135.21</v>
          </cell>
          <cell r="Z410" t="str">
            <v>Other Direct Opex</v>
          </cell>
        </row>
        <row r="411">
          <cell r="A411" t="str">
            <v>Indonesia</v>
          </cell>
          <cell r="B411" t="str">
            <v>Country</v>
          </cell>
          <cell r="C411" t="str">
            <v>Distributor Business</v>
          </cell>
          <cell r="D411" t="str">
            <v>EMIT</v>
          </cell>
          <cell r="E411" t="str">
            <v>TELECOM</v>
          </cell>
          <cell r="F411">
            <v>16.760000000000002</v>
          </cell>
          <cell r="G411">
            <v>78.89</v>
          </cell>
          <cell r="H411">
            <v>132.03</v>
          </cell>
          <cell r="R411">
            <v>227.68</v>
          </cell>
          <cell r="S411">
            <v>0</v>
          </cell>
          <cell r="T411">
            <v>227.68</v>
          </cell>
          <cell r="U411">
            <v>285.35000000000002</v>
          </cell>
          <cell r="V411">
            <v>2689.83</v>
          </cell>
          <cell r="W411">
            <v>-2404.48</v>
          </cell>
          <cell r="X411">
            <v>3088.98</v>
          </cell>
          <cell r="Y411">
            <v>227.68</v>
          </cell>
          <cell r="Z411" t="str">
            <v>Services</v>
          </cell>
        </row>
        <row r="412">
          <cell r="A412" t="str">
            <v>Indonesia</v>
          </cell>
          <cell r="B412" t="str">
            <v>Country</v>
          </cell>
          <cell r="C412" t="str">
            <v>Distributor Business</v>
          </cell>
          <cell r="D412" t="str">
            <v>SALES</v>
          </cell>
          <cell r="E412" t="str">
            <v>SALES_SALES_FORCE</v>
          </cell>
          <cell r="F412">
            <v>-5247.49</v>
          </cell>
          <cell r="G412">
            <v>507.27</v>
          </cell>
          <cell r="H412">
            <v>-11906.82</v>
          </cell>
          <cell r="R412">
            <v>-16647.04</v>
          </cell>
          <cell r="S412">
            <v>0</v>
          </cell>
          <cell r="T412">
            <v>-16647.04</v>
          </cell>
          <cell r="U412">
            <v>-22436.15</v>
          </cell>
          <cell r="V412">
            <v>-74419.91</v>
          </cell>
          <cell r="W412">
            <v>51983.76</v>
          </cell>
          <cell r="X412">
            <v>-85737.12</v>
          </cell>
          <cell r="Y412">
            <v>-16647.04</v>
          </cell>
          <cell r="Z412" t="str">
            <v>Other Direct Opex</v>
          </cell>
        </row>
        <row r="413">
          <cell r="A413" t="str">
            <v>Indonesia</v>
          </cell>
          <cell r="B413" t="str">
            <v>Country</v>
          </cell>
          <cell r="C413" t="str">
            <v>Field Engineering Su</v>
          </cell>
          <cell r="D413" t="str">
            <v>EMPLOYEE</v>
          </cell>
          <cell r="E413" t="str">
            <v>SWB</v>
          </cell>
          <cell r="F413">
            <v>5988.28</v>
          </cell>
          <cell r="G413">
            <v>4627.78</v>
          </cell>
          <cell r="H413">
            <v>8080.37</v>
          </cell>
          <cell r="I413">
            <v>2827.89</v>
          </cell>
          <cell r="R413">
            <v>21524.32</v>
          </cell>
          <cell r="S413">
            <v>0</v>
          </cell>
          <cell r="T413">
            <v>21524.32</v>
          </cell>
          <cell r="U413">
            <v>29189.54</v>
          </cell>
          <cell r="V413">
            <v>69530.2</v>
          </cell>
          <cell r="W413">
            <v>-40340.660000000003</v>
          </cell>
          <cell r="X413">
            <v>77941.56</v>
          </cell>
          <cell r="Y413">
            <v>18696.43</v>
          </cell>
          <cell r="Z413" t="str">
            <v>Employee Expenses</v>
          </cell>
        </row>
        <row r="414">
          <cell r="A414" t="str">
            <v>Indonesia</v>
          </cell>
          <cell r="B414" t="str">
            <v>Country</v>
          </cell>
          <cell r="C414" t="str">
            <v>Field Engineering Su</v>
          </cell>
          <cell r="D414" t="str">
            <v>EMPLOYEE</v>
          </cell>
          <cell r="E414" t="str">
            <v>T&amp;E</v>
          </cell>
          <cell r="F414">
            <v>1350.06</v>
          </cell>
          <cell r="G414">
            <v>1182.3599999999999</v>
          </cell>
          <cell r="H414">
            <v>4802.37</v>
          </cell>
          <cell r="I414">
            <v>1415.01</v>
          </cell>
          <cell r="R414">
            <v>8749.7999999999993</v>
          </cell>
          <cell r="S414">
            <v>0</v>
          </cell>
          <cell r="T414">
            <v>8749.7999999999993</v>
          </cell>
          <cell r="U414">
            <v>11849.08</v>
          </cell>
          <cell r="V414">
            <v>31520.15</v>
          </cell>
          <cell r="W414">
            <v>-19671.07</v>
          </cell>
          <cell r="X414">
            <v>36315.06</v>
          </cell>
          <cell r="Y414">
            <v>7334.79</v>
          </cell>
          <cell r="Z414" t="str">
            <v>T&amp;E</v>
          </cell>
        </row>
        <row r="415">
          <cell r="A415" t="str">
            <v>Indonesia</v>
          </cell>
          <cell r="B415" t="str">
            <v>Country</v>
          </cell>
          <cell r="C415" t="str">
            <v>Field Engineering Su</v>
          </cell>
          <cell r="D415" t="str">
            <v>EMPLOYEE</v>
          </cell>
          <cell r="E415" t="str">
            <v>TRAINING</v>
          </cell>
          <cell r="V415">
            <v>1560.76</v>
          </cell>
          <cell r="W415">
            <v>-1560.76</v>
          </cell>
          <cell r="X415">
            <v>1928.23</v>
          </cell>
          <cell r="Y415">
            <v>0</v>
          </cell>
          <cell r="Z415" t="str">
            <v>Employee Expenses</v>
          </cell>
        </row>
        <row r="416">
          <cell r="A416" t="str">
            <v>Indonesia</v>
          </cell>
          <cell r="B416" t="str">
            <v>Country</v>
          </cell>
          <cell r="C416" t="str">
            <v>Field Engineering Su</v>
          </cell>
          <cell r="D416" t="str">
            <v>EMPLOYEE</v>
          </cell>
          <cell r="E416" t="str">
            <v>PENSION</v>
          </cell>
          <cell r="F416">
            <v>853.42</v>
          </cell>
          <cell r="G416">
            <v>1820.91</v>
          </cell>
          <cell r="H416">
            <v>1429.2</v>
          </cell>
          <cell r="R416">
            <v>4103.53</v>
          </cell>
          <cell r="S416">
            <v>0</v>
          </cell>
          <cell r="T416">
            <v>4103.53</v>
          </cell>
          <cell r="U416">
            <v>5541.79</v>
          </cell>
          <cell r="V416">
            <v>17415.919999999998</v>
          </cell>
          <cell r="W416">
            <v>-11874.13</v>
          </cell>
          <cell r="X416">
            <v>19407.46</v>
          </cell>
          <cell r="Y416">
            <v>4103.53</v>
          </cell>
          <cell r="Z416" t="str">
            <v>Employee Expenses</v>
          </cell>
        </row>
        <row r="417">
          <cell r="A417" t="str">
            <v>Indonesia</v>
          </cell>
          <cell r="B417" t="str">
            <v>Country</v>
          </cell>
          <cell r="C417" t="str">
            <v>Field Engineering Su</v>
          </cell>
          <cell r="D417" t="str">
            <v>CUSTOMER</v>
          </cell>
          <cell r="E417" t="str">
            <v>CLAIM&amp;DAMAGE</v>
          </cell>
          <cell r="V417">
            <v>380.67</v>
          </cell>
          <cell r="W417">
            <v>-380.67</v>
          </cell>
          <cell r="X417">
            <v>404.99</v>
          </cell>
          <cell r="Y417">
            <v>0</v>
          </cell>
          <cell r="Z417" t="str">
            <v>Other Direct Opex</v>
          </cell>
        </row>
        <row r="418">
          <cell r="A418" t="str">
            <v>Indonesia</v>
          </cell>
          <cell r="B418" t="str">
            <v>Country</v>
          </cell>
          <cell r="C418" t="str">
            <v>Field Engineering Su</v>
          </cell>
          <cell r="D418" t="str">
            <v>SERVICE</v>
          </cell>
          <cell r="E418" t="str">
            <v>ENGINEERING</v>
          </cell>
          <cell r="F418">
            <v>4453.28</v>
          </cell>
          <cell r="G418">
            <v>-4108.3900000000003</v>
          </cell>
          <cell r="H418">
            <v>341.7</v>
          </cell>
          <cell r="R418">
            <v>686.59</v>
          </cell>
          <cell r="S418">
            <v>0</v>
          </cell>
          <cell r="T418">
            <v>686.59</v>
          </cell>
          <cell r="U418">
            <v>929.12</v>
          </cell>
          <cell r="V418">
            <v>4516.21</v>
          </cell>
          <cell r="W418">
            <v>-3587.09</v>
          </cell>
          <cell r="X418">
            <v>5345.21</v>
          </cell>
          <cell r="Y418">
            <v>686.58999999999946</v>
          </cell>
          <cell r="Z418" t="str">
            <v>Services</v>
          </cell>
        </row>
        <row r="419">
          <cell r="A419" t="str">
            <v>Indonesia</v>
          </cell>
          <cell r="B419" t="str">
            <v>Country</v>
          </cell>
          <cell r="C419" t="str">
            <v>Field Engineering Su</v>
          </cell>
          <cell r="D419" t="str">
            <v>SERVICE</v>
          </cell>
          <cell r="E419" t="str">
            <v>OTHER</v>
          </cell>
          <cell r="F419">
            <v>80</v>
          </cell>
          <cell r="R419">
            <v>80</v>
          </cell>
          <cell r="S419">
            <v>0</v>
          </cell>
          <cell r="T419">
            <v>80</v>
          </cell>
          <cell r="U419">
            <v>105.91</v>
          </cell>
          <cell r="V419">
            <v>250.68</v>
          </cell>
          <cell r="W419">
            <v>-144.77000000000001</v>
          </cell>
          <cell r="X419">
            <v>330</v>
          </cell>
          <cell r="Y419">
            <v>80</v>
          </cell>
          <cell r="Z419" t="str">
            <v>Other Direct Opex</v>
          </cell>
        </row>
        <row r="420">
          <cell r="A420" t="str">
            <v>Indonesia</v>
          </cell>
          <cell r="B420" t="str">
            <v>Country</v>
          </cell>
          <cell r="C420" t="str">
            <v>Field Engineering Su</v>
          </cell>
          <cell r="D420" t="str">
            <v>TAX</v>
          </cell>
          <cell r="E420" t="str">
            <v>FINANCIAL_OTHER</v>
          </cell>
          <cell r="V420">
            <v>37455.21</v>
          </cell>
          <cell r="W420">
            <v>-37455.21</v>
          </cell>
          <cell r="X420">
            <v>37455.21</v>
          </cell>
          <cell r="Y420">
            <v>0</v>
          </cell>
          <cell r="Z420" t="str">
            <v>Services</v>
          </cell>
        </row>
        <row r="421">
          <cell r="A421" t="str">
            <v>Indonesia</v>
          </cell>
          <cell r="B421" t="str">
            <v>Country</v>
          </cell>
          <cell r="C421" t="str">
            <v>Field Engineering Su</v>
          </cell>
          <cell r="D421" t="str">
            <v>EMIT</v>
          </cell>
          <cell r="E421" t="str">
            <v>TELECOM</v>
          </cell>
          <cell r="F421">
            <v>47.91</v>
          </cell>
          <cell r="H421">
            <v>52.72</v>
          </cell>
          <cell r="R421">
            <v>100.63</v>
          </cell>
          <cell r="S421">
            <v>0</v>
          </cell>
          <cell r="T421">
            <v>100.63</v>
          </cell>
          <cell r="U421">
            <v>127.07</v>
          </cell>
          <cell r="V421">
            <v>2312.65</v>
          </cell>
          <cell r="W421">
            <v>-2185.58</v>
          </cell>
          <cell r="X421">
            <v>2646.76</v>
          </cell>
          <cell r="Y421">
            <v>100.63</v>
          </cell>
          <cell r="Z421" t="str">
            <v>Services</v>
          </cell>
        </row>
        <row r="422">
          <cell r="A422" t="str">
            <v>Indonesia</v>
          </cell>
          <cell r="B422" t="str">
            <v>Country</v>
          </cell>
          <cell r="C422" t="str">
            <v>Field Engineering Su</v>
          </cell>
          <cell r="D422" t="str">
            <v>AUDIT</v>
          </cell>
          <cell r="E422" t="str">
            <v>FINANCIAL_AUDIT</v>
          </cell>
          <cell r="V422">
            <v>1222.6600000000001</v>
          </cell>
          <cell r="W422">
            <v>-1222.6600000000001</v>
          </cell>
          <cell r="X422">
            <v>1222.6600000000001</v>
          </cell>
          <cell r="Y422">
            <v>0</v>
          </cell>
          <cell r="Z422" t="str">
            <v>Services</v>
          </cell>
        </row>
        <row r="423">
          <cell r="A423" t="str">
            <v>Indonesia</v>
          </cell>
          <cell r="B423" t="str">
            <v>Country</v>
          </cell>
          <cell r="C423" t="str">
            <v>Field Engineering Su</v>
          </cell>
          <cell r="D423" t="str">
            <v>SALES</v>
          </cell>
          <cell r="E423" t="str">
            <v>SALES_SALES_FORCE</v>
          </cell>
          <cell r="F423">
            <v>-10854.25</v>
          </cell>
          <cell r="G423">
            <v>-2994.25</v>
          </cell>
          <cell r="H423">
            <v>-12497.55</v>
          </cell>
          <cell r="R423">
            <v>-26346.05</v>
          </cell>
          <cell r="S423">
            <v>0</v>
          </cell>
          <cell r="T423">
            <v>-26346.05</v>
          </cell>
          <cell r="U423">
            <v>-35630.230000000003</v>
          </cell>
          <cell r="V423">
            <v>-141240.34</v>
          </cell>
          <cell r="W423">
            <v>105610.11</v>
          </cell>
          <cell r="X423">
            <v>-157687.96</v>
          </cell>
          <cell r="Y423">
            <v>-26346.05</v>
          </cell>
          <cell r="Z423" t="str">
            <v>Other Direct Opex</v>
          </cell>
        </row>
        <row r="424">
          <cell r="A424" t="str">
            <v>Indonesia</v>
          </cell>
          <cell r="B424" t="str">
            <v>Country</v>
          </cell>
          <cell r="C424" t="str">
            <v>PCI Sales Ovh</v>
          </cell>
          <cell r="D424" t="str">
            <v>EMPLOYEE</v>
          </cell>
          <cell r="E424" t="str">
            <v>SWB</v>
          </cell>
          <cell r="G424">
            <v>61772.79</v>
          </cell>
          <cell r="R424">
            <v>61772.79</v>
          </cell>
          <cell r="S424">
            <v>0</v>
          </cell>
          <cell r="T424">
            <v>61772.79</v>
          </cell>
          <cell r="U424">
            <v>82501</v>
          </cell>
          <cell r="V424">
            <v>50139.59</v>
          </cell>
          <cell r="W424">
            <v>32361.41</v>
          </cell>
          <cell r="X424">
            <v>63967.040000000001</v>
          </cell>
          <cell r="Y424">
            <v>61772.79</v>
          </cell>
          <cell r="Z424" t="str">
            <v>Employee Expenses</v>
          </cell>
        </row>
        <row r="425">
          <cell r="A425" t="str">
            <v>Indonesia</v>
          </cell>
          <cell r="B425" t="str">
            <v>Country</v>
          </cell>
          <cell r="C425" t="str">
            <v>PCI Sales Ovh</v>
          </cell>
          <cell r="D425" t="str">
            <v>EMPLOYEE</v>
          </cell>
          <cell r="E425" t="str">
            <v>T&amp;E</v>
          </cell>
          <cell r="F425">
            <v>778.1</v>
          </cell>
          <cell r="G425">
            <v>570.78</v>
          </cell>
          <cell r="H425">
            <v>3255.23</v>
          </cell>
          <cell r="I425">
            <v>-2983.45</v>
          </cell>
          <cell r="R425">
            <v>1620.66</v>
          </cell>
          <cell r="S425">
            <v>0</v>
          </cell>
          <cell r="T425">
            <v>1620.66</v>
          </cell>
          <cell r="U425">
            <v>2188.0700000000002</v>
          </cell>
          <cell r="V425">
            <v>46336.39</v>
          </cell>
          <cell r="W425">
            <v>-44148.32</v>
          </cell>
          <cell r="X425">
            <v>52007.99</v>
          </cell>
          <cell r="Y425">
            <v>4604.1100000000006</v>
          </cell>
          <cell r="Z425" t="str">
            <v>T&amp;E</v>
          </cell>
        </row>
        <row r="426">
          <cell r="A426" t="str">
            <v>Indonesia</v>
          </cell>
          <cell r="B426" t="str">
            <v>Country</v>
          </cell>
          <cell r="C426" t="str">
            <v>PCI Sales Ovh</v>
          </cell>
          <cell r="D426" t="str">
            <v>EMPLOYEE</v>
          </cell>
          <cell r="E426" t="str">
            <v>TRAINING</v>
          </cell>
          <cell r="H426">
            <v>243.56</v>
          </cell>
          <cell r="R426">
            <v>243.56</v>
          </cell>
          <cell r="S426">
            <v>0</v>
          </cell>
          <cell r="T426">
            <v>243.56</v>
          </cell>
          <cell r="U426">
            <v>332.9</v>
          </cell>
          <cell r="V426">
            <v>48717.11</v>
          </cell>
          <cell r="W426">
            <v>-48384.21</v>
          </cell>
          <cell r="X426">
            <v>57336.02</v>
          </cell>
          <cell r="Y426">
            <v>243.56</v>
          </cell>
          <cell r="Z426" t="str">
            <v>Employee Expenses</v>
          </cell>
        </row>
        <row r="427">
          <cell r="A427" t="str">
            <v>Indonesia</v>
          </cell>
          <cell r="B427" t="str">
            <v>Country</v>
          </cell>
          <cell r="C427" t="str">
            <v>PCI Sales Ovh</v>
          </cell>
          <cell r="D427" t="str">
            <v>CONTRACTOR</v>
          </cell>
          <cell r="E427" t="str">
            <v>CONTRACTOR</v>
          </cell>
          <cell r="F427">
            <v>728.65</v>
          </cell>
          <cell r="H427">
            <v>2785.65</v>
          </cell>
          <cell r="I427">
            <v>191.96</v>
          </cell>
          <cell r="R427">
            <v>3706.26</v>
          </cell>
          <cell r="S427">
            <v>0</v>
          </cell>
          <cell r="T427">
            <v>3706.26</v>
          </cell>
          <cell r="U427">
            <v>5035.1499999999996</v>
          </cell>
          <cell r="V427">
            <v>21768.37</v>
          </cell>
          <cell r="W427">
            <v>-16733.22</v>
          </cell>
          <cell r="X427">
            <v>24485.1</v>
          </cell>
          <cell r="Y427">
            <v>3514.3</v>
          </cell>
          <cell r="Z427" t="str">
            <v>Services</v>
          </cell>
        </row>
        <row r="428">
          <cell r="A428" t="str">
            <v>Indonesia</v>
          </cell>
          <cell r="B428" t="str">
            <v>Country</v>
          </cell>
          <cell r="C428" t="str">
            <v>PCI Sales Ovh</v>
          </cell>
          <cell r="D428" t="str">
            <v>ASP</v>
          </cell>
          <cell r="E428" t="str">
            <v>ASP</v>
          </cell>
          <cell r="V428">
            <v>7767.67</v>
          </cell>
          <cell r="W428">
            <v>-7767.67</v>
          </cell>
          <cell r="X428">
            <v>10032.92</v>
          </cell>
          <cell r="Y428">
            <v>0</v>
          </cell>
          <cell r="Z428" t="str">
            <v>ASP</v>
          </cell>
        </row>
        <row r="429">
          <cell r="A429" t="str">
            <v>Indonesia</v>
          </cell>
          <cell r="B429" t="str">
            <v>Country</v>
          </cell>
          <cell r="C429" t="str">
            <v>PCI Sales Ovh</v>
          </cell>
          <cell r="D429" t="str">
            <v>CUSTOMER</v>
          </cell>
          <cell r="E429" t="str">
            <v>CLAIM&amp;DAMAGE</v>
          </cell>
          <cell r="V429">
            <v>250.14</v>
          </cell>
          <cell r="W429">
            <v>-250.14</v>
          </cell>
          <cell r="X429">
            <v>266.29000000000002</v>
          </cell>
          <cell r="Y429">
            <v>0</v>
          </cell>
          <cell r="Z429" t="str">
            <v>Other Direct Opex</v>
          </cell>
        </row>
        <row r="430">
          <cell r="A430" t="str">
            <v>Indonesia</v>
          </cell>
          <cell r="B430" t="str">
            <v>Country</v>
          </cell>
          <cell r="C430" t="str">
            <v>PCI Sales Ovh</v>
          </cell>
          <cell r="D430" t="str">
            <v>SERVICE</v>
          </cell>
          <cell r="E430" t="str">
            <v>CONSULTANCY</v>
          </cell>
          <cell r="V430">
            <v>-25033.73</v>
          </cell>
          <cell r="W430">
            <v>25033.73</v>
          </cell>
          <cell r="X430">
            <v>-25033.73</v>
          </cell>
          <cell r="Y430">
            <v>0</v>
          </cell>
          <cell r="Z430" t="str">
            <v>Services</v>
          </cell>
        </row>
        <row r="431">
          <cell r="A431" t="str">
            <v>Indonesia</v>
          </cell>
          <cell r="B431" t="str">
            <v>Country</v>
          </cell>
          <cell r="C431" t="str">
            <v>PCI Sales Ovh</v>
          </cell>
          <cell r="D431" t="str">
            <v>SERVICE</v>
          </cell>
          <cell r="E431" t="str">
            <v>SMALL_INVOICE_VARIAN</v>
          </cell>
          <cell r="G431">
            <v>0</v>
          </cell>
          <cell r="R431">
            <v>0</v>
          </cell>
          <cell r="S431">
            <v>0</v>
          </cell>
          <cell r="T431">
            <v>0</v>
          </cell>
          <cell r="U431">
            <v>-0.02</v>
          </cell>
          <cell r="V431">
            <v>0.02</v>
          </cell>
          <cell r="W431">
            <v>-0.04</v>
          </cell>
          <cell r="X431">
            <v>0</v>
          </cell>
          <cell r="Y431">
            <v>0</v>
          </cell>
          <cell r="Z431" t="str">
            <v>Services</v>
          </cell>
        </row>
        <row r="432">
          <cell r="A432" t="str">
            <v>Indonesia</v>
          </cell>
          <cell r="B432" t="str">
            <v>Country</v>
          </cell>
          <cell r="C432" t="str">
            <v>PCI Sales Ovh</v>
          </cell>
          <cell r="D432" t="str">
            <v>SERVICE</v>
          </cell>
          <cell r="E432" t="str">
            <v>OTHER</v>
          </cell>
          <cell r="H432">
            <v>120</v>
          </cell>
          <cell r="R432">
            <v>120</v>
          </cell>
          <cell r="S432">
            <v>0</v>
          </cell>
          <cell r="T432">
            <v>120</v>
          </cell>
          <cell r="U432">
            <v>164.02</v>
          </cell>
          <cell r="V432">
            <v>2703.77</v>
          </cell>
          <cell r="W432">
            <v>-2539.75</v>
          </cell>
          <cell r="X432">
            <v>3125.55</v>
          </cell>
          <cell r="Y432">
            <v>120</v>
          </cell>
          <cell r="Z432" t="str">
            <v>Other Direct Opex</v>
          </cell>
        </row>
        <row r="433">
          <cell r="A433" t="str">
            <v>Indonesia</v>
          </cell>
          <cell r="B433" t="str">
            <v>Country</v>
          </cell>
          <cell r="C433" t="str">
            <v>PCI Sales Ovh</v>
          </cell>
          <cell r="D433" t="str">
            <v>GOODS</v>
          </cell>
          <cell r="E433" t="str">
            <v>OFFICE&amp;STATIONARY</v>
          </cell>
          <cell r="F433">
            <v>815.78</v>
          </cell>
          <cell r="G433">
            <v>-117.27</v>
          </cell>
          <cell r="I433">
            <v>50.4</v>
          </cell>
          <cell r="R433">
            <v>748.91</v>
          </cell>
          <cell r="S433">
            <v>0</v>
          </cell>
          <cell r="T433">
            <v>748.91</v>
          </cell>
          <cell r="U433">
            <v>999.56</v>
          </cell>
          <cell r="V433">
            <v>7101.45</v>
          </cell>
          <cell r="W433">
            <v>-6101.89</v>
          </cell>
          <cell r="X433">
            <v>8157.66</v>
          </cell>
          <cell r="Y433">
            <v>698.51</v>
          </cell>
          <cell r="Z433" t="str">
            <v>Other Direct Opex</v>
          </cell>
        </row>
        <row r="434">
          <cell r="A434" t="str">
            <v>Indonesia</v>
          </cell>
          <cell r="B434" t="str">
            <v>Country</v>
          </cell>
          <cell r="C434" t="str">
            <v>PCI Sales Ovh</v>
          </cell>
          <cell r="D434" t="str">
            <v>GOODS</v>
          </cell>
          <cell r="E434" t="str">
            <v>EQUIPMENT&amp;FURNITURE</v>
          </cell>
          <cell r="V434">
            <v>4175.97</v>
          </cell>
          <cell r="W434">
            <v>-4175.97</v>
          </cell>
          <cell r="X434">
            <v>4629.58</v>
          </cell>
          <cell r="Y434">
            <v>0</v>
          </cell>
          <cell r="Z434" t="str">
            <v>Other Direct Opex</v>
          </cell>
        </row>
        <row r="435">
          <cell r="A435" t="str">
            <v>Indonesia</v>
          </cell>
          <cell r="B435" t="str">
            <v>Country</v>
          </cell>
          <cell r="C435" t="str">
            <v>PCI Sales Ovh</v>
          </cell>
          <cell r="D435" t="str">
            <v>GOODS</v>
          </cell>
          <cell r="E435" t="str">
            <v>POSTAGE</v>
          </cell>
          <cell r="F435">
            <v>-524.84</v>
          </cell>
          <cell r="G435">
            <v>200.07</v>
          </cell>
          <cell r="H435">
            <v>107.74</v>
          </cell>
          <cell r="I435">
            <v>-3636.66</v>
          </cell>
          <cell r="R435">
            <v>-3853.69</v>
          </cell>
          <cell r="S435">
            <v>0</v>
          </cell>
          <cell r="T435">
            <v>-3853.69</v>
          </cell>
          <cell r="U435">
            <v>-4981.16</v>
          </cell>
          <cell r="V435">
            <v>22681.77</v>
          </cell>
          <cell r="W435">
            <v>-27662.93</v>
          </cell>
          <cell r="X435">
            <v>26340.02</v>
          </cell>
          <cell r="Y435">
            <v>-217.03000000000003</v>
          </cell>
          <cell r="Z435" t="str">
            <v>Other Direct Opex</v>
          </cell>
        </row>
        <row r="436">
          <cell r="A436" t="str">
            <v>Indonesia</v>
          </cell>
          <cell r="B436" t="str">
            <v>Country</v>
          </cell>
          <cell r="C436" t="str">
            <v>PCI Sales Ovh</v>
          </cell>
          <cell r="D436" t="str">
            <v>GOODS</v>
          </cell>
          <cell r="E436" t="str">
            <v>PUBLICATION&amp;SUBSCRIP</v>
          </cell>
          <cell r="H436">
            <v>87.23</v>
          </cell>
          <cell r="R436">
            <v>87.23</v>
          </cell>
          <cell r="S436">
            <v>0</v>
          </cell>
          <cell r="T436">
            <v>87.23</v>
          </cell>
          <cell r="U436">
            <v>119.23</v>
          </cell>
          <cell r="V436">
            <v>1240.95</v>
          </cell>
          <cell r="W436">
            <v>-1121.72</v>
          </cell>
          <cell r="X436">
            <v>1338.71</v>
          </cell>
          <cell r="Y436">
            <v>87.23</v>
          </cell>
          <cell r="Z436" t="str">
            <v>Other Direct Opex</v>
          </cell>
        </row>
        <row r="437">
          <cell r="A437" t="str">
            <v>Indonesia</v>
          </cell>
          <cell r="B437" t="str">
            <v>Country</v>
          </cell>
          <cell r="C437" t="str">
            <v>PCI Sales Ovh</v>
          </cell>
          <cell r="D437" t="str">
            <v>GOODS</v>
          </cell>
          <cell r="E437" t="str">
            <v>SALES_AID</v>
          </cell>
          <cell r="V437">
            <v>9.8000000000000007</v>
          </cell>
          <cell r="W437">
            <v>-9.8000000000000007</v>
          </cell>
          <cell r="X437">
            <v>11.14</v>
          </cell>
          <cell r="Y437">
            <v>0</v>
          </cell>
          <cell r="Z437" t="str">
            <v>Other Direct Opex</v>
          </cell>
        </row>
        <row r="438">
          <cell r="A438" t="str">
            <v>Indonesia</v>
          </cell>
          <cell r="B438" t="str">
            <v>Country</v>
          </cell>
          <cell r="C438" t="str">
            <v>PCI Sales Ovh</v>
          </cell>
          <cell r="D438" t="str">
            <v>GOODS</v>
          </cell>
          <cell r="E438" t="str">
            <v>PETROLEUM</v>
          </cell>
          <cell r="F438">
            <v>16889.810000000001</v>
          </cell>
          <cell r="G438">
            <v>8725.81</v>
          </cell>
          <cell r="H438">
            <v>4654.3599999999997</v>
          </cell>
          <cell r="I438">
            <v>4757.28</v>
          </cell>
          <cell r="R438">
            <v>35027.26</v>
          </cell>
          <cell r="S438">
            <v>0</v>
          </cell>
          <cell r="T438">
            <v>35027.26</v>
          </cell>
          <cell r="U438">
            <v>47307.77</v>
          </cell>
          <cell r="V438">
            <v>111272.14</v>
          </cell>
          <cell r="W438">
            <v>-63964.37</v>
          </cell>
          <cell r="X438">
            <v>129419.37</v>
          </cell>
          <cell r="Y438">
            <v>30269.980000000003</v>
          </cell>
          <cell r="Z438" t="str">
            <v>Other Direct Opex</v>
          </cell>
        </row>
        <row r="439">
          <cell r="A439" t="str">
            <v>Indonesia</v>
          </cell>
          <cell r="B439" t="str">
            <v>Country</v>
          </cell>
          <cell r="C439" t="str">
            <v>PCI Sales Ovh</v>
          </cell>
          <cell r="D439" t="str">
            <v>PRODUCT_STORAGE&amp;HAND</v>
          </cell>
          <cell r="E439" t="str">
            <v>STOREHOUSE</v>
          </cell>
          <cell r="V439">
            <v>557.54999999999995</v>
          </cell>
          <cell r="W439">
            <v>-557.54999999999995</v>
          </cell>
          <cell r="X439">
            <v>733.38</v>
          </cell>
          <cell r="Y439">
            <v>0</v>
          </cell>
          <cell r="Z439" t="str">
            <v>Services</v>
          </cell>
        </row>
        <row r="440">
          <cell r="A440" t="str">
            <v>Indonesia</v>
          </cell>
          <cell r="B440" t="str">
            <v>Country</v>
          </cell>
          <cell r="C440" t="str">
            <v>PCI Sales Ovh</v>
          </cell>
          <cell r="D440" t="str">
            <v>TAX</v>
          </cell>
          <cell r="E440" t="str">
            <v>FINANCIAL_OTHER</v>
          </cell>
          <cell r="V440">
            <v>-5200</v>
          </cell>
          <cell r="W440">
            <v>5200</v>
          </cell>
          <cell r="X440">
            <v>-5200</v>
          </cell>
          <cell r="Y440">
            <v>0</v>
          </cell>
          <cell r="Z440" t="str">
            <v>Services</v>
          </cell>
        </row>
        <row r="441">
          <cell r="A441" t="str">
            <v>Indonesia</v>
          </cell>
          <cell r="B441" t="str">
            <v>Country</v>
          </cell>
          <cell r="C441" t="str">
            <v>PCI Sales Ovh</v>
          </cell>
          <cell r="D441" t="str">
            <v>OTHER CASH</v>
          </cell>
          <cell r="E441" t="str">
            <v>RENT&amp;LEASE</v>
          </cell>
          <cell r="F441">
            <v>534.94000000000005</v>
          </cell>
          <cell r="G441">
            <v>4674.01</v>
          </cell>
          <cell r="H441">
            <v>2317.8200000000002</v>
          </cell>
          <cell r="R441">
            <v>7526.77</v>
          </cell>
          <cell r="S441">
            <v>0</v>
          </cell>
          <cell r="T441">
            <v>7526.77</v>
          </cell>
          <cell r="U441">
            <v>10095.120000000001</v>
          </cell>
          <cell r="V441">
            <v>36281.949999999997</v>
          </cell>
          <cell r="W441">
            <v>-26186.83</v>
          </cell>
          <cell r="X441">
            <v>43079.29</v>
          </cell>
          <cell r="Y441">
            <v>7526.77</v>
          </cell>
          <cell r="Z441" t="str">
            <v>Other Direct Opex</v>
          </cell>
        </row>
        <row r="442">
          <cell r="A442" t="str">
            <v>Indonesia</v>
          </cell>
          <cell r="B442" t="str">
            <v>Country</v>
          </cell>
          <cell r="C442" t="str">
            <v>PCI Sales Ovh</v>
          </cell>
          <cell r="D442" t="str">
            <v>EMIT</v>
          </cell>
          <cell r="E442" t="str">
            <v>TELECOM</v>
          </cell>
          <cell r="G442">
            <v>223.2</v>
          </cell>
          <cell r="H442">
            <v>860.69</v>
          </cell>
          <cell r="R442">
            <v>1083.8900000000001</v>
          </cell>
          <cell r="S442">
            <v>0</v>
          </cell>
          <cell r="T442">
            <v>1083.8900000000001</v>
          </cell>
          <cell r="U442">
            <v>1359.67</v>
          </cell>
          <cell r="V442">
            <v>12969.77</v>
          </cell>
          <cell r="W442">
            <v>-11610.1</v>
          </cell>
          <cell r="X442">
            <v>14481.73</v>
          </cell>
          <cell r="Y442">
            <v>1083.8900000000001</v>
          </cell>
          <cell r="Z442" t="str">
            <v>Services</v>
          </cell>
        </row>
        <row r="443">
          <cell r="A443" t="str">
            <v>Indonesia</v>
          </cell>
          <cell r="B443" t="str">
            <v>Country</v>
          </cell>
          <cell r="C443" t="str">
            <v>PCI Sales Ovh</v>
          </cell>
          <cell r="D443" t="str">
            <v>HR</v>
          </cell>
          <cell r="E443" t="str">
            <v>HR</v>
          </cell>
          <cell r="F443">
            <v>3433.47</v>
          </cell>
          <cell r="R443">
            <v>3433.47</v>
          </cell>
          <cell r="S443">
            <v>0</v>
          </cell>
          <cell r="T443">
            <v>3433.47</v>
          </cell>
          <cell r="U443">
            <v>3433.47</v>
          </cell>
          <cell r="V443">
            <v>5509.02</v>
          </cell>
          <cell r="W443">
            <v>-2075.5500000000002</v>
          </cell>
          <cell r="X443">
            <v>5509.02</v>
          </cell>
          <cell r="Y443">
            <v>3433.47</v>
          </cell>
          <cell r="Z443" t="str">
            <v>Services</v>
          </cell>
        </row>
        <row r="444">
          <cell r="A444" t="str">
            <v>Indonesia</v>
          </cell>
          <cell r="B444" t="str">
            <v>Country</v>
          </cell>
          <cell r="C444" t="str">
            <v>PCI Sales Ovh</v>
          </cell>
          <cell r="D444" t="str">
            <v>LEGAL</v>
          </cell>
          <cell r="E444" t="str">
            <v>LEGAL</v>
          </cell>
          <cell r="G444">
            <v>788.22</v>
          </cell>
          <cell r="H444">
            <v>718.47</v>
          </cell>
          <cell r="I444">
            <v>-279.39999999999998</v>
          </cell>
          <cell r="R444">
            <v>1227.29</v>
          </cell>
          <cell r="S444">
            <v>0</v>
          </cell>
          <cell r="T444">
            <v>1227.29</v>
          </cell>
          <cell r="U444">
            <v>1227.29</v>
          </cell>
          <cell r="V444">
            <v>3337.75</v>
          </cell>
          <cell r="W444">
            <v>-2110.46</v>
          </cell>
          <cell r="X444">
            <v>3337.75</v>
          </cell>
          <cell r="Y444">
            <v>1506.69</v>
          </cell>
          <cell r="Z444" t="str">
            <v>Services</v>
          </cell>
        </row>
        <row r="445">
          <cell r="A445" t="str">
            <v>Indonesia</v>
          </cell>
          <cell r="B445" t="str">
            <v>Country</v>
          </cell>
          <cell r="C445" t="str">
            <v>PCI Sales Ovh</v>
          </cell>
          <cell r="D445" t="str">
            <v>TREASURERS</v>
          </cell>
          <cell r="E445" t="str">
            <v>FINANCIAL_OTHER</v>
          </cell>
          <cell r="V445">
            <v>52.43</v>
          </cell>
          <cell r="W445">
            <v>-52.43</v>
          </cell>
          <cell r="X445">
            <v>55</v>
          </cell>
          <cell r="Y445">
            <v>0</v>
          </cell>
          <cell r="Z445" t="str">
            <v>Services</v>
          </cell>
        </row>
        <row r="446">
          <cell r="A446" t="str">
            <v>Indonesia</v>
          </cell>
          <cell r="B446" t="str">
            <v>Country</v>
          </cell>
          <cell r="C446" t="str">
            <v>PCI Sales Ovh</v>
          </cell>
          <cell r="D446" t="str">
            <v>SALES</v>
          </cell>
          <cell r="E446" t="str">
            <v>SALES_SALES_FORCE</v>
          </cell>
          <cell r="F446">
            <v>-19032.07</v>
          </cell>
          <cell r="G446">
            <v>-65521.94</v>
          </cell>
          <cell r="H446">
            <v>-14490.78</v>
          </cell>
          <cell r="R446">
            <v>-99044.79</v>
          </cell>
          <cell r="S446">
            <v>0</v>
          </cell>
          <cell r="T446">
            <v>-99044.79</v>
          </cell>
          <cell r="U446">
            <v>-133166.32999999999</v>
          </cell>
          <cell r="V446">
            <v>-330426.65000000002</v>
          </cell>
          <cell r="W446">
            <v>197260.32</v>
          </cell>
          <cell r="X446">
            <v>-386560.99</v>
          </cell>
          <cell r="Y446">
            <v>-99044.790000000008</v>
          </cell>
          <cell r="Z446" t="str">
            <v>Other Direct Opex</v>
          </cell>
        </row>
        <row r="447">
          <cell r="A447" t="str">
            <v>Indonesia</v>
          </cell>
          <cell r="B447" t="str">
            <v>Country</v>
          </cell>
          <cell r="C447" t="str">
            <v>PCI Sales Ovh</v>
          </cell>
          <cell r="D447" t="str">
            <v>OTHER</v>
          </cell>
          <cell r="E447" t="str">
            <v>GENERAL_BUSINESS_MAN</v>
          </cell>
          <cell r="F447">
            <v>-527.77</v>
          </cell>
          <cell r="G447">
            <v>-825.17</v>
          </cell>
          <cell r="H447">
            <v>-28.87</v>
          </cell>
          <cell r="R447">
            <v>-1381.81</v>
          </cell>
          <cell r="S447">
            <v>0</v>
          </cell>
          <cell r="T447">
            <v>-1381.81</v>
          </cell>
          <cell r="U447">
            <v>-1857.04</v>
          </cell>
          <cell r="V447">
            <v>7532.26</v>
          </cell>
          <cell r="W447">
            <v>-9389.2999999999993</v>
          </cell>
          <cell r="X447">
            <v>8653.25</v>
          </cell>
          <cell r="Y447">
            <v>-1381.81</v>
          </cell>
          <cell r="Z447" t="str">
            <v>Other Direct Opex</v>
          </cell>
        </row>
        <row r="448">
          <cell r="A448" t="str">
            <v>Indonesia</v>
          </cell>
          <cell r="B448" t="str">
            <v>Country</v>
          </cell>
          <cell r="C448" t="str">
            <v/>
          </cell>
          <cell r="D448" t="str">
            <v>EMPLOYEE</v>
          </cell>
          <cell r="E448" t="str">
            <v>SWB</v>
          </cell>
          <cell r="F448">
            <v>10260.780000000001</v>
          </cell>
          <cell r="G448">
            <v>3520.64</v>
          </cell>
          <cell r="H448">
            <v>11998.05</v>
          </cell>
          <cell r="I448">
            <v>20172.2</v>
          </cell>
          <cell r="J448">
            <v>0</v>
          </cell>
          <cell r="K448">
            <v>0</v>
          </cell>
          <cell r="L448">
            <v>0</v>
          </cell>
          <cell r="M448">
            <v>0</v>
          </cell>
          <cell r="N448">
            <v>0</v>
          </cell>
          <cell r="O448">
            <v>0</v>
          </cell>
          <cell r="P448">
            <v>0</v>
          </cell>
          <cell r="Q448">
            <v>0</v>
          </cell>
          <cell r="R448">
            <v>45951.67</v>
          </cell>
          <cell r="S448">
            <v>573641.64</v>
          </cell>
          <cell r="T448">
            <v>-527689.97</v>
          </cell>
          <cell r="U448">
            <v>62564.76</v>
          </cell>
          <cell r="V448">
            <v>143643.5</v>
          </cell>
          <cell r="W448">
            <v>-81078.740000000005</v>
          </cell>
          <cell r="X448">
            <v>166842.39000000001</v>
          </cell>
          <cell r="Y448">
            <v>25779.47</v>
          </cell>
          <cell r="Z448" t="str">
            <v>Employee Expenses</v>
          </cell>
        </row>
        <row r="449">
          <cell r="A449" t="str">
            <v>Indonesia</v>
          </cell>
          <cell r="B449" t="str">
            <v>Country</v>
          </cell>
          <cell r="C449" t="str">
            <v/>
          </cell>
          <cell r="D449" t="str">
            <v>EMPLOYEE</v>
          </cell>
          <cell r="E449" t="str">
            <v>T&amp;E</v>
          </cell>
          <cell r="F449">
            <v>214.4</v>
          </cell>
          <cell r="G449">
            <v>1154.76</v>
          </cell>
          <cell r="H449">
            <v>0</v>
          </cell>
          <cell r="I449">
            <v>0</v>
          </cell>
          <cell r="J449">
            <v>0</v>
          </cell>
          <cell r="K449">
            <v>0</v>
          </cell>
          <cell r="L449">
            <v>0</v>
          </cell>
          <cell r="M449">
            <v>0</v>
          </cell>
          <cell r="N449">
            <v>0</v>
          </cell>
          <cell r="O449">
            <v>0</v>
          </cell>
          <cell r="P449">
            <v>0</v>
          </cell>
          <cell r="Q449">
            <v>0</v>
          </cell>
          <cell r="R449">
            <v>1369.16</v>
          </cell>
          <cell r="S449">
            <v>141701.76000000001</v>
          </cell>
          <cell r="T449">
            <v>-140332.6</v>
          </cell>
          <cell r="U449">
            <v>1838.12</v>
          </cell>
          <cell r="V449">
            <v>59281.01</v>
          </cell>
          <cell r="W449">
            <v>-57442.89</v>
          </cell>
          <cell r="X449">
            <v>70935.820000000007</v>
          </cell>
          <cell r="Y449">
            <v>1369.16</v>
          </cell>
          <cell r="Z449" t="str">
            <v>T&amp;E</v>
          </cell>
        </row>
        <row r="450">
          <cell r="A450" t="str">
            <v>Indonesia</v>
          </cell>
          <cell r="B450" t="str">
            <v>Country</v>
          </cell>
          <cell r="C450" t="str">
            <v/>
          </cell>
          <cell r="D450" t="str">
            <v>EMPLOYEE</v>
          </cell>
          <cell r="E450" t="str">
            <v>TRAINING</v>
          </cell>
          <cell r="V450">
            <v>1568.94</v>
          </cell>
          <cell r="W450">
            <v>-1568.94</v>
          </cell>
          <cell r="X450">
            <v>1945.62</v>
          </cell>
          <cell r="Y450">
            <v>0</v>
          </cell>
          <cell r="Z450" t="str">
            <v>Employee Expenses</v>
          </cell>
        </row>
        <row r="451">
          <cell r="A451" t="str">
            <v>Indonesia</v>
          </cell>
          <cell r="B451" t="str">
            <v>Country</v>
          </cell>
          <cell r="C451" t="str">
            <v/>
          </cell>
          <cell r="D451" t="str">
            <v>EMPLOYEE</v>
          </cell>
          <cell r="E451" t="str">
            <v>PENSION</v>
          </cell>
          <cell r="F451">
            <v>1171.6300000000001</v>
          </cell>
          <cell r="G451">
            <v>2499.86</v>
          </cell>
          <cell r="H451">
            <v>1962.1</v>
          </cell>
          <cell r="R451">
            <v>5633.59</v>
          </cell>
          <cell r="S451">
            <v>0</v>
          </cell>
          <cell r="T451">
            <v>5633.59</v>
          </cell>
          <cell r="U451">
            <v>7608.16</v>
          </cell>
          <cell r="V451">
            <v>25540.18</v>
          </cell>
          <cell r="W451">
            <v>-17932.02</v>
          </cell>
          <cell r="X451">
            <v>30942.71</v>
          </cell>
          <cell r="Y451">
            <v>5633.59</v>
          </cell>
          <cell r="Z451" t="str">
            <v>Employee Expenses</v>
          </cell>
        </row>
        <row r="452">
          <cell r="A452" t="str">
            <v>Indonesia</v>
          </cell>
          <cell r="B452" t="str">
            <v>Country</v>
          </cell>
          <cell r="C452" t="str">
            <v/>
          </cell>
          <cell r="D452" t="str">
            <v>ASP</v>
          </cell>
          <cell r="E452" t="str">
            <v>ASP</v>
          </cell>
          <cell r="F452">
            <v>0</v>
          </cell>
          <cell r="G452">
            <v>0</v>
          </cell>
          <cell r="H452">
            <v>0</v>
          </cell>
          <cell r="I452">
            <v>0</v>
          </cell>
          <cell r="J452">
            <v>0</v>
          </cell>
          <cell r="K452">
            <v>0</v>
          </cell>
          <cell r="L452">
            <v>0</v>
          </cell>
          <cell r="M452">
            <v>0</v>
          </cell>
          <cell r="N452">
            <v>0</v>
          </cell>
          <cell r="O452">
            <v>0</v>
          </cell>
          <cell r="P452">
            <v>0</v>
          </cell>
          <cell r="Q452">
            <v>0</v>
          </cell>
          <cell r="R452">
            <v>0</v>
          </cell>
          <cell r="S452">
            <v>6600.96</v>
          </cell>
          <cell r="T452">
            <v>-6600.96</v>
          </cell>
          <cell r="U452">
            <v>0</v>
          </cell>
          <cell r="V452">
            <v>9811.15</v>
          </cell>
          <cell r="W452">
            <v>-9811.15</v>
          </cell>
          <cell r="X452">
            <v>11970.01</v>
          </cell>
          <cell r="Y452">
            <v>0</v>
          </cell>
          <cell r="Z452" t="str">
            <v>ASP</v>
          </cell>
        </row>
        <row r="453">
          <cell r="A453" t="str">
            <v>Indonesia</v>
          </cell>
          <cell r="B453" t="str">
            <v>Country</v>
          </cell>
          <cell r="C453" t="str">
            <v/>
          </cell>
          <cell r="D453" t="str">
            <v>COMMISSIONS</v>
          </cell>
          <cell r="E453" t="str">
            <v>COMMISSIONS</v>
          </cell>
          <cell r="F453">
            <v>-8506.9</v>
          </cell>
          <cell r="G453">
            <v>-11594.8</v>
          </cell>
          <cell r="H453">
            <v>-10425.81</v>
          </cell>
          <cell r="I453">
            <v>0</v>
          </cell>
          <cell r="J453">
            <v>0</v>
          </cell>
          <cell r="K453">
            <v>0</v>
          </cell>
          <cell r="L453">
            <v>0</v>
          </cell>
          <cell r="M453">
            <v>0</v>
          </cell>
          <cell r="N453">
            <v>0</v>
          </cell>
          <cell r="O453">
            <v>0</v>
          </cell>
          <cell r="P453">
            <v>0</v>
          </cell>
          <cell r="Q453">
            <v>0</v>
          </cell>
          <cell r="R453">
            <v>-30527.51</v>
          </cell>
          <cell r="S453">
            <v>-106144.56</v>
          </cell>
          <cell r="T453">
            <v>75617.05</v>
          </cell>
          <cell r="U453">
            <v>-41298.28</v>
          </cell>
          <cell r="V453">
            <v>-113242.61</v>
          </cell>
          <cell r="W453">
            <v>71944.33</v>
          </cell>
          <cell r="X453">
            <v>-128460.33</v>
          </cell>
          <cell r="Y453">
            <v>-30527.509999999995</v>
          </cell>
          <cell r="Z453" t="str">
            <v>Commissions (3rd Party)</v>
          </cell>
        </row>
        <row r="454">
          <cell r="A454" t="str">
            <v>Indonesia</v>
          </cell>
          <cell r="B454" t="str">
            <v>Country</v>
          </cell>
          <cell r="C454" t="str">
            <v/>
          </cell>
          <cell r="D454" t="str">
            <v>CUSTOMER</v>
          </cell>
          <cell r="E454" t="str">
            <v>CLAIM&amp;DAMAGE</v>
          </cell>
          <cell r="V454">
            <v>856.53</v>
          </cell>
          <cell r="W454">
            <v>-856.53</v>
          </cell>
          <cell r="X454">
            <v>911.26</v>
          </cell>
          <cell r="Y454">
            <v>0</v>
          </cell>
          <cell r="Z454" t="str">
            <v>Other Direct Opex</v>
          </cell>
        </row>
        <row r="455">
          <cell r="A455" t="str">
            <v>Indonesia</v>
          </cell>
          <cell r="B455" t="str">
            <v>Country</v>
          </cell>
          <cell r="C455" t="str">
            <v/>
          </cell>
          <cell r="D455" t="str">
            <v>SERVICE</v>
          </cell>
          <cell r="E455" t="str">
            <v>OTHER</v>
          </cell>
          <cell r="F455">
            <v>183.58</v>
          </cell>
          <cell r="G455">
            <v>71.22</v>
          </cell>
          <cell r="H455">
            <v>103.3</v>
          </cell>
          <cell r="I455">
            <v>0</v>
          </cell>
          <cell r="J455">
            <v>0</v>
          </cell>
          <cell r="K455">
            <v>0</v>
          </cell>
          <cell r="L455">
            <v>0</v>
          </cell>
          <cell r="M455">
            <v>0</v>
          </cell>
          <cell r="N455">
            <v>0</v>
          </cell>
          <cell r="O455">
            <v>0</v>
          </cell>
          <cell r="P455">
            <v>0</v>
          </cell>
          <cell r="Q455">
            <v>0</v>
          </cell>
          <cell r="R455">
            <v>358.1</v>
          </cell>
          <cell r="S455">
            <v>132588.84</v>
          </cell>
          <cell r="T455">
            <v>-132230.74</v>
          </cell>
          <cell r="U455">
            <v>480.35</v>
          </cell>
          <cell r="V455">
            <v>4902.2299999999996</v>
          </cell>
          <cell r="W455">
            <v>-4421.88</v>
          </cell>
          <cell r="X455">
            <v>5532.25</v>
          </cell>
          <cell r="Y455">
            <v>358.1</v>
          </cell>
          <cell r="Z455" t="str">
            <v>Other Direct Opex</v>
          </cell>
        </row>
        <row r="456">
          <cell r="A456" t="str">
            <v>Indonesia</v>
          </cell>
          <cell r="B456" t="str">
            <v>Country</v>
          </cell>
          <cell r="C456" t="str">
            <v/>
          </cell>
          <cell r="D456" t="str">
            <v>GOODS</v>
          </cell>
          <cell r="E456" t="str">
            <v>EQUIPMENT&amp;FURNITURE</v>
          </cell>
          <cell r="V456">
            <v>34.47</v>
          </cell>
          <cell r="W456">
            <v>-34.47</v>
          </cell>
          <cell r="X456">
            <v>39.6</v>
          </cell>
          <cell r="Y456">
            <v>0</v>
          </cell>
          <cell r="Z456" t="str">
            <v>Other Direct Opex</v>
          </cell>
        </row>
        <row r="457">
          <cell r="A457" t="str">
            <v>Indonesia</v>
          </cell>
          <cell r="B457" t="str">
            <v>Country</v>
          </cell>
          <cell r="C457" t="str">
            <v/>
          </cell>
          <cell r="D457" t="str">
            <v>GOODS</v>
          </cell>
          <cell r="E457" t="str">
            <v>SALES_AID</v>
          </cell>
          <cell r="F457">
            <v>3885.32</v>
          </cell>
          <cell r="G457">
            <v>36.35</v>
          </cell>
          <cell r="I457">
            <v>2122.23</v>
          </cell>
          <cell r="R457">
            <v>6043.9</v>
          </cell>
          <cell r="S457">
            <v>0</v>
          </cell>
          <cell r="T457">
            <v>6043.9</v>
          </cell>
          <cell r="U457">
            <v>8189.64</v>
          </cell>
          <cell r="V457">
            <v>3602.58</v>
          </cell>
          <cell r="W457">
            <v>4587.0600000000004</v>
          </cell>
          <cell r="X457">
            <v>4328.8599999999997</v>
          </cell>
          <cell r="Y457">
            <v>3921.67</v>
          </cell>
          <cell r="Z457" t="str">
            <v>Other Direct Opex</v>
          </cell>
        </row>
        <row r="458">
          <cell r="A458" t="str">
            <v>Indonesia</v>
          </cell>
          <cell r="B458" t="str">
            <v>Country</v>
          </cell>
          <cell r="C458" t="str">
            <v/>
          </cell>
          <cell r="D458" t="str">
            <v>PRODUCT_TRANSPORTATI</v>
          </cell>
          <cell r="E458" t="str">
            <v>TRANSPORTATION_OTHER</v>
          </cell>
          <cell r="F458">
            <v>-6356.08</v>
          </cell>
          <cell r="G458">
            <v>-1467.96</v>
          </cell>
          <cell r="H458">
            <v>-38.86</v>
          </cell>
          <cell r="I458">
            <v>0</v>
          </cell>
          <cell r="J458">
            <v>0</v>
          </cell>
          <cell r="K458">
            <v>0</v>
          </cell>
          <cell r="L458">
            <v>0</v>
          </cell>
          <cell r="M458">
            <v>0</v>
          </cell>
          <cell r="N458">
            <v>0</v>
          </cell>
          <cell r="O458">
            <v>0</v>
          </cell>
          <cell r="P458">
            <v>0</v>
          </cell>
          <cell r="Q458">
            <v>0</v>
          </cell>
          <cell r="R458">
            <v>-7862.9</v>
          </cell>
          <cell r="S458">
            <v>105788.64</v>
          </cell>
          <cell r="T458">
            <v>-113651.54</v>
          </cell>
          <cell r="U458">
            <v>-10076.200000000001</v>
          </cell>
          <cell r="V458">
            <v>124975.79</v>
          </cell>
          <cell r="W458">
            <v>-135051.99</v>
          </cell>
          <cell r="X458">
            <v>135056.84</v>
          </cell>
          <cell r="Y458">
            <v>-7862.9</v>
          </cell>
          <cell r="Z458" t="str">
            <v>Freight/Transportation</v>
          </cell>
        </row>
        <row r="459">
          <cell r="A459" t="str">
            <v>Indonesia</v>
          </cell>
          <cell r="B459" t="str">
            <v>Country</v>
          </cell>
          <cell r="C459" t="str">
            <v/>
          </cell>
          <cell r="D459" t="str">
            <v>TAX</v>
          </cell>
          <cell r="E459" t="str">
            <v>TAX</v>
          </cell>
          <cell r="V459">
            <v>4055.89</v>
          </cell>
          <cell r="W459">
            <v>-4055.89</v>
          </cell>
          <cell r="X459">
            <v>4052.76</v>
          </cell>
          <cell r="Y459">
            <v>0</v>
          </cell>
          <cell r="Z459" t="str">
            <v>Other Direct Opex</v>
          </cell>
        </row>
        <row r="460">
          <cell r="A460" t="str">
            <v>Indonesia</v>
          </cell>
          <cell r="B460" t="str">
            <v>Country</v>
          </cell>
          <cell r="C460" t="str">
            <v/>
          </cell>
          <cell r="D460" t="str">
            <v>OTHER CASH</v>
          </cell>
          <cell r="E460" t="str">
            <v>OTHER</v>
          </cell>
          <cell r="F460">
            <v>0</v>
          </cell>
          <cell r="G460">
            <v>0</v>
          </cell>
          <cell r="H460">
            <v>0</v>
          </cell>
          <cell r="I460">
            <v>0</v>
          </cell>
          <cell r="J460">
            <v>0</v>
          </cell>
          <cell r="K460">
            <v>0</v>
          </cell>
          <cell r="L460">
            <v>0</v>
          </cell>
          <cell r="M460">
            <v>0</v>
          </cell>
          <cell r="N460">
            <v>0</v>
          </cell>
          <cell r="O460">
            <v>0</v>
          </cell>
          <cell r="P460">
            <v>0</v>
          </cell>
          <cell r="Q460">
            <v>0</v>
          </cell>
          <cell r="R460">
            <v>0</v>
          </cell>
          <cell r="S460">
            <v>-739393.32</v>
          </cell>
          <cell r="T460">
            <v>739393.32</v>
          </cell>
          <cell r="U460">
            <v>0</v>
          </cell>
          <cell r="V460">
            <v>0</v>
          </cell>
          <cell r="W460">
            <v>0</v>
          </cell>
          <cell r="X460">
            <v>0</v>
          </cell>
          <cell r="Y460">
            <v>0</v>
          </cell>
          <cell r="Z460" t="str">
            <v>Other Direct Opex</v>
          </cell>
        </row>
        <row r="461">
          <cell r="A461" t="str">
            <v>Indonesia</v>
          </cell>
          <cell r="B461" t="str">
            <v>Country</v>
          </cell>
          <cell r="C461" t="str">
            <v/>
          </cell>
          <cell r="D461" t="str">
            <v>EMIT</v>
          </cell>
          <cell r="E461" t="str">
            <v>TELECOM</v>
          </cell>
          <cell r="F461">
            <v>105.54</v>
          </cell>
          <cell r="G461">
            <v>782.39</v>
          </cell>
          <cell r="R461">
            <v>887.93</v>
          </cell>
          <cell r="S461">
            <v>0</v>
          </cell>
          <cell r="T461">
            <v>887.93</v>
          </cell>
          <cell r="U461">
            <v>1111.93</v>
          </cell>
          <cell r="V461">
            <v>8003.57</v>
          </cell>
          <cell r="W461">
            <v>-6891.64</v>
          </cell>
          <cell r="X461">
            <v>9325.18</v>
          </cell>
          <cell r="Y461">
            <v>887.93</v>
          </cell>
          <cell r="Z461" t="str">
            <v>Services</v>
          </cell>
        </row>
        <row r="462">
          <cell r="A462" t="str">
            <v>Indonesia</v>
          </cell>
          <cell r="B462" t="str">
            <v>Country</v>
          </cell>
          <cell r="C462" t="str">
            <v/>
          </cell>
          <cell r="D462" t="str">
            <v>TREASURERS</v>
          </cell>
          <cell r="E462" t="str">
            <v>FINANCIAL_OTHER</v>
          </cell>
          <cell r="F462">
            <v>57.07</v>
          </cell>
          <cell r="G462">
            <v>36.04</v>
          </cell>
          <cell r="H462">
            <v>36.770000000000003</v>
          </cell>
          <cell r="R462">
            <v>129.88</v>
          </cell>
          <cell r="S462">
            <v>0</v>
          </cell>
          <cell r="T462">
            <v>129.88</v>
          </cell>
          <cell r="U462">
            <v>174.09</v>
          </cell>
          <cell r="V462">
            <v>1133.47</v>
          </cell>
          <cell r="W462">
            <v>-959.38</v>
          </cell>
          <cell r="X462">
            <v>1263.3499999999999</v>
          </cell>
          <cell r="Y462">
            <v>129.88</v>
          </cell>
          <cell r="Z462" t="str">
            <v>Services</v>
          </cell>
        </row>
        <row r="463">
          <cell r="A463" t="str">
            <v>Indonesia</v>
          </cell>
          <cell r="B463" t="str">
            <v>Country</v>
          </cell>
          <cell r="C463" t="str">
            <v/>
          </cell>
          <cell r="D463" t="str">
            <v>SALES</v>
          </cell>
          <cell r="E463" t="str">
            <v>SALES_SALES_FORCE</v>
          </cell>
          <cell r="F463">
            <v>-7639.49</v>
          </cell>
          <cell r="G463">
            <v>-5035.8500000000004</v>
          </cell>
          <cell r="H463">
            <v>-11927.65</v>
          </cell>
          <cell r="R463">
            <v>-24602.99</v>
          </cell>
          <cell r="S463">
            <v>0</v>
          </cell>
          <cell r="T463">
            <v>-24602.99</v>
          </cell>
          <cell r="U463">
            <v>-33753.410000000003</v>
          </cell>
          <cell r="V463">
            <v>-335700.34</v>
          </cell>
          <cell r="W463">
            <v>301946.93</v>
          </cell>
          <cell r="X463">
            <v>-384310.75</v>
          </cell>
          <cell r="Y463">
            <v>-24602.989999999998</v>
          </cell>
          <cell r="Z463" t="str">
            <v>Other Direct Opex</v>
          </cell>
        </row>
        <row r="464">
          <cell r="A464" t="str">
            <v>Indonesia</v>
          </cell>
          <cell r="B464" t="str">
            <v>Country</v>
          </cell>
          <cell r="C464" t="str">
            <v/>
          </cell>
          <cell r="D464" t="str">
            <v>OTHER</v>
          </cell>
          <cell r="E464" t="str">
            <v>GENERAL_BUSINESS_MAN</v>
          </cell>
          <cell r="F464">
            <v>-527.77</v>
          </cell>
          <cell r="G464">
            <v>-825.17</v>
          </cell>
          <cell r="H464">
            <v>-28.87</v>
          </cell>
          <cell r="R464">
            <v>-1381.81</v>
          </cell>
          <cell r="S464">
            <v>0</v>
          </cell>
          <cell r="T464">
            <v>-1381.81</v>
          </cell>
          <cell r="U464">
            <v>-1857.04</v>
          </cell>
          <cell r="V464">
            <v>7532.26</v>
          </cell>
          <cell r="W464">
            <v>-9389.2999999999993</v>
          </cell>
          <cell r="X464">
            <v>8653.25</v>
          </cell>
          <cell r="Y464">
            <v>-1381.81</v>
          </cell>
          <cell r="Z464" t="str">
            <v>Other Direct Opex</v>
          </cell>
        </row>
        <row r="465">
          <cell r="A465" t="str">
            <v>India</v>
          </cell>
          <cell r="B465" t="str">
            <v>Country</v>
          </cell>
          <cell r="C465" t="str">
            <v>Automotive Sales</v>
          </cell>
          <cell r="D465" t="str">
            <v>EMPLOYEE</v>
          </cell>
          <cell r="E465" t="str">
            <v>SWB</v>
          </cell>
          <cell r="F465">
            <v>37833.78</v>
          </cell>
          <cell r="G465">
            <v>37410.480000000003</v>
          </cell>
          <cell r="H465">
            <v>41748.129999999997</v>
          </cell>
          <cell r="R465">
            <v>116992.39</v>
          </cell>
          <cell r="S465">
            <v>0</v>
          </cell>
          <cell r="T465">
            <v>116992.39</v>
          </cell>
          <cell r="U465">
            <v>133664.67000000001</v>
          </cell>
          <cell r="V465">
            <v>430338.67</v>
          </cell>
          <cell r="W465">
            <v>-296674</v>
          </cell>
          <cell r="X465">
            <v>480856.29</v>
          </cell>
          <cell r="Y465">
            <v>116992.39000000001</v>
          </cell>
          <cell r="Z465" t="str">
            <v>Employee Expenses</v>
          </cell>
        </row>
        <row r="466">
          <cell r="A466" t="str">
            <v>India</v>
          </cell>
          <cell r="B466" t="str">
            <v>Country</v>
          </cell>
          <cell r="C466" t="str">
            <v>Automotive Sales</v>
          </cell>
          <cell r="D466" t="str">
            <v>EMPLOYEE</v>
          </cell>
          <cell r="E466" t="str">
            <v>T&amp;E</v>
          </cell>
          <cell r="F466">
            <v>1069.03</v>
          </cell>
          <cell r="G466">
            <v>21366.76</v>
          </cell>
          <cell r="H466">
            <v>17027.43</v>
          </cell>
          <cell r="R466">
            <v>39463.22</v>
          </cell>
          <cell r="S466">
            <v>0</v>
          </cell>
          <cell r="T466">
            <v>39463.22</v>
          </cell>
          <cell r="U466">
            <v>45522.18</v>
          </cell>
          <cell r="V466">
            <v>298690.43</v>
          </cell>
          <cell r="W466">
            <v>-253168.25</v>
          </cell>
          <cell r="X466">
            <v>328603.68</v>
          </cell>
          <cell r="Y466">
            <v>39463.22</v>
          </cell>
          <cell r="Z466" t="str">
            <v>T&amp;E</v>
          </cell>
        </row>
        <row r="467">
          <cell r="A467" t="str">
            <v>India</v>
          </cell>
          <cell r="B467" t="str">
            <v>Country</v>
          </cell>
          <cell r="C467" t="str">
            <v>Automotive Sales</v>
          </cell>
          <cell r="D467" t="str">
            <v>EMPLOYEE</v>
          </cell>
          <cell r="E467" t="str">
            <v>TRAINING</v>
          </cell>
          <cell r="G467">
            <v>5885.43</v>
          </cell>
          <cell r="H467">
            <v>14697.66</v>
          </cell>
          <cell r="R467">
            <v>20583.09</v>
          </cell>
          <cell r="S467">
            <v>0</v>
          </cell>
          <cell r="T467">
            <v>20583.09</v>
          </cell>
          <cell r="U467">
            <v>23645.49</v>
          </cell>
          <cell r="V467">
            <v>18993.75</v>
          </cell>
          <cell r="W467">
            <v>4651.74</v>
          </cell>
          <cell r="X467">
            <v>20967.310000000001</v>
          </cell>
          <cell r="Y467">
            <v>20583.09</v>
          </cell>
          <cell r="Z467" t="str">
            <v>Employee Expenses</v>
          </cell>
        </row>
        <row r="468">
          <cell r="A468" t="str">
            <v>India</v>
          </cell>
          <cell r="B468" t="str">
            <v>Country</v>
          </cell>
          <cell r="C468" t="str">
            <v>Automotive Sales</v>
          </cell>
          <cell r="D468" t="str">
            <v>EMPLOYEE</v>
          </cell>
          <cell r="E468" t="str">
            <v>RELOCATION</v>
          </cell>
          <cell r="V468">
            <v>21941.98</v>
          </cell>
          <cell r="W468">
            <v>-21941.98</v>
          </cell>
          <cell r="X468">
            <v>24488.720000000001</v>
          </cell>
          <cell r="Y468">
            <v>0</v>
          </cell>
          <cell r="Z468" t="str">
            <v>Employee Expenses</v>
          </cell>
        </row>
        <row r="469">
          <cell r="A469" t="str">
            <v>India</v>
          </cell>
          <cell r="B469" t="str">
            <v>Country</v>
          </cell>
          <cell r="C469" t="str">
            <v>Automotive Sales</v>
          </cell>
          <cell r="D469" t="str">
            <v>EMPLOYEE</v>
          </cell>
          <cell r="E469" t="str">
            <v>PENSION</v>
          </cell>
          <cell r="F469">
            <v>2292.0300000000002</v>
          </cell>
          <cell r="G469">
            <v>2209.37</v>
          </cell>
          <cell r="H469">
            <v>31348.14</v>
          </cell>
          <cell r="R469">
            <v>35849.54</v>
          </cell>
          <cell r="S469">
            <v>0</v>
          </cell>
          <cell r="T469">
            <v>35849.54</v>
          </cell>
          <cell r="U469">
            <v>40965.68</v>
          </cell>
          <cell r="V469">
            <v>41111.129999999997</v>
          </cell>
          <cell r="W469">
            <v>-145.44999999999999</v>
          </cell>
          <cell r="X469">
            <v>46760.97</v>
          </cell>
          <cell r="Y469">
            <v>35849.54</v>
          </cell>
          <cell r="Z469" t="str">
            <v>Employee Expenses</v>
          </cell>
        </row>
        <row r="470">
          <cell r="A470" t="str">
            <v>India</v>
          </cell>
          <cell r="B470" t="str">
            <v>Country</v>
          </cell>
          <cell r="C470" t="str">
            <v>Automotive Sales</v>
          </cell>
          <cell r="D470" t="str">
            <v>CONTRACTOR</v>
          </cell>
          <cell r="E470" t="str">
            <v>CONTRACTOR</v>
          </cell>
          <cell r="V470">
            <v>175.31</v>
          </cell>
          <cell r="W470">
            <v>-175.31</v>
          </cell>
          <cell r="X470">
            <v>196.36</v>
          </cell>
          <cell r="Y470">
            <v>0</v>
          </cell>
          <cell r="Z470" t="str">
            <v>Services</v>
          </cell>
        </row>
        <row r="471">
          <cell r="A471" t="str">
            <v>India</v>
          </cell>
          <cell r="B471" t="str">
            <v>Country</v>
          </cell>
          <cell r="C471" t="str">
            <v>Automotive Sales</v>
          </cell>
          <cell r="D471" t="str">
            <v>ASP</v>
          </cell>
          <cell r="E471" t="str">
            <v>ASP</v>
          </cell>
          <cell r="H471">
            <v>3780.68</v>
          </cell>
          <cell r="R471">
            <v>3780.68</v>
          </cell>
          <cell r="S471">
            <v>0</v>
          </cell>
          <cell r="T471">
            <v>3780.68</v>
          </cell>
          <cell r="U471">
            <v>4320.59</v>
          </cell>
          <cell r="W471">
            <v>4320.59</v>
          </cell>
          <cell r="Y471">
            <v>3780.68</v>
          </cell>
          <cell r="Z471" t="str">
            <v>ASP</v>
          </cell>
        </row>
        <row r="472">
          <cell r="A472" t="str">
            <v>India</v>
          </cell>
          <cell r="B472" t="str">
            <v>Country</v>
          </cell>
          <cell r="C472" t="str">
            <v>Automotive Sales</v>
          </cell>
          <cell r="D472" t="str">
            <v>COMMISSIONS</v>
          </cell>
          <cell r="E472" t="str">
            <v>COMMISSIONS</v>
          </cell>
          <cell r="F472">
            <v>72309.919999999998</v>
          </cell>
          <cell r="G472">
            <v>71687.520000000004</v>
          </cell>
          <cell r="H472">
            <v>75844.41</v>
          </cell>
          <cell r="R472">
            <v>219841.85</v>
          </cell>
          <cell r="S472">
            <v>0</v>
          </cell>
          <cell r="T472">
            <v>219841.85</v>
          </cell>
          <cell r="U472">
            <v>253419.33</v>
          </cell>
          <cell r="V472">
            <v>855782.51</v>
          </cell>
          <cell r="W472">
            <v>-602363.18000000005</v>
          </cell>
          <cell r="X472">
            <v>938825.15</v>
          </cell>
          <cell r="Y472">
            <v>219841.85</v>
          </cell>
          <cell r="Z472" t="str">
            <v>Commissions (3rd Party)</v>
          </cell>
        </row>
        <row r="473">
          <cell r="A473" t="str">
            <v>India</v>
          </cell>
          <cell r="B473" t="str">
            <v>Country</v>
          </cell>
          <cell r="C473" t="str">
            <v>Automotive Sales</v>
          </cell>
          <cell r="D473" t="str">
            <v>SERVICE</v>
          </cell>
          <cell r="E473" t="str">
            <v>FINANCIAL_OTHER</v>
          </cell>
          <cell r="V473">
            <v>1.35</v>
          </cell>
          <cell r="W473">
            <v>-1.35</v>
          </cell>
          <cell r="X473">
            <v>1.44</v>
          </cell>
          <cell r="Y473">
            <v>0</v>
          </cell>
          <cell r="Z473" t="str">
            <v>Services</v>
          </cell>
        </row>
        <row r="474">
          <cell r="A474" t="str">
            <v>India</v>
          </cell>
          <cell r="B474" t="str">
            <v>Country</v>
          </cell>
          <cell r="C474" t="str">
            <v>Automotive Sales</v>
          </cell>
          <cell r="D474" t="str">
            <v>GOODS</v>
          </cell>
          <cell r="E474" t="str">
            <v>OFFICE&amp;STATIONARY</v>
          </cell>
          <cell r="G474">
            <v>75.069999999999993</v>
          </cell>
          <cell r="H474">
            <v>30.43</v>
          </cell>
          <cell r="R474">
            <v>105.5</v>
          </cell>
          <cell r="S474">
            <v>0</v>
          </cell>
          <cell r="T474">
            <v>105.5</v>
          </cell>
          <cell r="U474">
            <v>122.14</v>
          </cell>
          <cell r="V474">
            <v>1152.44</v>
          </cell>
          <cell r="W474">
            <v>-1030.3</v>
          </cell>
          <cell r="X474">
            <v>1278.18</v>
          </cell>
          <cell r="Y474">
            <v>105.5</v>
          </cell>
          <cell r="Z474" t="str">
            <v>Other Direct Opex</v>
          </cell>
        </row>
        <row r="475">
          <cell r="A475" t="str">
            <v>India</v>
          </cell>
          <cell r="B475" t="str">
            <v>Country</v>
          </cell>
          <cell r="C475" t="str">
            <v>Automotive Sales</v>
          </cell>
          <cell r="D475" t="str">
            <v>GOODS</v>
          </cell>
          <cell r="E475" t="str">
            <v>EQUIPMENT&amp;FURNITURE</v>
          </cell>
          <cell r="G475">
            <v>288.60000000000002</v>
          </cell>
          <cell r="H475">
            <v>569.63</v>
          </cell>
          <cell r="R475">
            <v>858.23</v>
          </cell>
          <cell r="S475">
            <v>0</v>
          </cell>
          <cell r="T475">
            <v>858.23</v>
          </cell>
          <cell r="U475">
            <v>986.81</v>
          </cell>
          <cell r="V475">
            <v>7255.96</v>
          </cell>
          <cell r="W475">
            <v>-6269.15</v>
          </cell>
          <cell r="X475">
            <v>8048.88</v>
          </cell>
          <cell r="Y475">
            <v>858.23</v>
          </cell>
          <cell r="Z475" t="str">
            <v>Other Direct Opex</v>
          </cell>
        </row>
        <row r="476">
          <cell r="A476" t="str">
            <v>India</v>
          </cell>
          <cell r="B476" t="str">
            <v>Country</v>
          </cell>
          <cell r="C476" t="str">
            <v>Automotive Sales</v>
          </cell>
          <cell r="D476" t="str">
            <v>GOODS</v>
          </cell>
          <cell r="E476" t="str">
            <v>POSTAGE</v>
          </cell>
          <cell r="G476">
            <v>43.55</v>
          </cell>
          <cell r="H476">
            <v>18.600000000000001</v>
          </cell>
          <cell r="R476">
            <v>62.15</v>
          </cell>
          <cell r="S476">
            <v>0</v>
          </cell>
          <cell r="T476">
            <v>62.15</v>
          </cell>
          <cell r="U476">
            <v>71.92</v>
          </cell>
          <cell r="V476">
            <v>525.72</v>
          </cell>
          <cell r="W476">
            <v>-453.8</v>
          </cell>
          <cell r="X476">
            <v>584.29999999999995</v>
          </cell>
          <cell r="Y476">
            <v>62.15</v>
          </cell>
          <cell r="Z476" t="str">
            <v>Other Direct Opex</v>
          </cell>
        </row>
        <row r="477">
          <cell r="A477" t="str">
            <v>India</v>
          </cell>
          <cell r="B477" t="str">
            <v>Country</v>
          </cell>
          <cell r="C477" t="str">
            <v>Automotive Sales</v>
          </cell>
          <cell r="D477" t="str">
            <v>M&amp;R</v>
          </cell>
          <cell r="E477" t="str">
            <v>M&amp;R</v>
          </cell>
          <cell r="V477">
            <v>28.33</v>
          </cell>
          <cell r="W477">
            <v>-28.33</v>
          </cell>
          <cell r="X477">
            <v>32.03</v>
          </cell>
          <cell r="Y477">
            <v>0</v>
          </cell>
          <cell r="Z477" t="str">
            <v>Other Direct Opex</v>
          </cell>
        </row>
        <row r="478">
          <cell r="A478" t="str">
            <v>India</v>
          </cell>
          <cell r="B478" t="str">
            <v>Country</v>
          </cell>
          <cell r="C478" t="str">
            <v>Automotive Sales</v>
          </cell>
          <cell r="D478" t="str">
            <v>PRODUCT_TRANSPORTATI</v>
          </cell>
          <cell r="E478" t="str">
            <v>FREIGHT_TRUCK</v>
          </cell>
          <cell r="V478">
            <v>1062.6099999999999</v>
          </cell>
          <cell r="W478">
            <v>-1062.6099999999999</v>
          </cell>
          <cell r="X478">
            <v>1135.32</v>
          </cell>
          <cell r="Y478">
            <v>0</v>
          </cell>
          <cell r="Z478" t="str">
            <v>Freight/Transportation</v>
          </cell>
        </row>
        <row r="479">
          <cell r="A479" t="str">
            <v>India</v>
          </cell>
          <cell r="B479" t="str">
            <v>Country</v>
          </cell>
          <cell r="C479" t="str">
            <v>Automotive Sales</v>
          </cell>
          <cell r="D479" t="str">
            <v>OTHER CASH</v>
          </cell>
          <cell r="E479" t="str">
            <v>RIGHT_TO</v>
          </cell>
          <cell r="F479">
            <v>2085.5300000000002</v>
          </cell>
          <cell r="G479">
            <v>8639.31</v>
          </cell>
          <cell r="H479">
            <v>2.04</v>
          </cell>
          <cell r="R479">
            <v>10726.88</v>
          </cell>
          <cell r="S479">
            <v>0</v>
          </cell>
          <cell r="T479">
            <v>10726.88</v>
          </cell>
          <cell r="U479">
            <v>9969.08</v>
          </cell>
          <cell r="V479">
            <v>-90156.09</v>
          </cell>
          <cell r="W479">
            <v>100125.17</v>
          </cell>
          <cell r="X479">
            <v>-104584.82</v>
          </cell>
          <cell r="Y479">
            <v>10726.880000000001</v>
          </cell>
          <cell r="Z479" t="str">
            <v>Other Direct Opex</v>
          </cell>
        </row>
        <row r="480">
          <cell r="A480" t="str">
            <v>India</v>
          </cell>
          <cell r="B480" t="str">
            <v>Country</v>
          </cell>
          <cell r="C480" t="str">
            <v>Automotive Sales</v>
          </cell>
          <cell r="D480" t="str">
            <v>EMIT</v>
          </cell>
          <cell r="E480" t="str">
            <v>SYSTEMS</v>
          </cell>
          <cell r="H480">
            <v>33.090000000000003</v>
          </cell>
          <cell r="R480">
            <v>33.090000000000003</v>
          </cell>
          <cell r="S480">
            <v>0</v>
          </cell>
          <cell r="T480">
            <v>33.090000000000003</v>
          </cell>
          <cell r="U480">
            <v>37.81</v>
          </cell>
          <cell r="W480">
            <v>37.81</v>
          </cell>
          <cell r="Y480">
            <v>33.090000000000003</v>
          </cell>
          <cell r="Z480" t="str">
            <v>Services</v>
          </cell>
        </row>
        <row r="481">
          <cell r="A481" t="str">
            <v>India</v>
          </cell>
          <cell r="B481" t="str">
            <v>Country</v>
          </cell>
          <cell r="C481" t="str">
            <v>Automotive Sales</v>
          </cell>
          <cell r="D481" t="str">
            <v>EMIT</v>
          </cell>
          <cell r="E481" t="str">
            <v>TELECOM</v>
          </cell>
          <cell r="F481">
            <v>408.14</v>
          </cell>
          <cell r="G481">
            <v>1584.49</v>
          </cell>
          <cell r="H481">
            <v>927.02</v>
          </cell>
          <cell r="R481">
            <v>2919.65</v>
          </cell>
          <cell r="S481">
            <v>0</v>
          </cell>
          <cell r="T481">
            <v>2919.65</v>
          </cell>
          <cell r="U481">
            <v>3360.88</v>
          </cell>
          <cell r="V481">
            <v>11623.14</v>
          </cell>
          <cell r="W481">
            <v>-8262.26</v>
          </cell>
          <cell r="X481">
            <v>12840.95</v>
          </cell>
          <cell r="Y481">
            <v>2919.65</v>
          </cell>
          <cell r="Z481" t="str">
            <v>Services</v>
          </cell>
        </row>
        <row r="482">
          <cell r="A482" t="str">
            <v>India</v>
          </cell>
          <cell r="B482" t="str">
            <v>Country</v>
          </cell>
          <cell r="C482" t="str">
            <v>Automotive Sales</v>
          </cell>
          <cell r="D482" t="str">
            <v>HR</v>
          </cell>
          <cell r="E482" t="str">
            <v>HR</v>
          </cell>
          <cell r="V482">
            <v>538.07000000000005</v>
          </cell>
          <cell r="W482">
            <v>-538.07000000000005</v>
          </cell>
          <cell r="X482">
            <v>608.98</v>
          </cell>
          <cell r="Y482">
            <v>0</v>
          </cell>
          <cell r="Z482" t="str">
            <v>Services</v>
          </cell>
        </row>
        <row r="483">
          <cell r="A483" t="str">
            <v>India</v>
          </cell>
          <cell r="B483" t="str">
            <v>Country</v>
          </cell>
          <cell r="C483" t="str">
            <v>Automotive Sales</v>
          </cell>
          <cell r="D483" t="str">
            <v>SHE</v>
          </cell>
          <cell r="E483" t="str">
            <v>SAFETY</v>
          </cell>
          <cell r="V483">
            <v>40.43</v>
          </cell>
          <cell r="W483">
            <v>-40.43</v>
          </cell>
          <cell r="X483">
            <v>44.91</v>
          </cell>
          <cell r="Y483">
            <v>0</v>
          </cell>
          <cell r="Z483" t="str">
            <v>Services</v>
          </cell>
        </row>
        <row r="484">
          <cell r="A484" t="str">
            <v>India</v>
          </cell>
          <cell r="B484" t="str">
            <v>Country</v>
          </cell>
          <cell r="C484" t="str">
            <v>Automotive Sales</v>
          </cell>
          <cell r="D484" t="str">
            <v>Not assigned</v>
          </cell>
          <cell r="E484" t="str">
            <v>Not assigned</v>
          </cell>
          <cell r="F484">
            <v>1089.5999999999999</v>
          </cell>
          <cell r="G484">
            <v>1054.5</v>
          </cell>
          <cell r="H484">
            <v>1077.49</v>
          </cell>
          <cell r="R484">
            <v>3221.59</v>
          </cell>
          <cell r="S484">
            <v>0</v>
          </cell>
          <cell r="T484">
            <v>3221.59</v>
          </cell>
          <cell r="U484">
            <v>3680.1</v>
          </cell>
          <cell r="V484">
            <v>9717.34</v>
          </cell>
          <cell r="W484">
            <v>-6037.24</v>
          </cell>
          <cell r="X484">
            <v>10734.9</v>
          </cell>
          <cell r="Y484">
            <v>3221.59</v>
          </cell>
          <cell r="Z484" t="str">
            <v>Other Direct Opex</v>
          </cell>
        </row>
        <row r="485">
          <cell r="A485" t="str">
            <v>India</v>
          </cell>
          <cell r="B485" t="str">
            <v>Country</v>
          </cell>
          <cell r="C485" t="str">
            <v>Distributor Business</v>
          </cell>
          <cell r="D485" t="str">
            <v>EMPLOYEE</v>
          </cell>
          <cell r="E485" t="str">
            <v>SWB</v>
          </cell>
          <cell r="F485">
            <v>18662.560000000001</v>
          </cell>
          <cell r="G485">
            <v>17893.87</v>
          </cell>
          <cell r="H485">
            <v>18111.11</v>
          </cell>
          <cell r="R485">
            <v>54667.54</v>
          </cell>
          <cell r="S485">
            <v>0</v>
          </cell>
          <cell r="T485">
            <v>54667.54</v>
          </cell>
          <cell r="U485">
            <v>62444.31</v>
          </cell>
          <cell r="V485">
            <v>204526.12</v>
          </cell>
          <cell r="W485">
            <v>-142081.81</v>
          </cell>
          <cell r="X485">
            <v>227845.95</v>
          </cell>
          <cell r="Y485">
            <v>54667.54</v>
          </cell>
          <cell r="Z485" t="str">
            <v>Employee Expenses</v>
          </cell>
        </row>
        <row r="486">
          <cell r="A486" t="str">
            <v>India</v>
          </cell>
          <cell r="B486" t="str">
            <v>Country</v>
          </cell>
          <cell r="C486" t="str">
            <v>Distributor Business</v>
          </cell>
          <cell r="D486" t="str">
            <v>EMPLOYEE</v>
          </cell>
          <cell r="E486" t="str">
            <v>T&amp;E</v>
          </cell>
          <cell r="F486">
            <v>488.66</v>
          </cell>
          <cell r="G486">
            <v>4367.68</v>
          </cell>
          <cell r="H486">
            <v>6786.16</v>
          </cell>
          <cell r="R486">
            <v>11642.5</v>
          </cell>
          <cell r="S486">
            <v>0</v>
          </cell>
          <cell r="T486">
            <v>11642.5</v>
          </cell>
          <cell r="U486">
            <v>13385.78</v>
          </cell>
          <cell r="V486">
            <v>98083.48</v>
          </cell>
          <cell r="W486">
            <v>-84697.7</v>
          </cell>
          <cell r="X486">
            <v>108143.05</v>
          </cell>
          <cell r="Y486">
            <v>11642.5</v>
          </cell>
          <cell r="Z486" t="str">
            <v>T&amp;E</v>
          </cell>
        </row>
        <row r="487">
          <cell r="A487" t="str">
            <v>India</v>
          </cell>
          <cell r="B487" t="str">
            <v>Country</v>
          </cell>
          <cell r="C487" t="str">
            <v>Distributor Business</v>
          </cell>
          <cell r="D487" t="str">
            <v>EMPLOYEE</v>
          </cell>
          <cell r="E487" t="str">
            <v>TRAINING</v>
          </cell>
          <cell r="H487">
            <v>19882.89</v>
          </cell>
          <cell r="R487">
            <v>19882.89</v>
          </cell>
          <cell r="S487">
            <v>0</v>
          </cell>
          <cell r="T487">
            <v>19882.89</v>
          </cell>
          <cell r="U487">
            <v>22722.34</v>
          </cell>
          <cell r="V487">
            <v>18651.82</v>
          </cell>
          <cell r="W487">
            <v>4070.52</v>
          </cell>
          <cell r="X487">
            <v>21346.91</v>
          </cell>
          <cell r="Y487">
            <v>19882.89</v>
          </cell>
          <cell r="Z487" t="str">
            <v>Employee Expenses</v>
          </cell>
        </row>
        <row r="488">
          <cell r="A488" t="str">
            <v>India</v>
          </cell>
          <cell r="B488" t="str">
            <v>Country</v>
          </cell>
          <cell r="C488" t="str">
            <v>Distributor Business</v>
          </cell>
          <cell r="D488" t="str">
            <v>EMPLOYEE</v>
          </cell>
          <cell r="E488" t="str">
            <v>RELOCATION</v>
          </cell>
          <cell r="V488">
            <v>2022.14</v>
          </cell>
          <cell r="W488">
            <v>-2022.14</v>
          </cell>
          <cell r="X488">
            <v>2229.6999999999998</v>
          </cell>
          <cell r="Y488">
            <v>0</v>
          </cell>
          <cell r="Z488" t="str">
            <v>Employee Expenses</v>
          </cell>
        </row>
        <row r="489">
          <cell r="A489" t="str">
            <v>India</v>
          </cell>
          <cell r="B489" t="str">
            <v>Country</v>
          </cell>
          <cell r="C489" t="str">
            <v>Distributor Business</v>
          </cell>
          <cell r="D489" t="str">
            <v>EMPLOYEE</v>
          </cell>
          <cell r="E489" t="str">
            <v>PENSION</v>
          </cell>
          <cell r="F489">
            <v>1084.22</v>
          </cell>
          <cell r="G489">
            <v>1045.1199999999999</v>
          </cell>
          <cell r="H489">
            <v>14726.35</v>
          </cell>
          <cell r="R489">
            <v>16855.689999999999</v>
          </cell>
          <cell r="S489">
            <v>0</v>
          </cell>
          <cell r="T489">
            <v>16855.689999999999</v>
          </cell>
          <cell r="U489">
            <v>19261.2</v>
          </cell>
          <cell r="V489">
            <v>18067.900000000001</v>
          </cell>
          <cell r="W489">
            <v>1193.3</v>
          </cell>
          <cell r="X489">
            <v>20580.03</v>
          </cell>
          <cell r="Y489">
            <v>16855.690000000002</v>
          </cell>
          <cell r="Z489" t="str">
            <v>Employee Expenses</v>
          </cell>
        </row>
        <row r="490">
          <cell r="A490" t="str">
            <v>India</v>
          </cell>
          <cell r="B490" t="str">
            <v>Country</v>
          </cell>
          <cell r="C490" t="str">
            <v>Distributor Business</v>
          </cell>
          <cell r="D490" t="str">
            <v>SERVICE</v>
          </cell>
          <cell r="E490" t="str">
            <v>FINANCIAL_OTHER</v>
          </cell>
          <cell r="G490">
            <v>739.7</v>
          </cell>
          <cell r="H490">
            <v>5.8</v>
          </cell>
          <cell r="R490">
            <v>745.5</v>
          </cell>
          <cell r="S490">
            <v>0</v>
          </cell>
          <cell r="T490">
            <v>745.5</v>
          </cell>
          <cell r="U490">
            <v>867.43</v>
          </cell>
          <cell r="W490">
            <v>867.43</v>
          </cell>
          <cell r="Y490">
            <v>745.5</v>
          </cell>
          <cell r="Z490" t="str">
            <v>Services</v>
          </cell>
        </row>
        <row r="491">
          <cell r="A491" t="str">
            <v>India</v>
          </cell>
          <cell r="B491" t="str">
            <v>Country</v>
          </cell>
          <cell r="C491" t="str">
            <v>Distributor Business</v>
          </cell>
          <cell r="D491" t="str">
            <v>GOODS</v>
          </cell>
          <cell r="E491" t="str">
            <v>OFFICE&amp;STATIONARY</v>
          </cell>
          <cell r="G491">
            <v>0.74</v>
          </cell>
          <cell r="H491">
            <v>3.78</v>
          </cell>
          <cell r="R491">
            <v>4.5199999999999996</v>
          </cell>
          <cell r="S491">
            <v>0</v>
          </cell>
          <cell r="T491">
            <v>4.5199999999999996</v>
          </cell>
          <cell r="U491">
            <v>5.18</v>
          </cell>
          <cell r="V491">
            <v>314.08</v>
          </cell>
          <cell r="W491">
            <v>-308.89999999999998</v>
          </cell>
          <cell r="X491">
            <v>350.57</v>
          </cell>
          <cell r="Y491">
            <v>4.5199999999999996</v>
          </cell>
          <cell r="Z491" t="str">
            <v>Other Direct Opex</v>
          </cell>
        </row>
        <row r="492">
          <cell r="A492" t="str">
            <v>India</v>
          </cell>
          <cell r="B492" t="str">
            <v>Country</v>
          </cell>
          <cell r="C492" t="str">
            <v>Distributor Business</v>
          </cell>
          <cell r="D492" t="str">
            <v>GOODS</v>
          </cell>
          <cell r="E492" t="str">
            <v>EQUIPMENT&amp;FURNITURE</v>
          </cell>
          <cell r="V492">
            <v>4084.08</v>
          </cell>
          <cell r="W492">
            <v>-4084.08</v>
          </cell>
          <cell r="X492">
            <v>4479.78</v>
          </cell>
          <cell r="Y492">
            <v>0</v>
          </cell>
          <cell r="Z492" t="str">
            <v>Other Direct Opex</v>
          </cell>
        </row>
        <row r="493">
          <cell r="A493" t="str">
            <v>India</v>
          </cell>
          <cell r="B493" t="str">
            <v>Country</v>
          </cell>
          <cell r="C493" t="str">
            <v>Distributor Business</v>
          </cell>
          <cell r="D493" t="str">
            <v>GOODS</v>
          </cell>
          <cell r="E493" t="str">
            <v>POSTAGE</v>
          </cell>
          <cell r="G493">
            <v>29.21</v>
          </cell>
          <cell r="H493">
            <v>16.22</v>
          </cell>
          <cell r="R493">
            <v>45.43</v>
          </cell>
          <cell r="S493">
            <v>0</v>
          </cell>
          <cell r="T493">
            <v>45.43</v>
          </cell>
          <cell r="U493">
            <v>52.53</v>
          </cell>
          <cell r="V493">
            <v>293.07</v>
          </cell>
          <cell r="W493">
            <v>-240.54</v>
          </cell>
          <cell r="X493">
            <v>325.69</v>
          </cell>
          <cell r="Y493">
            <v>45.43</v>
          </cell>
          <cell r="Z493" t="str">
            <v>Other Direct Opex</v>
          </cell>
        </row>
        <row r="494">
          <cell r="A494" t="str">
            <v>India</v>
          </cell>
          <cell r="B494" t="str">
            <v>Country</v>
          </cell>
          <cell r="C494" t="str">
            <v>Distributor Business</v>
          </cell>
          <cell r="D494" t="str">
            <v>GOODS</v>
          </cell>
          <cell r="E494" t="str">
            <v>PUBLICATION&amp;SUBSCRIP</v>
          </cell>
          <cell r="V494">
            <v>-58.66</v>
          </cell>
          <cell r="W494">
            <v>58.66</v>
          </cell>
          <cell r="X494">
            <v>-19.309999999999999</v>
          </cell>
          <cell r="Y494">
            <v>0</v>
          </cell>
          <cell r="Z494" t="str">
            <v>Other Direct Opex</v>
          </cell>
        </row>
        <row r="495">
          <cell r="A495" t="str">
            <v>India</v>
          </cell>
          <cell r="B495" t="str">
            <v>Country</v>
          </cell>
          <cell r="C495" t="str">
            <v>Distributor Business</v>
          </cell>
          <cell r="D495" t="str">
            <v>GOODS</v>
          </cell>
          <cell r="E495" t="str">
            <v>SALES_AID</v>
          </cell>
          <cell r="V495">
            <v>889.83</v>
          </cell>
          <cell r="W495">
            <v>-889.83</v>
          </cell>
          <cell r="X495">
            <v>995.18</v>
          </cell>
          <cell r="Y495">
            <v>0</v>
          </cell>
          <cell r="Z495" t="str">
            <v>Other Direct Opex</v>
          </cell>
        </row>
        <row r="496">
          <cell r="A496" t="str">
            <v>India</v>
          </cell>
          <cell r="B496" t="str">
            <v>Country</v>
          </cell>
          <cell r="C496" t="str">
            <v>Distributor Business</v>
          </cell>
          <cell r="D496" t="str">
            <v>M&amp;R</v>
          </cell>
          <cell r="E496" t="str">
            <v>M&amp;R</v>
          </cell>
          <cell r="G496">
            <v>14.8</v>
          </cell>
          <cell r="R496">
            <v>14.8</v>
          </cell>
          <cell r="S496">
            <v>0</v>
          </cell>
          <cell r="T496">
            <v>14.8</v>
          </cell>
          <cell r="U496">
            <v>17.22</v>
          </cell>
          <cell r="W496">
            <v>17.22</v>
          </cell>
          <cell r="Y496">
            <v>14.8</v>
          </cell>
          <cell r="Z496" t="str">
            <v>Other Direct Opex</v>
          </cell>
        </row>
        <row r="497">
          <cell r="A497" t="str">
            <v>India</v>
          </cell>
          <cell r="B497" t="str">
            <v>Country</v>
          </cell>
          <cell r="C497" t="str">
            <v>Distributor Business</v>
          </cell>
          <cell r="D497" t="str">
            <v>PRODUCT_TRANSPORTATI</v>
          </cell>
          <cell r="E497" t="str">
            <v>FREIGHT_TRUCK</v>
          </cell>
          <cell r="F497">
            <v>191.16</v>
          </cell>
          <cell r="G497">
            <v>370</v>
          </cell>
          <cell r="H497">
            <v>567.1</v>
          </cell>
          <cell r="R497">
            <v>1128.26</v>
          </cell>
          <cell r="S497">
            <v>0</v>
          </cell>
          <cell r="T497">
            <v>1128.26</v>
          </cell>
          <cell r="U497">
            <v>1292.98</v>
          </cell>
          <cell r="V497">
            <v>1482.81</v>
          </cell>
          <cell r="W497">
            <v>-189.83</v>
          </cell>
          <cell r="X497">
            <v>1586.68</v>
          </cell>
          <cell r="Y497">
            <v>1128.26</v>
          </cell>
          <cell r="Z497" t="str">
            <v>Freight/Transportation</v>
          </cell>
        </row>
        <row r="498">
          <cell r="A498" t="str">
            <v>India</v>
          </cell>
          <cell r="B498" t="str">
            <v>Country</v>
          </cell>
          <cell r="C498" t="str">
            <v>Distributor Business</v>
          </cell>
          <cell r="D498" t="str">
            <v>EMIT</v>
          </cell>
          <cell r="E498" t="str">
            <v>TELECOM</v>
          </cell>
          <cell r="G498">
            <v>277.43</v>
          </cell>
          <cell r="H498">
            <v>404.32</v>
          </cell>
          <cell r="R498">
            <v>681.75</v>
          </cell>
          <cell r="S498">
            <v>0</v>
          </cell>
          <cell r="T498">
            <v>681.75</v>
          </cell>
          <cell r="U498">
            <v>784.89</v>
          </cell>
          <cell r="V498">
            <v>3950.88</v>
          </cell>
          <cell r="W498">
            <v>-3165.99</v>
          </cell>
          <cell r="X498">
            <v>4388.25</v>
          </cell>
          <cell r="Y498">
            <v>681.75</v>
          </cell>
          <cell r="Z498" t="str">
            <v>Services</v>
          </cell>
        </row>
        <row r="499">
          <cell r="A499" t="str">
            <v>India</v>
          </cell>
          <cell r="B499" t="str">
            <v>Country</v>
          </cell>
          <cell r="C499" t="str">
            <v>Distributor Business</v>
          </cell>
          <cell r="D499" t="str">
            <v>HR</v>
          </cell>
          <cell r="E499" t="str">
            <v>HR</v>
          </cell>
          <cell r="V499">
            <v>20970.13</v>
          </cell>
          <cell r="W499">
            <v>-20970.13</v>
          </cell>
          <cell r="X499">
            <v>23139.31</v>
          </cell>
          <cell r="Y499">
            <v>0</v>
          </cell>
          <cell r="Z499" t="str">
            <v>Services</v>
          </cell>
        </row>
        <row r="500">
          <cell r="A500" t="str">
            <v>India</v>
          </cell>
          <cell r="B500" t="str">
            <v>Country</v>
          </cell>
          <cell r="C500" t="str">
            <v>Distributor Business</v>
          </cell>
          <cell r="D500" t="str">
            <v>SHE</v>
          </cell>
          <cell r="E500" t="str">
            <v>SAFETY</v>
          </cell>
          <cell r="V500">
            <v>10.9</v>
          </cell>
          <cell r="W500">
            <v>-10.9</v>
          </cell>
          <cell r="X500">
            <v>12.11</v>
          </cell>
          <cell r="Y500">
            <v>0</v>
          </cell>
          <cell r="Z500" t="str">
            <v>Services</v>
          </cell>
        </row>
        <row r="501">
          <cell r="A501" t="str">
            <v>India</v>
          </cell>
          <cell r="B501" t="str">
            <v>Country</v>
          </cell>
          <cell r="C501" t="str">
            <v>Distributor Business</v>
          </cell>
          <cell r="D501" t="str">
            <v>Not assigned</v>
          </cell>
          <cell r="E501" t="str">
            <v>Not assigned</v>
          </cell>
          <cell r="F501">
            <v>401.42</v>
          </cell>
          <cell r="G501">
            <v>388.5</v>
          </cell>
          <cell r="H501">
            <v>396.98</v>
          </cell>
          <cell r="R501">
            <v>1186.9000000000001</v>
          </cell>
          <cell r="S501">
            <v>0</v>
          </cell>
          <cell r="T501">
            <v>1186.9000000000001</v>
          </cell>
          <cell r="U501">
            <v>1355.82</v>
          </cell>
          <cell r="V501">
            <v>3397.36</v>
          </cell>
          <cell r="W501">
            <v>-2041.54</v>
          </cell>
          <cell r="X501">
            <v>3750.38</v>
          </cell>
          <cell r="Y501">
            <v>1186.9000000000001</v>
          </cell>
          <cell r="Z501" t="str">
            <v>Other Direct Opex</v>
          </cell>
        </row>
        <row r="502">
          <cell r="A502" t="str">
            <v>India</v>
          </cell>
          <cell r="B502" t="str">
            <v>Country</v>
          </cell>
          <cell r="C502" t="str">
            <v>Field Engineering Su</v>
          </cell>
          <cell r="D502" t="str">
            <v>EMPLOYEE</v>
          </cell>
          <cell r="E502" t="str">
            <v>SWB</v>
          </cell>
          <cell r="F502">
            <v>10149.290000000001</v>
          </cell>
          <cell r="G502">
            <v>9518.5</v>
          </cell>
          <cell r="H502">
            <v>13854.45</v>
          </cell>
          <cell r="R502">
            <v>33522.239999999998</v>
          </cell>
          <cell r="S502">
            <v>0</v>
          </cell>
          <cell r="T502">
            <v>33522.239999999998</v>
          </cell>
          <cell r="U502">
            <v>38288.639999999999</v>
          </cell>
          <cell r="V502">
            <v>115899.4</v>
          </cell>
          <cell r="W502">
            <v>-77610.759999999995</v>
          </cell>
          <cell r="X502">
            <v>129615.2</v>
          </cell>
          <cell r="Y502">
            <v>33522.240000000005</v>
          </cell>
          <cell r="Z502" t="str">
            <v>Employee Expenses</v>
          </cell>
        </row>
        <row r="503">
          <cell r="A503" t="str">
            <v>India</v>
          </cell>
          <cell r="B503" t="str">
            <v>Country</v>
          </cell>
          <cell r="C503" t="str">
            <v>Field Engineering Su</v>
          </cell>
          <cell r="D503" t="str">
            <v>EMPLOYEE</v>
          </cell>
          <cell r="E503" t="str">
            <v>T&amp;E</v>
          </cell>
          <cell r="F503">
            <v>5205.6099999999997</v>
          </cell>
          <cell r="G503">
            <v>7816.32</v>
          </cell>
          <cell r="H503">
            <v>6633.5</v>
          </cell>
          <cell r="R503">
            <v>19655.43</v>
          </cell>
          <cell r="S503">
            <v>0</v>
          </cell>
          <cell r="T503">
            <v>19655.43</v>
          </cell>
          <cell r="U503">
            <v>22513.06</v>
          </cell>
          <cell r="V503">
            <v>68862.39</v>
          </cell>
          <cell r="W503">
            <v>-46349.33</v>
          </cell>
          <cell r="X503">
            <v>76422.66</v>
          </cell>
          <cell r="Y503">
            <v>19655.43</v>
          </cell>
          <cell r="Z503" t="str">
            <v>T&amp;E</v>
          </cell>
        </row>
        <row r="504">
          <cell r="A504" t="str">
            <v>India</v>
          </cell>
          <cell r="B504" t="str">
            <v>Country</v>
          </cell>
          <cell r="C504" t="str">
            <v>Field Engineering Su</v>
          </cell>
          <cell r="D504" t="str">
            <v>EMPLOYEE</v>
          </cell>
          <cell r="E504" t="str">
            <v>TRAINING</v>
          </cell>
          <cell r="H504">
            <v>4120.9399999999996</v>
          </cell>
          <cell r="R504">
            <v>4120.9399999999996</v>
          </cell>
          <cell r="S504">
            <v>0</v>
          </cell>
          <cell r="T504">
            <v>4120.9399999999996</v>
          </cell>
          <cell r="U504">
            <v>4709.4399999999996</v>
          </cell>
          <cell r="V504">
            <v>2303.56</v>
          </cell>
          <cell r="W504">
            <v>2405.88</v>
          </cell>
          <cell r="X504">
            <v>2546.67</v>
          </cell>
          <cell r="Y504">
            <v>4120.9399999999996</v>
          </cell>
          <cell r="Z504" t="str">
            <v>Employee Expenses</v>
          </cell>
        </row>
        <row r="505">
          <cell r="A505" t="str">
            <v>India</v>
          </cell>
          <cell r="B505" t="str">
            <v>Country</v>
          </cell>
          <cell r="C505" t="str">
            <v>Field Engineering Su</v>
          </cell>
          <cell r="D505" t="str">
            <v>EMPLOYEE</v>
          </cell>
          <cell r="E505" t="str">
            <v>RELOCATION</v>
          </cell>
          <cell r="V505">
            <v>968.37</v>
          </cell>
          <cell r="W505">
            <v>-968.37</v>
          </cell>
          <cell r="X505">
            <v>1074.6199999999999</v>
          </cell>
          <cell r="Y505">
            <v>0</v>
          </cell>
          <cell r="Z505" t="str">
            <v>Employee Expenses</v>
          </cell>
        </row>
        <row r="506">
          <cell r="A506" t="str">
            <v>India</v>
          </cell>
          <cell r="B506" t="str">
            <v>Country</v>
          </cell>
          <cell r="C506" t="str">
            <v>Field Engineering Su</v>
          </cell>
          <cell r="D506" t="str">
            <v>EMPLOYEE</v>
          </cell>
          <cell r="E506" t="str">
            <v>PENSION</v>
          </cell>
          <cell r="F506">
            <v>575.59</v>
          </cell>
          <cell r="G506">
            <v>554.83000000000004</v>
          </cell>
          <cell r="H506">
            <v>8021.92</v>
          </cell>
          <cell r="R506">
            <v>9152.34</v>
          </cell>
          <cell r="S506">
            <v>0</v>
          </cell>
          <cell r="T506">
            <v>9152.34</v>
          </cell>
          <cell r="U506">
            <v>10458.49</v>
          </cell>
          <cell r="V506">
            <v>11139.44</v>
          </cell>
          <cell r="W506">
            <v>-680.95</v>
          </cell>
          <cell r="X506">
            <v>12703.3</v>
          </cell>
          <cell r="Y506">
            <v>9152.34</v>
          </cell>
          <cell r="Z506" t="str">
            <v>Employee Expenses</v>
          </cell>
        </row>
        <row r="507">
          <cell r="A507" t="str">
            <v>India</v>
          </cell>
          <cell r="B507" t="str">
            <v>Country</v>
          </cell>
          <cell r="C507" t="str">
            <v>Field Engineering Su</v>
          </cell>
          <cell r="D507" t="str">
            <v>CONTRACTOR</v>
          </cell>
          <cell r="E507" t="str">
            <v>CONTRACTOR</v>
          </cell>
          <cell r="F507">
            <v>461.48</v>
          </cell>
          <cell r="G507">
            <v>443.94</v>
          </cell>
          <cell r="H507">
            <v>453.52</v>
          </cell>
          <cell r="R507">
            <v>1358.94</v>
          </cell>
          <cell r="S507">
            <v>0</v>
          </cell>
          <cell r="T507">
            <v>1358.94</v>
          </cell>
          <cell r="U507">
            <v>1552.29</v>
          </cell>
          <cell r="V507">
            <v>10247.24</v>
          </cell>
          <cell r="W507">
            <v>-8694.9500000000007</v>
          </cell>
          <cell r="X507">
            <v>11535.81</v>
          </cell>
          <cell r="Y507">
            <v>1358.94</v>
          </cell>
          <cell r="Z507" t="str">
            <v>Services</v>
          </cell>
        </row>
        <row r="508">
          <cell r="A508" t="str">
            <v>India</v>
          </cell>
          <cell r="B508" t="str">
            <v>Country</v>
          </cell>
          <cell r="C508" t="str">
            <v>Field Engineering Su</v>
          </cell>
          <cell r="D508" t="str">
            <v>SERVICE</v>
          </cell>
          <cell r="E508" t="str">
            <v>FINANCIAL_INSURANCE</v>
          </cell>
          <cell r="V508">
            <v>216.6</v>
          </cell>
          <cell r="W508">
            <v>-216.6</v>
          </cell>
          <cell r="X508">
            <v>241.19</v>
          </cell>
          <cell r="Y508">
            <v>0</v>
          </cell>
          <cell r="Z508" t="str">
            <v>Services</v>
          </cell>
        </row>
        <row r="509">
          <cell r="A509" t="str">
            <v>India</v>
          </cell>
          <cell r="B509" t="str">
            <v>Country</v>
          </cell>
          <cell r="C509" t="str">
            <v>Field Engineering Su</v>
          </cell>
          <cell r="D509" t="str">
            <v>SERVICE</v>
          </cell>
          <cell r="E509" t="str">
            <v>FINANCIAL_OTHER</v>
          </cell>
          <cell r="F509">
            <v>0.08</v>
          </cell>
          <cell r="G509">
            <v>7.12</v>
          </cell>
          <cell r="H509">
            <v>5.33</v>
          </cell>
          <cell r="R509">
            <v>12.53</v>
          </cell>
          <cell r="S509">
            <v>0</v>
          </cell>
          <cell r="T509">
            <v>12.53</v>
          </cell>
          <cell r="U509">
            <v>14.47</v>
          </cell>
          <cell r="V509">
            <v>53.89</v>
          </cell>
          <cell r="W509">
            <v>-39.42</v>
          </cell>
          <cell r="X509">
            <v>59.73</v>
          </cell>
          <cell r="Y509">
            <v>12.530000000000001</v>
          </cell>
          <cell r="Z509" t="str">
            <v>Services</v>
          </cell>
        </row>
        <row r="510">
          <cell r="A510" t="str">
            <v>India</v>
          </cell>
          <cell r="B510" t="str">
            <v>Country</v>
          </cell>
          <cell r="C510" t="str">
            <v>Field Engineering Su</v>
          </cell>
          <cell r="D510" t="str">
            <v>SERVICE</v>
          </cell>
          <cell r="E510" t="str">
            <v>TECHNICAL_TESTING</v>
          </cell>
          <cell r="F510">
            <v>17222.77</v>
          </cell>
          <cell r="G510">
            <v>-53.9</v>
          </cell>
          <cell r="H510">
            <v>11830.97</v>
          </cell>
          <cell r="R510">
            <v>28999.84</v>
          </cell>
          <cell r="S510">
            <v>0</v>
          </cell>
          <cell r="T510">
            <v>28999.84</v>
          </cell>
          <cell r="U510">
            <v>32829.94</v>
          </cell>
          <cell r="V510">
            <v>101503.89</v>
          </cell>
          <cell r="W510">
            <v>-68673.95</v>
          </cell>
          <cell r="X510">
            <v>112945.45</v>
          </cell>
          <cell r="Y510">
            <v>28999.839999999997</v>
          </cell>
          <cell r="Z510" t="str">
            <v>Services</v>
          </cell>
        </row>
        <row r="511">
          <cell r="A511" t="str">
            <v>India</v>
          </cell>
          <cell r="B511" t="str">
            <v>Country</v>
          </cell>
          <cell r="C511" t="str">
            <v>Field Engineering Su</v>
          </cell>
          <cell r="D511" t="str">
            <v>GOODS</v>
          </cell>
          <cell r="E511" t="str">
            <v>OFFICE&amp;STATIONARY</v>
          </cell>
          <cell r="G511">
            <v>12.08</v>
          </cell>
          <cell r="H511">
            <v>23.67</v>
          </cell>
          <cell r="R511">
            <v>35.75</v>
          </cell>
          <cell r="S511">
            <v>0</v>
          </cell>
          <cell r="T511">
            <v>35.75</v>
          </cell>
          <cell r="U511">
            <v>41.11</v>
          </cell>
          <cell r="V511">
            <v>351.23</v>
          </cell>
          <cell r="W511">
            <v>-310.12</v>
          </cell>
          <cell r="X511">
            <v>389.55</v>
          </cell>
          <cell r="Y511">
            <v>35.75</v>
          </cell>
          <cell r="Z511" t="str">
            <v>Other Direct Opex</v>
          </cell>
        </row>
        <row r="512">
          <cell r="A512" t="str">
            <v>India</v>
          </cell>
          <cell r="B512" t="str">
            <v>Country</v>
          </cell>
          <cell r="C512" t="str">
            <v>Field Engineering Su</v>
          </cell>
          <cell r="D512" t="str">
            <v>GOODS</v>
          </cell>
          <cell r="E512" t="str">
            <v>EQUIPMENT&amp;FURNITURE</v>
          </cell>
          <cell r="V512">
            <v>1690.47</v>
          </cell>
          <cell r="W512">
            <v>-1690.47</v>
          </cell>
          <cell r="X512">
            <v>1887.21</v>
          </cell>
          <cell r="Y512">
            <v>0</v>
          </cell>
          <cell r="Z512" t="str">
            <v>Other Direct Opex</v>
          </cell>
        </row>
        <row r="513">
          <cell r="A513" t="str">
            <v>India</v>
          </cell>
          <cell r="B513" t="str">
            <v>Country</v>
          </cell>
          <cell r="C513" t="str">
            <v>Field Engineering Su</v>
          </cell>
          <cell r="D513" t="str">
            <v>GOODS</v>
          </cell>
          <cell r="E513" t="str">
            <v>POSTAGE</v>
          </cell>
          <cell r="F513">
            <v>1316.34</v>
          </cell>
          <cell r="G513">
            <v>1279.6300000000001</v>
          </cell>
          <cell r="H513">
            <v>1709.68</v>
          </cell>
          <cell r="R513">
            <v>4305.6499999999996</v>
          </cell>
          <cell r="S513">
            <v>0</v>
          </cell>
          <cell r="T513">
            <v>4305.6499999999996</v>
          </cell>
          <cell r="U513">
            <v>4918.76</v>
          </cell>
          <cell r="V513">
            <v>22562.49</v>
          </cell>
          <cell r="W513">
            <v>-17643.73</v>
          </cell>
          <cell r="X513">
            <v>25318.14</v>
          </cell>
          <cell r="Y513">
            <v>4305.6500000000005</v>
          </cell>
          <cell r="Z513" t="str">
            <v>Other Direct Opex</v>
          </cell>
        </row>
        <row r="514">
          <cell r="A514" t="str">
            <v>India</v>
          </cell>
          <cell r="B514" t="str">
            <v>Country</v>
          </cell>
          <cell r="C514" t="str">
            <v>Field Engineering Su</v>
          </cell>
          <cell r="D514" t="str">
            <v>EMIT</v>
          </cell>
          <cell r="E514" t="str">
            <v>TELECOM</v>
          </cell>
          <cell r="F514">
            <v>67.48</v>
          </cell>
          <cell r="G514">
            <v>432.09</v>
          </cell>
          <cell r="H514">
            <v>132.75</v>
          </cell>
          <cell r="R514">
            <v>632.32000000000005</v>
          </cell>
          <cell r="S514">
            <v>0</v>
          </cell>
          <cell r="T514">
            <v>632.32000000000005</v>
          </cell>
          <cell r="U514">
            <v>730.19</v>
          </cell>
          <cell r="V514">
            <v>2904.93</v>
          </cell>
          <cell r="W514">
            <v>-2174.7399999999998</v>
          </cell>
          <cell r="X514">
            <v>3220.9</v>
          </cell>
          <cell r="Y514">
            <v>632.31999999999994</v>
          </cell>
          <cell r="Z514" t="str">
            <v>Services</v>
          </cell>
        </row>
        <row r="515">
          <cell r="A515" t="str">
            <v>India</v>
          </cell>
          <cell r="B515" t="str">
            <v>Country</v>
          </cell>
          <cell r="C515" t="str">
            <v>Field Engineering Su</v>
          </cell>
          <cell r="D515" t="str">
            <v>HR</v>
          </cell>
          <cell r="E515" t="str">
            <v>HR</v>
          </cell>
          <cell r="V515">
            <v>368.5</v>
          </cell>
          <cell r="W515">
            <v>-368.5</v>
          </cell>
          <cell r="X515">
            <v>417.94</v>
          </cell>
          <cell r="Y515">
            <v>0</v>
          </cell>
          <cell r="Z515" t="str">
            <v>Services</v>
          </cell>
        </row>
        <row r="516">
          <cell r="A516" t="str">
            <v>India</v>
          </cell>
          <cell r="B516" t="str">
            <v>Country</v>
          </cell>
          <cell r="C516" t="str">
            <v>Field Engineering Su</v>
          </cell>
          <cell r="D516" t="str">
            <v>SHE</v>
          </cell>
          <cell r="E516" t="str">
            <v>SAFETY</v>
          </cell>
          <cell r="V516">
            <v>24.66</v>
          </cell>
          <cell r="W516">
            <v>-24.66</v>
          </cell>
          <cell r="X516">
            <v>27.46</v>
          </cell>
          <cell r="Y516">
            <v>0</v>
          </cell>
          <cell r="Z516" t="str">
            <v>Services</v>
          </cell>
        </row>
        <row r="517">
          <cell r="A517" t="str">
            <v>India</v>
          </cell>
          <cell r="B517" t="str">
            <v>Country</v>
          </cell>
          <cell r="C517" t="str">
            <v>Field Engineering Su</v>
          </cell>
          <cell r="D517" t="str">
            <v>Not assigned</v>
          </cell>
          <cell r="E517" t="str">
            <v>Not assigned</v>
          </cell>
          <cell r="F517">
            <v>286.74</v>
          </cell>
          <cell r="G517">
            <v>277.5</v>
          </cell>
          <cell r="H517">
            <v>283.56</v>
          </cell>
          <cell r="R517">
            <v>847.8</v>
          </cell>
          <cell r="S517">
            <v>0</v>
          </cell>
          <cell r="T517">
            <v>847.8</v>
          </cell>
          <cell r="U517">
            <v>968.44</v>
          </cell>
          <cell r="V517">
            <v>2825.03</v>
          </cell>
          <cell r="W517">
            <v>-1856.59</v>
          </cell>
          <cell r="X517">
            <v>3129.58</v>
          </cell>
          <cell r="Y517">
            <v>847.8</v>
          </cell>
          <cell r="Z517" t="str">
            <v>Other Direct Opex</v>
          </cell>
        </row>
        <row r="518">
          <cell r="A518" t="str">
            <v>India</v>
          </cell>
          <cell r="B518" t="str">
            <v>Country</v>
          </cell>
          <cell r="C518" t="str">
            <v>Industrial Sales</v>
          </cell>
          <cell r="D518" t="str">
            <v>EMPLOYEE</v>
          </cell>
          <cell r="E518" t="str">
            <v>SWB</v>
          </cell>
          <cell r="F518">
            <v>25130.29</v>
          </cell>
          <cell r="G518">
            <v>23539.25</v>
          </cell>
          <cell r="H518">
            <v>28502.95</v>
          </cell>
          <cell r="R518">
            <v>77172.490000000005</v>
          </cell>
          <cell r="S518">
            <v>0</v>
          </cell>
          <cell r="T518">
            <v>77172.490000000005</v>
          </cell>
          <cell r="U518">
            <v>88143.33</v>
          </cell>
          <cell r="V518">
            <v>318180.09000000003</v>
          </cell>
          <cell r="W518">
            <v>-230036.76</v>
          </cell>
          <cell r="X518">
            <v>355434.35</v>
          </cell>
          <cell r="Y518">
            <v>77172.490000000005</v>
          </cell>
          <cell r="Z518" t="str">
            <v>Employee Expenses</v>
          </cell>
        </row>
        <row r="519">
          <cell r="A519" t="str">
            <v>India</v>
          </cell>
          <cell r="B519" t="str">
            <v>Country</v>
          </cell>
          <cell r="C519" t="str">
            <v>Industrial Sales</v>
          </cell>
          <cell r="D519" t="str">
            <v>EMPLOYEE</v>
          </cell>
          <cell r="E519" t="str">
            <v>T&amp;E</v>
          </cell>
          <cell r="F519">
            <v>14292.82</v>
          </cell>
          <cell r="G519">
            <v>13027.62</v>
          </cell>
          <cell r="H519">
            <v>10458.57</v>
          </cell>
          <cell r="R519">
            <v>37779.01</v>
          </cell>
          <cell r="S519">
            <v>0</v>
          </cell>
          <cell r="T519">
            <v>37779.01</v>
          </cell>
          <cell r="U519">
            <v>43136.91</v>
          </cell>
          <cell r="V519">
            <v>188722.71</v>
          </cell>
          <cell r="W519">
            <v>-145585.79999999999</v>
          </cell>
          <cell r="X519">
            <v>208724.08</v>
          </cell>
          <cell r="Y519">
            <v>37779.01</v>
          </cell>
          <cell r="Z519" t="str">
            <v>T&amp;E</v>
          </cell>
        </row>
        <row r="520">
          <cell r="A520" t="str">
            <v>India</v>
          </cell>
          <cell r="B520" t="str">
            <v>Country</v>
          </cell>
          <cell r="C520" t="str">
            <v>Industrial Sales</v>
          </cell>
          <cell r="D520" t="str">
            <v>EMPLOYEE</v>
          </cell>
          <cell r="E520" t="str">
            <v>TRAINING</v>
          </cell>
          <cell r="G520">
            <v>46.25</v>
          </cell>
          <cell r="H520">
            <v>8863.23</v>
          </cell>
          <cell r="R520">
            <v>8909.48</v>
          </cell>
          <cell r="S520">
            <v>0</v>
          </cell>
          <cell r="T520">
            <v>8909.48</v>
          </cell>
          <cell r="U520">
            <v>10182.790000000001</v>
          </cell>
          <cell r="V520">
            <v>12543.95</v>
          </cell>
          <cell r="W520">
            <v>-2361.16</v>
          </cell>
          <cell r="X520">
            <v>14063.81</v>
          </cell>
          <cell r="Y520">
            <v>8909.48</v>
          </cell>
          <cell r="Z520" t="str">
            <v>Employee Expenses</v>
          </cell>
        </row>
        <row r="521">
          <cell r="A521" t="str">
            <v>India</v>
          </cell>
          <cell r="B521" t="str">
            <v>Country</v>
          </cell>
          <cell r="C521" t="str">
            <v>Industrial Sales</v>
          </cell>
          <cell r="D521" t="str">
            <v>EMPLOYEE</v>
          </cell>
          <cell r="E521" t="str">
            <v>RELOCATION</v>
          </cell>
          <cell r="V521">
            <v>12775.55</v>
          </cell>
          <cell r="W521">
            <v>-12775.55</v>
          </cell>
          <cell r="X521">
            <v>14076.18</v>
          </cell>
          <cell r="Y521">
            <v>0</v>
          </cell>
          <cell r="Z521" t="str">
            <v>Employee Expenses</v>
          </cell>
        </row>
        <row r="522">
          <cell r="A522" t="str">
            <v>India</v>
          </cell>
          <cell r="B522" t="str">
            <v>Country</v>
          </cell>
          <cell r="C522" t="str">
            <v>Industrial Sales</v>
          </cell>
          <cell r="D522" t="str">
            <v>EMPLOYEE</v>
          </cell>
          <cell r="E522" t="str">
            <v>PENSION</v>
          </cell>
          <cell r="F522">
            <v>1404.89</v>
          </cell>
          <cell r="G522">
            <v>1354.22</v>
          </cell>
          <cell r="H522">
            <v>21701.5</v>
          </cell>
          <cell r="R522">
            <v>24460.61</v>
          </cell>
          <cell r="S522">
            <v>0</v>
          </cell>
          <cell r="T522">
            <v>24460.61</v>
          </cell>
          <cell r="U522">
            <v>27951.66</v>
          </cell>
          <cell r="V522">
            <v>29412.41</v>
          </cell>
          <cell r="W522">
            <v>-1460.75</v>
          </cell>
          <cell r="X522">
            <v>33524.29</v>
          </cell>
          <cell r="Y522">
            <v>24460.61</v>
          </cell>
          <cell r="Z522" t="str">
            <v>Employee Expenses</v>
          </cell>
        </row>
        <row r="523">
          <cell r="A523" t="str">
            <v>India</v>
          </cell>
          <cell r="B523" t="str">
            <v>Country</v>
          </cell>
          <cell r="C523" t="str">
            <v>Industrial Sales</v>
          </cell>
          <cell r="D523" t="str">
            <v>CONTRACTOR</v>
          </cell>
          <cell r="E523" t="str">
            <v>CONTRACTOR</v>
          </cell>
          <cell r="F523">
            <v>844.74</v>
          </cell>
          <cell r="G523">
            <v>818.81</v>
          </cell>
          <cell r="H523">
            <v>1027.25</v>
          </cell>
          <cell r="R523">
            <v>2690.8</v>
          </cell>
          <cell r="S523">
            <v>0</v>
          </cell>
          <cell r="T523">
            <v>2690.8</v>
          </cell>
          <cell r="U523">
            <v>3073.89</v>
          </cell>
          <cell r="V523">
            <v>10177.44</v>
          </cell>
          <cell r="W523">
            <v>-7103.55</v>
          </cell>
          <cell r="X523">
            <v>11360.28</v>
          </cell>
          <cell r="Y523">
            <v>2690.8</v>
          </cell>
          <cell r="Z523" t="str">
            <v>Services</v>
          </cell>
        </row>
        <row r="524">
          <cell r="A524" t="str">
            <v>India</v>
          </cell>
          <cell r="B524" t="str">
            <v>Country</v>
          </cell>
          <cell r="C524" t="str">
            <v>Industrial Sales</v>
          </cell>
          <cell r="D524" t="str">
            <v>ASP</v>
          </cell>
          <cell r="E524" t="str">
            <v>ASP</v>
          </cell>
          <cell r="V524">
            <v>53.12</v>
          </cell>
          <cell r="W524">
            <v>-53.12</v>
          </cell>
          <cell r="X524">
            <v>-452.53</v>
          </cell>
          <cell r="Y524">
            <v>0</v>
          </cell>
          <cell r="Z524" t="str">
            <v>ASP</v>
          </cell>
        </row>
        <row r="525">
          <cell r="A525" t="str">
            <v>India</v>
          </cell>
          <cell r="B525" t="str">
            <v>Country</v>
          </cell>
          <cell r="C525" t="str">
            <v>Industrial Sales</v>
          </cell>
          <cell r="D525" t="str">
            <v>COMMISSIONS</v>
          </cell>
          <cell r="E525" t="str">
            <v>COMMISSIONS</v>
          </cell>
          <cell r="F525">
            <v>-131.53</v>
          </cell>
          <cell r="G525">
            <v>-0.02</v>
          </cell>
          <cell r="H525">
            <v>90066.39</v>
          </cell>
          <cell r="R525">
            <v>89934.84</v>
          </cell>
          <cell r="S525">
            <v>0</v>
          </cell>
          <cell r="T525">
            <v>89934.84</v>
          </cell>
          <cell r="U525">
            <v>103338.14</v>
          </cell>
          <cell r="V525">
            <v>-41239.660000000003</v>
          </cell>
          <cell r="W525">
            <v>144577.79999999999</v>
          </cell>
          <cell r="X525">
            <v>-42825.46</v>
          </cell>
          <cell r="Y525">
            <v>89934.84</v>
          </cell>
          <cell r="Z525" t="str">
            <v>Commissions (3rd Party)</v>
          </cell>
        </row>
        <row r="526">
          <cell r="A526" t="str">
            <v>India</v>
          </cell>
          <cell r="B526" t="str">
            <v>Country</v>
          </cell>
          <cell r="C526" t="str">
            <v>Industrial Sales</v>
          </cell>
          <cell r="D526" t="str">
            <v>SERVICE</v>
          </cell>
          <cell r="E526" t="str">
            <v>FINANCIAL_OTHER</v>
          </cell>
          <cell r="F526">
            <v>17.59</v>
          </cell>
          <cell r="G526">
            <v>6.42</v>
          </cell>
          <cell r="H526">
            <v>10.39</v>
          </cell>
          <cell r="R526">
            <v>34.4</v>
          </cell>
          <cell r="S526">
            <v>0</v>
          </cell>
          <cell r="T526">
            <v>34.4</v>
          </cell>
          <cell r="U526">
            <v>39.07</v>
          </cell>
          <cell r="V526">
            <v>483.06</v>
          </cell>
          <cell r="W526">
            <v>-443.99</v>
          </cell>
          <cell r="X526">
            <v>536.86</v>
          </cell>
          <cell r="Y526">
            <v>34.4</v>
          </cell>
          <cell r="Z526" t="str">
            <v>Services</v>
          </cell>
        </row>
        <row r="527">
          <cell r="A527" t="str">
            <v>India</v>
          </cell>
          <cell r="B527" t="str">
            <v>Country</v>
          </cell>
          <cell r="C527" t="str">
            <v>Industrial Sales</v>
          </cell>
          <cell r="D527" t="str">
            <v>GOODS</v>
          </cell>
          <cell r="E527" t="str">
            <v>OFFICE&amp;STATIONARY</v>
          </cell>
          <cell r="F527">
            <v>60.15</v>
          </cell>
          <cell r="G527">
            <v>23.06</v>
          </cell>
          <cell r="H527">
            <v>113.23</v>
          </cell>
          <cell r="R527">
            <v>196.44</v>
          </cell>
          <cell r="S527">
            <v>0</v>
          </cell>
          <cell r="T527">
            <v>196.44</v>
          </cell>
          <cell r="U527">
            <v>223.57</v>
          </cell>
          <cell r="V527">
            <v>820.83</v>
          </cell>
          <cell r="W527">
            <v>-597.26</v>
          </cell>
          <cell r="X527">
            <v>917.53</v>
          </cell>
          <cell r="Y527">
            <v>196.44</v>
          </cell>
          <cell r="Z527" t="str">
            <v>Other Direct Opex</v>
          </cell>
        </row>
        <row r="528">
          <cell r="A528" t="str">
            <v>India</v>
          </cell>
          <cell r="B528" t="str">
            <v>Country</v>
          </cell>
          <cell r="C528" t="str">
            <v>Industrial Sales</v>
          </cell>
          <cell r="D528" t="str">
            <v>GOODS</v>
          </cell>
          <cell r="E528" t="str">
            <v>EQUIPMENT&amp;FURNITURE</v>
          </cell>
          <cell r="F528">
            <v>490.32</v>
          </cell>
          <cell r="G528">
            <v>249.75</v>
          </cell>
          <cell r="H528">
            <v>263.87</v>
          </cell>
          <cell r="R528">
            <v>1003.94</v>
          </cell>
          <cell r="S528">
            <v>0</v>
          </cell>
          <cell r="T528">
            <v>1003.94</v>
          </cell>
          <cell r="U528">
            <v>1141.92</v>
          </cell>
          <cell r="V528">
            <v>5045.9799999999996</v>
          </cell>
          <cell r="W528">
            <v>-3904.06</v>
          </cell>
          <cell r="X528">
            <v>5613.32</v>
          </cell>
          <cell r="Y528">
            <v>1003.9399999999999</v>
          </cell>
          <cell r="Z528" t="str">
            <v>Other Direct Opex</v>
          </cell>
        </row>
        <row r="529">
          <cell r="A529" t="str">
            <v>India</v>
          </cell>
          <cell r="B529" t="str">
            <v>Country</v>
          </cell>
          <cell r="C529" t="str">
            <v>Industrial Sales</v>
          </cell>
          <cell r="D529" t="str">
            <v>GOODS</v>
          </cell>
          <cell r="E529" t="str">
            <v>POSTAGE</v>
          </cell>
          <cell r="F529">
            <v>14.81</v>
          </cell>
          <cell r="G529">
            <v>38.74</v>
          </cell>
          <cell r="H529">
            <v>8.73</v>
          </cell>
          <cell r="R529">
            <v>62.28</v>
          </cell>
          <cell r="S529">
            <v>0</v>
          </cell>
          <cell r="T529">
            <v>62.28</v>
          </cell>
          <cell r="U529">
            <v>71.680000000000007</v>
          </cell>
          <cell r="V529">
            <v>421.79</v>
          </cell>
          <cell r="W529">
            <v>-350.11</v>
          </cell>
          <cell r="X529">
            <v>468.28</v>
          </cell>
          <cell r="Y529">
            <v>62.28</v>
          </cell>
          <cell r="Z529" t="str">
            <v>Other Direct Opex</v>
          </cell>
        </row>
        <row r="530">
          <cell r="A530" t="str">
            <v>India</v>
          </cell>
          <cell r="B530" t="str">
            <v>Country</v>
          </cell>
          <cell r="C530" t="str">
            <v>Industrial Sales</v>
          </cell>
          <cell r="D530" t="str">
            <v>PRODUCT_TRANSPORTATI</v>
          </cell>
          <cell r="E530" t="str">
            <v>FREIGHT_TRUCK</v>
          </cell>
          <cell r="F530">
            <v>191.16</v>
          </cell>
          <cell r="G530">
            <v>740</v>
          </cell>
          <cell r="H530">
            <v>189.03</v>
          </cell>
          <cell r="R530">
            <v>1120.19</v>
          </cell>
          <cell r="S530">
            <v>0</v>
          </cell>
          <cell r="T530">
            <v>1120.19</v>
          </cell>
          <cell r="U530">
            <v>1291.49</v>
          </cell>
          <cell r="V530">
            <v>427.11</v>
          </cell>
          <cell r="W530">
            <v>864.38</v>
          </cell>
          <cell r="X530">
            <v>466.8</v>
          </cell>
          <cell r="Y530">
            <v>1120.19</v>
          </cell>
          <cell r="Z530" t="str">
            <v>Freight/Transportation</v>
          </cell>
        </row>
        <row r="531">
          <cell r="A531" t="str">
            <v>India</v>
          </cell>
          <cell r="B531" t="str">
            <v>Country</v>
          </cell>
          <cell r="C531" t="str">
            <v>Industrial Sales</v>
          </cell>
          <cell r="D531" t="str">
            <v>EMIT</v>
          </cell>
          <cell r="E531" t="str">
            <v>TELECOM</v>
          </cell>
          <cell r="F531">
            <v>673.46</v>
          </cell>
          <cell r="G531">
            <v>1001.07</v>
          </cell>
          <cell r="H531">
            <v>936.34</v>
          </cell>
          <cell r="R531">
            <v>2610.87</v>
          </cell>
          <cell r="S531">
            <v>0</v>
          </cell>
          <cell r="T531">
            <v>2610.87</v>
          </cell>
          <cell r="U531">
            <v>2990.04</v>
          </cell>
          <cell r="V531">
            <v>9712.3700000000008</v>
          </cell>
          <cell r="W531">
            <v>-6722.33</v>
          </cell>
          <cell r="X531">
            <v>10781.55</v>
          </cell>
          <cell r="Y531">
            <v>2610.8700000000003</v>
          </cell>
          <cell r="Z531" t="str">
            <v>Services</v>
          </cell>
        </row>
        <row r="532">
          <cell r="A532" t="str">
            <v>India</v>
          </cell>
          <cell r="B532" t="str">
            <v>Country</v>
          </cell>
          <cell r="C532" t="str">
            <v>Industrial Sales</v>
          </cell>
          <cell r="D532" t="str">
            <v>HR</v>
          </cell>
          <cell r="E532" t="str">
            <v>HR</v>
          </cell>
          <cell r="V532">
            <v>665.36</v>
          </cell>
          <cell r="W532">
            <v>-665.36</v>
          </cell>
          <cell r="X532">
            <v>757.25</v>
          </cell>
          <cell r="Y532">
            <v>0</v>
          </cell>
          <cell r="Z532" t="str">
            <v>Services</v>
          </cell>
        </row>
        <row r="533">
          <cell r="A533" t="str">
            <v>India</v>
          </cell>
          <cell r="B533" t="str">
            <v>Country</v>
          </cell>
          <cell r="C533" t="str">
            <v>Industrial Sales</v>
          </cell>
          <cell r="D533" t="str">
            <v>SHE</v>
          </cell>
          <cell r="E533" t="str">
            <v>SAFETY</v>
          </cell>
          <cell r="H533">
            <v>27.41</v>
          </cell>
          <cell r="R533">
            <v>27.41</v>
          </cell>
          <cell r="S533">
            <v>0</v>
          </cell>
          <cell r="T533">
            <v>27.41</v>
          </cell>
          <cell r="U533">
            <v>31.32</v>
          </cell>
          <cell r="V533">
            <v>125.83</v>
          </cell>
          <cell r="W533">
            <v>-94.51</v>
          </cell>
          <cell r="X533">
            <v>141.11000000000001</v>
          </cell>
          <cell r="Y533">
            <v>27.41</v>
          </cell>
          <cell r="Z533" t="str">
            <v>Services</v>
          </cell>
        </row>
        <row r="534">
          <cell r="A534" t="str">
            <v>India</v>
          </cell>
          <cell r="B534" t="str">
            <v>Country</v>
          </cell>
          <cell r="C534" t="str">
            <v>Industrial Sales</v>
          </cell>
          <cell r="D534" t="str">
            <v>Not assigned</v>
          </cell>
          <cell r="E534" t="str">
            <v>Not assigned</v>
          </cell>
          <cell r="F534">
            <v>688.16</v>
          </cell>
          <cell r="G534">
            <v>666</v>
          </cell>
          <cell r="H534">
            <v>680.52</v>
          </cell>
          <cell r="R534">
            <v>2034.68</v>
          </cell>
          <cell r="S534">
            <v>0</v>
          </cell>
          <cell r="T534">
            <v>2034.68</v>
          </cell>
          <cell r="U534">
            <v>2324.2800000000002</v>
          </cell>
          <cell r="V534">
            <v>7072.75</v>
          </cell>
          <cell r="W534">
            <v>-4748.47</v>
          </cell>
          <cell r="X534">
            <v>7821.63</v>
          </cell>
          <cell r="Y534">
            <v>2034.6799999999998</v>
          </cell>
          <cell r="Z534" t="str">
            <v>Other Direct Opex</v>
          </cell>
        </row>
        <row r="535">
          <cell r="A535" t="str">
            <v>India</v>
          </cell>
          <cell r="B535" t="str">
            <v>Country</v>
          </cell>
          <cell r="C535" t="str">
            <v>PCI Sales Ovh</v>
          </cell>
          <cell r="D535" t="str">
            <v>EMPLOYEE</v>
          </cell>
          <cell r="E535" t="str">
            <v>SWB</v>
          </cell>
          <cell r="F535">
            <v>51660.33</v>
          </cell>
          <cell r="G535">
            <v>54960.5</v>
          </cell>
          <cell r="H535">
            <v>74626.320000000007</v>
          </cell>
          <cell r="R535">
            <v>181247.15</v>
          </cell>
          <cell r="S535">
            <v>0</v>
          </cell>
          <cell r="T535">
            <v>181247.15</v>
          </cell>
          <cell r="U535">
            <v>207160.66</v>
          </cell>
          <cell r="V535">
            <v>1060821.8400000001</v>
          </cell>
          <cell r="W535">
            <v>-853661.18</v>
          </cell>
          <cell r="X535">
            <v>1189053.93</v>
          </cell>
          <cell r="Y535">
            <v>181247.15000000002</v>
          </cell>
          <cell r="Z535" t="str">
            <v>Employee Expenses</v>
          </cell>
        </row>
        <row r="536">
          <cell r="A536" t="str">
            <v>India</v>
          </cell>
          <cell r="B536" t="str">
            <v>Country</v>
          </cell>
          <cell r="C536" t="str">
            <v>PCI Sales Ovh</v>
          </cell>
          <cell r="D536" t="str">
            <v>EMPLOYEE</v>
          </cell>
          <cell r="E536" t="str">
            <v>T&amp;E</v>
          </cell>
          <cell r="F536">
            <v>12186.17</v>
          </cell>
          <cell r="G536">
            <v>2168.21</v>
          </cell>
          <cell r="H536">
            <v>5588.82</v>
          </cell>
          <cell r="R536">
            <v>19943.2</v>
          </cell>
          <cell r="S536">
            <v>0</v>
          </cell>
          <cell r="T536">
            <v>19943.2</v>
          </cell>
          <cell r="U536">
            <v>22572.7</v>
          </cell>
          <cell r="V536">
            <v>84651.45</v>
          </cell>
          <cell r="W536">
            <v>-62078.75</v>
          </cell>
          <cell r="X536">
            <v>94844.79</v>
          </cell>
          <cell r="Y536">
            <v>19943.2</v>
          </cell>
          <cell r="Z536" t="str">
            <v>T&amp;E</v>
          </cell>
        </row>
        <row r="537">
          <cell r="A537" t="str">
            <v>India</v>
          </cell>
          <cell r="B537" t="str">
            <v>Country</v>
          </cell>
          <cell r="C537" t="str">
            <v>PCI Sales Ovh</v>
          </cell>
          <cell r="D537" t="str">
            <v>EMPLOYEE</v>
          </cell>
          <cell r="E537" t="str">
            <v>TRAINING</v>
          </cell>
          <cell r="G537">
            <v>11054.23</v>
          </cell>
          <cell r="H537">
            <v>112069.39</v>
          </cell>
          <cell r="R537">
            <v>123123.62</v>
          </cell>
          <cell r="S537">
            <v>0</v>
          </cell>
          <cell r="T537">
            <v>123123.62</v>
          </cell>
          <cell r="U537">
            <v>140937.66</v>
          </cell>
          <cell r="V537">
            <v>115330.58</v>
          </cell>
          <cell r="W537">
            <v>25607.08</v>
          </cell>
          <cell r="X537">
            <v>130206.56</v>
          </cell>
          <cell r="Y537">
            <v>123123.62</v>
          </cell>
          <cell r="Z537" t="str">
            <v>Employee Expenses</v>
          </cell>
        </row>
        <row r="538">
          <cell r="A538" t="str">
            <v>India</v>
          </cell>
          <cell r="B538" t="str">
            <v>Country</v>
          </cell>
          <cell r="C538" t="str">
            <v>PCI Sales Ovh</v>
          </cell>
          <cell r="D538" t="str">
            <v>EMPLOYEE</v>
          </cell>
          <cell r="E538" t="str">
            <v>RELOCATION</v>
          </cell>
          <cell r="F538">
            <v>1446</v>
          </cell>
          <cell r="H538">
            <v>2980.61</v>
          </cell>
          <cell r="R538">
            <v>4426.6099999999997</v>
          </cell>
          <cell r="S538">
            <v>0</v>
          </cell>
          <cell r="T538">
            <v>4426.6099999999997</v>
          </cell>
          <cell r="U538">
            <v>5027.46</v>
          </cell>
          <cell r="V538">
            <v>25148.33</v>
          </cell>
          <cell r="W538">
            <v>-20120.87</v>
          </cell>
          <cell r="X538">
            <v>27810.86</v>
          </cell>
          <cell r="Y538">
            <v>4426.6100000000006</v>
          </cell>
          <cell r="Z538" t="str">
            <v>Employee Expenses</v>
          </cell>
        </row>
        <row r="539">
          <cell r="A539" t="str">
            <v>India</v>
          </cell>
          <cell r="B539" t="str">
            <v>Country</v>
          </cell>
          <cell r="C539" t="str">
            <v>PCI Sales Ovh</v>
          </cell>
          <cell r="D539" t="str">
            <v>EMPLOYEE</v>
          </cell>
          <cell r="E539" t="str">
            <v>PENSION</v>
          </cell>
          <cell r="F539">
            <v>391.56</v>
          </cell>
          <cell r="G539">
            <v>377.44</v>
          </cell>
          <cell r="H539">
            <v>3442.89</v>
          </cell>
          <cell r="R539">
            <v>4211.8900000000003</v>
          </cell>
          <cell r="S539">
            <v>0</v>
          </cell>
          <cell r="T539">
            <v>4211.8900000000003</v>
          </cell>
          <cell r="U539">
            <v>4812.79</v>
          </cell>
          <cell r="V539">
            <v>5375.42</v>
          </cell>
          <cell r="W539">
            <v>-562.63</v>
          </cell>
          <cell r="X539">
            <v>6144.12</v>
          </cell>
          <cell r="Y539">
            <v>4211.8899999999994</v>
          </cell>
          <cell r="Z539" t="str">
            <v>Employee Expenses</v>
          </cell>
        </row>
        <row r="540">
          <cell r="A540" t="str">
            <v>India</v>
          </cell>
          <cell r="B540" t="str">
            <v>Country</v>
          </cell>
          <cell r="C540" t="str">
            <v>PCI Sales Ovh</v>
          </cell>
          <cell r="D540" t="str">
            <v>CONTRACTOR</v>
          </cell>
          <cell r="E540" t="str">
            <v>CONTRACTOR</v>
          </cell>
          <cell r="F540">
            <v>1077.57</v>
          </cell>
          <cell r="G540">
            <v>1032.4100000000001</v>
          </cell>
          <cell r="H540">
            <v>1123.33</v>
          </cell>
          <cell r="R540">
            <v>3233.31</v>
          </cell>
          <cell r="S540">
            <v>0</v>
          </cell>
          <cell r="T540">
            <v>3233.31</v>
          </cell>
          <cell r="U540">
            <v>3693.29</v>
          </cell>
          <cell r="V540">
            <v>16711.95</v>
          </cell>
          <cell r="W540">
            <v>-13018.66</v>
          </cell>
          <cell r="X540">
            <v>18685.240000000002</v>
          </cell>
          <cell r="Y540">
            <v>3233.31</v>
          </cell>
          <cell r="Z540" t="str">
            <v>Services</v>
          </cell>
        </row>
        <row r="541">
          <cell r="A541" t="str">
            <v>India</v>
          </cell>
          <cell r="B541" t="str">
            <v>Country</v>
          </cell>
          <cell r="C541" t="str">
            <v>PCI Sales Ovh</v>
          </cell>
          <cell r="D541" t="str">
            <v>ASP</v>
          </cell>
          <cell r="E541" t="str">
            <v>ASP</v>
          </cell>
          <cell r="F541">
            <v>57300.82</v>
          </cell>
          <cell r="R541">
            <v>57300.82</v>
          </cell>
          <cell r="S541">
            <v>0</v>
          </cell>
          <cell r="T541">
            <v>57300.82</v>
          </cell>
          <cell r="U541">
            <v>64243.199999999997</v>
          </cell>
          <cell r="V541">
            <v>2341.65</v>
          </cell>
          <cell r="W541">
            <v>61901.55</v>
          </cell>
          <cell r="X541">
            <v>2582.1</v>
          </cell>
          <cell r="Y541">
            <v>57300.82</v>
          </cell>
          <cell r="Z541" t="str">
            <v>ASP</v>
          </cell>
        </row>
        <row r="542">
          <cell r="A542" t="str">
            <v>India</v>
          </cell>
          <cell r="B542" t="str">
            <v>Country</v>
          </cell>
          <cell r="C542" t="str">
            <v>PCI Sales Ovh</v>
          </cell>
          <cell r="D542" t="str">
            <v>CUSTOMER</v>
          </cell>
          <cell r="E542" t="str">
            <v>BAD DEBT</v>
          </cell>
          <cell r="G542">
            <v>-7862.5</v>
          </cell>
          <cell r="R542">
            <v>-7862.5</v>
          </cell>
          <cell r="S542">
            <v>0</v>
          </cell>
          <cell r="T542">
            <v>-7862.5</v>
          </cell>
          <cell r="U542">
            <v>-9149.6200000000008</v>
          </cell>
          <cell r="V542">
            <v>-163116.41</v>
          </cell>
          <cell r="W542">
            <v>153966.79</v>
          </cell>
          <cell r="X542">
            <v>-170240.18</v>
          </cell>
          <cell r="Y542">
            <v>-7862.5</v>
          </cell>
          <cell r="Z542" t="str">
            <v>Bad Debt</v>
          </cell>
        </row>
        <row r="543">
          <cell r="A543" t="str">
            <v>India</v>
          </cell>
          <cell r="B543" t="str">
            <v>Country</v>
          </cell>
          <cell r="C543" t="str">
            <v>PCI Sales Ovh</v>
          </cell>
          <cell r="D543" t="str">
            <v>CUSTOMER</v>
          </cell>
          <cell r="E543" t="str">
            <v>TRADE_POLICY_ADJ</v>
          </cell>
          <cell r="V543">
            <v>6156.77</v>
          </cell>
          <cell r="W543">
            <v>-6156.77</v>
          </cell>
          <cell r="X543">
            <v>6900.85</v>
          </cell>
          <cell r="Y543">
            <v>0</v>
          </cell>
          <cell r="Z543" t="str">
            <v>Other Direct Opex</v>
          </cell>
        </row>
        <row r="544">
          <cell r="A544" t="str">
            <v>India</v>
          </cell>
          <cell r="B544" t="str">
            <v>Country</v>
          </cell>
          <cell r="C544" t="str">
            <v>PCI Sales Ovh</v>
          </cell>
          <cell r="D544" t="str">
            <v>CUSTOMER</v>
          </cell>
          <cell r="E544" t="str">
            <v>SMALL_VARIATION</v>
          </cell>
          <cell r="F544">
            <v>0.31</v>
          </cell>
          <cell r="G544">
            <v>0.19</v>
          </cell>
          <cell r="H544">
            <v>0.28000000000000003</v>
          </cell>
          <cell r="R544">
            <v>0.78</v>
          </cell>
          <cell r="S544">
            <v>0</v>
          </cell>
          <cell r="T544">
            <v>0.78</v>
          </cell>
          <cell r="U544">
            <v>0.74</v>
          </cell>
          <cell r="V544">
            <v>159.9</v>
          </cell>
          <cell r="W544">
            <v>-159.16</v>
          </cell>
          <cell r="X544">
            <v>176.75</v>
          </cell>
          <cell r="Y544">
            <v>0.78</v>
          </cell>
          <cell r="Z544" t="str">
            <v>Other Direct Opex</v>
          </cell>
        </row>
        <row r="545">
          <cell r="A545" t="str">
            <v>India</v>
          </cell>
          <cell r="B545" t="str">
            <v>Country</v>
          </cell>
          <cell r="C545" t="str">
            <v>PCI Sales Ovh</v>
          </cell>
          <cell r="D545" t="str">
            <v>SERVICE</v>
          </cell>
          <cell r="E545" t="str">
            <v>FINANCIAL_INSURANCE</v>
          </cell>
          <cell r="V545">
            <v>3223.15</v>
          </cell>
          <cell r="W545">
            <v>-3223.15</v>
          </cell>
          <cell r="X545">
            <v>3595.23</v>
          </cell>
          <cell r="Y545">
            <v>0</v>
          </cell>
          <cell r="Z545" t="str">
            <v>Services</v>
          </cell>
        </row>
        <row r="546">
          <cell r="A546" t="str">
            <v>India</v>
          </cell>
          <cell r="B546" t="str">
            <v>Country</v>
          </cell>
          <cell r="C546" t="str">
            <v>PCI Sales Ovh</v>
          </cell>
          <cell r="D546" t="str">
            <v>SERVICE</v>
          </cell>
          <cell r="E546" t="str">
            <v>FINANCIAL_OTHER</v>
          </cell>
          <cell r="F546">
            <v>220.12</v>
          </cell>
          <cell r="G546">
            <v>7433.82</v>
          </cell>
          <cell r="H546">
            <v>22318.13</v>
          </cell>
          <cell r="R546">
            <v>29972.07</v>
          </cell>
          <cell r="S546">
            <v>0</v>
          </cell>
          <cell r="T546">
            <v>29972.07</v>
          </cell>
          <cell r="U546">
            <v>34402.910000000003</v>
          </cell>
          <cell r="V546">
            <v>24064.83</v>
          </cell>
          <cell r="W546">
            <v>10338.08</v>
          </cell>
          <cell r="X546">
            <v>28047.8</v>
          </cell>
          <cell r="Y546">
            <v>29972.07</v>
          </cell>
          <cell r="Z546" t="str">
            <v>Services</v>
          </cell>
        </row>
        <row r="547">
          <cell r="A547" t="str">
            <v>India</v>
          </cell>
          <cell r="B547" t="str">
            <v>Country</v>
          </cell>
          <cell r="C547" t="str">
            <v>PCI Sales Ovh</v>
          </cell>
          <cell r="D547" t="str">
            <v>SERVICE</v>
          </cell>
          <cell r="E547" t="str">
            <v>SMALL_INVOICE_VARIAN</v>
          </cell>
          <cell r="F547">
            <v>-0.01</v>
          </cell>
          <cell r="G547">
            <v>0.04</v>
          </cell>
          <cell r="H547">
            <v>0.04</v>
          </cell>
          <cell r="R547">
            <v>7.0000000000000007E-2</v>
          </cell>
          <cell r="S547">
            <v>0</v>
          </cell>
          <cell r="T547">
            <v>7.0000000000000007E-2</v>
          </cell>
          <cell r="U547">
            <v>0.13</v>
          </cell>
          <cell r="V547">
            <v>22.33</v>
          </cell>
          <cell r="W547">
            <v>-22.2</v>
          </cell>
          <cell r="X547">
            <v>25.15</v>
          </cell>
          <cell r="Y547">
            <v>7.0000000000000007E-2</v>
          </cell>
          <cell r="Z547" t="str">
            <v>Services</v>
          </cell>
        </row>
        <row r="548">
          <cell r="A548" t="str">
            <v>India</v>
          </cell>
          <cell r="B548" t="str">
            <v>Country</v>
          </cell>
          <cell r="C548" t="str">
            <v>PCI Sales Ovh</v>
          </cell>
          <cell r="D548" t="str">
            <v>GOODS</v>
          </cell>
          <cell r="E548" t="str">
            <v>OFFICE&amp;STATIONARY</v>
          </cell>
          <cell r="F548">
            <v>90.34</v>
          </cell>
          <cell r="G548">
            <v>1775.46</v>
          </cell>
          <cell r="H548">
            <v>404.81</v>
          </cell>
          <cell r="R548">
            <v>2270.61</v>
          </cell>
          <cell r="S548">
            <v>0</v>
          </cell>
          <cell r="T548">
            <v>2270.61</v>
          </cell>
          <cell r="U548">
            <v>2630.02</v>
          </cell>
          <cell r="V548">
            <v>15984.45</v>
          </cell>
          <cell r="W548">
            <v>-13354.43</v>
          </cell>
          <cell r="X548">
            <v>17831.62</v>
          </cell>
          <cell r="Y548">
            <v>2270.61</v>
          </cell>
          <cell r="Z548" t="str">
            <v>Other Direct Opex</v>
          </cell>
        </row>
        <row r="549">
          <cell r="A549" t="str">
            <v>India</v>
          </cell>
          <cell r="B549" t="str">
            <v>Country</v>
          </cell>
          <cell r="C549" t="str">
            <v>PCI Sales Ovh</v>
          </cell>
          <cell r="D549" t="str">
            <v>GOODS</v>
          </cell>
          <cell r="E549" t="str">
            <v>EQUIPMENT&amp;FURNITURE</v>
          </cell>
          <cell r="G549">
            <v>59.31</v>
          </cell>
          <cell r="H549">
            <v>829.39</v>
          </cell>
          <cell r="R549">
            <v>888.7</v>
          </cell>
          <cell r="S549">
            <v>0</v>
          </cell>
          <cell r="T549">
            <v>888.7</v>
          </cell>
          <cell r="U549">
            <v>1016.85</v>
          </cell>
          <cell r="V549">
            <v>2397.29</v>
          </cell>
          <cell r="W549">
            <v>-1380.44</v>
          </cell>
          <cell r="X549">
            <v>2705.07</v>
          </cell>
          <cell r="Y549">
            <v>888.7</v>
          </cell>
          <cell r="Z549" t="str">
            <v>Other Direct Opex</v>
          </cell>
        </row>
        <row r="550">
          <cell r="A550" t="str">
            <v>India</v>
          </cell>
          <cell r="B550" t="str">
            <v>Country</v>
          </cell>
          <cell r="C550" t="str">
            <v>PCI Sales Ovh</v>
          </cell>
          <cell r="D550" t="str">
            <v>GOODS</v>
          </cell>
          <cell r="E550" t="str">
            <v>POSTAGE</v>
          </cell>
          <cell r="F550">
            <v>1354.38</v>
          </cell>
          <cell r="G550">
            <v>2037.46</v>
          </cell>
          <cell r="H550">
            <v>1880.36</v>
          </cell>
          <cell r="R550">
            <v>5272.2</v>
          </cell>
          <cell r="S550">
            <v>0</v>
          </cell>
          <cell r="T550">
            <v>5272.2</v>
          </cell>
          <cell r="U550">
            <v>6038.37</v>
          </cell>
          <cell r="V550">
            <v>22564.92</v>
          </cell>
          <cell r="W550">
            <v>-16526.55</v>
          </cell>
          <cell r="X550">
            <v>25160.18</v>
          </cell>
          <cell r="Y550">
            <v>5272.2</v>
          </cell>
          <cell r="Z550" t="str">
            <v>Other Direct Opex</v>
          </cell>
        </row>
        <row r="551">
          <cell r="A551" t="str">
            <v>India</v>
          </cell>
          <cell r="B551" t="str">
            <v>Country</v>
          </cell>
          <cell r="C551" t="str">
            <v>PCI Sales Ovh</v>
          </cell>
          <cell r="D551" t="str">
            <v>GOODS</v>
          </cell>
          <cell r="E551" t="str">
            <v>PUBLICATION&amp;SUBSCRIP</v>
          </cell>
          <cell r="V551">
            <v>4063.44</v>
          </cell>
          <cell r="W551">
            <v>-4063.44</v>
          </cell>
          <cell r="X551">
            <v>4539.2</v>
          </cell>
          <cell r="Y551">
            <v>0</v>
          </cell>
          <cell r="Z551" t="str">
            <v>Other Direct Opex</v>
          </cell>
        </row>
        <row r="552">
          <cell r="A552" t="str">
            <v>India</v>
          </cell>
          <cell r="B552" t="str">
            <v>Country</v>
          </cell>
          <cell r="C552" t="str">
            <v>PCI Sales Ovh</v>
          </cell>
          <cell r="D552" t="str">
            <v>M&amp;R</v>
          </cell>
          <cell r="E552" t="str">
            <v>M&amp;R</v>
          </cell>
          <cell r="V552">
            <v>-42026.9</v>
          </cell>
          <cell r="W552">
            <v>42026.9</v>
          </cell>
          <cell r="X552">
            <v>-46175.199999999997</v>
          </cell>
          <cell r="Y552">
            <v>0</v>
          </cell>
          <cell r="Z552" t="str">
            <v>Other Direct Opex</v>
          </cell>
        </row>
        <row r="553">
          <cell r="A553" t="str">
            <v>India</v>
          </cell>
          <cell r="B553" t="str">
            <v>Country</v>
          </cell>
          <cell r="C553" t="str">
            <v>PCI Sales Ovh</v>
          </cell>
          <cell r="D553" t="str">
            <v>TAX</v>
          </cell>
          <cell r="E553" t="str">
            <v>FINANCIAL_OTHER</v>
          </cell>
          <cell r="V553">
            <v>5242.74</v>
          </cell>
          <cell r="W553">
            <v>-5242.74</v>
          </cell>
          <cell r="X553">
            <v>5665.06</v>
          </cell>
          <cell r="Y553">
            <v>0</v>
          </cell>
          <cell r="Z553" t="str">
            <v>Services</v>
          </cell>
        </row>
        <row r="554">
          <cell r="A554" t="str">
            <v>India</v>
          </cell>
          <cell r="B554" t="str">
            <v>Country</v>
          </cell>
          <cell r="C554" t="str">
            <v>PCI Sales Ovh</v>
          </cell>
          <cell r="D554" t="str">
            <v>TAX</v>
          </cell>
          <cell r="E554" t="str">
            <v>TAX</v>
          </cell>
          <cell r="F554">
            <v>2990.72</v>
          </cell>
          <cell r="G554">
            <v>2881.36</v>
          </cell>
          <cell r="H554">
            <v>2934.05</v>
          </cell>
          <cell r="R554">
            <v>8806.1299999999992</v>
          </cell>
          <cell r="S554">
            <v>0</v>
          </cell>
          <cell r="T554">
            <v>8806.1299999999992</v>
          </cell>
          <cell r="U554">
            <v>10059.17</v>
          </cell>
          <cell r="V554">
            <v>149190.44</v>
          </cell>
          <cell r="W554">
            <v>-139131.26999999999</v>
          </cell>
          <cell r="X554">
            <v>166928.47</v>
          </cell>
          <cell r="Y554">
            <v>8806.130000000001</v>
          </cell>
          <cell r="Z554" t="str">
            <v>Other Direct Opex</v>
          </cell>
        </row>
        <row r="555">
          <cell r="A555" t="str">
            <v>India</v>
          </cell>
          <cell r="B555" t="str">
            <v>Country</v>
          </cell>
          <cell r="C555" t="str">
            <v>PCI Sales Ovh</v>
          </cell>
          <cell r="D555" t="str">
            <v>OTHER CASH</v>
          </cell>
          <cell r="E555" t="str">
            <v>PENALTY_FEE_OTHER GO</v>
          </cell>
          <cell r="F555">
            <v>-0.19</v>
          </cell>
          <cell r="R555">
            <v>-0.19</v>
          </cell>
          <cell r="S555">
            <v>0</v>
          </cell>
          <cell r="T555">
            <v>-0.19</v>
          </cell>
          <cell r="U555">
            <v>-0.21</v>
          </cell>
          <cell r="V555">
            <v>0.19</v>
          </cell>
          <cell r="W555">
            <v>-0.4</v>
          </cell>
          <cell r="X555">
            <v>0.22</v>
          </cell>
          <cell r="Y555">
            <v>-0.19</v>
          </cell>
          <cell r="Z555" t="str">
            <v>Other Direct Opex</v>
          </cell>
        </row>
        <row r="556">
          <cell r="A556" t="str">
            <v>India</v>
          </cell>
          <cell r="B556" t="str">
            <v>Country</v>
          </cell>
          <cell r="C556" t="str">
            <v>PCI Sales Ovh</v>
          </cell>
          <cell r="D556" t="str">
            <v>OTHER CASH</v>
          </cell>
          <cell r="E556" t="str">
            <v>PROVISION_OTHER</v>
          </cell>
          <cell r="V556">
            <v>1810.95</v>
          </cell>
          <cell r="W556">
            <v>-1810.95</v>
          </cell>
          <cell r="X556">
            <v>2093.86</v>
          </cell>
          <cell r="Y556">
            <v>0</v>
          </cell>
          <cell r="Z556" t="str">
            <v>Other Direct Opex</v>
          </cell>
        </row>
        <row r="557">
          <cell r="A557" t="str">
            <v>India</v>
          </cell>
          <cell r="B557" t="str">
            <v>Country</v>
          </cell>
          <cell r="C557" t="str">
            <v>PCI Sales Ovh</v>
          </cell>
          <cell r="D557" t="str">
            <v>FINANCIAL_NON CASH</v>
          </cell>
          <cell r="E557" t="str">
            <v>AMORTIZATION</v>
          </cell>
          <cell r="F557">
            <v>4200</v>
          </cell>
          <cell r="G557">
            <v>0</v>
          </cell>
          <cell r="H557">
            <v>2600</v>
          </cell>
          <cell r="R557">
            <v>6800</v>
          </cell>
          <cell r="S557">
            <v>0</v>
          </cell>
          <cell r="T557">
            <v>6800</v>
          </cell>
          <cell r="U557">
            <v>60000</v>
          </cell>
          <cell r="V557">
            <v>240000</v>
          </cell>
          <cell r="W557">
            <v>-180000</v>
          </cell>
          <cell r="X557">
            <v>82600</v>
          </cell>
          <cell r="Y557">
            <v>6800</v>
          </cell>
          <cell r="Z557" t="str">
            <v>Non Cash</v>
          </cell>
        </row>
        <row r="558">
          <cell r="A558" t="str">
            <v>India</v>
          </cell>
          <cell r="B558" t="str">
            <v>Country</v>
          </cell>
          <cell r="C558" t="str">
            <v>PCI Sales Ovh</v>
          </cell>
          <cell r="D558" t="str">
            <v>EMIT</v>
          </cell>
          <cell r="E558" t="str">
            <v>SYSTEMS</v>
          </cell>
          <cell r="V558">
            <v>46.92</v>
          </cell>
          <cell r="W558">
            <v>-46.92</v>
          </cell>
          <cell r="X558">
            <v>52</v>
          </cell>
          <cell r="Y558">
            <v>0</v>
          </cell>
          <cell r="Z558" t="str">
            <v>Services</v>
          </cell>
        </row>
        <row r="559">
          <cell r="A559" t="str">
            <v>India</v>
          </cell>
          <cell r="B559" t="str">
            <v>Country</v>
          </cell>
          <cell r="C559" t="str">
            <v>PCI Sales Ovh</v>
          </cell>
          <cell r="D559" t="str">
            <v>EMIT</v>
          </cell>
          <cell r="E559" t="str">
            <v>TELECOM</v>
          </cell>
          <cell r="F559">
            <v>113.63</v>
          </cell>
          <cell r="G559">
            <v>401.26</v>
          </cell>
          <cell r="H559">
            <v>1763.88</v>
          </cell>
          <cell r="R559">
            <v>2278.77</v>
          </cell>
          <cell r="S559">
            <v>0</v>
          </cell>
          <cell r="T559">
            <v>2278.77</v>
          </cell>
          <cell r="U559">
            <v>2610.13</v>
          </cell>
          <cell r="V559">
            <v>3122.11</v>
          </cell>
          <cell r="W559">
            <v>-511.98</v>
          </cell>
          <cell r="X559">
            <v>3429.46</v>
          </cell>
          <cell r="Y559">
            <v>2278.77</v>
          </cell>
          <cell r="Z559" t="str">
            <v>Services</v>
          </cell>
        </row>
        <row r="560">
          <cell r="A560" t="str">
            <v>India</v>
          </cell>
          <cell r="B560" t="str">
            <v>Country</v>
          </cell>
          <cell r="C560" t="str">
            <v>PCI Sales Ovh</v>
          </cell>
          <cell r="D560" t="str">
            <v>EMIT</v>
          </cell>
          <cell r="E560" t="str">
            <v>SERVICE_EMIT</v>
          </cell>
          <cell r="V560">
            <v>0</v>
          </cell>
          <cell r="W560">
            <v>0</v>
          </cell>
          <cell r="X560">
            <v>107.42</v>
          </cell>
          <cell r="Y560">
            <v>0</v>
          </cell>
          <cell r="Z560" t="str">
            <v>Services</v>
          </cell>
        </row>
        <row r="561">
          <cell r="A561" t="str">
            <v>India</v>
          </cell>
          <cell r="B561" t="str">
            <v>Country</v>
          </cell>
          <cell r="C561" t="str">
            <v>PCI Sales Ovh</v>
          </cell>
          <cell r="D561" t="str">
            <v>HR</v>
          </cell>
          <cell r="E561" t="str">
            <v>HR</v>
          </cell>
          <cell r="F561">
            <v>497.58</v>
          </cell>
          <cell r="G561">
            <v>1059.83</v>
          </cell>
          <cell r="H561">
            <v>1701.31</v>
          </cell>
          <cell r="R561">
            <v>3258.72</v>
          </cell>
          <cell r="S561">
            <v>0</v>
          </cell>
          <cell r="T561">
            <v>3258.72</v>
          </cell>
          <cell r="U561">
            <v>3735.46</v>
          </cell>
          <cell r="V561">
            <v>63386.59</v>
          </cell>
          <cell r="W561">
            <v>-59651.13</v>
          </cell>
          <cell r="X561">
            <v>70136.039999999994</v>
          </cell>
          <cell r="Y561">
            <v>3258.72</v>
          </cell>
          <cell r="Z561" t="str">
            <v>Services</v>
          </cell>
        </row>
        <row r="562">
          <cell r="A562" t="str">
            <v>India</v>
          </cell>
          <cell r="B562" t="str">
            <v>Country</v>
          </cell>
          <cell r="C562" t="str">
            <v>PCI Sales Ovh</v>
          </cell>
          <cell r="D562" t="str">
            <v>LEGAL</v>
          </cell>
          <cell r="E562" t="str">
            <v>LEGAL</v>
          </cell>
          <cell r="H562">
            <v>3969.71</v>
          </cell>
          <cell r="R562">
            <v>3969.71</v>
          </cell>
          <cell r="S562">
            <v>0</v>
          </cell>
          <cell r="T562">
            <v>3969.71</v>
          </cell>
          <cell r="U562">
            <v>4536.62</v>
          </cell>
          <cell r="V562">
            <v>32484.59</v>
          </cell>
          <cell r="W562">
            <v>-27947.97</v>
          </cell>
          <cell r="X562">
            <v>35823.22</v>
          </cell>
          <cell r="Y562">
            <v>3969.71</v>
          </cell>
          <cell r="Z562" t="str">
            <v>Services</v>
          </cell>
        </row>
        <row r="563">
          <cell r="A563" t="str">
            <v>India</v>
          </cell>
          <cell r="B563" t="str">
            <v>Country</v>
          </cell>
          <cell r="C563" t="str">
            <v>PCI Sales Ovh</v>
          </cell>
          <cell r="D563" t="str">
            <v>TREASURERS</v>
          </cell>
          <cell r="E563" t="str">
            <v>FINANCIAL_OTHER</v>
          </cell>
          <cell r="V563">
            <v>-2647.48</v>
          </cell>
          <cell r="W563">
            <v>2647.48</v>
          </cell>
          <cell r="X563">
            <v>-3017.86</v>
          </cell>
          <cell r="Y563">
            <v>0</v>
          </cell>
          <cell r="Z563" t="str">
            <v>Services</v>
          </cell>
        </row>
        <row r="564">
          <cell r="A564" t="str">
            <v>India</v>
          </cell>
          <cell r="B564" t="str">
            <v>Country</v>
          </cell>
          <cell r="C564" t="str">
            <v>PCI Sales Ovh</v>
          </cell>
          <cell r="D564" t="str">
            <v>SHE</v>
          </cell>
          <cell r="E564" t="str">
            <v>SAFETY</v>
          </cell>
          <cell r="H564">
            <v>12.63</v>
          </cell>
          <cell r="R564">
            <v>12.63</v>
          </cell>
          <cell r="S564">
            <v>0</v>
          </cell>
          <cell r="T564">
            <v>12.63</v>
          </cell>
          <cell r="U564">
            <v>14.43</v>
          </cell>
          <cell r="V564">
            <v>603.30999999999995</v>
          </cell>
          <cell r="W564">
            <v>-588.88</v>
          </cell>
          <cell r="X564">
            <v>675.69</v>
          </cell>
          <cell r="Y564">
            <v>12.63</v>
          </cell>
          <cell r="Z564" t="str">
            <v>Services</v>
          </cell>
        </row>
        <row r="565">
          <cell r="A565" t="str">
            <v>India</v>
          </cell>
          <cell r="B565" t="str">
            <v>Country</v>
          </cell>
          <cell r="C565" t="str">
            <v>PCI Sales Ovh</v>
          </cell>
          <cell r="D565" t="str">
            <v>SECURITY</v>
          </cell>
          <cell r="E565" t="str">
            <v>SITE</v>
          </cell>
          <cell r="V565">
            <v>9.56</v>
          </cell>
          <cell r="W565">
            <v>-9.56</v>
          </cell>
          <cell r="X565">
            <v>9.16</v>
          </cell>
          <cell r="Y565">
            <v>0</v>
          </cell>
          <cell r="Z565" t="str">
            <v>Services</v>
          </cell>
        </row>
        <row r="566">
          <cell r="A566" t="str">
            <v>India</v>
          </cell>
          <cell r="B566" t="str">
            <v>Country</v>
          </cell>
          <cell r="C566" t="str">
            <v>PCI Sales Ovh</v>
          </cell>
          <cell r="D566" t="str">
            <v>Not assigned</v>
          </cell>
          <cell r="E566" t="str">
            <v>Not assigned</v>
          </cell>
          <cell r="F566">
            <v>229.39</v>
          </cell>
          <cell r="G566">
            <v>222</v>
          </cell>
          <cell r="H566">
            <v>226.84</v>
          </cell>
          <cell r="R566">
            <v>678.23</v>
          </cell>
          <cell r="S566">
            <v>0</v>
          </cell>
          <cell r="T566">
            <v>678.23</v>
          </cell>
          <cell r="U566">
            <v>774.76</v>
          </cell>
          <cell r="V566">
            <v>1431.84</v>
          </cell>
          <cell r="W566">
            <v>-657.08</v>
          </cell>
          <cell r="X566">
            <v>1577.98</v>
          </cell>
          <cell r="Y566">
            <v>678.23</v>
          </cell>
          <cell r="Z566" t="str">
            <v>Other Direct Opex</v>
          </cell>
        </row>
        <row r="567">
          <cell r="A567" t="str">
            <v>India</v>
          </cell>
          <cell r="B567" t="str">
            <v>Country</v>
          </cell>
          <cell r="C567" t="str">
            <v/>
          </cell>
          <cell r="D567" t="str">
            <v>EMPLOYEE</v>
          </cell>
          <cell r="E567" t="str">
            <v>SWB</v>
          </cell>
          <cell r="F567">
            <v>0</v>
          </cell>
          <cell r="G567">
            <v>0</v>
          </cell>
          <cell r="H567">
            <v>0</v>
          </cell>
          <cell r="I567">
            <v>0</v>
          </cell>
          <cell r="J567">
            <v>0</v>
          </cell>
          <cell r="K567">
            <v>0</v>
          </cell>
          <cell r="L567">
            <v>0</v>
          </cell>
          <cell r="M567">
            <v>0</v>
          </cell>
          <cell r="N567">
            <v>0</v>
          </cell>
          <cell r="O567">
            <v>0</v>
          </cell>
          <cell r="P567">
            <v>0</v>
          </cell>
          <cell r="Q567">
            <v>0</v>
          </cell>
          <cell r="R567">
            <v>0</v>
          </cell>
          <cell r="S567">
            <v>2881789.68</v>
          </cell>
          <cell r="T567">
            <v>-2881789.68</v>
          </cell>
          <cell r="U567">
            <v>0</v>
          </cell>
          <cell r="V567">
            <v>0</v>
          </cell>
          <cell r="W567">
            <v>0</v>
          </cell>
          <cell r="X567">
            <v>0</v>
          </cell>
          <cell r="Y567">
            <v>0</v>
          </cell>
          <cell r="Z567" t="str">
            <v>Employee Expenses</v>
          </cell>
        </row>
        <row r="568">
          <cell r="A568" t="str">
            <v>India</v>
          </cell>
          <cell r="B568" t="str">
            <v>Country</v>
          </cell>
          <cell r="C568" t="str">
            <v/>
          </cell>
          <cell r="D568" t="str">
            <v>EMPLOYEE</v>
          </cell>
          <cell r="E568" t="str">
            <v>T&amp;E</v>
          </cell>
          <cell r="F568">
            <v>0</v>
          </cell>
          <cell r="G568">
            <v>0</v>
          </cell>
          <cell r="H568">
            <v>0</v>
          </cell>
          <cell r="I568">
            <v>0</v>
          </cell>
          <cell r="J568">
            <v>0</v>
          </cell>
          <cell r="K568">
            <v>0</v>
          </cell>
          <cell r="L568">
            <v>0</v>
          </cell>
          <cell r="M568">
            <v>0</v>
          </cell>
          <cell r="N568">
            <v>0</v>
          </cell>
          <cell r="O568">
            <v>0</v>
          </cell>
          <cell r="P568">
            <v>0</v>
          </cell>
          <cell r="Q568">
            <v>0</v>
          </cell>
          <cell r="R568">
            <v>0</v>
          </cell>
          <cell r="S568">
            <v>824663.88</v>
          </cell>
          <cell r="T568">
            <v>-824663.88</v>
          </cell>
          <cell r="U568">
            <v>0</v>
          </cell>
          <cell r="V568">
            <v>0</v>
          </cell>
          <cell r="W568">
            <v>0</v>
          </cell>
          <cell r="X568">
            <v>0</v>
          </cell>
          <cell r="Y568">
            <v>0</v>
          </cell>
          <cell r="Z568" t="str">
            <v>T&amp;E</v>
          </cell>
        </row>
        <row r="569">
          <cell r="A569" t="str">
            <v>India</v>
          </cell>
          <cell r="B569" t="str">
            <v>Country</v>
          </cell>
          <cell r="C569" t="str">
            <v/>
          </cell>
          <cell r="D569" t="str">
            <v>ASP</v>
          </cell>
          <cell r="E569" t="str">
            <v>ASP</v>
          </cell>
          <cell r="F569">
            <v>0</v>
          </cell>
          <cell r="G569">
            <v>0</v>
          </cell>
          <cell r="H569">
            <v>0</v>
          </cell>
          <cell r="I569">
            <v>0</v>
          </cell>
          <cell r="J569">
            <v>0</v>
          </cell>
          <cell r="K569">
            <v>0</v>
          </cell>
          <cell r="L569">
            <v>0</v>
          </cell>
          <cell r="M569">
            <v>0</v>
          </cell>
          <cell r="N569">
            <v>0</v>
          </cell>
          <cell r="O569">
            <v>0</v>
          </cell>
          <cell r="P569">
            <v>0</v>
          </cell>
          <cell r="Q569">
            <v>0</v>
          </cell>
          <cell r="R569">
            <v>0</v>
          </cell>
          <cell r="S569">
            <v>17891.28</v>
          </cell>
          <cell r="T569">
            <v>-17891.28</v>
          </cell>
          <cell r="U569">
            <v>0</v>
          </cell>
          <cell r="V569">
            <v>0</v>
          </cell>
          <cell r="W569">
            <v>0</v>
          </cell>
          <cell r="X569">
            <v>0</v>
          </cell>
          <cell r="Y569">
            <v>0</v>
          </cell>
          <cell r="Z569" t="str">
            <v>ASP</v>
          </cell>
        </row>
        <row r="570">
          <cell r="A570" t="str">
            <v>India</v>
          </cell>
          <cell r="B570" t="str">
            <v>Country</v>
          </cell>
          <cell r="C570" t="str">
            <v/>
          </cell>
          <cell r="D570" t="str">
            <v>COMMISSIONS</v>
          </cell>
          <cell r="E570" t="str">
            <v>COMMISSIONS</v>
          </cell>
          <cell r="F570">
            <v>0</v>
          </cell>
          <cell r="G570">
            <v>0</v>
          </cell>
          <cell r="H570">
            <v>0</v>
          </cell>
          <cell r="I570">
            <v>0</v>
          </cell>
          <cell r="J570">
            <v>0</v>
          </cell>
          <cell r="K570">
            <v>0</v>
          </cell>
          <cell r="L570">
            <v>0</v>
          </cell>
          <cell r="M570">
            <v>0</v>
          </cell>
          <cell r="N570">
            <v>0</v>
          </cell>
          <cell r="O570">
            <v>0</v>
          </cell>
          <cell r="P570">
            <v>0</v>
          </cell>
          <cell r="Q570">
            <v>0</v>
          </cell>
          <cell r="R570">
            <v>0</v>
          </cell>
          <cell r="S570">
            <v>962775.24</v>
          </cell>
          <cell r="T570">
            <v>-962775.24</v>
          </cell>
          <cell r="U570">
            <v>0</v>
          </cell>
          <cell r="V570">
            <v>0</v>
          </cell>
          <cell r="W570">
            <v>0</v>
          </cell>
          <cell r="X570">
            <v>0</v>
          </cell>
          <cell r="Y570">
            <v>0</v>
          </cell>
          <cell r="Z570" t="str">
            <v>Commissions (3rd Party)</v>
          </cell>
        </row>
        <row r="571">
          <cell r="A571" t="str">
            <v>India</v>
          </cell>
          <cell r="B571" t="str">
            <v>Country</v>
          </cell>
          <cell r="C571" t="str">
            <v/>
          </cell>
          <cell r="D571" t="str">
            <v>CUSTOMER</v>
          </cell>
          <cell r="E571" t="str">
            <v>BAD DEBT</v>
          </cell>
          <cell r="F571">
            <v>4835.34</v>
          </cell>
          <cell r="G571">
            <v>-2280.8200000000002</v>
          </cell>
          <cell r="H571">
            <v>-1993.24</v>
          </cell>
          <cell r="R571">
            <v>561.28</v>
          </cell>
          <cell r="S571">
            <v>0</v>
          </cell>
          <cell r="T571">
            <v>561.28</v>
          </cell>
          <cell r="U571">
            <v>489.09</v>
          </cell>
          <cell r="V571">
            <v>-35891.120000000003</v>
          </cell>
          <cell r="W571">
            <v>36380.21</v>
          </cell>
          <cell r="X571">
            <v>-37370.559999999998</v>
          </cell>
          <cell r="Y571">
            <v>561.28</v>
          </cell>
          <cell r="Z571" t="str">
            <v>Bad Debt</v>
          </cell>
        </row>
        <row r="572">
          <cell r="A572" t="str">
            <v>India</v>
          </cell>
          <cell r="B572" t="str">
            <v>Country</v>
          </cell>
          <cell r="C572" t="str">
            <v/>
          </cell>
          <cell r="D572" t="str">
            <v>SERVICE</v>
          </cell>
          <cell r="E572" t="str">
            <v>OTHER</v>
          </cell>
          <cell r="F572">
            <v>0</v>
          </cell>
          <cell r="G572">
            <v>0</v>
          </cell>
          <cell r="H572">
            <v>0</v>
          </cell>
          <cell r="I572">
            <v>0</v>
          </cell>
          <cell r="J572">
            <v>0</v>
          </cell>
          <cell r="K572">
            <v>0</v>
          </cell>
          <cell r="L572">
            <v>0</v>
          </cell>
          <cell r="M572">
            <v>0</v>
          </cell>
          <cell r="N572">
            <v>0</v>
          </cell>
          <cell r="O572">
            <v>0</v>
          </cell>
          <cell r="P572">
            <v>0</v>
          </cell>
          <cell r="Q572">
            <v>0</v>
          </cell>
          <cell r="R572">
            <v>0</v>
          </cell>
          <cell r="S572">
            <v>217193.28</v>
          </cell>
          <cell r="T572">
            <v>-217193.28</v>
          </cell>
          <cell r="U572">
            <v>0</v>
          </cell>
          <cell r="V572">
            <v>0</v>
          </cell>
          <cell r="W572">
            <v>0</v>
          </cell>
          <cell r="X572">
            <v>0</v>
          </cell>
          <cell r="Y572">
            <v>0</v>
          </cell>
          <cell r="Z572" t="str">
            <v>Other Direct Opex</v>
          </cell>
        </row>
        <row r="573">
          <cell r="A573" t="str">
            <v>India</v>
          </cell>
          <cell r="B573" t="str">
            <v>Country</v>
          </cell>
          <cell r="C573" t="str">
            <v/>
          </cell>
          <cell r="D573" t="str">
            <v>PRODUCT_TRANSPORTATI</v>
          </cell>
          <cell r="E573" t="str">
            <v>TRANSPORTATION_OTHER</v>
          </cell>
          <cell r="V573">
            <v>0</v>
          </cell>
          <cell r="W573">
            <v>0</v>
          </cell>
          <cell r="X573">
            <v>0</v>
          </cell>
          <cell r="Y573">
            <v>0</v>
          </cell>
          <cell r="Z573" t="str">
            <v>Freight/Transportation</v>
          </cell>
        </row>
        <row r="574">
          <cell r="A574" t="str">
            <v>India</v>
          </cell>
          <cell r="B574" t="str">
            <v>Country</v>
          </cell>
          <cell r="C574" t="str">
            <v/>
          </cell>
          <cell r="D574" t="str">
            <v>OTHER CASH</v>
          </cell>
          <cell r="E574" t="str">
            <v>OTHER</v>
          </cell>
          <cell r="F574">
            <v>0</v>
          </cell>
          <cell r="G574">
            <v>0</v>
          </cell>
          <cell r="H574">
            <v>0</v>
          </cell>
          <cell r="I574">
            <v>0</v>
          </cell>
          <cell r="J574">
            <v>0</v>
          </cell>
          <cell r="K574">
            <v>0</v>
          </cell>
          <cell r="L574">
            <v>0</v>
          </cell>
          <cell r="M574">
            <v>0</v>
          </cell>
          <cell r="N574">
            <v>0</v>
          </cell>
          <cell r="O574">
            <v>0</v>
          </cell>
          <cell r="P574">
            <v>0</v>
          </cell>
          <cell r="Q574">
            <v>0</v>
          </cell>
          <cell r="R574">
            <v>0</v>
          </cell>
          <cell r="S574">
            <v>451482.12</v>
          </cell>
          <cell r="T574">
            <v>-451482.12</v>
          </cell>
          <cell r="U574">
            <v>0</v>
          </cell>
          <cell r="V574">
            <v>0</v>
          </cell>
          <cell r="W574">
            <v>0</v>
          </cell>
          <cell r="X574">
            <v>0</v>
          </cell>
          <cell r="Y574">
            <v>0</v>
          </cell>
          <cell r="Z574" t="str">
            <v>Other Direct Opex</v>
          </cell>
        </row>
        <row r="575">
          <cell r="A575" t="str">
            <v>India</v>
          </cell>
          <cell r="B575" t="str">
            <v>Country</v>
          </cell>
          <cell r="C575" t="str">
            <v/>
          </cell>
          <cell r="D575" t="str">
            <v>FINANCIAL_NON CASH</v>
          </cell>
          <cell r="E575" t="str">
            <v>DEPRECIATION</v>
          </cell>
          <cell r="F575">
            <v>0</v>
          </cell>
          <cell r="G575">
            <v>0</v>
          </cell>
          <cell r="H575">
            <v>0</v>
          </cell>
          <cell r="I575">
            <v>0</v>
          </cell>
          <cell r="J575">
            <v>0</v>
          </cell>
          <cell r="K575">
            <v>0</v>
          </cell>
          <cell r="L575">
            <v>0</v>
          </cell>
          <cell r="M575">
            <v>0</v>
          </cell>
          <cell r="N575">
            <v>0</v>
          </cell>
          <cell r="O575">
            <v>0</v>
          </cell>
          <cell r="P575">
            <v>0</v>
          </cell>
          <cell r="Q575">
            <v>0</v>
          </cell>
          <cell r="R575">
            <v>0</v>
          </cell>
          <cell r="S575">
            <v>192911.28</v>
          </cell>
          <cell r="T575">
            <v>-192911.28</v>
          </cell>
          <cell r="U575">
            <v>0</v>
          </cell>
          <cell r="V575">
            <v>0</v>
          </cell>
          <cell r="W575">
            <v>0</v>
          </cell>
          <cell r="X575">
            <v>0</v>
          </cell>
          <cell r="Y575">
            <v>0</v>
          </cell>
          <cell r="Z575" t="str">
            <v>Non Cash</v>
          </cell>
        </row>
        <row r="576">
          <cell r="A576" t="str">
            <v>Japan</v>
          </cell>
          <cell r="B576" t="str">
            <v>Country</v>
          </cell>
          <cell r="C576" t="str">
            <v>Automotive Sales</v>
          </cell>
          <cell r="D576" t="str">
            <v>EMPLOYEE</v>
          </cell>
          <cell r="E576" t="str">
            <v>SWB</v>
          </cell>
          <cell r="F576">
            <v>226591.53</v>
          </cell>
          <cell r="G576">
            <v>220847.12</v>
          </cell>
          <cell r="H576">
            <v>214445.61</v>
          </cell>
          <cell r="I576">
            <v>1104.5999999999999</v>
          </cell>
          <cell r="R576">
            <v>662988.86</v>
          </cell>
          <cell r="S576">
            <v>0</v>
          </cell>
          <cell r="T576">
            <v>662988.86</v>
          </cell>
          <cell r="U576">
            <v>692601.95</v>
          </cell>
          <cell r="V576">
            <v>2894749.06</v>
          </cell>
          <cell r="W576">
            <v>-2202147.11</v>
          </cell>
          <cell r="X576">
            <v>2748444.95</v>
          </cell>
          <cell r="Y576">
            <v>661884.26</v>
          </cell>
          <cell r="Z576" t="str">
            <v>Employee Expenses</v>
          </cell>
        </row>
        <row r="577">
          <cell r="A577" t="str">
            <v>Japan</v>
          </cell>
          <cell r="B577" t="str">
            <v>Country</v>
          </cell>
          <cell r="C577" t="str">
            <v>Automotive Sales</v>
          </cell>
          <cell r="D577" t="str">
            <v>EMPLOYEE</v>
          </cell>
          <cell r="E577" t="str">
            <v>T&amp;E</v>
          </cell>
          <cell r="F577">
            <v>41448.75</v>
          </cell>
          <cell r="G577">
            <v>24859.21</v>
          </cell>
          <cell r="H577">
            <v>113973.55</v>
          </cell>
          <cell r="I577">
            <v>27446.46</v>
          </cell>
          <cell r="R577">
            <v>207727.97</v>
          </cell>
          <cell r="S577">
            <v>0</v>
          </cell>
          <cell r="T577">
            <v>207727.97</v>
          </cell>
          <cell r="U577">
            <v>216641.04</v>
          </cell>
          <cell r="V577">
            <v>766061.45</v>
          </cell>
          <cell r="W577">
            <v>-549420.41</v>
          </cell>
          <cell r="X577">
            <v>728044.38</v>
          </cell>
          <cell r="Y577">
            <v>180281.51</v>
          </cell>
          <cell r="Z577" t="str">
            <v>T&amp;E</v>
          </cell>
        </row>
        <row r="578">
          <cell r="A578" t="str">
            <v>Japan</v>
          </cell>
          <cell r="B578" t="str">
            <v>Country</v>
          </cell>
          <cell r="C578" t="str">
            <v>Automotive Sales</v>
          </cell>
          <cell r="D578" t="str">
            <v>EMPLOYEE</v>
          </cell>
          <cell r="E578" t="str">
            <v>TRAINING</v>
          </cell>
          <cell r="G578">
            <v>2453.38</v>
          </cell>
          <cell r="R578">
            <v>2453.38</v>
          </cell>
          <cell r="S578">
            <v>0</v>
          </cell>
          <cell r="T578">
            <v>2453.38</v>
          </cell>
          <cell r="U578">
            <v>2604.5500000000002</v>
          </cell>
          <cell r="V578">
            <v>28705.09</v>
          </cell>
          <cell r="W578">
            <v>-26100.54</v>
          </cell>
          <cell r="X578">
            <v>26209.85</v>
          </cell>
          <cell r="Y578">
            <v>2453.38</v>
          </cell>
          <cell r="Z578" t="str">
            <v>Employee Expenses</v>
          </cell>
        </row>
        <row r="579">
          <cell r="A579" t="str">
            <v>Japan</v>
          </cell>
          <cell r="B579" t="str">
            <v>Country</v>
          </cell>
          <cell r="C579" t="str">
            <v>Automotive Sales</v>
          </cell>
          <cell r="D579" t="str">
            <v>EMPLOYEE</v>
          </cell>
          <cell r="E579" t="str">
            <v>RELOCATION</v>
          </cell>
          <cell r="H579">
            <v>8418.6299999999992</v>
          </cell>
          <cell r="R579">
            <v>8418.6299999999992</v>
          </cell>
          <cell r="S579">
            <v>0</v>
          </cell>
          <cell r="T579">
            <v>8418.6299999999992</v>
          </cell>
          <cell r="U579">
            <v>8836.06</v>
          </cell>
          <cell r="V579">
            <v>15094.16</v>
          </cell>
          <cell r="W579">
            <v>-6258.1</v>
          </cell>
          <cell r="X579">
            <v>14913.09</v>
          </cell>
          <cell r="Y579">
            <v>8418.6299999999992</v>
          </cell>
          <cell r="Z579" t="str">
            <v>Employee Expenses</v>
          </cell>
        </row>
        <row r="580">
          <cell r="A580" t="str">
            <v>Japan</v>
          </cell>
          <cell r="B580" t="str">
            <v>Country</v>
          </cell>
          <cell r="C580" t="str">
            <v>Automotive Sales</v>
          </cell>
          <cell r="D580" t="str">
            <v>EMPLOYEE</v>
          </cell>
          <cell r="E580" t="str">
            <v>TAX_PAYROLL</v>
          </cell>
          <cell r="F580">
            <v>23091.41</v>
          </cell>
          <cell r="G580">
            <v>21618.92</v>
          </cell>
          <cell r="H580">
            <v>17837.310000000001</v>
          </cell>
          <cell r="I580">
            <v>-27789.5</v>
          </cell>
          <cell r="R580">
            <v>34758.14</v>
          </cell>
          <cell r="S580">
            <v>0</v>
          </cell>
          <cell r="T580">
            <v>34758.14</v>
          </cell>
          <cell r="U580">
            <v>36461.699999999997</v>
          </cell>
          <cell r="V580">
            <v>265362.40000000002</v>
          </cell>
          <cell r="W580">
            <v>-228900.7</v>
          </cell>
          <cell r="X580">
            <v>251574.7</v>
          </cell>
          <cell r="Y580">
            <v>62547.64</v>
          </cell>
          <cell r="Z580" t="str">
            <v>Employee Expenses</v>
          </cell>
        </row>
        <row r="581">
          <cell r="A581" t="str">
            <v>Japan</v>
          </cell>
          <cell r="B581" t="str">
            <v>Country</v>
          </cell>
          <cell r="C581" t="str">
            <v>Automotive Sales</v>
          </cell>
          <cell r="D581" t="str">
            <v>EMPLOYEE</v>
          </cell>
          <cell r="E581" t="str">
            <v>PENSION</v>
          </cell>
          <cell r="F581">
            <v>16474.32</v>
          </cell>
          <cell r="G581">
            <v>17389.560000000001</v>
          </cell>
          <cell r="H581">
            <v>16474.32</v>
          </cell>
          <cell r="R581">
            <v>50338.2</v>
          </cell>
          <cell r="S581">
            <v>0</v>
          </cell>
          <cell r="T581">
            <v>50338.2</v>
          </cell>
          <cell r="U581">
            <v>52532.91</v>
          </cell>
          <cell r="V581">
            <v>217597.43</v>
          </cell>
          <cell r="W581">
            <v>-165064.51999999999</v>
          </cell>
          <cell r="X581">
            <v>206735.76</v>
          </cell>
          <cell r="Y581">
            <v>50338.200000000004</v>
          </cell>
          <cell r="Z581" t="str">
            <v>Employee Expenses</v>
          </cell>
        </row>
        <row r="582">
          <cell r="A582" t="str">
            <v>Japan</v>
          </cell>
          <cell r="B582" t="str">
            <v>Country</v>
          </cell>
          <cell r="C582" t="str">
            <v>Automotive Sales</v>
          </cell>
          <cell r="D582" t="str">
            <v>EMPLOYEE</v>
          </cell>
          <cell r="E582" t="str">
            <v>EMPLOYEE_SWB</v>
          </cell>
          <cell r="F582">
            <v>185573.18</v>
          </cell>
          <cell r="G582">
            <v>176887.9</v>
          </cell>
          <cell r="H582">
            <v>180372.71</v>
          </cell>
          <cell r="R582">
            <v>542833.79</v>
          </cell>
          <cell r="S582">
            <v>0</v>
          </cell>
          <cell r="T582">
            <v>542833.79</v>
          </cell>
          <cell r="U582">
            <v>566999.34</v>
          </cell>
          <cell r="V582">
            <v>2128570.06</v>
          </cell>
          <cell r="W582">
            <v>-1561570.72</v>
          </cell>
          <cell r="X582">
            <v>2016048.59</v>
          </cell>
          <cell r="Y582">
            <v>542833.78999999992</v>
          </cell>
          <cell r="Z582" t="str">
            <v>Employee Expenses</v>
          </cell>
        </row>
        <row r="583">
          <cell r="A583" t="str">
            <v>Japan</v>
          </cell>
          <cell r="B583" t="str">
            <v>Country</v>
          </cell>
          <cell r="C583" t="str">
            <v>Automotive Sales</v>
          </cell>
          <cell r="D583" t="str">
            <v>CONTRACTOR</v>
          </cell>
          <cell r="E583" t="str">
            <v>CONTRACTOR</v>
          </cell>
          <cell r="F583">
            <v>17246.61</v>
          </cell>
          <cell r="G583">
            <v>15655.18</v>
          </cell>
          <cell r="H583">
            <v>16306.38</v>
          </cell>
          <cell r="I583">
            <v>16108.35</v>
          </cell>
          <cell r="R583">
            <v>65316.52</v>
          </cell>
          <cell r="S583">
            <v>0</v>
          </cell>
          <cell r="T583">
            <v>65316.52</v>
          </cell>
          <cell r="U583">
            <v>68103</v>
          </cell>
          <cell r="V583">
            <v>212695.94</v>
          </cell>
          <cell r="W583">
            <v>-144592.94</v>
          </cell>
          <cell r="X583">
            <v>201322.96</v>
          </cell>
          <cell r="Y583">
            <v>49208.17</v>
          </cell>
          <cell r="Z583" t="str">
            <v>Services</v>
          </cell>
        </row>
        <row r="584">
          <cell r="A584" t="str">
            <v>Japan</v>
          </cell>
          <cell r="B584" t="str">
            <v>Country</v>
          </cell>
          <cell r="C584" t="str">
            <v>Automotive Sales</v>
          </cell>
          <cell r="D584" t="str">
            <v>CONTRACTOR</v>
          </cell>
          <cell r="E584" t="str">
            <v>M&amp;R_SKILLED_TRADE_CO</v>
          </cell>
          <cell r="V584">
            <v>35</v>
          </cell>
          <cell r="W584">
            <v>-35</v>
          </cell>
          <cell r="X584">
            <v>33.869999999999997</v>
          </cell>
          <cell r="Y584">
            <v>0</v>
          </cell>
          <cell r="Z584" t="str">
            <v>Services</v>
          </cell>
        </row>
        <row r="585">
          <cell r="A585" t="str">
            <v>Japan</v>
          </cell>
          <cell r="B585" t="str">
            <v>Country</v>
          </cell>
          <cell r="C585" t="str">
            <v>Automotive Sales</v>
          </cell>
          <cell r="D585" t="str">
            <v>ASP</v>
          </cell>
          <cell r="E585" t="str">
            <v>ASP</v>
          </cell>
          <cell r="F585">
            <v>67826.89</v>
          </cell>
          <cell r="G585">
            <v>58623.92</v>
          </cell>
          <cell r="H585">
            <v>124605.88</v>
          </cell>
          <cell r="I585">
            <v>157167.41</v>
          </cell>
          <cell r="R585">
            <v>408224.1</v>
          </cell>
          <cell r="S585">
            <v>0</v>
          </cell>
          <cell r="T585">
            <v>408224.1</v>
          </cell>
          <cell r="U585">
            <v>419185.39</v>
          </cell>
          <cell r="V585">
            <v>1483551.47</v>
          </cell>
          <cell r="W585">
            <v>-1064366.0800000001</v>
          </cell>
          <cell r="X585">
            <v>1415737.15</v>
          </cell>
          <cell r="Y585">
            <v>251056.69</v>
          </cell>
          <cell r="Z585" t="str">
            <v>ASP</v>
          </cell>
        </row>
        <row r="586">
          <cell r="A586" t="str">
            <v>Japan</v>
          </cell>
          <cell r="B586" t="str">
            <v>Country</v>
          </cell>
          <cell r="C586" t="str">
            <v>Automotive Sales</v>
          </cell>
          <cell r="D586" t="str">
            <v>COMMISSIONS</v>
          </cell>
          <cell r="E586" t="str">
            <v>COMMISSIONS</v>
          </cell>
          <cell r="F586">
            <v>1320.26</v>
          </cell>
          <cell r="G586">
            <v>1013.91</v>
          </cell>
          <cell r="H586">
            <v>1333.52</v>
          </cell>
          <cell r="R586">
            <v>3667.69</v>
          </cell>
          <cell r="S586">
            <v>0</v>
          </cell>
          <cell r="T586">
            <v>3667.69</v>
          </cell>
          <cell r="U586">
            <v>3841.03</v>
          </cell>
          <cell r="V586">
            <v>735722.9</v>
          </cell>
          <cell r="W586">
            <v>-731881.87</v>
          </cell>
          <cell r="X586">
            <v>723208.17</v>
          </cell>
          <cell r="Y586">
            <v>3667.69</v>
          </cell>
          <cell r="Z586" t="str">
            <v>Commissions (3rd Party)</v>
          </cell>
        </row>
        <row r="587">
          <cell r="A587" t="str">
            <v>Japan</v>
          </cell>
          <cell r="B587" t="str">
            <v>Country</v>
          </cell>
          <cell r="C587" t="str">
            <v>Automotive Sales</v>
          </cell>
          <cell r="D587" t="str">
            <v>CUSTOMER</v>
          </cell>
          <cell r="E587" t="str">
            <v>CONVENTION&amp;SEMINAR</v>
          </cell>
          <cell r="G587">
            <v>135.65</v>
          </cell>
          <cell r="H587">
            <v>188.92</v>
          </cell>
          <cell r="I587">
            <v>724.04</v>
          </cell>
          <cell r="R587">
            <v>1048.6099999999999</v>
          </cell>
          <cell r="S587">
            <v>0</v>
          </cell>
          <cell r="T587">
            <v>1048.6099999999999</v>
          </cell>
          <cell r="U587">
            <v>1081.67</v>
          </cell>
          <cell r="V587">
            <v>4470.8</v>
          </cell>
          <cell r="W587">
            <v>-3389.13</v>
          </cell>
          <cell r="X587">
            <v>4174.4399999999996</v>
          </cell>
          <cell r="Y587">
            <v>324.57</v>
          </cell>
          <cell r="Z587" t="str">
            <v>Other Direct Opex</v>
          </cell>
        </row>
        <row r="588">
          <cell r="A588" t="str">
            <v>Japan</v>
          </cell>
          <cell r="B588" t="str">
            <v>Country</v>
          </cell>
          <cell r="C588" t="str">
            <v>Automotive Sales</v>
          </cell>
          <cell r="D588" t="str">
            <v>CUSTOMER</v>
          </cell>
          <cell r="E588" t="str">
            <v>FINANCIAL_ASSISTANCE</v>
          </cell>
          <cell r="F588">
            <v>8.42</v>
          </cell>
          <cell r="H588">
            <v>652.24</v>
          </cell>
          <cell r="R588">
            <v>660.66</v>
          </cell>
          <cell r="S588">
            <v>0</v>
          </cell>
          <cell r="T588">
            <v>660.66</v>
          </cell>
          <cell r="U588">
            <v>682.81</v>
          </cell>
          <cell r="V588">
            <v>60.45</v>
          </cell>
          <cell r="W588">
            <v>622.36</v>
          </cell>
          <cell r="X588">
            <v>56.98</v>
          </cell>
          <cell r="Y588">
            <v>660.66</v>
          </cell>
          <cell r="Z588" t="str">
            <v>Other Direct Opex</v>
          </cell>
        </row>
        <row r="589">
          <cell r="A589" t="str">
            <v>Japan</v>
          </cell>
          <cell r="B589" t="str">
            <v>Country</v>
          </cell>
          <cell r="C589" t="str">
            <v>Automotive Sales</v>
          </cell>
          <cell r="D589" t="str">
            <v>CUSTOMER</v>
          </cell>
          <cell r="E589" t="str">
            <v>SAMPLE</v>
          </cell>
          <cell r="F589">
            <v>2019.31</v>
          </cell>
          <cell r="G589">
            <v>185.1</v>
          </cell>
          <cell r="H589">
            <v>-302.04000000000002</v>
          </cell>
          <cell r="I589">
            <v>60.69</v>
          </cell>
          <cell r="R589">
            <v>1963.06</v>
          </cell>
          <cell r="S589">
            <v>0</v>
          </cell>
          <cell r="T589">
            <v>1963.06</v>
          </cell>
          <cell r="U589">
            <v>2051.4299999999998</v>
          </cell>
          <cell r="V589">
            <v>13590.47</v>
          </cell>
          <cell r="W589">
            <v>-11539.04</v>
          </cell>
          <cell r="X589">
            <v>13379.73</v>
          </cell>
          <cell r="Y589">
            <v>1902.37</v>
          </cell>
          <cell r="Z589" t="str">
            <v>Other Direct Opex</v>
          </cell>
        </row>
        <row r="590">
          <cell r="A590" t="str">
            <v>Japan</v>
          </cell>
          <cell r="B590" t="str">
            <v>Country</v>
          </cell>
          <cell r="C590" t="str">
            <v>Automotive Sales</v>
          </cell>
          <cell r="D590" t="str">
            <v>CUSTOMER</v>
          </cell>
          <cell r="E590" t="str">
            <v>TRADE_POLICY_ADJ</v>
          </cell>
          <cell r="F590">
            <v>43.47</v>
          </cell>
          <cell r="G590">
            <v>18.600000000000001</v>
          </cell>
          <cell r="H590">
            <v>18.14</v>
          </cell>
          <cell r="I590">
            <v>0.12</v>
          </cell>
          <cell r="R590">
            <v>80.33</v>
          </cell>
          <cell r="S590">
            <v>0</v>
          </cell>
          <cell r="T590">
            <v>80.33</v>
          </cell>
          <cell r="U590">
            <v>84.33</v>
          </cell>
          <cell r="V590">
            <v>77233.47</v>
          </cell>
          <cell r="W590">
            <v>-77149.14</v>
          </cell>
          <cell r="X590">
            <v>77076.28</v>
          </cell>
          <cell r="Y590">
            <v>80.210000000000008</v>
          </cell>
          <cell r="Z590" t="str">
            <v>Other Direct Opex</v>
          </cell>
        </row>
        <row r="591">
          <cell r="A591" t="str">
            <v>Japan</v>
          </cell>
          <cell r="B591" t="str">
            <v>Country</v>
          </cell>
          <cell r="C591" t="str">
            <v>Automotive Sales</v>
          </cell>
          <cell r="D591" t="str">
            <v>CUSTOMER</v>
          </cell>
          <cell r="E591" t="str">
            <v>SMALL_VARIATION</v>
          </cell>
          <cell r="F591">
            <v>-27.91</v>
          </cell>
          <cell r="G591">
            <v>-0.67</v>
          </cell>
          <cell r="H591">
            <v>-11.14</v>
          </cell>
          <cell r="R591">
            <v>-39.72</v>
          </cell>
          <cell r="S591">
            <v>0</v>
          </cell>
          <cell r="T591">
            <v>-39.72</v>
          </cell>
          <cell r="U591">
            <v>-41.44</v>
          </cell>
          <cell r="V591">
            <v>-166.39</v>
          </cell>
          <cell r="W591">
            <v>124.95</v>
          </cell>
          <cell r="X591">
            <v>-149.13999999999999</v>
          </cell>
          <cell r="Y591">
            <v>-39.72</v>
          </cell>
          <cell r="Z591" t="str">
            <v>Other Direct Opex</v>
          </cell>
        </row>
        <row r="592">
          <cell r="A592" t="str">
            <v>Japan</v>
          </cell>
          <cell r="B592" t="str">
            <v>Country</v>
          </cell>
          <cell r="C592" t="str">
            <v>Automotive Sales</v>
          </cell>
          <cell r="D592" t="str">
            <v>SERVICE</v>
          </cell>
          <cell r="E592" t="str">
            <v>SITE</v>
          </cell>
          <cell r="F592">
            <v>645.26</v>
          </cell>
          <cell r="G592">
            <v>1976.88</v>
          </cell>
          <cell r="H592">
            <v>1103.97</v>
          </cell>
          <cell r="I592">
            <v>93.45</v>
          </cell>
          <cell r="R592">
            <v>3819.56</v>
          </cell>
          <cell r="S592">
            <v>0</v>
          </cell>
          <cell r="T592">
            <v>3819.56</v>
          </cell>
          <cell r="U592">
            <v>4005.87</v>
          </cell>
          <cell r="V592">
            <v>16358.7</v>
          </cell>
          <cell r="W592">
            <v>-12352.83</v>
          </cell>
          <cell r="X592">
            <v>15624.58</v>
          </cell>
          <cell r="Y592">
            <v>3726.1100000000006</v>
          </cell>
          <cell r="Z592" t="str">
            <v>Services</v>
          </cell>
        </row>
        <row r="593">
          <cell r="A593" t="str">
            <v>Japan</v>
          </cell>
          <cell r="B593" t="str">
            <v>Country</v>
          </cell>
          <cell r="C593" t="str">
            <v>Automotive Sales</v>
          </cell>
          <cell r="D593" t="str">
            <v>SERVICE</v>
          </cell>
          <cell r="E593" t="str">
            <v>TECHNICAL_NON_R&amp;D</v>
          </cell>
          <cell r="F593">
            <v>409.58</v>
          </cell>
          <cell r="G593">
            <v>323.49</v>
          </cell>
          <cell r="R593">
            <v>733.07</v>
          </cell>
          <cell r="S593">
            <v>0</v>
          </cell>
          <cell r="T593">
            <v>733.07</v>
          </cell>
          <cell r="U593">
            <v>774.27</v>
          </cell>
          <cell r="V593">
            <v>4839.38</v>
          </cell>
          <cell r="W593">
            <v>-4065.11</v>
          </cell>
          <cell r="X593">
            <v>4645.04</v>
          </cell>
          <cell r="Y593">
            <v>733.06999999999994</v>
          </cell>
          <cell r="Z593" t="str">
            <v>Services</v>
          </cell>
        </row>
        <row r="594">
          <cell r="A594" t="str">
            <v>Japan</v>
          </cell>
          <cell r="B594" t="str">
            <v>Country</v>
          </cell>
          <cell r="C594" t="str">
            <v>Automotive Sales</v>
          </cell>
          <cell r="D594" t="str">
            <v>SERVICE</v>
          </cell>
          <cell r="E594" t="str">
            <v>OTHER</v>
          </cell>
          <cell r="F594">
            <v>42584.14</v>
          </cell>
          <cell r="G594">
            <v>1526.55</v>
          </cell>
          <cell r="H594">
            <v>79629.759999999995</v>
          </cell>
          <cell r="I594">
            <v>2447.94</v>
          </cell>
          <cell r="R594">
            <v>126188.39</v>
          </cell>
          <cell r="S594">
            <v>0</v>
          </cell>
          <cell r="T594">
            <v>126188.39</v>
          </cell>
          <cell r="U594">
            <v>130618.11</v>
          </cell>
          <cell r="V594">
            <v>238560.06</v>
          </cell>
          <cell r="W594">
            <v>-107941.95</v>
          </cell>
          <cell r="X594">
            <v>228661</v>
          </cell>
          <cell r="Y594">
            <v>123740.45</v>
          </cell>
          <cell r="Z594" t="str">
            <v>Other Direct Opex</v>
          </cell>
        </row>
        <row r="595">
          <cell r="A595" t="str">
            <v>Japan</v>
          </cell>
          <cell r="B595" t="str">
            <v>Country</v>
          </cell>
          <cell r="C595" t="str">
            <v>Automotive Sales</v>
          </cell>
          <cell r="D595" t="str">
            <v>GOODS</v>
          </cell>
          <cell r="E595" t="str">
            <v>OFFICE&amp;STATIONARY</v>
          </cell>
          <cell r="F595">
            <v>522.89</v>
          </cell>
          <cell r="G595">
            <v>821.03</v>
          </cell>
          <cell r="H595">
            <v>561.4</v>
          </cell>
          <cell r="I595">
            <v>24.43</v>
          </cell>
          <cell r="R595">
            <v>1929.75</v>
          </cell>
          <cell r="S595">
            <v>0</v>
          </cell>
          <cell r="T595">
            <v>1929.75</v>
          </cell>
          <cell r="U595">
            <v>2022.71</v>
          </cell>
          <cell r="V595">
            <v>9114.43</v>
          </cell>
          <cell r="W595">
            <v>-7091.72</v>
          </cell>
          <cell r="X595">
            <v>8660.0300000000007</v>
          </cell>
          <cell r="Y595">
            <v>1905.3200000000002</v>
          </cell>
          <cell r="Z595" t="str">
            <v>Other Direct Opex</v>
          </cell>
        </row>
        <row r="596">
          <cell r="A596" t="str">
            <v>Japan</v>
          </cell>
          <cell r="B596" t="str">
            <v>Country</v>
          </cell>
          <cell r="C596" t="str">
            <v>Automotive Sales</v>
          </cell>
          <cell r="D596" t="str">
            <v>GOODS</v>
          </cell>
          <cell r="E596" t="str">
            <v>EQUIPMENT&amp;FURNITURE</v>
          </cell>
          <cell r="F596">
            <v>16.190000000000001</v>
          </cell>
          <cell r="G596">
            <v>16.190000000000001</v>
          </cell>
          <cell r="H596">
            <v>50.84</v>
          </cell>
          <cell r="R596">
            <v>83.22</v>
          </cell>
          <cell r="S596">
            <v>0</v>
          </cell>
          <cell r="T596">
            <v>83.22</v>
          </cell>
          <cell r="U596">
            <v>86.3</v>
          </cell>
          <cell r="V596">
            <v>1859.88</v>
          </cell>
          <cell r="W596">
            <v>-1773.58</v>
          </cell>
          <cell r="X596">
            <v>1832.85</v>
          </cell>
          <cell r="Y596">
            <v>83.22</v>
          </cell>
          <cell r="Z596" t="str">
            <v>Other Direct Opex</v>
          </cell>
        </row>
        <row r="597">
          <cell r="A597" t="str">
            <v>Japan</v>
          </cell>
          <cell r="B597" t="str">
            <v>Country</v>
          </cell>
          <cell r="C597" t="str">
            <v>Automotive Sales</v>
          </cell>
          <cell r="D597" t="str">
            <v>GOODS</v>
          </cell>
          <cell r="E597" t="str">
            <v>CREDIT_CARD_PURCHASE</v>
          </cell>
          <cell r="F597">
            <v>341.63</v>
          </cell>
          <cell r="G597">
            <v>286.31</v>
          </cell>
          <cell r="H597">
            <v>185.91</v>
          </cell>
          <cell r="R597">
            <v>813.85</v>
          </cell>
          <cell r="S597">
            <v>0</v>
          </cell>
          <cell r="T597">
            <v>813.85</v>
          </cell>
          <cell r="U597">
            <v>856.02</v>
          </cell>
          <cell r="V597">
            <v>3505.33</v>
          </cell>
          <cell r="W597">
            <v>-2649.31</v>
          </cell>
          <cell r="X597">
            <v>3318.74</v>
          </cell>
          <cell r="Y597">
            <v>813.85</v>
          </cell>
          <cell r="Z597" t="str">
            <v>Other Direct Opex</v>
          </cell>
        </row>
        <row r="598">
          <cell r="A598" t="str">
            <v>Japan</v>
          </cell>
          <cell r="B598" t="str">
            <v>Country</v>
          </cell>
          <cell r="C598" t="str">
            <v>Automotive Sales</v>
          </cell>
          <cell r="D598" t="str">
            <v>GOODS</v>
          </cell>
          <cell r="E598" t="str">
            <v>POSTAGE</v>
          </cell>
          <cell r="F598">
            <v>477.99</v>
          </cell>
          <cell r="G598">
            <v>269.16000000000003</v>
          </cell>
          <cell r="H598">
            <v>345.58</v>
          </cell>
          <cell r="I598">
            <v>195.27</v>
          </cell>
          <cell r="R598">
            <v>1288</v>
          </cell>
          <cell r="S598">
            <v>0</v>
          </cell>
          <cell r="T598">
            <v>1288</v>
          </cell>
          <cell r="U598">
            <v>1341.15</v>
          </cell>
          <cell r="V598">
            <v>5879.33</v>
          </cell>
          <cell r="W598">
            <v>-4538.18</v>
          </cell>
          <cell r="X598">
            <v>5551.8</v>
          </cell>
          <cell r="Y598">
            <v>1092.73</v>
          </cell>
          <cell r="Z598" t="str">
            <v>Other Direct Opex</v>
          </cell>
        </row>
        <row r="599">
          <cell r="A599" t="str">
            <v>Japan</v>
          </cell>
          <cell r="B599" t="str">
            <v>Country</v>
          </cell>
          <cell r="C599" t="str">
            <v>Automotive Sales</v>
          </cell>
          <cell r="D599" t="str">
            <v>GOODS</v>
          </cell>
          <cell r="E599" t="str">
            <v>PUBLICATION&amp;SUBSCRIP</v>
          </cell>
          <cell r="F599">
            <v>694.63</v>
          </cell>
          <cell r="G599">
            <v>56.21</v>
          </cell>
          <cell r="H599">
            <v>56.21</v>
          </cell>
          <cell r="I599">
            <v>75.739999999999995</v>
          </cell>
          <cell r="R599">
            <v>882.79</v>
          </cell>
          <cell r="S599">
            <v>0</v>
          </cell>
          <cell r="T599">
            <v>882.79</v>
          </cell>
          <cell r="U599">
            <v>921.08</v>
          </cell>
          <cell r="V599">
            <v>3919.8</v>
          </cell>
          <cell r="W599">
            <v>-2998.72</v>
          </cell>
          <cell r="X599">
            <v>3730.63</v>
          </cell>
          <cell r="Y599">
            <v>807.05000000000007</v>
          </cell>
          <cell r="Z599" t="str">
            <v>Other Direct Opex</v>
          </cell>
        </row>
        <row r="600">
          <cell r="A600" t="str">
            <v>Japan</v>
          </cell>
          <cell r="B600" t="str">
            <v>Country</v>
          </cell>
          <cell r="C600" t="str">
            <v>Automotive Sales</v>
          </cell>
          <cell r="D600" t="str">
            <v>GOODS</v>
          </cell>
          <cell r="E600" t="str">
            <v>GIFT</v>
          </cell>
          <cell r="F600">
            <v>1531.48</v>
          </cell>
          <cell r="G600">
            <v>162.01</v>
          </cell>
          <cell r="I600">
            <v>81.53</v>
          </cell>
          <cell r="R600">
            <v>1775.02</v>
          </cell>
          <cell r="S600">
            <v>0</v>
          </cell>
          <cell r="T600">
            <v>1775.02</v>
          </cell>
          <cell r="U600">
            <v>1877.1</v>
          </cell>
          <cell r="V600">
            <v>1178.1500000000001</v>
          </cell>
          <cell r="W600">
            <v>698.95</v>
          </cell>
          <cell r="X600">
            <v>1109.9000000000001</v>
          </cell>
          <cell r="Y600">
            <v>1693.49</v>
          </cell>
          <cell r="Z600" t="str">
            <v>Other Direct Opex</v>
          </cell>
        </row>
        <row r="601">
          <cell r="A601" t="str">
            <v>Japan</v>
          </cell>
          <cell r="B601" t="str">
            <v>Country</v>
          </cell>
          <cell r="C601" t="str">
            <v>Automotive Sales</v>
          </cell>
          <cell r="D601" t="str">
            <v>GOODS</v>
          </cell>
          <cell r="E601" t="str">
            <v>MEDICAL</v>
          </cell>
          <cell r="V601">
            <v>52.46</v>
          </cell>
          <cell r="W601">
            <v>-52.46</v>
          </cell>
          <cell r="X601">
            <v>50.04</v>
          </cell>
          <cell r="Y601">
            <v>0</v>
          </cell>
          <cell r="Z601" t="str">
            <v>Other Direct Opex</v>
          </cell>
        </row>
        <row r="602">
          <cell r="A602" t="str">
            <v>Japan</v>
          </cell>
          <cell r="B602" t="str">
            <v>Country</v>
          </cell>
          <cell r="C602" t="str">
            <v>Automotive Sales</v>
          </cell>
          <cell r="D602" t="str">
            <v>GOODS</v>
          </cell>
          <cell r="E602" t="str">
            <v>OTHER</v>
          </cell>
          <cell r="F602">
            <v>183.03</v>
          </cell>
          <cell r="G602">
            <v>1035.8599999999999</v>
          </cell>
          <cell r="H602">
            <v>591.92999999999995</v>
          </cell>
          <cell r="I602">
            <v>25.52</v>
          </cell>
          <cell r="R602">
            <v>1836.34</v>
          </cell>
          <cell r="S602">
            <v>0</v>
          </cell>
          <cell r="T602">
            <v>1836.34</v>
          </cell>
          <cell r="U602">
            <v>1946.5</v>
          </cell>
          <cell r="V602">
            <v>10071.540000000001</v>
          </cell>
          <cell r="W602">
            <v>-8125.04</v>
          </cell>
          <cell r="X602">
            <v>9442.5400000000009</v>
          </cell>
          <cell r="Y602">
            <v>1810.8199999999997</v>
          </cell>
          <cell r="Z602" t="str">
            <v>Other Direct Opex</v>
          </cell>
        </row>
        <row r="603">
          <cell r="A603" t="str">
            <v>Japan</v>
          </cell>
          <cell r="B603" t="str">
            <v>Country</v>
          </cell>
          <cell r="C603" t="str">
            <v>Automotive Sales</v>
          </cell>
          <cell r="D603" t="str">
            <v>UTILITIES</v>
          </cell>
          <cell r="E603" t="str">
            <v>UTILITIES</v>
          </cell>
          <cell r="F603">
            <v>3315.57</v>
          </cell>
          <cell r="G603">
            <v>2770.56</v>
          </cell>
          <cell r="H603">
            <v>472.94</v>
          </cell>
          <cell r="I603">
            <v>936.68</v>
          </cell>
          <cell r="R603">
            <v>7495.75</v>
          </cell>
          <cell r="S603">
            <v>0</v>
          </cell>
          <cell r="T603">
            <v>7495.75</v>
          </cell>
          <cell r="U603">
            <v>7499.1</v>
          </cell>
          <cell r="V603">
            <v>19866.14</v>
          </cell>
          <cell r="W603">
            <v>-12367.04</v>
          </cell>
          <cell r="X603">
            <v>19861.23</v>
          </cell>
          <cell r="Y603">
            <v>6559.07</v>
          </cell>
          <cell r="Z603" t="str">
            <v>Other Direct Opex</v>
          </cell>
        </row>
        <row r="604">
          <cell r="A604" t="str">
            <v>Japan</v>
          </cell>
          <cell r="B604" t="str">
            <v>Country</v>
          </cell>
          <cell r="C604" t="str">
            <v>Automotive Sales</v>
          </cell>
          <cell r="D604" t="str">
            <v>PRODUCT_STORAGE&amp;HAND</v>
          </cell>
          <cell r="E604" t="str">
            <v>RECEIVE_STORE_SHIP</v>
          </cell>
          <cell r="F604">
            <v>9173.44</v>
          </cell>
          <cell r="G604">
            <v>10725.14</v>
          </cell>
          <cell r="H604">
            <v>10551.56</v>
          </cell>
          <cell r="R604">
            <v>30450.14</v>
          </cell>
          <cell r="S604">
            <v>0</v>
          </cell>
          <cell r="T604">
            <v>30450.14</v>
          </cell>
          <cell r="U604">
            <v>31894</v>
          </cell>
          <cell r="V604">
            <v>104667.46</v>
          </cell>
          <cell r="W604">
            <v>-72773.460000000006</v>
          </cell>
          <cell r="X604">
            <v>99279.54</v>
          </cell>
          <cell r="Y604">
            <v>30450.14</v>
          </cell>
          <cell r="Z604" t="str">
            <v>Other Direct Opex</v>
          </cell>
        </row>
        <row r="605">
          <cell r="A605" t="str">
            <v>Japan</v>
          </cell>
          <cell r="B605" t="str">
            <v>Country</v>
          </cell>
          <cell r="C605" t="str">
            <v>Automotive Sales</v>
          </cell>
          <cell r="D605" t="str">
            <v>TAX</v>
          </cell>
          <cell r="E605" t="str">
            <v>FINANCIAL_OTHER</v>
          </cell>
          <cell r="F605">
            <v>723.87</v>
          </cell>
          <cell r="R605">
            <v>723.87</v>
          </cell>
          <cell r="S605">
            <v>0</v>
          </cell>
          <cell r="T605">
            <v>723.87</v>
          </cell>
          <cell r="U605">
            <v>723.87</v>
          </cell>
          <cell r="V605">
            <v>6006.4</v>
          </cell>
          <cell r="W605">
            <v>-5282.53</v>
          </cell>
          <cell r="X605">
            <v>6006.4</v>
          </cell>
          <cell r="Y605">
            <v>723.87</v>
          </cell>
          <cell r="Z605" t="str">
            <v>Services</v>
          </cell>
        </row>
        <row r="606">
          <cell r="A606" t="str">
            <v>Japan</v>
          </cell>
          <cell r="B606" t="str">
            <v>Country</v>
          </cell>
          <cell r="C606" t="str">
            <v>Automotive Sales</v>
          </cell>
          <cell r="D606" t="str">
            <v>TAX</v>
          </cell>
          <cell r="E606" t="str">
            <v>TAX</v>
          </cell>
          <cell r="F606">
            <v>27.02</v>
          </cell>
          <cell r="G606">
            <v>27.02</v>
          </cell>
          <cell r="H606">
            <v>952.78</v>
          </cell>
          <cell r="I606">
            <v>126.24</v>
          </cell>
          <cell r="R606">
            <v>1133.06</v>
          </cell>
          <cell r="S606">
            <v>0</v>
          </cell>
          <cell r="T606">
            <v>1133.06</v>
          </cell>
          <cell r="U606">
            <v>1175.54</v>
          </cell>
          <cell r="V606">
            <v>2685.2</v>
          </cell>
          <cell r="W606">
            <v>-1509.66</v>
          </cell>
          <cell r="X606">
            <v>2609.56</v>
          </cell>
          <cell r="Y606">
            <v>1006.8199999999999</v>
          </cell>
          <cell r="Z606" t="str">
            <v>Other Direct Opex</v>
          </cell>
        </row>
        <row r="607">
          <cell r="A607" t="str">
            <v>Japan</v>
          </cell>
          <cell r="B607" t="str">
            <v>Country</v>
          </cell>
          <cell r="C607" t="str">
            <v>Automotive Sales</v>
          </cell>
          <cell r="D607" t="str">
            <v>OTHER CASH</v>
          </cell>
          <cell r="E607" t="str">
            <v>MEMBERSHIP</v>
          </cell>
          <cell r="I607">
            <v>1206.5</v>
          </cell>
          <cell r="R607">
            <v>1206.5</v>
          </cell>
          <cell r="S607">
            <v>0</v>
          </cell>
          <cell r="T607">
            <v>1206.5</v>
          </cell>
          <cell r="U607">
            <v>1223.18</v>
          </cell>
          <cell r="V607">
            <v>4566.3</v>
          </cell>
          <cell r="W607">
            <v>-3343.12</v>
          </cell>
          <cell r="X607">
            <v>4592.05</v>
          </cell>
          <cell r="Y607">
            <v>0</v>
          </cell>
          <cell r="Z607" t="str">
            <v>Other Direct Opex</v>
          </cell>
        </row>
        <row r="608">
          <cell r="A608" t="str">
            <v>Japan</v>
          </cell>
          <cell r="B608" t="str">
            <v>Country</v>
          </cell>
          <cell r="C608" t="str">
            <v>Automotive Sales</v>
          </cell>
          <cell r="D608" t="str">
            <v>OTHER CASH</v>
          </cell>
          <cell r="E608" t="str">
            <v>RENT&amp;LEASE</v>
          </cell>
          <cell r="V608">
            <v>-1968.51</v>
          </cell>
          <cell r="W608">
            <v>1968.51</v>
          </cell>
          <cell r="X608">
            <v>-1830.61</v>
          </cell>
          <cell r="Y608">
            <v>0</v>
          </cell>
          <cell r="Z608" t="str">
            <v>Other Direct Opex</v>
          </cell>
        </row>
        <row r="609">
          <cell r="A609" t="str">
            <v>Japan</v>
          </cell>
          <cell r="B609" t="str">
            <v>Country</v>
          </cell>
          <cell r="C609" t="str">
            <v>Automotive Sales</v>
          </cell>
          <cell r="D609" t="str">
            <v>OTHER CASH</v>
          </cell>
          <cell r="E609" t="str">
            <v>RIGHT_TO</v>
          </cell>
          <cell r="F609">
            <v>10112.67</v>
          </cell>
          <cell r="G609">
            <v>7688.02</v>
          </cell>
          <cell r="H609">
            <v>14541.85</v>
          </cell>
          <cell r="I609">
            <v>-151784</v>
          </cell>
          <cell r="R609">
            <v>-119441.46</v>
          </cell>
          <cell r="S609">
            <v>0</v>
          </cell>
          <cell r="T609">
            <v>-119441.46</v>
          </cell>
          <cell r="U609">
            <v>-127875.75</v>
          </cell>
          <cell r="V609">
            <v>401068.65</v>
          </cell>
          <cell r="W609">
            <v>-528944.4</v>
          </cell>
          <cell r="X609">
            <v>377470.93</v>
          </cell>
          <cell r="Y609">
            <v>32342.54</v>
          </cell>
          <cell r="Z609" t="str">
            <v>Other Direct Opex</v>
          </cell>
        </row>
        <row r="610">
          <cell r="A610" t="str">
            <v>Japan</v>
          </cell>
          <cell r="B610" t="str">
            <v>Country</v>
          </cell>
          <cell r="C610" t="str">
            <v>Automotive Sales</v>
          </cell>
          <cell r="D610" t="str">
            <v>OTHER CASH</v>
          </cell>
          <cell r="E610" t="str">
            <v>PENALTY_FEE_OTHER GO</v>
          </cell>
          <cell r="V610">
            <v>2202.46</v>
          </cell>
          <cell r="W610">
            <v>-2202.46</v>
          </cell>
          <cell r="X610">
            <v>2062.9499999999998</v>
          </cell>
          <cell r="Y610">
            <v>0</v>
          </cell>
          <cell r="Z610" t="str">
            <v>Other Direct Opex</v>
          </cell>
        </row>
        <row r="611">
          <cell r="A611" t="str">
            <v>Japan</v>
          </cell>
          <cell r="B611" t="str">
            <v>Country</v>
          </cell>
          <cell r="C611" t="str">
            <v>Automotive Sales</v>
          </cell>
          <cell r="D611" t="str">
            <v>FINANCIAL_NON CASH</v>
          </cell>
          <cell r="E611" t="str">
            <v>DEPRECIATION</v>
          </cell>
          <cell r="F611">
            <v>2583.27</v>
          </cell>
          <cell r="G611">
            <v>2583.2199999999998</v>
          </cell>
          <cell r="H611">
            <v>2583.3200000000002</v>
          </cell>
          <cell r="R611">
            <v>7749.81</v>
          </cell>
          <cell r="S611">
            <v>0</v>
          </cell>
          <cell r="T611">
            <v>7749.81</v>
          </cell>
          <cell r="U611">
            <v>8121.89</v>
          </cell>
          <cell r="V611">
            <v>25817.89</v>
          </cell>
          <cell r="W611">
            <v>-17696</v>
          </cell>
          <cell r="X611">
            <v>24525.49</v>
          </cell>
          <cell r="Y611">
            <v>7749.8099999999995</v>
          </cell>
          <cell r="Z611" t="str">
            <v>Non Cash</v>
          </cell>
        </row>
        <row r="612">
          <cell r="A612" t="str">
            <v>Japan</v>
          </cell>
          <cell r="B612" t="str">
            <v>Country</v>
          </cell>
          <cell r="C612" t="str">
            <v>Automotive Sales</v>
          </cell>
          <cell r="D612" t="str">
            <v>FINANCIAL_NON CASH</v>
          </cell>
          <cell r="E612" t="str">
            <v>RETIRE</v>
          </cell>
          <cell r="V612">
            <v>49723.16</v>
          </cell>
          <cell r="W612">
            <v>-49723.16</v>
          </cell>
          <cell r="X612">
            <v>46335.66</v>
          </cell>
          <cell r="Y612">
            <v>0</v>
          </cell>
          <cell r="Z612" t="str">
            <v>Non Cash</v>
          </cell>
        </row>
        <row r="613">
          <cell r="A613" t="str">
            <v>Japan</v>
          </cell>
          <cell r="B613" t="str">
            <v>Country</v>
          </cell>
          <cell r="C613" t="str">
            <v>Automotive Sales</v>
          </cell>
          <cell r="D613" t="str">
            <v>EMIT</v>
          </cell>
          <cell r="E613" t="str">
            <v>TELECOM</v>
          </cell>
          <cell r="F613">
            <v>3338.87</v>
          </cell>
          <cell r="G613">
            <v>4082.63</v>
          </cell>
          <cell r="H613">
            <v>2915.58</v>
          </cell>
          <cell r="I613">
            <v>1061.29</v>
          </cell>
          <cell r="R613">
            <v>11398.37</v>
          </cell>
          <cell r="S613">
            <v>0</v>
          </cell>
          <cell r="T613">
            <v>11398.37</v>
          </cell>
          <cell r="U613">
            <v>11808.78</v>
          </cell>
          <cell r="V613">
            <v>43837.48</v>
          </cell>
          <cell r="W613">
            <v>-32028.7</v>
          </cell>
          <cell r="X613">
            <v>42213.279999999999</v>
          </cell>
          <cell r="Y613">
            <v>10337.08</v>
          </cell>
          <cell r="Z613" t="str">
            <v>Services</v>
          </cell>
        </row>
        <row r="614">
          <cell r="A614" t="str">
            <v>Japan</v>
          </cell>
          <cell r="B614" t="str">
            <v>Country</v>
          </cell>
          <cell r="C614" t="str">
            <v>Automotive Sales</v>
          </cell>
          <cell r="D614" t="str">
            <v>HR</v>
          </cell>
          <cell r="E614" t="str">
            <v>HR</v>
          </cell>
          <cell r="F614">
            <v>15733.66</v>
          </cell>
          <cell r="G614">
            <v>35195.65</v>
          </cell>
          <cell r="H614">
            <v>42971.360000000001</v>
          </cell>
          <cell r="I614">
            <v>-29014.68</v>
          </cell>
          <cell r="R614">
            <v>64885.99</v>
          </cell>
          <cell r="S614">
            <v>0</v>
          </cell>
          <cell r="T614">
            <v>64885.99</v>
          </cell>
          <cell r="U614">
            <v>67472.210000000006</v>
          </cell>
          <cell r="V614">
            <v>346508.36</v>
          </cell>
          <cell r="W614">
            <v>-279036.15000000002</v>
          </cell>
          <cell r="X614">
            <v>332272.37</v>
          </cell>
          <cell r="Y614">
            <v>93900.67</v>
          </cell>
          <cell r="Z614" t="str">
            <v>Services</v>
          </cell>
        </row>
        <row r="615">
          <cell r="A615" t="str">
            <v>Japan</v>
          </cell>
          <cell r="B615" t="str">
            <v>Country</v>
          </cell>
          <cell r="C615" t="str">
            <v>Automotive Sales</v>
          </cell>
          <cell r="D615" t="str">
            <v>TREASURERS</v>
          </cell>
          <cell r="E615" t="str">
            <v>FINANCIAL_OTHER</v>
          </cell>
          <cell r="F615">
            <v>22.08</v>
          </cell>
          <cell r="G615">
            <v>17.88</v>
          </cell>
          <cell r="H615">
            <v>44.18</v>
          </cell>
          <cell r="R615">
            <v>84.14</v>
          </cell>
          <cell r="S615">
            <v>0</v>
          </cell>
          <cell r="T615">
            <v>84.14</v>
          </cell>
          <cell r="U615">
            <v>88.21</v>
          </cell>
          <cell r="V615">
            <v>346.62</v>
          </cell>
          <cell r="W615">
            <v>-258.41000000000003</v>
          </cell>
          <cell r="X615">
            <v>330.6</v>
          </cell>
          <cell r="Y615">
            <v>84.139999999999986</v>
          </cell>
          <cell r="Z615" t="str">
            <v>Services</v>
          </cell>
        </row>
        <row r="616">
          <cell r="A616" t="str">
            <v>Japan</v>
          </cell>
          <cell r="B616" t="str">
            <v>Country</v>
          </cell>
          <cell r="C616" t="str">
            <v>Automotive Sales</v>
          </cell>
          <cell r="D616" t="str">
            <v>SALES</v>
          </cell>
          <cell r="E616" t="str">
            <v>SALES_OUTLETS</v>
          </cell>
          <cell r="F616">
            <v>7061.21</v>
          </cell>
          <cell r="G616">
            <v>7061.21</v>
          </cell>
          <cell r="H616">
            <v>7061.21</v>
          </cell>
          <cell r="R616">
            <v>21183.63</v>
          </cell>
          <cell r="S616">
            <v>0</v>
          </cell>
          <cell r="T616">
            <v>21183.63</v>
          </cell>
          <cell r="U616">
            <v>22266.1</v>
          </cell>
          <cell r="V616">
            <v>78649.84</v>
          </cell>
          <cell r="W616">
            <v>-56383.74</v>
          </cell>
          <cell r="X616">
            <v>75261.56</v>
          </cell>
          <cell r="Y616">
            <v>21183.63</v>
          </cell>
          <cell r="Z616" t="str">
            <v>Other Direct Opex</v>
          </cell>
        </row>
        <row r="617">
          <cell r="A617" t="str">
            <v>Japan</v>
          </cell>
          <cell r="B617" t="str">
            <v>Country</v>
          </cell>
          <cell r="C617" t="str">
            <v>Automotive Sales</v>
          </cell>
          <cell r="D617" t="str">
            <v>SALES</v>
          </cell>
          <cell r="E617" t="str">
            <v>SALES_SALES_FORCE</v>
          </cell>
          <cell r="F617">
            <v>26028.83</v>
          </cell>
          <cell r="R617">
            <v>26028.83</v>
          </cell>
          <cell r="S617">
            <v>0</v>
          </cell>
          <cell r="T617">
            <v>26028.83</v>
          </cell>
          <cell r="U617">
            <v>26978.77</v>
          </cell>
          <cell r="V617">
            <v>-710560.22</v>
          </cell>
          <cell r="W617">
            <v>737538.99</v>
          </cell>
          <cell r="X617">
            <v>-646506.23</v>
          </cell>
          <cell r="Y617">
            <v>26028.83</v>
          </cell>
          <cell r="Z617" t="str">
            <v>Other Direct Opex</v>
          </cell>
        </row>
        <row r="618">
          <cell r="A618" t="str">
            <v>Japan</v>
          </cell>
          <cell r="B618" t="str">
            <v>Country</v>
          </cell>
          <cell r="C618" t="str">
            <v>Automotive Sales</v>
          </cell>
          <cell r="D618" t="str">
            <v>PLANT</v>
          </cell>
          <cell r="E618" t="str">
            <v>PLANT_STORAGE_HANDLI</v>
          </cell>
          <cell r="G618">
            <v>48.39</v>
          </cell>
          <cell r="R618">
            <v>48.39</v>
          </cell>
          <cell r="S618">
            <v>0</v>
          </cell>
          <cell r="T618">
            <v>48.39</v>
          </cell>
          <cell r="U618">
            <v>50.96</v>
          </cell>
          <cell r="V618">
            <v>143.49</v>
          </cell>
          <cell r="W618">
            <v>-92.53</v>
          </cell>
          <cell r="X618">
            <v>142.38</v>
          </cell>
          <cell r="Y618">
            <v>48.39</v>
          </cell>
          <cell r="Z618" t="str">
            <v>Other Direct Opex</v>
          </cell>
        </row>
        <row r="619">
          <cell r="A619" t="str">
            <v>Japan</v>
          </cell>
          <cell r="B619" t="str">
            <v>Country</v>
          </cell>
          <cell r="C619" t="str">
            <v>Automotive Sales</v>
          </cell>
          <cell r="D619" t="str">
            <v>DISTRIBUTION</v>
          </cell>
          <cell r="E619" t="str">
            <v>PRODUCT_TERMINAL_OPE</v>
          </cell>
          <cell r="F619">
            <v>9084.75</v>
          </cell>
          <cell r="G619">
            <v>7350.72</v>
          </cell>
          <cell r="H619">
            <v>11082.63</v>
          </cell>
          <cell r="R619">
            <v>27518.1</v>
          </cell>
          <cell r="S619">
            <v>0</v>
          </cell>
          <cell r="T619">
            <v>27518.1</v>
          </cell>
          <cell r="U619">
            <v>28755.919999999998</v>
          </cell>
          <cell r="V619">
            <v>91756.13</v>
          </cell>
          <cell r="W619">
            <v>-63000.21</v>
          </cell>
          <cell r="X619">
            <v>87069.56</v>
          </cell>
          <cell r="Y619">
            <v>27518.1</v>
          </cell>
          <cell r="Z619" t="str">
            <v>Other Direct Opex</v>
          </cell>
        </row>
        <row r="620">
          <cell r="A620" t="str">
            <v>Japan</v>
          </cell>
          <cell r="B620" t="str">
            <v>Country</v>
          </cell>
          <cell r="C620" t="str">
            <v>Automotive Sales</v>
          </cell>
          <cell r="D620" t="str">
            <v>TECHNICAL</v>
          </cell>
          <cell r="E620" t="str">
            <v>TECHNICAL_LABORATORY</v>
          </cell>
          <cell r="F620">
            <v>594570.36</v>
          </cell>
          <cell r="G620">
            <v>524932.81999999995</v>
          </cell>
          <cell r="H620">
            <v>595202.38</v>
          </cell>
          <cell r="R620">
            <v>1714705.56</v>
          </cell>
          <cell r="S620">
            <v>0</v>
          </cell>
          <cell r="T620">
            <v>1714705.56</v>
          </cell>
          <cell r="U620">
            <v>1793467.45</v>
          </cell>
          <cell r="V620">
            <v>7093765.7599999998</v>
          </cell>
          <cell r="W620">
            <v>-5300298.3099999996</v>
          </cell>
          <cell r="X620">
            <v>6727059.2800000003</v>
          </cell>
          <cell r="Y620">
            <v>1714705.56</v>
          </cell>
          <cell r="Z620" t="str">
            <v>Services</v>
          </cell>
        </row>
        <row r="621">
          <cell r="A621" t="str">
            <v>Japan</v>
          </cell>
          <cell r="B621" t="str">
            <v>Country</v>
          </cell>
          <cell r="C621" t="str">
            <v>Automotive Sales</v>
          </cell>
          <cell r="D621" t="str">
            <v>OTHER</v>
          </cell>
          <cell r="E621" t="str">
            <v>BUSINESS_ADMINISTRAT</v>
          </cell>
          <cell r="F621">
            <v>0</v>
          </cell>
          <cell r="R621">
            <v>0</v>
          </cell>
          <cell r="S621">
            <v>0</v>
          </cell>
          <cell r="T621">
            <v>0</v>
          </cell>
          <cell r="U621">
            <v>-173.04</v>
          </cell>
          <cell r="V621">
            <v>1152836.1599999999</v>
          </cell>
          <cell r="W621">
            <v>-1153009.2</v>
          </cell>
          <cell r="X621">
            <v>1055179.5</v>
          </cell>
          <cell r="Y621">
            <v>0</v>
          </cell>
          <cell r="Z621" t="str">
            <v>Other Direct Opex</v>
          </cell>
        </row>
        <row r="622">
          <cell r="A622" t="str">
            <v>Japan</v>
          </cell>
          <cell r="B622" t="str">
            <v>Country</v>
          </cell>
          <cell r="C622" t="str">
            <v>Distributor Business</v>
          </cell>
          <cell r="D622" t="str">
            <v>EMPLOYEE</v>
          </cell>
          <cell r="E622" t="str">
            <v>SWB</v>
          </cell>
          <cell r="F622">
            <v>49764.18</v>
          </cell>
          <cell r="G622">
            <v>48125.75</v>
          </cell>
          <cell r="H622">
            <v>46587.06</v>
          </cell>
          <cell r="R622">
            <v>144476.99</v>
          </cell>
          <cell r="S622">
            <v>0</v>
          </cell>
          <cell r="T622">
            <v>144476.99</v>
          </cell>
          <cell r="U622">
            <v>150806.60999999999</v>
          </cell>
          <cell r="V622">
            <v>552399.93000000005</v>
          </cell>
          <cell r="W622">
            <v>-401593.32</v>
          </cell>
          <cell r="X622">
            <v>523220.33</v>
          </cell>
          <cell r="Y622">
            <v>144476.99</v>
          </cell>
          <cell r="Z622" t="str">
            <v>Employee Expenses</v>
          </cell>
        </row>
        <row r="623">
          <cell r="A623" t="str">
            <v>Japan</v>
          </cell>
          <cell r="B623" t="str">
            <v>Country</v>
          </cell>
          <cell r="C623" t="str">
            <v>Distributor Business</v>
          </cell>
          <cell r="D623" t="str">
            <v>EMPLOYEE</v>
          </cell>
          <cell r="E623" t="str">
            <v>T&amp;E</v>
          </cell>
          <cell r="F623">
            <v>3749.84</v>
          </cell>
          <cell r="G623">
            <v>3431.03</v>
          </cell>
          <cell r="H623">
            <v>8333.33</v>
          </cell>
          <cell r="R623">
            <v>15514.2</v>
          </cell>
          <cell r="S623">
            <v>0</v>
          </cell>
          <cell r="T623">
            <v>15514.2</v>
          </cell>
          <cell r="U623">
            <v>16340.91</v>
          </cell>
          <cell r="V623">
            <v>137060.93</v>
          </cell>
          <cell r="W623">
            <v>-120720.02</v>
          </cell>
          <cell r="X623">
            <v>130678.15</v>
          </cell>
          <cell r="Y623">
            <v>15514.2</v>
          </cell>
          <cell r="Z623" t="str">
            <v>T&amp;E</v>
          </cell>
        </row>
        <row r="624">
          <cell r="A624" t="str">
            <v>Japan</v>
          </cell>
          <cell r="B624" t="str">
            <v>Country</v>
          </cell>
          <cell r="C624" t="str">
            <v>Distributor Business</v>
          </cell>
          <cell r="D624" t="str">
            <v>EMPLOYEE</v>
          </cell>
          <cell r="E624" t="str">
            <v>TRAINING</v>
          </cell>
          <cell r="V624">
            <v>21738.74</v>
          </cell>
          <cell r="W624">
            <v>-21738.74</v>
          </cell>
          <cell r="X624">
            <v>20259.759999999998</v>
          </cell>
          <cell r="Y624">
            <v>0</v>
          </cell>
          <cell r="Z624" t="str">
            <v>Employee Expenses</v>
          </cell>
        </row>
        <row r="625">
          <cell r="A625" t="str">
            <v>Japan</v>
          </cell>
          <cell r="B625" t="str">
            <v>Country</v>
          </cell>
          <cell r="C625" t="str">
            <v>Distributor Business</v>
          </cell>
          <cell r="D625" t="str">
            <v>EMPLOYEE</v>
          </cell>
          <cell r="E625" t="str">
            <v>RELOCATION</v>
          </cell>
          <cell r="V625">
            <v>6792.56</v>
          </cell>
          <cell r="W625">
            <v>-6792.56</v>
          </cell>
          <cell r="X625">
            <v>6755.43</v>
          </cell>
          <cell r="Y625">
            <v>0</v>
          </cell>
          <cell r="Z625" t="str">
            <v>Employee Expenses</v>
          </cell>
        </row>
        <row r="626">
          <cell r="A626" t="str">
            <v>Japan</v>
          </cell>
          <cell r="B626" t="str">
            <v>Country</v>
          </cell>
          <cell r="C626" t="str">
            <v>Distributor Business</v>
          </cell>
          <cell r="D626" t="str">
            <v>EMPLOYEE</v>
          </cell>
          <cell r="E626" t="str">
            <v>TAX_PAYROLL</v>
          </cell>
          <cell r="F626">
            <v>5672.72</v>
          </cell>
          <cell r="G626">
            <v>4823.72</v>
          </cell>
          <cell r="H626">
            <v>4818.45</v>
          </cell>
          <cell r="I626">
            <v>-6792.67</v>
          </cell>
          <cell r="R626">
            <v>8522.2199999999993</v>
          </cell>
          <cell r="S626">
            <v>0</v>
          </cell>
          <cell r="T626">
            <v>8522.2199999999993</v>
          </cell>
          <cell r="U626">
            <v>8939.98</v>
          </cell>
          <cell r="V626">
            <v>60036.32</v>
          </cell>
          <cell r="W626">
            <v>-51096.34</v>
          </cell>
          <cell r="X626">
            <v>56801.45</v>
          </cell>
          <cell r="Y626">
            <v>15314.89</v>
          </cell>
          <cell r="Z626" t="str">
            <v>Employee Expenses</v>
          </cell>
        </row>
        <row r="627">
          <cell r="A627" t="str">
            <v>Japan</v>
          </cell>
          <cell r="B627" t="str">
            <v>Country</v>
          </cell>
          <cell r="C627" t="str">
            <v>Distributor Business</v>
          </cell>
          <cell r="D627" t="str">
            <v>EMPLOYEE</v>
          </cell>
          <cell r="E627" t="str">
            <v>PENSION</v>
          </cell>
          <cell r="F627">
            <v>3660.96</v>
          </cell>
          <cell r="G627">
            <v>3660.96</v>
          </cell>
          <cell r="H627">
            <v>3660.96</v>
          </cell>
          <cell r="R627">
            <v>10982.88</v>
          </cell>
          <cell r="S627">
            <v>0</v>
          </cell>
          <cell r="T627">
            <v>10982.88</v>
          </cell>
          <cell r="U627">
            <v>11463.45</v>
          </cell>
          <cell r="V627">
            <v>42429.25</v>
          </cell>
          <cell r="W627">
            <v>-30965.8</v>
          </cell>
          <cell r="X627">
            <v>40273.199999999997</v>
          </cell>
          <cell r="Y627">
            <v>10982.880000000001</v>
          </cell>
          <cell r="Z627" t="str">
            <v>Employee Expenses</v>
          </cell>
        </row>
        <row r="628">
          <cell r="A628" t="str">
            <v>Japan</v>
          </cell>
          <cell r="B628" t="str">
            <v>Country</v>
          </cell>
          <cell r="C628" t="str">
            <v>Distributor Business</v>
          </cell>
          <cell r="D628" t="str">
            <v>EMPLOYEE</v>
          </cell>
          <cell r="E628" t="str">
            <v>EMPLOYEE_SWB</v>
          </cell>
          <cell r="F628">
            <v>28549.72</v>
          </cell>
          <cell r="G628">
            <v>13606.76</v>
          </cell>
          <cell r="H628">
            <v>13874.83</v>
          </cell>
          <cell r="R628">
            <v>56031.31</v>
          </cell>
          <cell r="S628">
            <v>0</v>
          </cell>
          <cell r="T628">
            <v>56031.31</v>
          </cell>
          <cell r="U628">
            <v>58536.38</v>
          </cell>
          <cell r="V628">
            <v>281409.52</v>
          </cell>
          <cell r="W628">
            <v>-222873.14</v>
          </cell>
          <cell r="X628">
            <v>265164.77</v>
          </cell>
          <cell r="Y628">
            <v>56031.310000000005</v>
          </cell>
          <cell r="Z628" t="str">
            <v>Employee Expenses</v>
          </cell>
        </row>
        <row r="629">
          <cell r="A629" t="str">
            <v>Japan</v>
          </cell>
          <cell r="B629" t="str">
            <v>Country</v>
          </cell>
          <cell r="C629" t="str">
            <v>Distributor Business</v>
          </cell>
          <cell r="D629" t="str">
            <v>CONTRACTOR</v>
          </cell>
          <cell r="E629" t="str">
            <v>CONTRACTOR</v>
          </cell>
          <cell r="F629">
            <v>1323.46</v>
          </cell>
          <cell r="G629">
            <v>841.1</v>
          </cell>
          <cell r="H629">
            <v>869.48</v>
          </cell>
          <cell r="I629">
            <v>872.88</v>
          </cell>
          <cell r="R629">
            <v>3906.92</v>
          </cell>
          <cell r="S629">
            <v>0</v>
          </cell>
          <cell r="T629">
            <v>3906.92</v>
          </cell>
          <cell r="U629">
            <v>4078.19</v>
          </cell>
          <cell r="V629">
            <v>3610.67</v>
          </cell>
          <cell r="W629">
            <v>467.52</v>
          </cell>
          <cell r="X629">
            <v>3310.8</v>
          </cell>
          <cell r="Y629">
            <v>3034.04</v>
          </cell>
          <cell r="Z629" t="str">
            <v>Services</v>
          </cell>
        </row>
        <row r="630">
          <cell r="A630" t="str">
            <v>Japan</v>
          </cell>
          <cell r="B630" t="str">
            <v>Country</v>
          </cell>
          <cell r="C630" t="str">
            <v>Distributor Business</v>
          </cell>
          <cell r="D630" t="str">
            <v>CONTRACTOR</v>
          </cell>
          <cell r="E630" t="str">
            <v>M&amp;R_SKILLED_TRADE_CO</v>
          </cell>
          <cell r="V630">
            <v>152.51</v>
          </cell>
          <cell r="W630">
            <v>-152.51</v>
          </cell>
          <cell r="X630">
            <v>142.25</v>
          </cell>
          <cell r="Y630">
            <v>0</v>
          </cell>
          <cell r="Z630" t="str">
            <v>Services</v>
          </cell>
        </row>
        <row r="631">
          <cell r="A631" t="str">
            <v>Japan</v>
          </cell>
          <cell r="B631" t="str">
            <v>Country</v>
          </cell>
          <cell r="C631" t="str">
            <v>Distributor Business</v>
          </cell>
          <cell r="D631" t="str">
            <v>ASP</v>
          </cell>
          <cell r="E631" t="str">
            <v>ASP</v>
          </cell>
          <cell r="V631">
            <v>11798.84</v>
          </cell>
          <cell r="W631">
            <v>-11798.84</v>
          </cell>
          <cell r="X631">
            <v>11541.8</v>
          </cell>
          <cell r="Y631">
            <v>0</v>
          </cell>
          <cell r="Z631" t="str">
            <v>ASP</v>
          </cell>
        </row>
        <row r="632">
          <cell r="A632" t="str">
            <v>Japan</v>
          </cell>
          <cell r="B632" t="str">
            <v>Country</v>
          </cell>
          <cell r="C632" t="str">
            <v>Distributor Business</v>
          </cell>
          <cell r="D632" t="str">
            <v>CUSTOMER</v>
          </cell>
          <cell r="E632" t="str">
            <v>CONVENTION&amp;SEMINAR</v>
          </cell>
          <cell r="F632">
            <v>195.47</v>
          </cell>
          <cell r="R632">
            <v>195.47</v>
          </cell>
          <cell r="S632">
            <v>0</v>
          </cell>
          <cell r="T632">
            <v>195.47</v>
          </cell>
          <cell r="U632">
            <v>210</v>
          </cell>
          <cell r="V632">
            <v>36253.339999999997</v>
          </cell>
          <cell r="W632">
            <v>-36043.339999999997</v>
          </cell>
          <cell r="X632">
            <v>33842.46</v>
          </cell>
          <cell r="Y632">
            <v>195.47</v>
          </cell>
          <cell r="Z632" t="str">
            <v>Other Direct Opex</v>
          </cell>
        </row>
        <row r="633">
          <cell r="A633" t="str">
            <v>Japan</v>
          </cell>
          <cell r="B633" t="str">
            <v>Country</v>
          </cell>
          <cell r="C633" t="str">
            <v>Distributor Business</v>
          </cell>
          <cell r="D633" t="str">
            <v>SERVICE</v>
          </cell>
          <cell r="E633" t="str">
            <v>SITE</v>
          </cell>
          <cell r="G633">
            <v>20.52</v>
          </cell>
          <cell r="H633">
            <v>950.63</v>
          </cell>
          <cell r="R633">
            <v>971.15</v>
          </cell>
          <cell r="S633">
            <v>0</v>
          </cell>
          <cell r="T633">
            <v>971.15</v>
          </cell>
          <cell r="U633">
            <v>993.06</v>
          </cell>
          <cell r="V633">
            <v>4671.67</v>
          </cell>
          <cell r="W633">
            <v>-3678.61</v>
          </cell>
          <cell r="X633">
            <v>4312.12</v>
          </cell>
          <cell r="Y633">
            <v>971.15</v>
          </cell>
          <cell r="Z633" t="str">
            <v>Services</v>
          </cell>
        </row>
        <row r="634">
          <cell r="A634" t="str">
            <v>Japan</v>
          </cell>
          <cell r="B634" t="str">
            <v>Country</v>
          </cell>
          <cell r="C634" t="str">
            <v>Distributor Business</v>
          </cell>
          <cell r="D634" t="str">
            <v>SERVICE</v>
          </cell>
          <cell r="E634" t="str">
            <v>OTHER</v>
          </cell>
          <cell r="G634">
            <v>2125.04</v>
          </cell>
          <cell r="R634">
            <v>2125.04</v>
          </cell>
          <cell r="S634">
            <v>0</v>
          </cell>
          <cell r="T634">
            <v>2125.04</v>
          </cell>
          <cell r="U634">
            <v>2250.19</v>
          </cell>
          <cell r="V634">
            <v>851.77</v>
          </cell>
          <cell r="W634">
            <v>1398.42</v>
          </cell>
          <cell r="X634">
            <v>757.55</v>
          </cell>
          <cell r="Y634">
            <v>2125.04</v>
          </cell>
          <cell r="Z634" t="str">
            <v>Other Direct Opex</v>
          </cell>
        </row>
        <row r="635">
          <cell r="A635" t="str">
            <v>Japan</v>
          </cell>
          <cell r="B635" t="str">
            <v>Country</v>
          </cell>
          <cell r="C635" t="str">
            <v>Distributor Business</v>
          </cell>
          <cell r="D635" t="str">
            <v>GOODS</v>
          </cell>
          <cell r="E635" t="str">
            <v>OFFICE&amp;STATIONARY</v>
          </cell>
          <cell r="G635">
            <v>124.77</v>
          </cell>
          <cell r="H635">
            <v>65.12</v>
          </cell>
          <cell r="R635">
            <v>189.89</v>
          </cell>
          <cell r="S635">
            <v>0</v>
          </cell>
          <cell r="T635">
            <v>189.89</v>
          </cell>
          <cell r="U635">
            <v>199.16</v>
          </cell>
          <cell r="V635">
            <v>827.66</v>
          </cell>
          <cell r="W635">
            <v>-628.5</v>
          </cell>
          <cell r="X635">
            <v>796.95</v>
          </cell>
          <cell r="Y635">
            <v>189.89</v>
          </cell>
          <cell r="Z635" t="str">
            <v>Other Direct Opex</v>
          </cell>
        </row>
        <row r="636">
          <cell r="A636" t="str">
            <v>Japan</v>
          </cell>
          <cell r="B636" t="str">
            <v>Country</v>
          </cell>
          <cell r="C636" t="str">
            <v>Distributor Business</v>
          </cell>
          <cell r="D636" t="str">
            <v>GOODS</v>
          </cell>
          <cell r="E636" t="str">
            <v>EQUIPMENT&amp;FURNITURE</v>
          </cell>
          <cell r="F636">
            <v>24.85</v>
          </cell>
          <cell r="R636">
            <v>24.85</v>
          </cell>
          <cell r="S636">
            <v>0</v>
          </cell>
          <cell r="T636">
            <v>24.85</v>
          </cell>
          <cell r="U636">
            <v>25.59</v>
          </cell>
          <cell r="V636">
            <v>5790.49</v>
          </cell>
          <cell r="W636">
            <v>-5764.9</v>
          </cell>
          <cell r="X636">
            <v>5479.47</v>
          </cell>
          <cell r="Y636">
            <v>24.85</v>
          </cell>
          <cell r="Z636" t="str">
            <v>Other Direct Opex</v>
          </cell>
        </row>
        <row r="637">
          <cell r="A637" t="str">
            <v>Japan</v>
          </cell>
          <cell r="B637" t="str">
            <v>Country</v>
          </cell>
          <cell r="C637" t="str">
            <v>Distributor Business</v>
          </cell>
          <cell r="D637" t="str">
            <v>GOODS</v>
          </cell>
          <cell r="E637" t="str">
            <v>POSTAGE</v>
          </cell>
          <cell r="F637">
            <v>19.739999999999998</v>
          </cell>
          <cell r="G637">
            <v>7.02</v>
          </cell>
          <cell r="H637">
            <v>13.02</v>
          </cell>
          <cell r="R637">
            <v>39.78</v>
          </cell>
          <cell r="S637">
            <v>0</v>
          </cell>
          <cell r="T637">
            <v>39.78</v>
          </cell>
          <cell r="U637">
            <v>41.73</v>
          </cell>
          <cell r="V637">
            <v>318.5</v>
          </cell>
          <cell r="W637">
            <v>-276.77</v>
          </cell>
          <cell r="X637">
            <v>295.12</v>
          </cell>
          <cell r="Y637">
            <v>39.78</v>
          </cell>
          <cell r="Z637" t="str">
            <v>Other Direct Opex</v>
          </cell>
        </row>
        <row r="638">
          <cell r="A638" t="str">
            <v>Japan</v>
          </cell>
          <cell r="B638" t="str">
            <v>Country</v>
          </cell>
          <cell r="C638" t="str">
            <v>Distributor Business</v>
          </cell>
          <cell r="D638" t="str">
            <v>GOODS</v>
          </cell>
          <cell r="E638" t="str">
            <v>PUBLICATION&amp;SUBSCRIP</v>
          </cell>
          <cell r="V638">
            <v>3500</v>
          </cell>
          <cell r="W638">
            <v>-3500</v>
          </cell>
          <cell r="X638">
            <v>3468.05</v>
          </cell>
          <cell r="Y638">
            <v>0</v>
          </cell>
          <cell r="Z638" t="str">
            <v>Other Direct Opex</v>
          </cell>
        </row>
        <row r="639">
          <cell r="A639" t="str">
            <v>Japan</v>
          </cell>
          <cell r="B639" t="str">
            <v>Country</v>
          </cell>
          <cell r="C639" t="str">
            <v>Distributor Business</v>
          </cell>
          <cell r="D639" t="str">
            <v>GOODS</v>
          </cell>
          <cell r="E639" t="str">
            <v>GIFT</v>
          </cell>
          <cell r="F639">
            <v>31.56</v>
          </cell>
          <cell r="H639">
            <v>668.11</v>
          </cell>
          <cell r="R639">
            <v>699.67</v>
          </cell>
          <cell r="S639">
            <v>0</v>
          </cell>
          <cell r="T639">
            <v>699.67</v>
          </cell>
          <cell r="U639">
            <v>740.05</v>
          </cell>
          <cell r="V639">
            <v>805.63</v>
          </cell>
          <cell r="W639">
            <v>-65.58</v>
          </cell>
          <cell r="X639">
            <v>756.61</v>
          </cell>
          <cell r="Y639">
            <v>699.67</v>
          </cell>
          <cell r="Z639" t="str">
            <v>Other Direct Opex</v>
          </cell>
        </row>
        <row r="640">
          <cell r="A640" t="str">
            <v>Japan</v>
          </cell>
          <cell r="B640" t="str">
            <v>Country</v>
          </cell>
          <cell r="C640" t="str">
            <v>Distributor Business</v>
          </cell>
          <cell r="D640" t="str">
            <v>GOODS</v>
          </cell>
          <cell r="E640" t="str">
            <v>OTHER</v>
          </cell>
          <cell r="H640">
            <v>53.38</v>
          </cell>
          <cell r="R640">
            <v>53.38</v>
          </cell>
          <cell r="S640">
            <v>0</v>
          </cell>
          <cell r="T640">
            <v>53.38</v>
          </cell>
          <cell r="U640">
            <v>54.77</v>
          </cell>
          <cell r="V640">
            <v>1261.01</v>
          </cell>
          <cell r="W640">
            <v>-1206.24</v>
          </cell>
          <cell r="X640">
            <v>1225.0899999999999</v>
          </cell>
          <cell r="Y640">
            <v>53.38</v>
          </cell>
          <cell r="Z640" t="str">
            <v>Other Direct Opex</v>
          </cell>
        </row>
        <row r="641">
          <cell r="A641" t="str">
            <v>Japan</v>
          </cell>
          <cell r="B641" t="str">
            <v>Country</v>
          </cell>
          <cell r="C641" t="str">
            <v>Distributor Business</v>
          </cell>
          <cell r="D641" t="str">
            <v>TAX</v>
          </cell>
          <cell r="E641" t="str">
            <v>TAX</v>
          </cell>
          <cell r="H641">
            <v>168.32</v>
          </cell>
          <cell r="R641">
            <v>168.32</v>
          </cell>
          <cell r="S641">
            <v>0</v>
          </cell>
          <cell r="T641">
            <v>168.32</v>
          </cell>
          <cell r="U641">
            <v>171.97</v>
          </cell>
          <cell r="W641">
            <v>171.97</v>
          </cell>
          <cell r="Y641">
            <v>168.32</v>
          </cell>
          <cell r="Z641" t="str">
            <v>Other Direct Opex</v>
          </cell>
        </row>
        <row r="642">
          <cell r="A642" t="str">
            <v>Japan</v>
          </cell>
          <cell r="B642" t="str">
            <v>Country</v>
          </cell>
          <cell r="C642" t="str">
            <v>Distributor Business</v>
          </cell>
          <cell r="D642" t="str">
            <v>EMIT</v>
          </cell>
          <cell r="E642" t="str">
            <v>TELECOM</v>
          </cell>
          <cell r="F642">
            <v>870.02</v>
          </cell>
          <cell r="G642">
            <v>1112.57</v>
          </cell>
          <cell r="H642">
            <v>710.96</v>
          </cell>
          <cell r="I642">
            <v>493.64</v>
          </cell>
          <cell r="R642">
            <v>3187.19</v>
          </cell>
          <cell r="S642">
            <v>0</v>
          </cell>
          <cell r="T642">
            <v>3187.19</v>
          </cell>
          <cell r="U642">
            <v>3299.9</v>
          </cell>
          <cell r="V642">
            <v>11132.98</v>
          </cell>
          <cell r="W642">
            <v>-7833.08</v>
          </cell>
          <cell r="X642">
            <v>10654.47</v>
          </cell>
          <cell r="Y642">
            <v>2693.55</v>
          </cell>
          <cell r="Z642" t="str">
            <v>Services</v>
          </cell>
        </row>
        <row r="643">
          <cell r="A643" t="str">
            <v>Japan</v>
          </cell>
          <cell r="B643" t="str">
            <v>Country</v>
          </cell>
          <cell r="C643" t="str">
            <v>Distributor Business</v>
          </cell>
          <cell r="D643" t="str">
            <v>HR</v>
          </cell>
          <cell r="E643" t="str">
            <v>HR</v>
          </cell>
          <cell r="V643">
            <v>22775</v>
          </cell>
          <cell r="W643">
            <v>-22775</v>
          </cell>
          <cell r="X643">
            <v>20107.09</v>
          </cell>
          <cell r="Y643">
            <v>0</v>
          </cell>
          <cell r="Z643" t="str">
            <v>Services</v>
          </cell>
        </row>
        <row r="644">
          <cell r="A644" t="str">
            <v>Japan</v>
          </cell>
          <cell r="B644" t="str">
            <v>Country</v>
          </cell>
          <cell r="C644" t="str">
            <v>Field Engineering Su</v>
          </cell>
          <cell r="D644" t="str">
            <v>EMPLOYEE</v>
          </cell>
          <cell r="E644" t="str">
            <v>SWB</v>
          </cell>
          <cell r="F644">
            <v>61932.31</v>
          </cell>
          <cell r="G644">
            <v>62032.12</v>
          </cell>
          <cell r="H644">
            <v>60011.47</v>
          </cell>
          <cell r="R644">
            <v>183975.9</v>
          </cell>
          <cell r="S644">
            <v>0</v>
          </cell>
          <cell r="T644">
            <v>183975.9</v>
          </cell>
          <cell r="U644">
            <v>192049.86</v>
          </cell>
          <cell r="V644">
            <v>747383.71</v>
          </cell>
          <cell r="W644">
            <v>-555333.85</v>
          </cell>
          <cell r="X644">
            <v>706808.24</v>
          </cell>
          <cell r="Y644">
            <v>183975.9</v>
          </cell>
          <cell r="Z644" t="str">
            <v>Employee Expenses</v>
          </cell>
        </row>
        <row r="645">
          <cell r="A645" t="str">
            <v>Japan</v>
          </cell>
          <cell r="B645" t="str">
            <v>Country</v>
          </cell>
          <cell r="C645" t="str">
            <v>Field Engineering Su</v>
          </cell>
          <cell r="D645" t="str">
            <v>EMPLOYEE</v>
          </cell>
          <cell r="E645" t="str">
            <v>T&amp;E</v>
          </cell>
          <cell r="F645">
            <v>-4842.21</v>
          </cell>
          <cell r="G645">
            <v>5845.33</v>
          </cell>
          <cell r="H645">
            <v>12503.47</v>
          </cell>
          <cell r="I645">
            <v>8892.41</v>
          </cell>
          <cell r="R645">
            <v>22399</v>
          </cell>
          <cell r="S645">
            <v>0</v>
          </cell>
          <cell r="T645">
            <v>22399</v>
          </cell>
          <cell r="U645">
            <v>23270.12</v>
          </cell>
          <cell r="V645">
            <v>116129.11</v>
          </cell>
          <cell r="W645">
            <v>-92858.99</v>
          </cell>
          <cell r="X645">
            <v>110375.36</v>
          </cell>
          <cell r="Y645">
            <v>13506.59</v>
          </cell>
          <cell r="Z645" t="str">
            <v>T&amp;E</v>
          </cell>
        </row>
        <row r="646">
          <cell r="A646" t="str">
            <v>Japan</v>
          </cell>
          <cell r="B646" t="str">
            <v>Country</v>
          </cell>
          <cell r="C646" t="str">
            <v>Field Engineering Su</v>
          </cell>
          <cell r="D646" t="str">
            <v>EMPLOYEE</v>
          </cell>
          <cell r="E646" t="str">
            <v>TRAINING</v>
          </cell>
          <cell r="V646">
            <v>5388.45</v>
          </cell>
          <cell r="W646">
            <v>-5388.45</v>
          </cell>
          <cell r="X646">
            <v>4878.4399999999996</v>
          </cell>
          <cell r="Y646">
            <v>0</v>
          </cell>
          <cell r="Z646" t="str">
            <v>Employee Expenses</v>
          </cell>
        </row>
        <row r="647">
          <cell r="A647" t="str">
            <v>Japan</v>
          </cell>
          <cell r="B647" t="str">
            <v>Country</v>
          </cell>
          <cell r="C647" t="str">
            <v>Field Engineering Su</v>
          </cell>
          <cell r="D647" t="str">
            <v>EMPLOYEE</v>
          </cell>
          <cell r="E647" t="str">
            <v>RELOCATION</v>
          </cell>
          <cell r="V647">
            <v>565.78</v>
          </cell>
          <cell r="W647">
            <v>-565.78</v>
          </cell>
          <cell r="X647">
            <v>564.29</v>
          </cell>
          <cell r="Y647">
            <v>0</v>
          </cell>
          <cell r="Z647" t="str">
            <v>Employee Expenses</v>
          </cell>
        </row>
        <row r="648">
          <cell r="A648" t="str">
            <v>Japan</v>
          </cell>
          <cell r="B648" t="str">
            <v>Country</v>
          </cell>
          <cell r="C648" t="str">
            <v>Field Engineering Su</v>
          </cell>
          <cell r="D648" t="str">
            <v>EMPLOYEE</v>
          </cell>
          <cell r="E648" t="str">
            <v>TAX_PAYROLL</v>
          </cell>
          <cell r="F648">
            <v>6992.79</v>
          </cell>
          <cell r="G648">
            <v>5934.98</v>
          </cell>
          <cell r="H648">
            <v>5934.78</v>
          </cell>
          <cell r="I648">
            <v>-8536.26</v>
          </cell>
          <cell r="R648">
            <v>10326.290000000001</v>
          </cell>
          <cell r="S648">
            <v>0</v>
          </cell>
          <cell r="T648">
            <v>10326.290000000001</v>
          </cell>
          <cell r="U648">
            <v>10834.47</v>
          </cell>
          <cell r="V648">
            <v>72954.42</v>
          </cell>
          <cell r="W648">
            <v>-62119.95</v>
          </cell>
          <cell r="X648">
            <v>68905.61</v>
          </cell>
          <cell r="Y648">
            <v>18862.55</v>
          </cell>
          <cell r="Z648" t="str">
            <v>Employee Expenses</v>
          </cell>
        </row>
        <row r="649">
          <cell r="A649" t="str">
            <v>Japan</v>
          </cell>
          <cell r="B649" t="str">
            <v>Country</v>
          </cell>
          <cell r="C649" t="str">
            <v>Field Engineering Su</v>
          </cell>
          <cell r="D649" t="str">
            <v>EMPLOYEE</v>
          </cell>
          <cell r="E649" t="str">
            <v>PENSION</v>
          </cell>
          <cell r="F649">
            <v>4576.2</v>
          </cell>
          <cell r="G649">
            <v>4576.2</v>
          </cell>
          <cell r="H649">
            <v>4576.2</v>
          </cell>
          <cell r="R649">
            <v>13728.6</v>
          </cell>
          <cell r="S649">
            <v>0</v>
          </cell>
          <cell r="T649">
            <v>13728.6</v>
          </cell>
          <cell r="U649">
            <v>14329.3</v>
          </cell>
          <cell r="V649">
            <v>55757.48</v>
          </cell>
          <cell r="W649">
            <v>-41428.18</v>
          </cell>
          <cell r="X649">
            <v>52802.64</v>
          </cell>
          <cell r="Y649">
            <v>13728.599999999999</v>
          </cell>
          <cell r="Z649" t="str">
            <v>Employee Expenses</v>
          </cell>
        </row>
        <row r="650">
          <cell r="A650" t="str">
            <v>Japan</v>
          </cell>
          <cell r="B650" t="str">
            <v>Country</v>
          </cell>
          <cell r="C650" t="str">
            <v>Field Engineering Su</v>
          </cell>
          <cell r="D650" t="str">
            <v>EMPLOYEE</v>
          </cell>
          <cell r="E650" t="str">
            <v>EMPLOYEE_SWB</v>
          </cell>
          <cell r="F650">
            <v>14274.86</v>
          </cell>
          <cell r="G650">
            <v>13606.76</v>
          </cell>
          <cell r="H650">
            <v>13874.83</v>
          </cell>
          <cell r="R650">
            <v>41756.449999999997</v>
          </cell>
          <cell r="S650">
            <v>0</v>
          </cell>
          <cell r="T650">
            <v>41756.449999999997</v>
          </cell>
          <cell r="U650">
            <v>43615.33</v>
          </cell>
          <cell r="V650">
            <v>177911.07</v>
          </cell>
          <cell r="W650">
            <v>-134295.74</v>
          </cell>
          <cell r="X650">
            <v>169656.03</v>
          </cell>
          <cell r="Y650">
            <v>41756.450000000004</v>
          </cell>
          <cell r="Z650" t="str">
            <v>Employee Expenses</v>
          </cell>
        </row>
        <row r="651">
          <cell r="A651" t="str">
            <v>Japan</v>
          </cell>
          <cell r="B651" t="str">
            <v>Country</v>
          </cell>
          <cell r="C651" t="str">
            <v>Field Engineering Su</v>
          </cell>
          <cell r="D651" t="str">
            <v>CUSTOMER</v>
          </cell>
          <cell r="E651" t="str">
            <v>CONVENTION&amp;SEMINAR</v>
          </cell>
          <cell r="V651">
            <v>47.92</v>
          </cell>
          <cell r="W651">
            <v>-47.92</v>
          </cell>
          <cell r="X651">
            <v>47.46</v>
          </cell>
          <cell r="Y651">
            <v>0</v>
          </cell>
          <cell r="Z651" t="str">
            <v>Other Direct Opex</v>
          </cell>
        </row>
        <row r="652">
          <cell r="A652" t="str">
            <v>Japan</v>
          </cell>
          <cell r="B652" t="str">
            <v>Country</v>
          </cell>
          <cell r="C652" t="str">
            <v>Field Engineering Su</v>
          </cell>
          <cell r="D652" t="str">
            <v>SERVICE</v>
          </cell>
          <cell r="E652" t="str">
            <v>SITE</v>
          </cell>
          <cell r="F652">
            <v>-16.670000000000002</v>
          </cell>
          <cell r="G652">
            <v>16.670000000000002</v>
          </cell>
          <cell r="R652">
            <v>0</v>
          </cell>
          <cell r="S652">
            <v>0</v>
          </cell>
          <cell r="T652">
            <v>0</v>
          </cell>
          <cell r="U652">
            <v>0.14000000000000001</v>
          </cell>
          <cell r="V652">
            <v>33.9</v>
          </cell>
          <cell r="W652">
            <v>-33.76</v>
          </cell>
          <cell r="X652">
            <v>31.08</v>
          </cell>
          <cell r="Y652">
            <v>0</v>
          </cell>
          <cell r="Z652" t="str">
            <v>Services</v>
          </cell>
        </row>
        <row r="653">
          <cell r="A653" t="str">
            <v>Japan</v>
          </cell>
          <cell r="B653" t="str">
            <v>Country</v>
          </cell>
          <cell r="C653" t="str">
            <v>Field Engineering Su</v>
          </cell>
          <cell r="D653" t="str">
            <v>SERVICE</v>
          </cell>
          <cell r="E653" t="str">
            <v>TECHNICAL_NON_R&amp;D</v>
          </cell>
          <cell r="F653">
            <v>17.13</v>
          </cell>
          <cell r="G653">
            <v>848.75</v>
          </cell>
          <cell r="R653">
            <v>865.88</v>
          </cell>
          <cell r="S653">
            <v>0</v>
          </cell>
          <cell r="T653">
            <v>865.88</v>
          </cell>
          <cell r="U653">
            <v>919.96</v>
          </cell>
          <cell r="V653">
            <v>1231.01</v>
          </cell>
          <cell r="W653">
            <v>-311.05</v>
          </cell>
          <cell r="X653">
            <v>1197.6300000000001</v>
          </cell>
          <cell r="Y653">
            <v>865.88</v>
          </cell>
          <cell r="Z653" t="str">
            <v>Services</v>
          </cell>
        </row>
        <row r="654">
          <cell r="A654" t="str">
            <v>Japan</v>
          </cell>
          <cell r="B654" t="str">
            <v>Country</v>
          </cell>
          <cell r="C654" t="str">
            <v>Field Engineering Su</v>
          </cell>
          <cell r="D654" t="str">
            <v>SERVICE</v>
          </cell>
          <cell r="E654" t="str">
            <v>OTHER</v>
          </cell>
          <cell r="V654">
            <v>560.89</v>
          </cell>
          <cell r="W654">
            <v>-560.89</v>
          </cell>
          <cell r="X654">
            <v>501.86</v>
          </cell>
          <cell r="Y654">
            <v>0</v>
          </cell>
          <cell r="Z654" t="str">
            <v>Other Direct Opex</v>
          </cell>
        </row>
        <row r="655">
          <cell r="A655" t="str">
            <v>Japan</v>
          </cell>
          <cell r="B655" t="str">
            <v>Country</v>
          </cell>
          <cell r="C655" t="str">
            <v>Field Engineering Su</v>
          </cell>
          <cell r="D655" t="str">
            <v>GOODS</v>
          </cell>
          <cell r="E655" t="str">
            <v>OFFICE&amp;STATIONARY</v>
          </cell>
          <cell r="F655">
            <v>-10.92</v>
          </cell>
          <cell r="G655">
            <v>13.91</v>
          </cell>
          <cell r="H655">
            <v>4.01</v>
          </cell>
          <cell r="I655">
            <v>24.72</v>
          </cell>
          <cell r="R655">
            <v>31.72</v>
          </cell>
          <cell r="S655">
            <v>0</v>
          </cell>
          <cell r="T655">
            <v>31.72</v>
          </cell>
          <cell r="U655">
            <v>32.770000000000003</v>
          </cell>
          <cell r="V655">
            <v>638.11</v>
          </cell>
          <cell r="W655">
            <v>-605.34</v>
          </cell>
          <cell r="X655">
            <v>614.84</v>
          </cell>
          <cell r="Y655">
            <v>7</v>
          </cell>
          <cell r="Z655" t="str">
            <v>Other Direct Opex</v>
          </cell>
        </row>
        <row r="656">
          <cell r="A656" t="str">
            <v>Japan</v>
          </cell>
          <cell r="B656" t="str">
            <v>Country</v>
          </cell>
          <cell r="C656" t="str">
            <v>Field Engineering Su</v>
          </cell>
          <cell r="D656" t="str">
            <v>GOODS</v>
          </cell>
          <cell r="E656" t="str">
            <v>EQUIPMENT&amp;FURNITURE</v>
          </cell>
          <cell r="H656">
            <v>86.26</v>
          </cell>
          <cell r="I656">
            <v>580.17999999999995</v>
          </cell>
          <cell r="R656">
            <v>666.44</v>
          </cell>
          <cell r="S656">
            <v>0</v>
          </cell>
          <cell r="T656">
            <v>666.44</v>
          </cell>
          <cell r="U656">
            <v>678.43</v>
          </cell>
          <cell r="V656">
            <v>423.47</v>
          </cell>
          <cell r="W656">
            <v>254.96</v>
          </cell>
          <cell r="X656">
            <v>382.39</v>
          </cell>
          <cell r="Y656">
            <v>86.26</v>
          </cell>
          <cell r="Z656" t="str">
            <v>Other Direct Opex</v>
          </cell>
        </row>
        <row r="657">
          <cell r="A657" t="str">
            <v>Japan</v>
          </cell>
          <cell r="B657" t="str">
            <v>Country</v>
          </cell>
          <cell r="C657" t="str">
            <v>Field Engineering Su</v>
          </cell>
          <cell r="D657" t="str">
            <v>GOODS</v>
          </cell>
          <cell r="E657" t="str">
            <v>POSTAGE</v>
          </cell>
          <cell r="F657">
            <v>-5.5</v>
          </cell>
          <cell r="G657">
            <v>22.44</v>
          </cell>
          <cell r="H657">
            <v>18.22</v>
          </cell>
          <cell r="I657">
            <v>4.21</v>
          </cell>
          <cell r="R657">
            <v>39.369999999999997</v>
          </cell>
          <cell r="S657">
            <v>0</v>
          </cell>
          <cell r="T657">
            <v>39.369999999999997</v>
          </cell>
          <cell r="U657">
            <v>41.08</v>
          </cell>
          <cell r="V657">
            <v>363.48</v>
          </cell>
          <cell r="W657">
            <v>-322.39999999999998</v>
          </cell>
          <cell r="X657">
            <v>343.57</v>
          </cell>
          <cell r="Y657">
            <v>35.159999999999997</v>
          </cell>
          <cell r="Z657" t="str">
            <v>Other Direct Opex</v>
          </cell>
        </row>
        <row r="658">
          <cell r="A658" t="str">
            <v>Japan</v>
          </cell>
          <cell r="B658" t="str">
            <v>Country</v>
          </cell>
          <cell r="C658" t="str">
            <v>Field Engineering Su</v>
          </cell>
          <cell r="D658" t="str">
            <v>GOODS</v>
          </cell>
          <cell r="E658" t="str">
            <v>PUBLICATION&amp;SUBSCRIP</v>
          </cell>
          <cell r="V658">
            <v>868.13</v>
          </cell>
          <cell r="W658">
            <v>-868.13</v>
          </cell>
          <cell r="X658">
            <v>820.72</v>
          </cell>
          <cell r="Y658">
            <v>0</v>
          </cell>
          <cell r="Z658" t="str">
            <v>Other Direct Opex</v>
          </cell>
        </row>
        <row r="659">
          <cell r="A659" t="str">
            <v>Japan</v>
          </cell>
          <cell r="B659" t="str">
            <v>Country</v>
          </cell>
          <cell r="C659" t="str">
            <v>Field Engineering Su</v>
          </cell>
          <cell r="D659" t="str">
            <v>GOODS</v>
          </cell>
          <cell r="E659" t="str">
            <v>CLOTHING_SAFETY</v>
          </cell>
          <cell r="V659">
            <v>228.25</v>
          </cell>
          <cell r="W659">
            <v>-228.25</v>
          </cell>
          <cell r="X659">
            <v>226.85</v>
          </cell>
          <cell r="Y659">
            <v>0</v>
          </cell>
          <cell r="Z659" t="str">
            <v>Other Direct Opex</v>
          </cell>
        </row>
        <row r="660">
          <cell r="A660" t="str">
            <v>Japan</v>
          </cell>
          <cell r="B660" t="str">
            <v>Country</v>
          </cell>
          <cell r="C660" t="str">
            <v>Field Engineering Su</v>
          </cell>
          <cell r="D660" t="str">
            <v>GOODS</v>
          </cell>
          <cell r="E660" t="str">
            <v>TRAINING</v>
          </cell>
          <cell r="V660">
            <v>19.82</v>
          </cell>
          <cell r="W660">
            <v>-19.82</v>
          </cell>
          <cell r="X660">
            <v>19.37</v>
          </cell>
          <cell r="Y660">
            <v>0</v>
          </cell>
          <cell r="Z660" t="str">
            <v>Employee Expenses</v>
          </cell>
        </row>
        <row r="661">
          <cell r="A661" t="str">
            <v>Japan</v>
          </cell>
          <cell r="B661" t="str">
            <v>Country</v>
          </cell>
          <cell r="C661" t="str">
            <v>Field Engineering Su</v>
          </cell>
          <cell r="D661" t="str">
            <v>GOODS</v>
          </cell>
          <cell r="E661" t="str">
            <v>PETROLEUM</v>
          </cell>
          <cell r="V661">
            <v>4.08</v>
          </cell>
          <cell r="W661">
            <v>-4.08</v>
          </cell>
          <cell r="X661">
            <v>4.07</v>
          </cell>
          <cell r="Y661">
            <v>0</v>
          </cell>
          <cell r="Z661" t="str">
            <v>Other Direct Opex</v>
          </cell>
        </row>
        <row r="662">
          <cell r="A662" t="str">
            <v>Japan</v>
          </cell>
          <cell r="B662" t="str">
            <v>Country</v>
          </cell>
          <cell r="C662" t="str">
            <v>Field Engineering Su</v>
          </cell>
          <cell r="D662" t="str">
            <v>GOODS</v>
          </cell>
          <cell r="E662" t="str">
            <v>OTHER</v>
          </cell>
          <cell r="I662">
            <v>4.99</v>
          </cell>
          <cell r="R662">
            <v>4.99</v>
          </cell>
          <cell r="S662">
            <v>0</v>
          </cell>
          <cell r="T662">
            <v>4.99</v>
          </cell>
          <cell r="U662">
            <v>5.07</v>
          </cell>
          <cell r="V662">
            <v>350.97</v>
          </cell>
          <cell r="W662">
            <v>-345.9</v>
          </cell>
          <cell r="X662">
            <v>338.9</v>
          </cell>
          <cell r="Y662">
            <v>0</v>
          </cell>
          <cell r="Z662" t="str">
            <v>Other Direct Opex</v>
          </cell>
        </row>
        <row r="663">
          <cell r="A663" t="str">
            <v>Japan</v>
          </cell>
          <cell r="B663" t="str">
            <v>Country</v>
          </cell>
          <cell r="C663" t="str">
            <v>Field Engineering Su</v>
          </cell>
          <cell r="D663" t="str">
            <v>EMIT</v>
          </cell>
          <cell r="E663" t="str">
            <v>TELECOM</v>
          </cell>
          <cell r="F663">
            <v>889.12</v>
          </cell>
          <cell r="G663">
            <v>972.09</v>
          </cell>
          <cell r="H663">
            <v>995.86</v>
          </cell>
          <cell r="I663">
            <v>558.84</v>
          </cell>
          <cell r="R663">
            <v>3415.91</v>
          </cell>
          <cell r="S663">
            <v>0</v>
          </cell>
          <cell r="T663">
            <v>3415.91</v>
          </cell>
          <cell r="U663">
            <v>3532.38</v>
          </cell>
          <cell r="V663">
            <v>13374.24</v>
          </cell>
          <cell r="W663">
            <v>-9841.86</v>
          </cell>
          <cell r="X663">
            <v>12860.18</v>
          </cell>
          <cell r="Y663">
            <v>2857.07</v>
          </cell>
          <cell r="Z663" t="str">
            <v>Services</v>
          </cell>
        </row>
        <row r="664">
          <cell r="A664" t="str">
            <v>Japan</v>
          </cell>
          <cell r="B664" t="str">
            <v>Country</v>
          </cell>
          <cell r="C664" t="str">
            <v>Field Engineering Su</v>
          </cell>
          <cell r="D664" t="str">
            <v>LEGAL</v>
          </cell>
          <cell r="E664" t="str">
            <v>LEGAL</v>
          </cell>
          <cell r="V664">
            <v>113.06</v>
          </cell>
          <cell r="W664">
            <v>-113.06</v>
          </cell>
          <cell r="X664">
            <v>113.06</v>
          </cell>
          <cell r="Y664">
            <v>0</v>
          </cell>
          <cell r="Z664" t="str">
            <v>Services</v>
          </cell>
        </row>
        <row r="665">
          <cell r="A665" t="str">
            <v>Japan</v>
          </cell>
          <cell r="B665" t="str">
            <v>Country</v>
          </cell>
          <cell r="C665" t="str">
            <v>Industrial Sales</v>
          </cell>
          <cell r="D665" t="str">
            <v>EMPLOYEE</v>
          </cell>
          <cell r="E665" t="str">
            <v>SWB</v>
          </cell>
          <cell r="F665">
            <v>41562.32</v>
          </cell>
          <cell r="G665">
            <v>40602.699999999997</v>
          </cell>
          <cell r="H665">
            <v>39718.67</v>
          </cell>
          <cell r="R665">
            <v>121883.69</v>
          </cell>
          <cell r="S665">
            <v>0</v>
          </cell>
          <cell r="T665">
            <v>121883.69</v>
          </cell>
          <cell r="U665">
            <v>127225.7</v>
          </cell>
          <cell r="V665">
            <v>533914.25</v>
          </cell>
          <cell r="W665">
            <v>-406688.55</v>
          </cell>
          <cell r="X665">
            <v>505942.98</v>
          </cell>
          <cell r="Y665">
            <v>121883.68999999999</v>
          </cell>
          <cell r="Z665" t="str">
            <v>Employee Expenses</v>
          </cell>
        </row>
        <row r="666">
          <cell r="A666" t="str">
            <v>Japan</v>
          </cell>
          <cell r="B666" t="str">
            <v>Country</v>
          </cell>
          <cell r="C666" t="str">
            <v>Industrial Sales</v>
          </cell>
          <cell r="D666" t="str">
            <v>EMPLOYEE</v>
          </cell>
          <cell r="E666" t="str">
            <v>T&amp;E</v>
          </cell>
          <cell r="F666">
            <v>4601.7700000000004</v>
          </cell>
          <cell r="G666">
            <v>6483.83</v>
          </cell>
          <cell r="H666">
            <v>9735.44</v>
          </cell>
          <cell r="I666">
            <v>2346.54</v>
          </cell>
          <cell r="R666">
            <v>23167.58</v>
          </cell>
          <cell r="S666">
            <v>0</v>
          </cell>
          <cell r="T666">
            <v>23167.58</v>
          </cell>
          <cell r="U666">
            <v>24147.87</v>
          </cell>
          <cell r="V666">
            <v>88180.04</v>
          </cell>
          <cell r="W666">
            <v>-64032.17</v>
          </cell>
          <cell r="X666">
            <v>84487.54</v>
          </cell>
          <cell r="Y666">
            <v>20821.04</v>
          </cell>
          <cell r="Z666" t="str">
            <v>T&amp;E</v>
          </cell>
        </row>
        <row r="667">
          <cell r="A667" t="str">
            <v>Japan</v>
          </cell>
          <cell r="B667" t="str">
            <v>Country</v>
          </cell>
          <cell r="C667" t="str">
            <v>Industrial Sales</v>
          </cell>
          <cell r="D667" t="str">
            <v>EMPLOYEE</v>
          </cell>
          <cell r="E667" t="str">
            <v>TRAINING</v>
          </cell>
          <cell r="V667">
            <v>5409.92</v>
          </cell>
          <cell r="W667">
            <v>-5409.92</v>
          </cell>
          <cell r="X667">
            <v>5186.25</v>
          </cell>
          <cell r="Y667">
            <v>0</v>
          </cell>
          <cell r="Z667" t="str">
            <v>Employee Expenses</v>
          </cell>
        </row>
        <row r="668">
          <cell r="A668" t="str">
            <v>Japan</v>
          </cell>
          <cell r="B668" t="str">
            <v>Country</v>
          </cell>
          <cell r="C668" t="str">
            <v>Industrial Sales</v>
          </cell>
          <cell r="D668" t="str">
            <v>EMPLOYEE</v>
          </cell>
          <cell r="E668" t="str">
            <v>RELOCATION</v>
          </cell>
          <cell r="V668">
            <v>2121.86</v>
          </cell>
          <cell r="W668">
            <v>-2121.86</v>
          </cell>
          <cell r="X668">
            <v>2113.84</v>
          </cell>
          <cell r="Y668">
            <v>0</v>
          </cell>
          <cell r="Z668" t="str">
            <v>Employee Expenses</v>
          </cell>
        </row>
        <row r="669">
          <cell r="A669" t="str">
            <v>Japan</v>
          </cell>
          <cell r="B669" t="str">
            <v>Country</v>
          </cell>
          <cell r="C669" t="str">
            <v>Industrial Sales</v>
          </cell>
          <cell r="D669" t="str">
            <v>EMPLOYEE</v>
          </cell>
          <cell r="E669" t="str">
            <v>TAX_PAYROLL</v>
          </cell>
          <cell r="F669">
            <v>4454.1400000000003</v>
          </cell>
          <cell r="G669">
            <v>3818.95</v>
          </cell>
          <cell r="H669">
            <v>3819.01</v>
          </cell>
          <cell r="I669">
            <v>-5564.5</v>
          </cell>
          <cell r="R669">
            <v>6527.6</v>
          </cell>
          <cell r="S669">
            <v>0</v>
          </cell>
          <cell r="T669">
            <v>6527.6</v>
          </cell>
          <cell r="U669">
            <v>6849.08</v>
          </cell>
          <cell r="V669">
            <v>50897.98</v>
          </cell>
          <cell r="W669">
            <v>-44048.9</v>
          </cell>
          <cell r="X669">
            <v>48197.1</v>
          </cell>
          <cell r="Y669">
            <v>12092.1</v>
          </cell>
          <cell r="Z669" t="str">
            <v>Employee Expenses</v>
          </cell>
        </row>
        <row r="670">
          <cell r="A670" t="str">
            <v>Japan</v>
          </cell>
          <cell r="B670" t="str">
            <v>Country</v>
          </cell>
          <cell r="C670" t="str">
            <v>Industrial Sales</v>
          </cell>
          <cell r="D670" t="str">
            <v>EMPLOYEE</v>
          </cell>
          <cell r="E670" t="str">
            <v>PENSION</v>
          </cell>
          <cell r="F670">
            <v>2745.72</v>
          </cell>
          <cell r="G670">
            <v>2745.72</v>
          </cell>
          <cell r="H670">
            <v>2745.72</v>
          </cell>
          <cell r="R670">
            <v>8237.16</v>
          </cell>
          <cell r="S670">
            <v>0</v>
          </cell>
          <cell r="T670">
            <v>8237.16</v>
          </cell>
          <cell r="U670">
            <v>8597.59</v>
          </cell>
          <cell r="V670">
            <v>36765.25</v>
          </cell>
          <cell r="W670">
            <v>-28167.66</v>
          </cell>
          <cell r="X670">
            <v>34903.440000000002</v>
          </cell>
          <cell r="Y670">
            <v>8237.16</v>
          </cell>
          <cell r="Z670" t="str">
            <v>Employee Expenses</v>
          </cell>
        </row>
        <row r="671">
          <cell r="A671" t="str">
            <v>Japan</v>
          </cell>
          <cell r="B671" t="str">
            <v>Country</v>
          </cell>
          <cell r="C671" t="str">
            <v>Industrial Sales</v>
          </cell>
          <cell r="D671" t="str">
            <v>CONTRACTOR</v>
          </cell>
          <cell r="E671" t="str">
            <v>CONTRACTOR</v>
          </cell>
          <cell r="V671">
            <v>14720.41</v>
          </cell>
          <cell r="W671">
            <v>-14720.41</v>
          </cell>
          <cell r="X671">
            <v>14019.61</v>
          </cell>
          <cell r="Y671">
            <v>0</v>
          </cell>
          <cell r="Z671" t="str">
            <v>Services</v>
          </cell>
        </row>
        <row r="672">
          <cell r="A672" t="str">
            <v>Japan</v>
          </cell>
          <cell r="B672" t="str">
            <v>Country</v>
          </cell>
          <cell r="C672" t="str">
            <v>Industrial Sales</v>
          </cell>
          <cell r="D672" t="str">
            <v>COMMISSIONS</v>
          </cell>
          <cell r="E672" t="str">
            <v>COMMISSIONS</v>
          </cell>
          <cell r="V672">
            <v>2731.07</v>
          </cell>
          <cell r="W672">
            <v>-2731.07</v>
          </cell>
          <cell r="X672">
            <v>2610.25</v>
          </cell>
          <cell r="Y672">
            <v>0</v>
          </cell>
          <cell r="Z672" t="str">
            <v>Commissions (3rd Party)</v>
          </cell>
        </row>
        <row r="673">
          <cell r="A673" t="str">
            <v>Japan</v>
          </cell>
          <cell r="B673" t="str">
            <v>Country</v>
          </cell>
          <cell r="C673" t="str">
            <v>Industrial Sales</v>
          </cell>
          <cell r="D673" t="str">
            <v>CUSTOMER</v>
          </cell>
          <cell r="E673" t="str">
            <v>SAMPLE</v>
          </cell>
          <cell r="F673">
            <v>43.02</v>
          </cell>
          <cell r="G673">
            <v>43.02</v>
          </cell>
          <cell r="H673">
            <v>25.23</v>
          </cell>
          <cell r="R673">
            <v>111.27</v>
          </cell>
          <cell r="S673">
            <v>0</v>
          </cell>
          <cell r="T673">
            <v>111.27</v>
          </cell>
          <cell r="U673">
            <v>114.96</v>
          </cell>
          <cell r="W673">
            <v>114.96</v>
          </cell>
          <cell r="Y673">
            <v>111.27000000000001</v>
          </cell>
          <cell r="Z673" t="str">
            <v>Other Direct Opex</v>
          </cell>
        </row>
        <row r="674">
          <cell r="A674" t="str">
            <v>Japan</v>
          </cell>
          <cell r="B674" t="str">
            <v>Country</v>
          </cell>
          <cell r="C674" t="str">
            <v>Industrial Sales</v>
          </cell>
          <cell r="D674" t="str">
            <v>CUSTOMER</v>
          </cell>
          <cell r="E674" t="str">
            <v>TRADE_POLICY_ADJ</v>
          </cell>
          <cell r="V674">
            <v>571.14</v>
          </cell>
          <cell r="W674">
            <v>-571.14</v>
          </cell>
          <cell r="X674">
            <v>553.66999999999996</v>
          </cell>
          <cell r="Y674">
            <v>0</v>
          </cell>
          <cell r="Z674" t="str">
            <v>Other Direct Opex</v>
          </cell>
        </row>
        <row r="675">
          <cell r="A675" t="str">
            <v>Japan</v>
          </cell>
          <cell r="B675" t="str">
            <v>Country</v>
          </cell>
          <cell r="C675" t="str">
            <v>Industrial Sales</v>
          </cell>
          <cell r="D675" t="str">
            <v>CUSTOMER</v>
          </cell>
          <cell r="E675" t="str">
            <v>SMALL_VARIATION</v>
          </cell>
          <cell r="V675">
            <v>-102.32</v>
          </cell>
          <cell r="W675">
            <v>102.32</v>
          </cell>
          <cell r="X675">
            <v>-92.09</v>
          </cell>
          <cell r="Y675">
            <v>0</v>
          </cell>
          <cell r="Z675" t="str">
            <v>Other Direct Opex</v>
          </cell>
        </row>
        <row r="676">
          <cell r="A676" t="str">
            <v>Japan</v>
          </cell>
          <cell r="B676" t="str">
            <v>Country</v>
          </cell>
          <cell r="C676" t="str">
            <v>Industrial Sales</v>
          </cell>
          <cell r="D676" t="str">
            <v>SERVICE</v>
          </cell>
          <cell r="E676" t="str">
            <v>ENGINEERING</v>
          </cell>
          <cell r="V676">
            <v>0</v>
          </cell>
          <cell r="W676">
            <v>0</v>
          </cell>
          <cell r="X676">
            <v>0</v>
          </cell>
          <cell r="Y676">
            <v>0</v>
          </cell>
          <cell r="Z676" t="str">
            <v>Services</v>
          </cell>
        </row>
        <row r="677">
          <cell r="A677" t="str">
            <v>Japan</v>
          </cell>
          <cell r="B677" t="str">
            <v>Country</v>
          </cell>
          <cell r="C677" t="str">
            <v>Industrial Sales</v>
          </cell>
          <cell r="D677" t="str">
            <v>SERVICE</v>
          </cell>
          <cell r="E677" t="str">
            <v>SITE</v>
          </cell>
          <cell r="V677">
            <v>1304.68</v>
          </cell>
          <cell r="W677">
            <v>-1304.68</v>
          </cell>
          <cell r="X677">
            <v>1211.49</v>
          </cell>
          <cell r="Y677">
            <v>0</v>
          </cell>
          <cell r="Z677" t="str">
            <v>Services</v>
          </cell>
        </row>
        <row r="678">
          <cell r="A678" t="str">
            <v>Japan</v>
          </cell>
          <cell r="B678" t="str">
            <v>Country</v>
          </cell>
          <cell r="C678" t="str">
            <v>Industrial Sales</v>
          </cell>
          <cell r="D678" t="str">
            <v>SERVICE</v>
          </cell>
          <cell r="E678" t="str">
            <v>TECHNICAL_NON_R&amp;D</v>
          </cell>
          <cell r="F678">
            <v>5730.43</v>
          </cell>
          <cell r="G678">
            <v>12909.51</v>
          </cell>
          <cell r="H678">
            <v>-6031.28</v>
          </cell>
          <cell r="R678">
            <v>12608.66</v>
          </cell>
          <cell r="S678">
            <v>0</v>
          </cell>
          <cell r="T678">
            <v>12608.66</v>
          </cell>
          <cell r="U678">
            <v>13238.86</v>
          </cell>
          <cell r="V678">
            <v>59181.78</v>
          </cell>
          <cell r="W678">
            <v>-45942.92</v>
          </cell>
          <cell r="X678">
            <v>56388.42</v>
          </cell>
          <cell r="Y678">
            <v>12608.660000000003</v>
          </cell>
          <cell r="Z678" t="str">
            <v>Services</v>
          </cell>
        </row>
        <row r="679">
          <cell r="A679" t="str">
            <v>Japan</v>
          </cell>
          <cell r="B679" t="str">
            <v>Country</v>
          </cell>
          <cell r="C679" t="str">
            <v>Industrial Sales</v>
          </cell>
          <cell r="D679" t="str">
            <v>SERVICE</v>
          </cell>
          <cell r="E679" t="str">
            <v>OTHER</v>
          </cell>
          <cell r="G679">
            <v>1062.52</v>
          </cell>
          <cell r="R679">
            <v>1062.52</v>
          </cell>
          <cell r="S679">
            <v>0</v>
          </cell>
          <cell r="T679">
            <v>1062.52</v>
          </cell>
          <cell r="U679">
            <v>1125.0999999999999</v>
          </cell>
          <cell r="V679">
            <v>1684.32</v>
          </cell>
          <cell r="W679">
            <v>-559.22</v>
          </cell>
          <cell r="X679">
            <v>1640.31</v>
          </cell>
          <cell r="Y679">
            <v>1062.52</v>
          </cell>
          <cell r="Z679" t="str">
            <v>Other Direct Opex</v>
          </cell>
        </row>
        <row r="680">
          <cell r="A680" t="str">
            <v>Japan</v>
          </cell>
          <cell r="B680" t="str">
            <v>Country</v>
          </cell>
          <cell r="C680" t="str">
            <v>Industrial Sales</v>
          </cell>
          <cell r="D680" t="str">
            <v>GOODS</v>
          </cell>
          <cell r="E680" t="str">
            <v>OFFICE&amp;STATIONARY</v>
          </cell>
          <cell r="G680">
            <v>14.42</v>
          </cell>
          <cell r="R680">
            <v>14.42</v>
          </cell>
          <cell r="S680">
            <v>0</v>
          </cell>
          <cell r="T680">
            <v>14.42</v>
          </cell>
          <cell r="U680">
            <v>15.07</v>
          </cell>
          <cell r="V680">
            <v>553.26</v>
          </cell>
          <cell r="W680">
            <v>-538.19000000000005</v>
          </cell>
          <cell r="X680">
            <v>514.92999999999995</v>
          </cell>
          <cell r="Y680">
            <v>14.42</v>
          </cell>
          <cell r="Z680" t="str">
            <v>Other Direct Opex</v>
          </cell>
        </row>
        <row r="681">
          <cell r="A681" t="str">
            <v>Japan</v>
          </cell>
          <cell r="B681" t="str">
            <v>Country</v>
          </cell>
          <cell r="C681" t="str">
            <v>Industrial Sales</v>
          </cell>
          <cell r="D681" t="str">
            <v>GOODS</v>
          </cell>
          <cell r="E681" t="str">
            <v>EQUIPMENT&amp;FURNITURE</v>
          </cell>
          <cell r="V681">
            <v>2005.45</v>
          </cell>
          <cell r="W681">
            <v>-2005.45</v>
          </cell>
          <cell r="X681">
            <v>1990.26</v>
          </cell>
          <cell r="Y681">
            <v>0</v>
          </cell>
          <cell r="Z681" t="str">
            <v>Other Direct Opex</v>
          </cell>
        </row>
        <row r="682">
          <cell r="A682" t="str">
            <v>Japan</v>
          </cell>
          <cell r="B682" t="str">
            <v>Country</v>
          </cell>
          <cell r="C682" t="str">
            <v>Industrial Sales</v>
          </cell>
          <cell r="D682" t="str">
            <v>GOODS</v>
          </cell>
          <cell r="E682" t="str">
            <v>CREDIT_CARD_PURCHASE</v>
          </cell>
          <cell r="V682">
            <v>138.19999999999999</v>
          </cell>
          <cell r="W682">
            <v>-138.19999999999999</v>
          </cell>
          <cell r="X682">
            <v>135.02000000000001</v>
          </cell>
          <cell r="Y682">
            <v>0</v>
          </cell>
          <cell r="Z682" t="str">
            <v>Other Direct Opex</v>
          </cell>
        </row>
        <row r="683">
          <cell r="A683" t="str">
            <v>Japan</v>
          </cell>
          <cell r="B683" t="str">
            <v>Country</v>
          </cell>
          <cell r="C683" t="str">
            <v>Industrial Sales</v>
          </cell>
          <cell r="D683" t="str">
            <v>GOODS</v>
          </cell>
          <cell r="E683" t="str">
            <v>POSTAGE</v>
          </cell>
          <cell r="G683">
            <v>10.32</v>
          </cell>
          <cell r="H683">
            <v>6.1</v>
          </cell>
          <cell r="I683">
            <v>7.82</v>
          </cell>
          <cell r="R683">
            <v>24.24</v>
          </cell>
          <cell r="S683">
            <v>0</v>
          </cell>
          <cell r="T683">
            <v>24.24</v>
          </cell>
          <cell r="U683">
            <v>25.16</v>
          </cell>
          <cell r="V683">
            <v>1942.77</v>
          </cell>
          <cell r="W683">
            <v>-1917.61</v>
          </cell>
          <cell r="X683">
            <v>1730.54</v>
          </cell>
          <cell r="Y683">
            <v>16.420000000000002</v>
          </cell>
          <cell r="Z683" t="str">
            <v>Other Direct Opex</v>
          </cell>
        </row>
        <row r="684">
          <cell r="A684" t="str">
            <v>Japan</v>
          </cell>
          <cell r="B684" t="str">
            <v>Country</v>
          </cell>
          <cell r="C684" t="str">
            <v>Industrial Sales</v>
          </cell>
          <cell r="D684" t="str">
            <v>GOODS</v>
          </cell>
          <cell r="E684" t="str">
            <v>PUBLICATION&amp;SUBSCRIP</v>
          </cell>
          <cell r="H684">
            <v>30.06</v>
          </cell>
          <cell r="R684">
            <v>30.06</v>
          </cell>
          <cell r="S684">
            <v>0</v>
          </cell>
          <cell r="T684">
            <v>30.06</v>
          </cell>
          <cell r="U684">
            <v>31.52</v>
          </cell>
          <cell r="V684">
            <v>456.51</v>
          </cell>
          <cell r="W684">
            <v>-424.99</v>
          </cell>
          <cell r="X684">
            <v>452.67</v>
          </cell>
          <cell r="Y684">
            <v>30.06</v>
          </cell>
          <cell r="Z684" t="str">
            <v>Other Direct Opex</v>
          </cell>
        </row>
        <row r="685">
          <cell r="A685" t="str">
            <v>Japan</v>
          </cell>
          <cell r="B685" t="str">
            <v>Country</v>
          </cell>
          <cell r="C685" t="str">
            <v>Industrial Sales</v>
          </cell>
          <cell r="D685" t="str">
            <v>GOODS</v>
          </cell>
          <cell r="E685" t="str">
            <v>GIFT</v>
          </cell>
          <cell r="V685">
            <v>94.37</v>
          </cell>
          <cell r="W685">
            <v>-94.37</v>
          </cell>
          <cell r="X685">
            <v>89.49</v>
          </cell>
          <cell r="Y685">
            <v>0</v>
          </cell>
          <cell r="Z685" t="str">
            <v>Other Direct Opex</v>
          </cell>
        </row>
        <row r="686">
          <cell r="A686" t="str">
            <v>Japan</v>
          </cell>
          <cell r="B686" t="str">
            <v>Country</v>
          </cell>
          <cell r="C686" t="str">
            <v>Industrial Sales</v>
          </cell>
          <cell r="D686" t="str">
            <v>GOODS</v>
          </cell>
          <cell r="E686" t="str">
            <v>PETROLEUM</v>
          </cell>
          <cell r="H686">
            <v>168.32</v>
          </cell>
          <cell r="R686">
            <v>168.32</v>
          </cell>
          <cell r="S686">
            <v>0</v>
          </cell>
          <cell r="T686">
            <v>168.32</v>
          </cell>
          <cell r="U686">
            <v>176.52</v>
          </cell>
          <cell r="V686">
            <v>3283.68</v>
          </cell>
          <cell r="W686">
            <v>-3107.16</v>
          </cell>
          <cell r="X686">
            <v>3040.25</v>
          </cell>
          <cell r="Y686">
            <v>168.32</v>
          </cell>
          <cell r="Z686" t="str">
            <v>Other Direct Opex</v>
          </cell>
        </row>
        <row r="687">
          <cell r="A687" t="str">
            <v>Japan</v>
          </cell>
          <cell r="B687" t="str">
            <v>Country</v>
          </cell>
          <cell r="C687" t="str">
            <v>Industrial Sales</v>
          </cell>
          <cell r="D687" t="str">
            <v>GOODS</v>
          </cell>
          <cell r="E687" t="str">
            <v>OTHER</v>
          </cell>
          <cell r="G687">
            <v>12.42</v>
          </cell>
          <cell r="H687">
            <v>13.84</v>
          </cell>
          <cell r="R687">
            <v>26.26</v>
          </cell>
          <cell r="S687">
            <v>0</v>
          </cell>
          <cell r="T687">
            <v>26.26</v>
          </cell>
          <cell r="U687">
            <v>27.31</v>
          </cell>
          <cell r="V687">
            <v>117.58</v>
          </cell>
          <cell r="W687">
            <v>-90.27</v>
          </cell>
          <cell r="X687">
            <v>110.44</v>
          </cell>
          <cell r="Y687">
            <v>26.259999999999998</v>
          </cell>
          <cell r="Z687" t="str">
            <v>Other Direct Opex</v>
          </cell>
        </row>
        <row r="688">
          <cell r="A688" t="str">
            <v>Japan</v>
          </cell>
          <cell r="B688" t="str">
            <v>Country</v>
          </cell>
          <cell r="C688" t="str">
            <v>Industrial Sales</v>
          </cell>
          <cell r="D688" t="str">
            <v>UTILITIES</v>
          </cell>
          <cell r="E688" t="str">
            <v>UTILITIES</v>
          </cell>
          <cell r="V688">
            <v>659.26</v>
          </cell>
          <cell r="W688">
            <v>-659.26</v>
          </cell>
          <cell r="X688">
            <v>659.26</v>
          </cell>
          <cell r="Y688">
            <v>0</v>
          </cell>
          <cell r="Z688" t="str">
            <v>Other Direct Opex</v>
          </cell>
        </row>
        <row r="689">
          <cell r="A689" t="str">
            <v>Japan</v>
          </cell>
          <cell r="B689" t="str">
            <v>Country</v>
          </cell>
          <cell r="C689" t="str">
            <v>Industrial Sales</v>
          </cell>
          <cell r="D689" t="str">
            <v>TAX</v>
          </cell>
          <cell r="E689" t="str">
            <v>TAX</v>
          </cell>
          <cell r="V689">
            <v>42.96</v>
          </cell>
          <cell r="W689">
            <v>-42.96</v>
          </cell>
          <cell r="X689">
            <v>40.68</v>
          </cell>
          <cell r="Y689">
            <v>0</v>
          </cell>
          <cell r="Z689" t="str">
            <v>Other Direct Opex</v>
          </cell>
        </row>
        <row r="690">
          <cell r="A690" t="str">
            <v>Japan</v>
          </cell>
          <cell r="B690" t="str">
            <v>Country</v>
          </cell>
          <cell r="C690" t="str">
            <v>Industrial Sales</v>
          </cell>
          <cell r="D690" t="str">
            <v>OTHER CASH</v>
          </cell>
          <cell r="E690" t="str">
            <v>RIGHT_TO</v>
          </cell>
          <cell r="V690">
            <v>230.61</v>
          </cell>
          <cell r="W690">
            <v>-230.61</v>
          </cell>
          <cell r="X690">
            <v>226.28</v>
          </cell>
          <cell r="Y690">
            <v>0</v>
          </cell>
          <cell r="Z690" t="str">
            <v>Other Direct Opex</v>
          </cell>
        </row>
        <row r="691">
          <cell r="A691" t="str">
            <v>Japan</v>
          </cell>
          <cell r="B691" t="str">
            <v>Country</v>
          </cell>
          <cell r="C691" t="str">
            <v>Industrial Sales</v>
          </cell>
          <cell r="D691" t="str">
            <v>FINANCIAL_NON CASH</v>
          </cell>
          <cell r="E691" t="str">
            <v>RETIRE</v>
          </cell>
          <cell r="V691">
            <v>11598.75</v>
          </cell>
          <cell r="W691">
            <v>-11598.75</v>
          </cell>
          <cell r="X691">
            <v>10786.2</v>
          </cell>
          <cell r="Y691">
            <v>0</v>
          </cell>
          <cell r="Z691" t="str">
            <v>Non Cash</v>
          </cell>
        </row>
        <row r="692">
          <cell r="A692" t="str">
            <v>Japan</v>
          </cell>
          <cell r="B692" t="str">
            <v>Country</v>
          </cell>
          <cell r="C692" t="str">
            <v>Industrial Sales</v>
          </cell>
          <cell r="D692" t="str">
            <v>EMIT</v>
          </cell>
          <cell r="E692" t="str">
            <v>TELECOM</v>
          </cell>
          <cell r="F692">
            <v>466.68</v>
          </cell>
          <cell r="G692">
            <v>628.84</v>
          </cell>
          <cell r="H692">
            <v>601.42999999999995</v>
          </cell>
          <cell r="I692">
            <v>258.92</v>
          </cell>
          <cell r="R692">
            <v>1955.87</v>
          </cell>
          <cell r="S692">
            <v>0</v>
          </cell>
          <cell r="T692">
            <v>1955.87</v>
          </cell>
          <cell r="U692">
            <v>2022.33</v>
          </cell>
          <cell r="V692">
            <v>9087.5300000000007</v>
          </cell>
          <cell r="W692">
            <v>-7065.2</v>
          </cell>
          <cell r="X692">
            <v>8701.7800000000007</v>
          </cell>
          <cell r="Y692">
            <v>1696.9499999999998</v>
          </cell>
          <cell r="Z692" t="str">
            <v>Services</v>
          </cell>
        </row>
        <row r="693">
          <cell r="A693" t="str">
            <v>Japan</v>
          </cell>
          <cell r="B693" t="str">
            <v>Country</v>
          </cell>
          <cell r="C693" t="str">
            <v>Industrial Sales</v>
          </cell>
          <cell r="D693" t="str">
            <v>HR</v>
          </cell>
          <cell r="E693" t="str">
            <v>HR</v>
          </cell>
          <cell r="V693">
            <v>1495</v>
          </cell>
          <cell r="W693">
            <v>-1495</v>
          </cell>
          <cell r="X693">
            <v>1319.87</v>
          </cell>
          <cell r="Y693">
            <v>0</v>
          </cell>
          <cell r="Z693" t="str">
            <v>Services</v>
          </cell>
        </row>
        <row r="694">
          <cell r="A694" t="str">
            <v>Japan</v>
          </cell>
          <cell r="B694" t="str">
            <v>Country</v>
          </cell>
          <cell r="C694" t="str">
            <v>Industrial Sales</v>
          </cell>
          <cell r="D694" t="str">
            <v>SALES</v>
          </cell>
          <cell r="E694" t="str">
            <v>SALES_OUTLETS</v>
          </cell>
          <cell r="V694">
            <v>5228.37</v>
          </cell>
          <cell r="W694">
            <v>-5228.37</v>
          </cell>
          <cell r="X694">
            <v>4970.6400000000003</v>
          </cell>
          <cell r="Y694">
            <v>0</v>
          </cell>
          <cell r="Z694" t="str">
            <v>Other Direct Opex</v>
          </cell>
        </row>
        <row r="695">
          <cell r="A695" t="str">
            <v>Japan</v>
          </cell>
          <cell r="B695" t="str">
            <v>Country</v>
          </cell>
          <cell r="C695" t="str">
            <v>PCI Sales Ovh</v>
          </cell>
          <cell r="D695" t="str">
            <v>CUSTOMER</v>
          </cell>
          <cell r="E695" t="str">
            <v>FINANCIAL_ASSISTANCE</v>
          </cell>
          <cell r="F695">
            <v>8.42</v>
          </cell>
          <cell r="G695">
            <v>16.84</v>
          </cell>
          <cell r="H695">
            <v>69.45</v>
          </cell>
          <cell r="I695">
            <v>8.42</v>
          </cell>
          <cell r="R695">
            <v>103.13</v>
          </cell>
          <cell r="S695">
            <v>0</v>
          </cell>
          <cell r="T695">
            <v>103.13</v>
          </cell>
          <cell r="U695">
            <v>108.67</v>
          </cell>
          <cell r="V695">
            <v>860.74</v>
          </cell>
          <cell r="W695">
            <v>-752.07</v>
          </cell>
          <cell r="X695">
            <v>795.5</v>
          </cell>
          <cell r="Y695">
            <v>94.710000000000008</v>
          </cell>
          <cell r="Z695" t="str">
            <v>Other Direct Opex</v>
          </cell>
        </row>
        <row r="696">
          <cell r="A696" t="str">
            <v>Japan</v>
          </cell>
          <cell r="B696" t="str">
            <v>Country</v>
          </cell>
          <cell r="C696" t="str">
            <v>Sales Support Specia</v>
          </cell>
          <cell r="D696" t="str">
            <v>EMPLOYEE</v>
          </cell>
          <cell r="E696" t="str">
            <v>SWB</v>
          </cell>
          <cell r="V696">
            <v>312.91000000000003</v>
          </cell>
          <cell r="W696">
            <v>-312.91000000000003</v>
          </cell>
          <cell r="X696">
            <v>290.56</v>
          </cell>
          <cell r="Y696">
            <v>0</v>
          </cell>
          <cell r="Z696" t="str">
            <v>Employee Expenses</v>
          </cell>
        </row>
        <row r="697">
          <cell r="A697" t="str">
            <v>Japan</v>
          </cell>
          <cell r="B697" t="str">
            <v>Country</v>
          </cell>
          <cell r="C697" t="str">
            <v>Sales Support Specia</v>
          </cell>
          <cell r="D697" t="str">
            <v>EMPLOYEE</v>
          </cell>
          <cell r="E697" t="str">
            <v>T&amp;E</v>
          </cell>
          <cell r="G697">
            <v>383.94</v>
          </cell>
          <cell r="H697">
            <v>5173.6899999999996</v>
          </cell>
          <cell r="I697">
            <v>418.69</v>
          </cell>
          <cell r="R697">
            <v>5976.32</v>
          </cell>
          <cell r="S697">
            <v>0</v>
          </cell>
          <cell r="T697">
            <v>5976.32</v>
          </cell>
          <cell r="U697">
            <v>6278.26</v>
          </cell>
          <cell r="V697">
            <v>11834.97</v>
          </cell>
          <cell r="W697">
            <v>-5556.71</v>
          </cell>
          <cell r="X697">
            <v>11324.85</v>
          </cell>
          <cell r="Y697">
            <v>5557.6299999999992</v>
          </cell>
          <cell r="Z697" t="str">
            <v>T&amp;E</v>
          </cell>
        </row>
        <row r="698">
          <cell r="A698" t="str">
            <v>Japan</v>
          </cell>
          <cell r="B698" t="str">
            <v>Country</v>
          </cell>
          <cell r="C698" t="str">
            <v>Sales Support Specia</v>
          </cell>
          <cell r="D698" t="str">
            <v>EMPLOYEE</v>
          </cell>
          <cell r="E698" t="str">
            <v>TRAINING</v>
          </cell>
          <cell r="V698">
            <v>3930.19</v>
          </cell>
          <cell r="W698">
            <v>-3930.19</v>
          </cell>
          <cell r="X698">
            <v>3801.53</v>
          </cell>
          <cell r="Y698">
            <v>0</v>
          </cell>
          <cell r="Z698" t="str">
            <v>Employee Expenses</v>
          </cell>
        </row>
        <row r="699">
          <cell r="A699" t="str">
            <v>Japan</v>
          </cell>
          <cell r="B699" t="str">
            <v>Country</v>
          </cell>
          <cell r="C699" t="str">
            <v>Sales Support Specia</v>
          </cell>
          <cell r="D699" t="str">
            <v>EMPLOYEE</v>
          </cell>
          <cell r="E699" t="str">
            <v>EMPLOYEE_SWB</v>
          </cell>
          <cell r="F699">
            <v>28549.68</v>
          </cell>
          <cell r="G699">
            <v>27213.55</v>
          </cell>
          <cell r="H699">
            <v>27749.65</v>
          </cell>
          <cell r="R699">
            <v>83512.88</v>
          </cell>
          <cell r="S699">
            <v>0</v>
          </cell>
          <cell r="T699">
            <v>83512.88</v>
          </cell>
          <cell r="U699">
            <v>87230.65</v>
          </cell>
          <cell r="V699">
            <v>334124.95</v>
          </cell>
          <cell r="W699">
            <v>-246894.3</v>
          </cell>
          <cell r="X699">
            <v>316583.90999999997</v>
          </cell>
          <cell r="Y699">
            <v>83512.88</v>
          </cell>
          <cell r="Z699" t="str">
            <v>Employee Expenses</v>
          </cell>
        </row>
        <row r="700">
          <cell r="A700" t="str">
            <v>Japan</v>
          </cell>
          <cell r="B700" t="str">
            <v>Country</v>
          </cell>
          <cell r="C700" t="str">
            <v>Sales Support Specia</v>
          </cell>
          <cell r="D700" t="str">
            <v>CONTRACTOR</v>
          </cell>
          <cell r="E700" t="str">
            <v>CONTRACTOR</v>
          </cell>
          <cell r="F700">
            <v>3322.61</v>
          </cell>
          <cell r="G700">
            <v>3297.15</v>
          </cell>
          <cell r="H700">
            <v>3244.2</v>
          </cell>
          <cell r="I700">
            <v>3750.51</v>
          </cell>
          <cell r="R700">
            <v>13614.47</v>
          </cell>
          <cell r="S700">
            <v>0</v>
          </cell>
          <cell r="T700">
            <v>13614.47</v>
          </cell>
          <cell r="U700">
            <v>14194.42</v>
          </cell>
          <cell r="V700">
            <v>40406.67</v>
          </cell>
          <cell r="W700">
            <v>-26212.25</v>
          </cell>
          <cell r="X700">
            <v>38316.019999999997</v>
          </cell>
          <cell r="Y700">
            <v>9863.9599999999991</v>
          </cell>
          <cell r="Z700" t="str">
            <v>Services</v>
          </cell>
        </row>
        <row r="701">
          <cell r="A701" t="str">
            <v>Japan</v>
          </cell>
          <cell r="B701" t="str">
            <v>Country</v>
          </cell>
          <cell r="C701" t="str">
            <v>Sales Support Specia</v>
          </cell>
          <cell r="D701" t="str">
            <v>SERVICE</v>
          </cell>
          <cell r="E701" t="str">
            <v>OTHER</v>
          </cell>
          <cell r="V701">
            <v>9.9700000000000006</v>
          </cell>
          <cell r="W701">
            <v>-9.9700000000000006</v>
          </cell>
          <cell r="X701">
            <v>9.92</v>
          </cell>
          <cell r="Y701">
            <v>0</v>
          </cell>
          <cell r="Z701" t="str">
            <v>Other Direct Opex</v>
          </cell>
        </row>
        <row r="702">
          <cell r="A702" t="str">
            <v>Japan</v>
          </cell>
          <cell r="B702" t="str">
            <v>Country</v>
          </cell>
          <cell r="C702" t="str">
            <v>Sales Support Specia</v>
          </cell>
          <cell r="D702" t="str">
            <v>EMIT</v>
          </cell>
          <cell r="E702" t="str">
            <v>TELECOM</v>
          </cell>
          <cell r="F702">
            <v>288.64999999999998</v>
          </cell>
          <cell r="G702">
            <v>49.42</v>
          </cell>
          <cell r="H702">
            <v>87.68</v>
          </cell>
          <cell r="R702">
            <v>425.75</v>
          </cell>
          <cell r="S702">
            <v>0</v>
          </cell>
          <cell r="T702">
            <v>425.75</v>
          </cell>
          <cell r="U702">
            <v>442.54</v>
          </cell>
          <cell r="V702">
            <v>1202.3900000000001</v>
          </cell>
          <cell r="W702">
            <v>-759.85</v>
          </cell>
          <cell r="X702">
            <v>1156.49</v>
          </cell>
          <cell r="Y702">
            <v>425.75</v>
          </cell>
          <cell r="Z702" t="str">
            <v>Services</v>
          </cell>
        </row>
        <row r="703">
          <cell r="A703" t="str">
            <v>Japan</v>
          </cell>
          <cell r="B703" t="str">
            <v>Country</v>
          </cell>
          <cell r="C703" t="str">
            <v/>
          </cell>
          <cell r="D703" t="str">
            <v>EMPLOYEE</v>
          </cell>
          <cell r="E703" t="str">
            <v>SWB</v>
          </cell>
          <cell r="F703">
            <v>0</v>
          </cell>
          <cell r="G703">
            <v>-13052.8</v>
          </cell>
          <cell r="H703">
            <v>-7208.67</v>
          </cell>
          <cell r="I703">
            <v>0</v>
          </cell>
          <cell r="J703">
            <v>0</v>
          </cell>
          <cell r="K703">
            <v>0</v>
          </cell>
          <cell r="L703">
            <v>0</v>
          </cell>
          <cell r="M703">
            <v>0</v>
          </cell>
          <cell r="N703">
            <v>0</v>
          </cell>
          <cell r="O703">
            <v>0</v>
          </cell>
          <cell r="P703">
            <v>0</v>
          </cell>
          <cell r="Q703">
            <v>0</v>
          </cell>
          <cell r="R703">
            <v>-20261.47</v>
          </cell>
          <cell r="S703">
            <v>9590372.5199999996</v>
          </cell>
          <cell r="T703">
            <v>-9610633.9900000002</v>
          </cell>
          <cell r="U703">
            <v>-21146.28</v>
          </cell>
          <cell r="V703">
            <v>0</v>
          </cell>
          <cell r="W703">
            <v>-21146.28</v>
          </cell>
          <cell r="X703">
            <v>0</v>
          </cell>
          <cell r="Y703">
            <v>-20261.47</v>
          </cell>
          <cell r="Z703" t="str">
            <v>Employee Expenses</v>
          </cell>
        </row>
        <row r="704">
          <cell r="A704" t="str">
            <v>Japan</v>
          </cell>
          <cell r="B704" t="str">
            <v>Country</v>
          </cell>
          <cell r="C704" t="str">
            <v/>
          </cell>
          <cell r="D704" t="str">
            <v>EMPLOYEE</v>
          </cell>
          <cell r="E704" t="str">
            <v>T&amp;E</v>
          </cell>
          <cell r="F704">
            <v>0</v>
          </cell>
          <cell r="G704">
            <v>0</v>
          </cell>
          <cell r="H704">
            <v>0</v>
          </cell>
          <cell r="I704">
            <v>0</v>
          </cell>
          <cell r="J704">
            <v>0</v>
          </cell>
          <cell r="K704">
            <v>0</v>
          </cell>
          <cell r="L704">
            <v>0</v>
          </cell>
          <cell r="M704">
            <v>0</v>
          </cell>
          <cell r="N704">
            <v>0</v>
          </cell>
          <cell r="O704">
            <v>0</v>
          </cell>
          <cell r="P704">
            <v>0</v>
          </cell>
          <cell r="Q704">
            <v>0</v>
          </cell>
          <cell r="R704">
            <v>0</v>
          </cell>
          <cell r="S704">
            <v>1349311.8</v>
          </cell>
          <cell r="T704">
            <v>-1349311.8</v>
          </cell>
          <cell r="U704">
            <v>0</v>
          </cell>
          <cell r="V704">
            <v>0</v>
          </cell>
          <cell r="W704">
            <v>0</v>
          </cell>
          <cell r="X704">
            <v>0</v>
          </cell>
          <cell r="Y704">
            <v>0</v>
          </cell>
          <cell r="Z704" t="str">
            <v>T&amp;E</v>
          </cell>
        </row>
        <row r="705">
          <cell r="A705" t="str">
            <v>Japan</v>
          </cell>
          <cell r="B705" t="str">
            <v>Country</v>
          </cell>
          <cell r="C705" t="str">
            <v/>
          </cell>
          <cell r="D705" t="str">
            <v>ASP</v>
          </cell>
          <cell r="E705" t="str">
            <v>ASP</v>
          </cell>
          <cell r="F705">
            <v>0</v>
          </cell>
          <cell r="G705">
            <v>0</v>
          </cell>
          <cell r="H705">
            <v>0</v>
          </cell>
          <cell r="I705">
            <v>0</v>
          </cell>
          <cell r="J705">
            <v>0</v>
          </cell>
          <cell r="K705">
            <v>0</v>
          </cell>
          <cell r="L705">
            <v>0</v>
          </cell>
          <cell r="M705">
            <v>0</v>
          </cell>
          <cell r="N705">
            <v>0</v>
          </cell>
          <cell r="O705">
            <v>0</v>
          </cell>
          <cell r="P705">
            <v>0</v>
          </cell>
          <cell r="Q705">
            <v>0</v>
          </cell>
          <cell r="R705">
            <v>0</v>
          </cell>
          <cell r="S705">
            <v>2255348.16</v>
          </cell>
          <cell r="T705">
            <v>-2255348.16</v>
          </cell>
          <cell r="U705">
            <v>0</v>
          </cell>
          <cell r="V705">
            <v>0</v>
          </cell>
          <cell r="W705">
            <v>0</v>
          </cell>
          <cell r="X705">
            <v>0</v>
          </cell>
          <cell r="Y705">
            <v>0</v>
          </cell>
          <cell r="Z705" t="str">
            <v>ASP</v>
          </cell>
        </row>
        <row r="706">
          <cell r="A706" t="str">
            <v>Japan</v>
          </cell>
          <cell r="B706" t="str">
            <v>Country</v>
          </cell>
          <cell r="C706" t="str">
            <v/>
          </cell>
          <cell r="D706" t="str">
            <v>COMMISSIONS</v>
          </cell>
          <cell r="E706" t="str">
            <v>COMMISSIONS</v>
          </cell>
          <cell r="F706">
            <v>0</v>
          </cell>
          <cell r="G706">
            <v>0</v>
          </cell>
          <cell r="H706">
            <v>0</v>
          </cell>
          <cell r="I706">
            <v>0</v>
          </cell>
          <cell r="J706">
            <v>0</v>
          </cell>
          <cell r="K706">
            <v>0</v>
          </cell>
          <cell r="L706">
            <v>0</v>
          </cell>
          <cell r="M706">
            <v>0</v>
          </cell>
          <cell r="N706">
            <v>0</v>
          </cell>
          <cell r="O706">
            <v>0</v>
          </cell>
          <cell r="P706">
            <v>0</v>
          </cell>
          <cell r="Q706">
            <v>0</v>
          </cell>
          <cell r="R706">
            <v>0</v>
          </cell>
          <cell r="S706">
            <v>3455667.24</v>
          </cell>
          <cell r="T706">
            <v>-3455667.24</v>
          </cell>
          <cell r="U706">
            <v>0</v>
          </cell>
          <cell r="V706">
            <v>0</v>
          </cell>
          <cell r="W706">
            <v>0</v>
          </cell>
          <cell r="X706">
            <v>0</v>
          </cell>
          <cell r="Y706">
            <v>0</v>
          </cell>
          <cell r="Z706" t="str">
            <v>Commissions (3rd Party)</v>
          </cell>
        </row>
        <row r="707">
          <cell r="A707" t="str">
            <v>Japan</v>
          </cell>
          <cell r="B707" t="str">
            <v>Country</v>
          </cell>
          <cell r="C707" t="str">
            <v/>
          </cell>
          <cell r="D707" t="str">
            <v>SERVICE</v>
          </cell>
          <cell r="E707" t="str">
            <v>OTHER</v>
          </cell>
          <cell r="F707">
            <v>250.78</v>
          </cell>
          <cell r="G707">
            <v>-1890</v>
          </cell>
          <cell r="H707">
            <v>-196.07</v>
          </cell>
          <cell r="I707">
            <v>0</v>
          </cell>
          <cell r="J707">
            <v>0</v>
          </cell>
          <cell r="K707">
            <v>0</v>
          </cell>
          <cell r="L707">
            <v>0</v>
          </cell>
          <cell r="M707">
            <v>0</v>
          </cell>
          <cell r="N707">
            <v>0</v>
          </cell>
          <cell r="O707">
            <v>0</v>
          </cell>
          <cell r="P707">
            <v>0</v>
          </cell>
          <cell r="Q707">
            <v>0</v>
          </cell>
          <cell r="R707">
            <v>-1835.29</v>
          </cell>
          <cell r="S707">
            <v>8782745.8800000008</v>
          </cell>
          <cell r="T707">
            <v>-8784581.1699999999</v>
          </cell>
          <cell r="U707">
            <v>-1954.14</v>
          </cell>
          <cell r="V707">
            <v>-68708.59</v>
          </cell>
          <cell r="W707">
            <v>66754.45</v>
          </cell>
          <cell r="X707">
            <v>-66184.820000000007</v>
          </cell>
          <cell r="Y707">
            <v>-1835.29</v>
          </cell>
          <cell r="Z707" t="str">
            <v>Other Direct Opex</v>
          </cell>
        </row>
        <row r="708">
          <cell r="A708" t="str">
            <v>Japan</v>
          </cell>
          <cell r="B708" t="str">
            <v>Country</v>
          </cell>
          <cell r="C708" t="str">
            <v/>
          </cell>
          <cell r="D708" t="str">
            <v>PRODUCT_TRANSPORTATI</v>
          </cell>
          <cell r="E708" t="str">
            <v>TRANSPORTATION_OTHER</v>
          </cell>
          <cell r="F708">
            <v>0</v>
          </cell>
          <cell r="G708">
            <v>0</v>
          </cell>
          <cell r="H708">
            <v>0</v>
          </cell>
          <cell r="I708">
            <v>0</v>
          </cell>
          <cell r="J708">
            <v>0</v>
          </cell>
          <cell r="K708">
            <v>0</v>
          </cell>
          <cell r="L708">
            <v>0</v>
          </cell>
          <cell r="M708">
            <v>0</v>
          </cell>
          <cell r="N708">
            <v>0</v>
          </cell>
          <cell r="O708">
            <v>0</v>
          </cell>
          <cell r="P708">
            <v>0</v>
          </cell>
          <cell r="Q708">
            <v>0</v>
          </cell>
          <cell r="R708">
            <v>0</v>
          </cell>
          <cell r="S708">
            <v>215.16</v>
          </cell>
          <cell r="T708">
            <v>-215.16</v>
          </cell>
          <cell r="U708">
            <v>0</v>
          </cell>
          <cell r="V708">
            <v>0</v>
          </cell>
          <cell r="W708">
            <v>0</v>
          </cell>
          <cell r="X708">
            <v>0</v>
          </cell>
          <cell r="Y708">
            <v>0</v>
          </cell>
          <cell r="Z708" t="str">
            <v>Freight/Transportation</v>
          </cell>
        </row>
        <row r="709">
          <cell r="A709" t="str">
            <v>Japan</v>
          </cell>
          <cell r="B709" t="str">
            <v>Country</v>
          </cell>
          <cell r="C709" t="str">
            <v/>
          </cell>
          <cell r="D709" t="str">
            <v>OTHER CASH</v>
          </cell>
          <cell r="E709" t="str">
            <v>OTHER</v>
          </cell>
          <cell r="F709">
            <v>0</v>
          </cell>
          <cell r="G709">
            <v>0</v>
          </cell>
          <cell r="H709">
            <v>0</v>
          </cell>
          <cell r="I709">
            <v>0</v>
          </cell>
          <cell r="J709">
            <v>0</v>
          </cell>
          <cell r="K709">
            <v>0</v>
          </cell>
          <cell r="L709">
            <v>0</v>
          </cell>
          <cell r="M709">
            <v>0</v>
          </cell>
          <cell r="N709">
            <v>0</v>
          </cell>
          <cell r="O709">
            <v>0</v>
          </cell>
          <cell r="P709">
            <v>0</v>
          </cell>
          <cell r="Q709">
            <v>0</v>
          </cell>
          <cell r="R709">
            <v>0</v>
          </cell>
          <cell r="S709">
            <v>-2468359.6800000002</v>
          </cell>
          <cell r="T709">
            <v>2468359.6800000002</v>
          </cell>
          <cell r="U709">
            <v>0</v>
          </cell>
          <cell r="V709">
            <v>0</v>
          </cell>
          <cell r="W709">
            <v>0</v>
          </cell>
          <cell r="X709">
            <v>0</v>
          </cell>
          <cell r="Y709">
            <v>0</v>
          </cell>
          <cell r="Z709" t="str">
            <v>Other Direct Opex</v>
          </cell>
        </row>
        <row r="710">
          <cell r="A710" t="str">
            <v>Japan</v>
          </cell>
          <cell r="B710" t="str">
            <v>Country</v>
          </cell>
          <cell r="C710" t="str">
            <v/>
          </cell>
          <cell r="D710" t="str">
            <v>FINANCIAL_NON CASH</v>
          </cell>
          <cell r="E710" t="str">
            <v>DEPRECIATION</v>
          </cell>
          <cell r="F710">
            <v>0</v>
          </cell>
          <cell r="G710">
            <v>0</v>
          </cell>
          <cell r="H710">
            <v>0</v>
          </cell>
          <cell r="I710">
            <v>0</v>
          </cell>
          <cell r="J710">
            <v>0</v>
          </cell>
          <cell r="K710">
            <v>0</v>
          </cell>
          <cell r="L710">
            <v>0</v>
          </cell>
          <cell r="M710">
            <v>0</v>
          </cell>
          <cell r="N710">
            <v>0</v>
          </cell>
          <cell r="O710">
            <v>0</v>
          </cell>
          <cell r="P710">
            <v>0</v>
          </cell>
          <cell r="Q710">
            <v>0</v>
          </cell>
          <cell r="R710">
            <v>0</v>
          </cell>
          <cell r="S710">
            <v>14104.8</v>
          </cell>
          <cell r="T710">
            <v>-14104.8</v>
          </cell>
          <cell r="U710">
            <v>0</v>
          </cell>
          <cell r="V710">
            <v>0</v>
          </cell>
          <cell r="W710">
            <v>0</v>
          </cell>
          <cell r="X710">
            <v>0</v>
          </cell>
          <cell r="Y710">
            <v>0</v>
          </cell>
          <cell r="Z710" t="str">
            <v>Non Cash</v>
          </cell>
        </row>
        <row r="711">
          <cell r="A711" t="str">
            <v>Japan</v>
          </cell>
          <cell r="B711" t="str">
            <v>Not assigned</v>
          </cell>
          <cell r="C711" t="str">
            <v>PCI Sales Ovh</v>
          </cell>
          <cell r="D711" t="str">
            <v>EMPLOYEE</v>
          </cell>
          <cell r="E711" t="str">
            <v>SWB</v>
          </cell>
          <cell r="F711">
            <v>200.11</v>
          </cell>
          <cell r="R711">
            <v>200.11</v>
          </cell>
          <cell r="S711">
            <v>0</v>
          </cell>
          <cell r="T711">
            <v>200.11</v>
          </cell>
          <cell r="U711">
            <v>362.04</v>
          </cell>
          <cell r="V711">
            <v>9077.4500000000007</v>
          </cell>
          <cell r="W711">
            <v>-8715.41</v>
          </cell>
          <cell r="X711">
            <v>8482.2000000000007</v>
          </cell>
          <cell r="Y711">
            <v>200.11</v>
          </cell>
          <cell r="Z711" t="str">
            <v>Employee Expenses</v>
          </cell>
        </row>
        <row r="712">
          <cell r="A712" t="str">
            <v>Japan</v>
          </cell>
          <cell r="B712" t="str">
            <v>Not assigned</v>
          </cell>
          <cell r="C712" t="str">
            <v>PCI Sales Ovh</v>
          </cell>
          <cell r="D712" t="str">
            <v>EMPLOYEE</v>
          </cell>
          <cell r="E712" t="str">
            <v>T&amp;E</v>
          </cell>
          <cell r="F712">
            <v>11141.99</v>
          </cell>
          <cell r="G712">
            <v>6336.06</v>
          </cell>
          <cell r="H712">
            <v>12562.28</v>
          </cell>
          <cell r="I712">
            <v>9097.5400000000009</v>
          </cell>
          <cell r="R712">
            <v>39137.870000000003</v>
          </cell>
          <cell r="S712">
            <v>0</v>
          </cell>
          <cell r="T712">
            <v>39137.870000000003</v>
          </cell>
          <cell r="U712">
            <v>40731.279999999999</v>
          </cell>
          <cell r="V712">
            <v>159236.32</v>
          </cell>
          <cell r="W712">
            <v>-118505.04</v>
          </cell>
          <cell r="X712">
            <v>150214.57999999999</v>
          </cell>
          <cell r="Y712">
            <v>30040.33</v>
          </cell>
          <cell r="Z712" t="str">
            <v>T&amp;E</v>
          </cell>
        </row>
        <row r="713">
          <cell r="A713" t="str">
            <v>Japan</v>
          </cell>
          <cell r="B713" t="str">
            <v>Not assigned</v>
          </cell>
          <cell r="C713" t="str">
            <v>PCI Sales Ovh</v>
          </cell>
          <cell r="D713" t="str">
            <v>EMPLOYEE</v>
          </cell>
          <cell r="E713" t="str">
            <v>TRAINING</v>
          </cell>
          <cell r="V713">
            <v>6394.74</v>
          </cell>
          <cell r="W713">
            <v>-6394.74</v>
          </cell>
          <cell r="X713">
            <v>6080.04</v>
          </cell>
          <cell r="Y713">
            <v>0</v>
          </cell>
          <cell r="Z713" t="str">
            <v>Employee Expenses</v>
          </cell>
        </row>
        <row r="714">
          <cell r="A714" t="str">
            <v>Japan</v>
          </cell>
          <cell r="B714" t="str">
            <v>Not assigned</v>
          </cell>
          <cell r="C714" t="str">
            <v>PCI Sales Ovh</v>
          </cell>
          <cell r="D714" t="str">
            <v>EMPLOYEE</v>
          </cell>
          <cell r="E714" t="str">
            <v>SEVERANCE</v>
          </cell>
          <cell r="V714">
            <v>52098.06</v>
          </cell>
          <cell r="W714">
            <v>-52098.06</v>
          </cell>
          <cell r="X714">
            <v>47526.400000000001</v>
          </cell>
          <cell r="Y714">
            <v>0</v>
          </cell>
          <cell r="Z714" t="str">
            <v>Employee Expenses</v>
          </cell>
        </row>
        <row r="715">
          <cell r="A715" t="str">
            <v>Japan</v>
          </cell>
          <cell r="B715" t="str">
            <v>Not assigned</v>
          </cell>
          <cell r="C715" t="str">
            <v>PCI Sales Ovh</v>
          </cell>
          <cell r="D715" t="str">
            <v>EMPLOYEE</v>
          </cell>
          <cell r="E715" t="str">
            <v>EMPLOYEE_SWB</v>
          </cell>
          <cell r="F715">
            <v>42824.58</v>
          </cell>
          <cell r="G715">
            <v>40820.28</v>
          </cell>
          <cell r="H715">
            <v>41624.47</v>
          </cell>
          <cell r="R715">
            <v>125269.33</v>
          </cell>
          <cell r="S715">
            <v>0</v>
          </cell>
          <cell r="T715">
            <v>125269.33</v>
          </cell>
          <cell r="U715">
            <v>130846.01</v>
          </cell>
          <cell r="V715">
            <v>501187.32</v>
          </cell>
          <cell r="W715">
            <v>-370341.31</v>
          </cell>
          <cell r="X715">
            <v>474876.11</v>
          </cell>
          <cell r="Y715">
            <v>125269.33</v>
          </cell>
          <cell r="Z715" t="str">
            <v>Employee Expenses</v>
          </cell>
        </row>
        <row r="716">
          <cell r="A716" t="str">
            <v>Japan</v>
          </cell>
          <cell r="B716" t="str">
            <v>Not assigned</v>
          </cell>
          <cell r="C716" t="str">
            <v>PCI Sales Ovh</v>
          </cell>
          <cell r="D716" t="str">
            <v>CONTRACTOR</v>
          </cell>
          <cell r="E716" t="str">
            <v>CONTRACTOR</v>
          </cell>
          <cell r="F716">
            <v>1705.97</v>
          </cell>
          <cell r="G716">
            <v>1632.28</v>
          </cell>
          <cell r="H716">
            <v>1506.13</v>
          </cell>
          <cell r="I716">
            <v>1823.54</v>
          </cell>
          <cell r="R716">
            <v>6667.92</v>
          </cell>
          <cell r="S716">
            <v>0</v>
          </cell>
          <cell r="T716">
            <v>6667.92</v>
          </cell>
          <cell r="U716">
            <v>6952.01</v>
          </cell>
          <cell r="V716">
            <v>23762.82</v>
          </cell>
          <cell r="W716">
            <v>-16810.810000000001</v>
          </cell>
          <cell r="X716">
            <v>22392.39</v>
          </cell>
          <cell r="Y716">
            <v>4844.38</v>
          </cell>
          <cell r="Z716" t="str">
            <v>Services</v>
          </cell>
        </row>
        <row r="717">
          <cell r="A717" t="str">
            <v>Japan</v>
          </cell>
          <cell r="B717" t="str">
            <v>Not assigned</v>
          </cell>
          <cell r="C717" t="str">
            <v>PCI Sales Ovh</v>
          </cell>
          <cell r="D717" t="str">
            <v>CUSTOMER</v>
          </cell>
          <cell r="E717" t="str">
            <v>CONVENTION&amp;SEMINAR</v>
          </cell>
          <cell r="G717">
            <v>10425.35</v>
          </cell>
          <cell r="H717">
            <v>-10425.35</v>
          </cell>
          <cell r="R717">
            <v>0</v>
          </cell>
          <cell r="S717">
            <v>0</v>
          </cell>
          <cell r="T717">
            <v>0</v>
          </cell>
          <cell r="U717">
            <v>0</v>
          </cell>
          <cell r="W717">
            <v>0</v>
          </cell>
          <cell r="Y717">
            <v>0</v>
          </cell>
          <cell r="Z717" t="str">
            <v>Other Direct Opex</v>
          </cell>
        </row>
        <row r="718">
          <cell r="A718" t="str">
            <v>Japan</v>
          </cell>
          <cell r="B718" t="str">
            <v>Not assigned</v>
          </cell>
          <cell r="C718" t="str">
            <v>PCI Sales Ovh</v>
          </cell>
          <cell r="D718" t="str">
            <v>CUSTOMER</v>
          </cell>
          <cell r="E718" t="str">
            <v>FINANCIAL_ASSISTANCE</v>
          </cell>
          <cell r="F718">
            <v>629.13</v>
          </cell>
          <cell r="G718">
            <v>50.52</v>
          </cell>
          <cell r="H718">
            <v>408.22</v>
          </cell>
          <cell r="I718">
            <v>380.88</v>
          </cell>
          <cell r="R718">
            <v>1468.75</v>
          </cell>
          <cell r="S718">
            <v>0</v>
          </cell>
          <cell r="T718">
            <v>1468.75</v>
          </cell>
          <cell r="U718">
            <v>1528.48</v>
          </cell>
          <cell r="V718">
            <v>9184.82</v>
          </cell>
          <cell r="W718">
            <v>-7656.34</v>
          </cell>
          <cell r="X718">
            <v>8654.2800000000007</v>
          </cell>
          <cell r="Y718">
            <v>1087.8699999999999</v>
          </cell>
          <cell r="Z718" t="str">
            <v>Other Direct Opex</v>
          </cell>
        </row>
        <row r="719">
          <cell r="A719" t="str">
            <v>Japan</v>
          </cell>
          <cell r="B719" t="str">
            <v>Not assigned</v>
          </cell>
          <cell r="C719" t="str">
            <v>PCI Sales Ovh</v>
          </cell>
          <cell r="D719" t="str">
            <v>SERVICE</v>
          </cell>
          <cell r="E719" t="str">
            <v>OTHER</v>
          </cell>
          <cell r="V719">
            <v>178.58</v>
          </cell>
          <cell r="W719">
            <v>-178.58</v>
          </cell>
          <cell r="X719">
            <v>166.57</v>
          </cell>
          <cell r="Y719">
            <v>0</v>
          </cell>
          <cell r="Z719" t="str">
            <v>Other Direct Opex</v>
          </cell>
        </row>
        <row r="720">
          <cell r="A720" t="str">
            <v>Japan</v>
          </cell>
          <cell r="B720" t="str">
            <v>Not assigned</v>
          </cell>
          <cell r="C720" t="str">
            <v>PCI Sales Ovh</v>
          </cell>
          <cell r="D720" t="str">
            <v>GOODS</v>
          </cell>
          <cell r="E720" t="str">
            <v>OFFICE&amp;STATIONARY</v>
          </cell>
          <cell r="V720">
            <v>159.84</v>
          </cell>
          <cell r="W720">
            <v>-159.84</v>
          </cell>
          <cell r="X720">
            <v>155.6</v>
          </cell>
          <cell r="Y720">
            <v>0</v>
          </cell>
          <cell r="Z720" t="str">
            <v>Other Direct Opex</v>
          </cell>
        </row>
        <row r="721">
          <cell r="A721" t="str">
            <v>Japan</v>
          </cell>
          <cell r="B721" t="str">
            <v>Not assigned</v>
          </cell>
          <cell r="C721" t="str">
            <v>PCI Sales Ovh</v>
          </cell>
          <cell r="D721" t="str">
            <v>GOODS</v>
          </cell>
          <cell r="E721" t="str">
            <v>EQUIPMENT&amp;FURNITURE</v>
          </cell>
          <cell r="V721">
            <v>389.03</v>
          </cell>
          <cell r="W721">
            <v>-389.03</v>
          </cell>
          <cell r="X721">
            <v>382.39</v>
          </cell>
          <cell r="Y721">
            <v>0</v>
          </cell>
          <cell r="Z721" t="str">
            <v>Other Direct Opex</v>
          </cell>
        </row>
        <row r="722">
          <cell r="A722" t="str">
            <v>Japan</v>
          </cell>
          <cell r="B722" t="str">
            <v>Not assigned</v>
          </cell>
          <cell r="C722" t="str">
            <v>PCI Sales Ovh</v>
          </cell>
          <cell r="D722" t="str">
            <v>GOODS</v>
          </cell>
          <cell r="E722" t="str">
            <v>PUBLICATION&amp;SUBSCRIP</v>
          </cell>
          <cell r="V722">
            <v>4188.05</v>
          </cell>
          <cell r="W722">
            <v>-4188.05</v>
          </cell>
          <cell r="X722">
            <v>4030.78</v>
          </cell>
          <cell r="Y722">
            <v>0</v>
          </cell>
          <cell r="Z722" t="str">
            <v>Other Direct Opex</v>
          </cell>
        </row>
        <row r="723">
          <cell r="A723" t="str">
            <v>Japan</v>
          </cell>
          <cell r="B723" t="str">
            <v>Not assigned</v>
          </cell>
          <cell r="C723" t="str">
            <v>PCI Sales Ovh</v>
          </cell>
          <cell r="D723" t="str">
            <v>GOODS</v>
          </cell>
          <cell r="E723" t="str">
            <v>CLOTHING_SAFETY</v>
          </cell>
          <cell r="V723">
            <v>640.97</v>
          </cell>
          <cell r="W723">
            <v>-640.97</v>
          </cell>
          <cell r="X723">
            <v>599.22</v>
          </cell>
          <cell r="Y723">
            <v>0</v>
          </cell>
          <cell r="Z723" t="str">
            <v>Other Direct Opex</v>
          </cell>
        </row>
        <row r="724">
          <cell r="A724" t="str">
            <v>Japan</v>
          </cell>
          <cell r="B724" t="str">
            <v>Not assigned</v>
          </cell>
          <cell r="C724" t="str">
            <v>PCI Sales Ovh</v>
          </cell>
          <cell r="D724" t="str">
            <v>GOODS</v>
          </cell>
          <cell r="E724" t="str">
            <v>OTHER</v>
          </cell>
          <cell r="V724">
            <v>98.39</v>
          </cell>
          <cell r="W724">
            <v>-98.39</v>
          </cell>
          <cell r="X724">
            <v>90.27</v>
          </cell>
          <cell r="Y724">
            <v>0</v>
          </cell>
          <cell r="Z724" t="str">
            <v>Other Direct Opex</v>
          </cell>
        </row>
        <row r="725">
          <cell r="A725" t="str">
            <v>Japan</v>
          </cell>
          <cell r="B725" t="str">
            <v>Not assigned</v>
          </cell>
          <cell r="C725" t="str">
            <v>PCI Sales Ovh</v>
          </cell>
          <cell r="D725" t="str">
            <v>EMIT</v>
          </cell>
          <cell r="E725" t="str">
            <v>TELECOM</v>
          </cell>
          <cell r="F725">
            <v>812.13</v>
          </cell>
          <cell r="G725">
            <v>497</v>
          </cell>
          <cell r="H725">
            <v>1059.21</v>
          </cell>
          <cell r="R725">
            <v>2368.34</v>
          </cell>
          <cell r="S725">
            <v>0</v>
          </cell>
          <cell r="T725">
            <v>2368.34</v>
          </cell>
          <cell r="U725">
            <v>2459.8200000000002</v>
          </cell>
          <cell r="V725">
            <v>8355.2199999999993</v>
          </cell>
          <cell r="W725">
            <v>-5895.4</v>
          </cell>
          <cell r="X725">
            <v>8019.38</v>
          </cell>
          <cell r="Y725">
            <v>2368.34</v>
          </cell>
          <cell r="Z725" t="str">
            <v>Services</v>
          </cell>
        </row>
        <row r="726">
          <cell r="A726" t="str">
            <v>Japan</v>
          </cell>
          <cell r="B726" t="str">
            <v>Not assigned</v>
          </cell>
          <cell r="C726" t="str">
            <v>PCI Sales Ovh</v>
          </cell>
          <cell r="D726" t="str">
            <v>HR</v>
          </cell>
          <cell r="E726" t="str">
            <v>HR</v>
          </cell>
          <cell r="V726">
            <v>667.97</v>
          </cell>
          <cell r="W726">
            <v>-667.97</v>
          </cell>
          <cell r="X726">
            <v>619.88</v>
          </cell>
          <cell r="Y726">
            <v>0</v>
          </cell>
          <cell r="Z726" t="str">
            <v>Services</v>
          </cell>
        </row>
        <row r="727">
          <cell r="A727" t="str">
            <v>Japan</v>
          </cell>
          <cell r="B727" t="str">
            <v>Not assigned</v>
          </cell>
          <cell r="C727" t="str">
            <v>PCI Sales Ovh</v>
          </cell>
          <cell r="D727" t="str">
            <v>SALES</v>
          </cell>
          <cell r="E727" t="str">
            <v>SALES_SALES_FORCE</v>
          </cell>
          <cell r="F727">
            <v>-8673.8799999999992</v>
          </cell>
          <cell r="H727">
            <v>-4366.3599999999997</v>
          </cell>
          <cell r="R727">
            <v>-13040.24</v>
          </cell>
          <cell r="S727">
            <v>0</v>
          </cell>
          <cell r="T727">
            <v>-13040.24</v>
          </cell>
          <cell r="U727">
            <v>-13627.7</v>
          </cell>
          <cell r="V727">
            <v>-18107.18</v>
          </cell>
          <cell r="W727">
            <v>4479.4799999999996</v>
          </cell>
          <cell r="X727">
            <v>-16415.82</v>
          </cell>
          <cell r="Y727">
            <v>-13040.239999999998</v>
          </cell>
          <cell r="Z727" t="str">
            <v>Other Direct Opex</v>
          </cell>
        </row>
        <row r="728">
          <cell r="A728" t="str">
            <v>South Korea</v>
          </cell>
          <cell r="B728" t="str">
            <v>Country</v>
          </cell>
          <cell r="C728" t="str">
            <v>Automotive Sales</v>
          </cell>
          <cell r="D728" t="str">
            <v>EMPLOYEE</v>
          </cell>
          <cell r="E728" t="str">
            <v>SWB</v>
          </cell>
          <cell r="F728">
            <v>22381.69</v>
          </cell>
          <cell r="G728">
            <v>17064.73</v>
          </cell>
          <cell r="H728">
            <v>21330.53</v>
          </cell>
          <cell r="R728">
            <v>60776.95</v>
          </cell>
          <cell r="S728">
            <v>0</v>
          </cell>
          <cell r="T728">
            <v>60776.95</v>
          </cell>
          <cell r="U728">
            <v>71693.78</v>
          </cell>
          <cell r="V728">
            <v>220399.99</v>
          </cell>
          <cell r="W728">
            <v>-148706.21</v>
          </cell>
          <cell r="X728">
            <v>306959.11</v>
          </cell>
          <cell r="Y728">
            <v>60776.95</v>
          </cell>
          <cell r="Z728" t="str">
            <v>Employee Expenses</v>
          </cell>
        </row>
        <row r="729">
          <cell r="A729" t="str">
            <v>South Korea</v>
          </cell>
          <cell r="B729" t="str">
            <v>Country</v>
          </cell>
          <cell r="C729" t="str">
            <v>Automotive Sales</v>
          </cell>
          <cell r="D729" t="str">
            <v>EMPLOYEE</v>
          </cell>
          <cell r="E729" t="str">
            <v>T&amp;E</v>
          </cell>
          <cell r="F729">
            <v>398.03</v>
          </cell>
          <cell r="G729">
            <v>1659.88</v>
          </cell>
          <cell r="H729">
            <v>1299.47</v>
          </cell>
          <cell r="R729">
            <v>3357.38</v>
          </cell>
          <cell r="S729">
            <v>0</v>
          </cell>
          <cell r="T729">
            <v>3357.38</v>
          </cell>
          <cell r="U729">
            <v>4006.28</v>
          </cell>
          <cell r="V729">
            <v>26736.3</v>
          </cell>
          <cell r="W729">
            <v>-22730.02</v>
          </cell>
          <cell r="X729">
            <v>34808.99</v>
          </cell>
          <cell r="Y729">
            <v>3357.38</v>
          </cell>
          <cell r="Z729" t="str">
            <v>T&amp;E</v>
          </cell>
        </row>
        <row r="730">
          <cell r="A730" t="str">
            <v>South Korea</v>
          </cell>
          <cell r="B730" t="str">
            <v>Country</v>
          </cell>
          <cell r="C730" t="str">
            <v>Automotive Sales</v>
          </cell>
          <cell r="D730" t="str">
            <v>EMPLOYEE</v>
          </cell>
          <cell r="E730" t="str">
            <v>TRAINING</v>
          </cell>
          <cell r="G730">
            <v>131.35</v>
          </cell>
          <cell r="H730">
            <v>73.59</v>
          </cell>
          <cell r="R730">
            <v>204.94</v>
          </cell>
          <cell r="S730">
            <v>0</v>
          </cell>
          <cell r="T730">
            <v>204.94</v>
          </cell>
          <cell r="U730">
            <v>246.29</v>
          </cell>
          <cell r="V730">
            <v>5042.1499999999996</v>
          </cell>
          <cell r="W730">
            <v>-4795.8599999999997</v>
          </cell>
          <cell r="X730">
            <v>4844.8599999999997</v>
          </cell>
          <cell r="Y730">
            <v>204.94</v>
          </cell>
          <cell r="Z730" t="str">
            <v>Employee Expenses</v>
          </cell>
        </row>
        <row r="731">
          <cell r="A731" t="str">
            <v>South Korea</v>
          </cell>
          <cell r="B731" t="str">
            <v>Country</v>
          </cell>
          <cell r="C731" t="str">
            <v>Automotive Sales</v>
          </cell>
          <cell r="D731" t="str">
            <v>EMPLOYEE</v>
          </cell>
          <cell r="E731" t="str">
            <v>SEVERANCE</v>
          </cell>
          <cell r="F731">
            <v>3793.77</v>
          </cell>
          <cell r="G731">
            <v>3503.66</v>
          </cell>
          <cell r="H731">
            <v>3823.13</v>
          </cell>
          <cell r="R731">
            <v>11120.56</v>
          </cell>
          <cell r="S731">
            <v>0</v>
          </cell>
          <cell r="T731">
            <v>11120.56</v>
          </cell>
          <cell r="U731">
            <v>13140.07</v>
          </cell>
          <cell r="V731">
            <v>34522.949999999997</v>
          </cell>
          <cell r="W731">
            <v>-21382.880000000001</v>
          </cell>
          <cell r="X731">
            <v>50946.27</v>
          </cell>
          <cell r="Y731">
            <v>11120.560000000001</v>
          </cell>
          <cell r="Z731" t="str">
            <v>Employee Expenses</v>
          </cell>
        </row>
        <row r="732">
          <cell r="A732" t="str">
            <v>South Korea</v>
          </cell>
          <cell r="B732" t="str">
            <v>Country</v>
          </cell>
          <cell r="C732" t="str">
            <v>Automotive Sales</v>
          </cell>
          <cell r="D732" t="str">
            <v>EMPLOYEE</v>
          </cell>
          <cell r="E732" t="str">
            <v>PENSION</v>
          </cell>
          <cell r="F732">
            <v>402.91</v>
          </cell>
          <cell r="G732">
            <v>386.33</v>
          </cell>
          <cell r="H732">
            <v>400.41</v>
          </cell>
          <cell r="R732">
            <v>1189.6500000000001</v>
          </cell>
          <cell r="S732">
            <v>0</v>
          </cell>
          <cell r="T732">
            <v>1189.6500000000001</v>
          </cell>
          <cell r="U732">
            <v>1406.24</v>
          </cell>
          <cell r="V732">
            <v>4540.1400000000003</v>
          </cell>
          <cell r="W732">
            <v>-3133.9</v>
          </cell>
          <cell r="X732">
            <v>6330.4</v>
          </cell>
          <cell r="Y732">
            <v>1189.6500000000001</v>
          </cell>
          <cell r="Z732" t="str">
            <v>Employee Expenses</v>
          </cell>
        </row>
        <row r="733">
          <cell r="A733" t="str">
            <v>South Korea</v>
          </cell>
          <cell r="B733" t="str">
            <v>Country</v>
          </cell>
          <cell r="C733" t="str">
            <v>Automotive Sales</v>
          </cell>
          <cell r="D733" t="str">
            <v>CONTRACTOR</v>
          </cell>
          <cell r="E733" t="str">
            <v>CONTRACTOR</v>
          </cell>
          <cell r="V733">
            <v>9211.7099999999991</v>
          </cell>
          <cell r="W733">
            <v>-9211.7099999999991</v>
          </cell>
          <cell r="X733">
            <v>12090.94</v>
          </cell>
          <cell r="Y733">
            <v>0</v>
          </cell>
          <cell r="Z733" t="str">
            <v>Services</v>
          </cell>
        </row>
        <row r="734">
          <cell r="A734" t="str">
            <v>South Korea</v>
          </cell>
          <cell r="B734" t="str">
            <v>Country</v>
          </cell>
          <cell r="C734" t="str">
            <v>Automotive Sales</v>
          </cell>
          <cell r="D734" t="str">
            <v>ASP</v>
          </cell>
          <cell r="E734" t="str">
            <v>ASP</v>
          </cell>
          <cell r="V734">
            <v>2817.51</v>
          </cell>
          <cell r="W734">
            <v>-2817.51</v>
          </cell>
          <cell r="X734">
            <v>4357.3599999999997</v>
          </cell>
          <cell r="Y734">
            <v>0</v>
          </cell>
          <cell r="Z734" t="str">
            <v>ASP</v>
          </cell>
        </row>
        <row r="735">
          <cell r="A735" t="str">
            <v>South Korea</v>
          </cell>
          <cell r="B735" t="str">
            <v>Country</v>
          </cell>
          <cell r="C735" t="str">
            <v>Automotive Sales</v>
          </cell>
          <cell r="D735" t="str">
            <v>COMMISSIONS</v>
          </cell>
          <cell r="E735" t="str">
            <v>COMMISSIONS</v>
          </cell>
          <cell r="V735">
            <v>39925.56</v>
          </cell>
          <cell r="W735">
            <v>-39925.56</v>
          </cell>
          <cell r="X735">
            <v>58753.55</v>
          </cell>
          <cell r="Y735">
            <v>0</v>
          </cell>
          <cell r="Z735" t="str">
            <v>Commissions (3rd Party)</v>
          </cell>
        </row>
        <row r="736">
          <cell r="A736" t="str">
            <v>South Korea</v>
          </cell>
          <cell r="B736" t="str">
            <v>Country</v>
          </cell>
          <cell r="C736" t="str">
            <v>Automotive Sales</v>
          </cell>
          <cell r="D736" t="str">
            <v>CUSTOMER</v>
          </cell>
          <cell r="E736" t="str">
            <v>SAMPLE</v>
          </cell>
          <cell r="V736">
            <v>443.77</v>
          </cell>
          <cell r="W736">
            <v>-443.77</v>
          </cell>
          <cell r="X736">
            <v>777.44</v>
          </cell>
          <cell r="Y736">
            <v>0</v>
          </cell>
          <cell r="Z736" t="str">
            <v>Other Direct Opex</v>
          </cell>
        </row>
        <row r="737">
          <cell r="A737" t="str">
            <v>South Korea</v>
          </cell>
          <cell r="B737" t="str">
            <v>Country</v>
          </cell>
          <cell r="C737" t="str">
            <v>Automotive Sales</v>
          </cell>
          <cell r="D737" t="str">
            <v>CUSTOMER</v>
          </cell>
          <cell r="E737" t="str">
            <v>TRADE_POLICY_ADJ</v>
          </cell>
          <cell r="V737">
            <v>0</v>
          </cell>
          <cell r="W737">
            <v>0</v>
          </cell>
          <cell r="X737">
            <v>627.52</v>
          </cell>
          <cell r="Y737">
            <v>0</v>
          </cell>
          <cell r="Z737" t="str">
            <v>Other Direct Opex</v>
          </cell>
        </row>
        <row r="738">
          <cell r="A738" t="str">
            <v>South Korea</v>
          </cell>
          <cell r="B738" t="str">
            <v>Country</v>
          </cell>
          <cell r="C738" t="str">
            <v>Automotive Sales</v>
          </cell>
          <cell r="D738" t="str">
            <v>CUSTOMER</v>
          </cell>
          <cell r="E738" t="str">
            <v>SMALL_VARIATION</v>
          </cell>
          <cell r="V738">
            <v>0</v>
          </cell>
          <cell r="W738">
            <v>0</v>
          </cell>
          <cell r="X738">
            <v>-0.02</v>
          </cell>
          <cell r="Y738">
            <v>0</v>
          </cell>
          <cell r="Z738" t="str">
            <v>Other Direct Opex</v>
          </cell>
        </row>
        <row r="739">
          <cell r="A739" t="str">
            <v>South Korea</v>
          </cell>
          <cell r="B739" t="str">
            <v>Country</v>
          </cell>
          <cell r="C739" t="str">
            <v>Automotive Sales</v>
          </cell>
          <cell r="D739" t="str">
            <v>SERVICE</v>
          </cell>
          <cell r="E739" t="str">
            <v>CONSULTANCY</v>
          </cell>
          <cell r="V739">
            <v>64.209999999999994</v>
          </cell>
          <cell r="W739">
            <v>-64.209999999999994</v>
          </cell>
          <cell r="X739">
            <v>69.58</v>
          </cell>
          <cell r="Y739">
            <v>0</v>
          </cell>
          <cell r="Z739" t="str">
            <v>Services</v>
          </cell>
        </row>
        <row r="740">
          <cell r="A740" t="str">
            <v>South Korea</v>
          </cell>
          <cell r="B740" t="str">
            <v>Country</v>
          </cell>
          <cell r="C740" t="str">
            <v>Automotive Sales</v>
          </cell>
          <cell r="D740" t="str">
            <v>SERVICE</v>
          </cell>
          <cell r="E740" t="str">
            <v>FINANCIAL_INSURANCE</v>
          </cell>
          <cell r="F740">
            <v>602.79999999999995</v>
          </cell>
          <cell r="G740">
            <v>2846.31</v>
          </cell>
          <cell r="H740">
            <v>623.16999999999996</v>
          </cell>
          <cell r="R740">
            <v>4072.28</v>
          </cell>
          <cell r="S740">
            <v>0</v>
          </cell>
          <cell r="T740">
            <v>4072.28</v>
          </cell>
          <cell r="U740">
            <v>4894.6499999999996</v>
          </cell>
          <cell r="V740">
            <v>12347.18</v>
          </cell>
          <cell r="W740">
            <v>-7452.53</v>
          </cell>
          <cell r="X740">
            <v>16831.84</v>
          </cell>
          <cell r="Y740">
            <v>4072.2799999999997</v>
          </cell>
          <cell r="Z740" t="str">
            <v>Services</v>
          </cell>
        </row>
        <row r="741">
          <cell r="A741" t="str">
            <v>South Korea</v>
          </cell>
          <cell r="B741" t="str">
            <v>Country</v>
          </cell>
          <cell r="C741" t="str">
            <v>Automotive Sales</v>
          </cell>
          <cell r="D741" t="str">
            <v>SERVICE</v>
          </cell>
          <cell r="E741" t="str">
            <v>SITE</v>
          </cell>
          <cell r="H741">
            <v>7.35</v>
          </cell>
          <cell r="R741">
            <v>7.35</v>
          </cell>
          <cell r="S741">
            <v>0</v>
          </cell>
          <cell r="T741">
            <v>7.35</v>
          </cell>
          <cell r="U741">
            <v>8.6300000000000008</v>
          </cell>
          <cell r="V741">
            <v>61.26</v>
          </cell>
          <cell r="W741">
            <v>-52.63</v>
          </cell>
          <cell r="X741">
            <v>90.17</v>
          </cell>
          <cell r="Y741">
            <v>7.35</v>
          </cell>
          <cell r="Z741" t="str">
            <v>Services</v>
          </cell>
        </row>
        <row r="742">
          <cell r="A742" t="str">
            <v>South Korea</v>
          </cell>
          <cell r="B742" t="str">
            <v>Country</v>
          </cell>
          <cell r="C742" t="str">
            <v>Automotive Sales</v>
          </cell>
          <cell r="D742" t="str">
            <v>SERVICE</v>
          </cell>
          <cell r="E742" t="str">
            <v>TECHNICAL_TESTING</v>
          </cell>
          <cell r="V742">
            <v>399.38</v>
          </cell>
          <cell r="W742">
            <v>-399.38</v>
          </cell>
          <cell r="X742">
            <v>459.19</v>
          </cell>
          <cell r="Y742">
            <v>0</v>
          </cell>
          <cell r="Z742" t="str">
            <v>Services</v>
          </cell>
        </row>
        <row r="743">
          <cell r="A743" t="str">
            <v>South Korea</v>
          </cell>
          <cell r="B743" t="str">
            <v>Country</v>
          </cell>
          <cell r="C743" t="str">
            <v>Automotive Sales</v>
          </cell>
          <cell r="D743" t="str">
            <v>SERVICE</v>
          </cell>
          <cell r="E743" t="str">
            <v>WASTE_MANAGEMENT</v>
          </cell>
          <cell r="F743">
            <v>8008.44</v>
          </cell>
          <cell r="H743">
            <v>14649.93</v>
          </cell>
          <cell r="R743">
            <v>22658.37</v>
          </cell>
          <cell r="S743">
            <v>0</v>
          </cell>
          <cell r="T743">
            <v>22658.37</v>
          </cell>
          <cell r="U743">
            <v>26449.34</v>
          </cell>
          <cell r="V743">
            <v>106287.4</v>
          </cell>
          <cell r="W743">
            <v>-79838.06</v>
          </cell>
          <cell r="X743">
            <v>150399.64000000001</v>
          </cell>
          <cell r="Y743">
            <v>22658.37</v>
          </cell>
          <cell r="Z743" t="str">
            <v>Services</v>
          </cell>
        </row>
        <row r="744">
          <cell r="A744" t="str">
            <v>South Korea</v>
          </cell>
          <cell r="B744" t="str">
            <v>Country</v>
          </cell>
          <cell r="C744" t="str">
            <v>Automotive Sales</v>
          </cell>
          <cell r="D744" t="str">
            <v>SERVICE</v>
          </cell>
          <cell r="E744" t="str">
            <v>OTHER</v>
          </cell>
          <cell r="V744">
            <v>20.43</v>
          </cell>
          <cell r="W744">
            <v>-20.43</v>
          </cell>
          <cell r="X744">
            <v>33.299999999999997</v>
          </cell>
          <cell r="Y744">
            <v>0</v>
          </cell>
          <cell r="Z744" t="str">
            <v>Other Direct Opex</v>
          </cell>
        </row>
        <row r="745">
          <cell r="A745" t="str">
            <v>South Korea</v>
          </cell>
          <cell r="B745" t="str">
            <v>Country</v>
          </cell>
          <cell r="C745" t="str">
            <v>Automotive Sales</v>
          </cell>
          <cell r="D745" t="str">
            <v>GOODS</v>
          </cell>
          <cell r="E745" t="str">
            <v>OFFICE&amp;STATIONARY</v>
          </cell>
          <cell r="F745">
            <v>5.93</v>
          </cell>
          <cell r="G745">
            <v>14.2</v>
          </cell>
          <cell r="R745">
            <v>20.13</v>
          </cell>
          <cell r="S745">
            <v>0</v>
          </cell>
          <cell r="T745">
            <v>20.13</v>
          </cell>
          <cell r="U745">
            <v>24.14</v>
          </cell>
          <cell r="V745">
            <v>45.6</v>
          </cell>
          <cell r="W745">
            <v>-21.46</v>
          </cell>
          <cell r="X745">
            <v>68.67</v>
          </cell>
          <cell r="Y745">
            <v>20.13</v>
          </cell>
          <cell r="Z745" t="str">
            <v>Other Direct Opex</v>
          </cell>
        </row>
        <row r="746">
          <cell r="A746" t="str">
            <v>South Korea</v>
          </cell>
          <cell r="B746" t="str">
            <v>Country</v>
          </cell>
          <cell r="C746" t="str">
            <v>Automotive Sales</v>
          </cell>
          <cell r="D746" t="str">
            <v>GOODS</v>
          </cell>
          <cell r="E746" t="str">
            <v>EQUIPMENT&amp;FURNITURE</v>
          </cell>
          <cell r="H746">
            <v>35.369999999999997</v>
          </cell>
          <cell r="R746">
            <v>35.369999999999997</v>
          </cell>
          <cell r="S746">
            <v>0</v>
          </cell>
          <cell r="T746">
            <v>35.369999999999997</v>
          </cell>
          <cell r="U746">
            <v>41.48</v>
          </cell>
          <cell r="W746">
            <v>41.48</v>
          </cell>
          <cell r="Y746">
            <v>35.369999999999997</v>
          </cell>
          <cell r="Z746" t="str">
            <v>Other Direct Opex</v>
          </cell>
        </row>
        <row r="747">
          <cell r="A747" t="str">
            <v>South Korea</v>
          </cell>
          <cell r="B747" t="str">
            <v>Country</v>
          </cell>
          <cell r="C747" t="str">
            <v>Automotive Sales</v>
          </cell>
          <cell r="D747" t="str">
            <v>GOODS</v>
          </cell>
          <cell r="E747" t="str">
            <v>POSTAGE</v>
          </cell>
          <cell r="F747">
            <v>77.430000000000007</v>
          </cell>
          <cell r="G747">
            <v>1.77</v>
          </cell>
          <cell r="H747">
            <v>28.87</v>
          </cell>
          <cell r="R747">
            <v>108.07</v>
          </cell>
          <cell r="S747">
            <v>0</v>
          </cell>
          <cell r="T747">
            <v>108.07</v>
          </cell>
          <cell r="U747">
            <v>125.59</v>
          </cell>
          <cell r="V747">
            <v>290.04000000000002</v>
          </cell>
          <cell r="W747">
            <v>-164.45</v>
          </cell>
          <cell r="X747">
            <v>395.15</v>
          </cell>
          <cell r="Y747">
            <v>108.07000000000001</v>
          </cell>
          <cell r="Z747" t="str">
            <v>Other Direct Opex</v>
          </cell>
        </row>
        <row r="748">
          <cell r="A748" t="str">
            <v>South Korea</v>
          </cell>
          <cell r="B748" t="str">
            <v>Country</v>
          </cell>
          <cell r="C748" t="str">
            <v>Automotive Sales</v>
          </cell>
          <cell r="D748" t="str">
            <v>GOODS</v>
          </cell>
          <cell r="E748" t="str">
            <v>CLOTHING_SAFETY</v>
          </cell>
          <cell r="V748">
            <v>0</v>
          </cell>
          <cell r="W748">
            <v>0</v>
          </cell>
          <cell r="X748">
            <v>-195.77</v>
          </cell>
          <cell r="Y748">
            <v>0</v>
          </cell>
          <cell r="Z748" t="str">
            <v>Other Direct Opex</v>
          </cell>
        </row>
        <row r="749">
          <cell r="A749" t="str">
            <v>South Korea</v>
          </cell>
          <cell r="B749" t="str">
            <v>Country</v>
          </cell>
          <cell r="C749" t="str">
            <v>Automotive Sales</v>
          </cell>
          <cell r="D749" t="str">
            <v>GOODS</v>
          </cell>
          <cell r="E749" t="str">
            <v>PETROLEUM</v>
          </cell>
          <cell r="F749">
            <v>431.05</v>
          </cell>
          <cell r="G749">
            <v>1000.91</v>
          </cell>
          <cell r="H749">
            <v>423.42</v>
          </cell>
          <cell r="R749">
            <v>1855.38</v>
          </cell>
          <cell r="S749">
            <v>0</v>
          </cell>
          <cell r="T749">
            <v>1855.38</v>
          </cell>
          <cell r="U749">
            <v>2214.3200000000002</v>
          </cell>
          <cell r="V749">
            <v>13964.94</v>
          </cell>
          <cell r="W749">
            <v>-11750.62</v>
          </cell>
          <cell r="X749">
            <v>18809.13</v>
          </cell>
          <cell r="Y749">
            <v>1855.38</v>
          </cell>
          <cell r="Z749" t="str">
            <v>Other Direct Opex</v>
          </cell>
        </row>
        <row r="750">
          <cell r="A750" t="str">
            <v>South Korea</v>
          </cell>
          <cell r="B750" t="str">
            <v>Country</v>
          </cell>
          <cell r="C750" t="str">
            <v>Automotive Sales</v>
          </cell>
          <cell r="D750" t="str">
            <v>M&amp;R</v>
          </cell>
          <cell r="E750" t="str">
            <v>M&amp;R</v>
          </cell>
          <cell r="F750">
            <v>3.65</v>
          </cell>
          <cell r="R750">
            <v>3.65</v>
          </cell>
          <cell r="S750">
            <v>0</v>
          </cell>
          <cell r="T750">
            <v>3.65</v>
          </cell>
          <cell r="U750">
            <v>3.43</v>
          </cell>
          <cell r="V750">
            <v>6.23</v>
          </cell>
          <cell r="W750">
            <v>-2.8</v>
          </cell>
          <cell r="X750">
            <v>5.66</v>
          </cell>
          <cell r="Y750">
            <v>3.65</v>
          </cell>
          <cell r="Z750" t="str">
            <v>Other Direct Opex</v>
          </cell>
        </row>
        <row r="751">
          <cell r="A751" t="str">
            <v>South Korea</v>
          </cell>
          <cell r="B751" t="str">
            <v>Country</v>
          </cell>
          <cell r="C751" t="str">
            <v>Automotive Sales</v>
          </cell>
          <cell r="D751" t="str">
            <v>PRODUCT_TRANSPORTATI</v>
          </cell>
          <cell r="E751" t="str">
            <v>FREIGHT_TRUCK</v>
          </cell>
          <cell r="G751">
            <v>8434.8700000000008</v>
          </cell>
          <cell r="R751">
            <v>8434.8700000000008</v>
          </cell>
          <cell r="S751">
            <v>0</v>
          </cell>
          <cell r="T751">
            <v>8434.8700000000008</v>
          </cell>
          <cell r="U751">
            <v>10272.450000000001</v>
          </cell>
          <cell r="V751">
            <v>36257.72</v>
          </cell>
          <cell r="W751">
            <v>-25985.27</v>
          </cell>
          <cell r="X751">
            <v>51606.16</v>
          </cell>
          <cell r="Y751">
            <v>8434.8700000000008</v>
          </cell>
          <cell r="Z751" t="str">
            <v>Freight/Transportation</v>
          </cell>
        </row>
        <row r="752">
          <cell r="A752" t="str">
            <v>South Korea</v>
          </cell>
          <cell r="B752" t="str">
            <v>Country</v>
          </cell>
          <cell r="C752" t="str">
            <v>Automotive Sales</v>
          </cell>
          <cell r="D752" t="str">
            <v>OTHER CASH</v>
          </cell>
          <cell r="E752" t="str">
            <v>RENT&amp;LEASE</v>
          </cell>
          <cell r="F752">
            <v>8.27</v>
          </cell>
          <cell r="G752">
            <v>6.44</v>
          </cell>
          <cell r="H752">
            <v>7.75</v>
          </cell>
          <cell r="R752">
            <v>22.46</v>
          </cell>
          <cell r="S752">
            <v>0</v>
          </cell>
          <cell r="T752">
            <v>22.46</v>
          </cell>
          <cell r="U752">
            <v>23.44</v>
          </cell>
          <cell r="V752">
            <v>95.07</v>
          </cell>
          <cell r="W752">
            <v>-71.63</v>
          </cell>
          <cell r="X752">
            <v>83.51</v>
          </cell>
          <cell r="Y752">
            <v>22.46</v>
          </cell>
          <cell r="Z752" t="str">
            <v>Other Direct Opex</v>
          </cell>
        </row>
        <row r="753">
          <cell r="A753" t="str">
            <v>South Korea</v>
          </cell>
          <cell r="B753" t="str">
            <v>Country</v>
          </cell>
          <cell r="C753" t="str">
            <v>Automotive Sales</v>
          </cell>
          <cell r="D753" t="str">
            <v>OTHER CASH</v>
          </cell>
          <cell r="E753" t="str">
            <v>RIGHT_TO</v>
          </cell>
          <cell r="V753">
            <v>3349</v>
          </cell>
          <cell r="W753">
            <v>-3349</v>
          </cell>
          <cell r="X753">
            <v>2331</v>
          </cell>
          <cell r="Y753">
            <v>0</v>
          </cell>
          <cell r="Z753" t="str">
            <v>Other Direct Opex</v>
          </cell>
        </row>
        <row r="754">
          <cell r="A754" t="str">
            <v>South Korea</v>
          </cell>
          <cell r="B754" t="str">
            <v>Country</v>
          </cell>
          <cell r="C754" t="str">
            <v>Automotive Sales</v>
          </cell>
          <cell r="D754" t="str">
            <v>EMIT</v>
          </cell>
          <cell r="E754" t="str">
            <v>TELECOM</v>
          </cell>
          <cell r="F754">
            <v>37.270000000000003</v>
          </cell>
          <cell r="G754">
            <v>215.35</v>
          </cell>
          <cell r="H754">
            <v>103.13</v>
          </cell>
          <cell r="R754">
            <v>355.75</v>
          </cell>
          <cell r="S754">
            <v>0</v>
          </cell>
          <cell r="T754">
            <v>355.75</v>
          </cell>
          <cell r="U754">
            <v>426.36</v>
          </cell>
          <cell r="V754">
            <v>2978.68</v>
          </cell>
          <cell r="W754">
            <v>-2552.3200000000002</v>
          </cell>
          <cell r="X754">
            <v>3919.95</v>
          </cell>
          <cell r="Y754">
            <v>355.75</v>
          </cell>
          <cell r="Z754" t="str">
            <v>Services</v>
          </cell>
        </row>
        <row r="755">
          <cell r="A755" t="str">
            <v>South Korea</v>
          </cell>
          <cell r="B755" t="str">
            <v>Country</v>
          </cell>
          <cell r="C755" t="str">
            <v>Automotive Sales</v>
          </cell>
          <cell r="D755" t="str">
            <v>HR</v>
          </cell>
          <cell r="E755" t="str">
            <v>HR</v>
          </cell>
          <cell r="V755">
            <v>53.16</v>
          </cell>
          <cell r="W755">
            <v>-53.16</v>
          </cell>
          <cell r="X755">
            <v>61.13</v>
          </cell>
          <cell r="Y755">
            <v>0</v>
          </cell>
          <cell r="Z755" t="str">
            <v>Services</v>
          </cell>
        </row>
        <row r="756">
          <cell r="A756" t="str">
            <v>South Korea</v>
          </cell>
          <cell r="B756" t="str">
            <v>Country</v>
          </cell>
          <cell r="C756" t="str">
            <v>Automotive Sales</v>
          </cell>
          <cell r="D756" t="str">
            <v>PUBLIC_AFFAIRS</v>
          </cell>
          <cell r="E756" t="str">
            <v>PUBLIC_RELATION</v>
          </cell>
          <cell r="F756">
            <v>840.84</v>
          </cell>
          <cell r="R756">
            <v>840.84</v>
          </cell>
          <cell r="S756">
            <v>0</v>
          </cell>
          <cell r="T756">
            <v>840.84</v>
          </cell>
          <cell r="U756">
            <v>972.56</v>
          </cell>
          <cell r="V756">
            <v>3586.84</v>
          </cell>
          <cell r="W756">
            <v>-2614.2800000000002</v>
          </cell>
          <cell r="X756">
            <v>5051.3</v>
          </cell>
          <cell r="Y756">
            <v>840.84</v>
          </cell>
          <cell r="Z756" t="str">
            <v>Services</v>
          </cell>
        </row>
        <row r="757">
          <cell r="A757" t="str">
            <v>South Korea</v>
          </cell>
          <cell r="B757" t="str">
            <v>Country</v>
          </cell>
          <cell r="C757" t="str">
            <v>Automotive Sales</v>
          </cell>
          <cell r="D757" t="str">
            <v>LEGAL</v>
          </cell>
          <cell r="E757" t="str">
            <v>LEGAL</v>
          </cell>
          <cell r="V757">
            <v>3007.9</v>
          </cell>
          <cell r="W757">
            <v>-3007.9</v>
          </cell>
          <cell r="X757">
            <v>3849.66</v>
          </cell>
          <cell r="Y757">
            <v>0</v>
          </cell>
          <cell r="Z757" t="str">
            <v>Services</v>
          </cell>
        </row>
        <row r="758">
          <cell r="A758" t="str">
            <v>South Korea</v>
          </cell>
          <cell r="B758" t="str">
            <v>Country</v>
          </cell>
          <cell r="C758" t="str">
            <v>Automotive Sales</v>
          </cell>
          <cell r="D758" t="str">
            <v>SHE</v>
          </cell>
          <cell r="E758" t="str">
            <v>SAFETY</v>
          </cell>
          <cell r="V758">
            <v>720.32</v>
          </cell>
          <cell r="W758">
            <v>-720.32</v>
          </cell>
          <cell r="X758">
            <v>1134.19</v>
          </cell>
          <cell r="Y758">
            <v>0</v>
          </cell>
          <cell r="Z758" t="str">
            <v>Services</v>
          </cell>
        </row>
        <row r="759">
          <cell r="A759" t="str">
            <v>South Korea</v>
          </cell>
          <cell r="B759" t="str">
            <v>Country</v>
          </cell>
          <cell r="C759" t="str">
            <v>Automotive Sales</v>
          </cell>
          <cell r="D759" t="str">
            <v>DISTRIBUTION</v>
          </cell>
          <cell r="E759" t="str">
            <v>RENT&amp;LEASE</v>
          </cell>
          <cell r="F759">
            <v>358.39</v>
          </cell>
          <cell r="R759">
            <v>358.39</v>
          </cell>
          <cell r="S759">
            <v>0</v>
          </cell>
          <cell r="T759">
            <v>358.39</v>
          </cell>
          <cell r="U759">
            <v>414.52</v>
          </cell>
          <cell r="V759">
            <v>4525</v>
          </cell>
          <cell r="W759">
            <v>-4110.4799999999996</v>
          </cell>
          <cell r="X759">
            <v>6316</v>
          </cell>
          <cell r="Y759">
            <v>358.39</v>
          </cell>
          <cell r="Z759" t="str">
            <v>Other Direct Opex</v>
          </cell>
        </row>
        <row r="760">
          <cell r="A760" t="str">
            <v>South Korea</v>
          </cell>
          <cell r="B760" t="str">
            <v>Country</v>
          </cell>
          <cell r="C760" t="str">
            <v>Automotive Sales</v>
          </cell>
          <cell r="D760" t="str">
            <v>OTHER</v>
          </cell>
          <cell r="E760" t="str">
            <v>OTHER</v>
          </cell>
          <cell r="F760">
            <v>110.72</v>
          </cell>
          <cell r="G760">
            <v>106.17</v>
          </cell>
          <cell r="H760">
            <v>110.03</v>
          </cell>
          <cell r="R760">
            <v>326.92</v>
          </cell>
          <cell r="S760">
            <v>0</v>
          </cell>
          <cell r="T760">
            <v>326.92</v>
          </cell>
          <cell r="U760">
            <v>386.43</v>
          </cell>
          <cell r="V760">
            <v>1041.99</v>
          </cell>
          <cell r="W760">
            <v>-655.56</v>
          </cell>
          <cell r="X760">
            <v>1434.76</v>
          </cell>
          <cell r="Y760">
            <v>326.91999999999996</v>
          </cell>
          <cell r="Z760" t="str">
            <v>Other Direct Opex</v>
          </cell>
        </row>
        <row r="761">
          <cell r="A761" t="str">
            <v>South Korea</v>
          </cell>
          <cell r="B761" t="str">
            <v>Country</v>
          </cell>
          <cell r="C761" t="str">
            <v>Automotive Sales</v>
          </cell>
          <cell r="D761" t="str">
            <v>Not assigned</v>
          </cell>
          <cell r="E761" t="str">
            <v>Not assigned</v>
          </cell>
          <cell r="G761">
            <v>664.65</v>
          </cell>
          <cell r="H761">
            <v>1237.32</v>
          </cell>
          <cell r="R761">
            <v>1901.97</v>
          </cell>
          <cell r="S761">
            <v>0</v>
          </cell>
          <cell r="T761">
            <v>1901.97</v>
          </cell>
          <cell r="U761">
            <v>2260.98</v>
          </cell>
          <cell r="W761">
            <v>2260.98</v>
          </cell>
          <cell r="Y761">
            <v>1901.9699999999998</v>
          </cell>
          <cell r="Z761" t="str">
            <v>Other Direct Opex</v>
          </cell>
        </row>
        <row r="762">
          <cell r="A762" t="str">
            <v>South Korea</v>
          </cell>
          <cell r="B762" t="str">
            <v>Country</v>
          </cell>
          <cell r="C762" t="str">
            <v>Distributor Business</v>
          </cell>
          <cell r="D762" t="str">
            <v>EMPLOYEE</v>
          </cell>
          <cell r="E762" t="str">
            <v>SWB</v>
          </cell>
          <cell r="F762">
            <v>27441.75</v>
          </cell>
          <cell r="G762">
            <v>14999.39</v>
          </cell>
          <cell r="H762">
            <v>13135.05</v>
          </cell>
          <cell r="R762">
            <v>55576.19</v>
          </cell>
          <cell r="S762">
            <v>0</v>
          </cell>
          <cell r="T762">
            <v>55576.19</v>
          </cell>
          <cell r="U762">
            <v>59880.27</v>
          </cell>
          <cell r="V762">
            <v>275472.58</v>
          </cell>
          <cell r="W762">
            <v>-215592.31</v>
          </cell>
          <cell r="X762">
            <v>271930.8</v>
          </cell>
          <cell r="Y762">
            <v>55576.19</v>
          </cell>
          <cell r="Z762" t="str">
            <v>Employee Expenses</v>
          </cell>
        </row>
        <row r="763">
          <cell r="A763" t="str">
            <v>South Korea</v>
          </cell>
          <cell r="B763" t="str">
            <v>Country</v>
          </cell>
          <cell r="C763" t="str">
            <v>Distributor Business</v>
          </cell>
          <cell r="D763" t="str">
            <v>EMPLOYEE</v>
          </cell>
          <cell r="E763" t="str">
            <v>T&amp;E</v>
          </cell>
          <cell r="F763">
            <v>304.52999999999997</v>
          </cell>
          <cell r="G763">
            <v>1252.52</v>
          </cell>
          <cell r="H763">
            <v>2754.39</v>
          </cell>
          <cell r="R763">
            <v>4311.4399999999996</v>
          </cell>
          <cell r="S763">
            <v>0</v>
          </cell>
          <cell r="T763">
            <v>4311.4399999999996</v>
          </cell>
          <cell r="U763">
            <v>4715.67</v>
          </cell>
          <cell r="V763">
            <v>30144.49</v>
          </cell>
          <cell r="W763">
            <v>-25428.82</v>
          </cell>
          <cell r="X763">
            <v>29449.61</v>
          </cell>
          <cell r="Y763">
            <v>4311.4399999999996</v>
          </cell>
          <cell r="Z763" t="str">
            <v>T&amp;E</v>
          </cell>
        </row>
        <row r="764">
          <cell r="A764" t="str">
            <v>South Korea</v>
          </cell>
          <cell r="B764" t="str">
            <v>Country</v>
          </cell>
          <cell r="C764" t="str">
            <v>Distributor Business</v>
          </cell>
          <cell r="D764" t="str">
            <v>EMPLOYEE</v>
          </cell>
          <cell r="E764" t="str">
            <v>TRAINING</v>
          </cell>
          <cell r="V764">
            <v>4935.8100000000004</v>
          </cell>
          <cell r="W764">
            <v>-4935.8100000000004</v>
          </cell>
          <cell r="X764">
            <v>5205.17</v>
          </cell>
          <cell r="Y764">
            <v>0</v>
          </cell>
          <cell r="Z764" t="str">
            <v>Employee Expenses</v>
          </cell>
        </row>
        <row r="765">
          <cell r="A765" t="str">
            <v>South Korea</v>
          </cell>
          <cell r="B765" t="str">
            <v>Country</v>
          </cell>
          <cell r="C765" t="str">
            <v>Distributor Business</v>
          </cell>
          <cell r="D765" t="str">
            <v>EMPLOYEE</v>
          </cell>
          <cell r="E765" t="str">
            <v>SEVERANCE</v>
          </cell>
          <cell r="F765">
            <v>6648.63</v>
          </cell>
          <cell r="G765">
            <v>1626.6</v>
          </cell>
          <cell r="H765">
            <v>4222.99</v>
          </cell>
          <cell r="R765">
            <v>12498.22</v>
          </cell>
          <cell r="S765">
            <v>0</v>
          </cell>
          <cell r="T765">
            <v>12498.22</v>
          </cell>
          <cell r="U765">
            <v>12827.83</v>
          </cell>
          <cell r="V765">
            <v>35742.07</v>
          </cell>
          <cell r="W765">
            <v>-22914.240000000002</v>
          </cell>
          <cell r="X765">
            <v>36013.67</v>
          </cell>
          <cell r="Y765">
            <v>12498.22</v>
          </cell>
          <cell r="Z765" t="str">
            <v>Employee Expenses</v>
          </cell>
        </row>
        <row r="766">
          <cell r="A766" t="str">
            <v>South Korea</v>
          </cell>
          <cell r="B766" t="str">
            <v>Country</v>
          </cell>
          <cell r="C766" t="str">
            <v>Distributor Business</v>
          </cell>
          <cell r="D766" t="str">
            <v>EMPLOYEE</v>
          </cell>
          <cell r="E766" t="str">
            <v>PENSION</v>
          </cell>
          <cell r="F766">
            <v>503.05</v>
          </cell>
          <cell r="G766">
            <v>287.55</v>
          </cell>
          <cell r="H766">
            <v>178.82</v>
          </cell>
          <cell r="R766">
            <v>969.42</v>
          </cell>
          <cell r="S766">
            <v>0</v>
          </cell>
          <cell r="T766">
            <v>969.42</v>
          </cell>
          <cell r="U766">
            <v>1045.57</v>
          </cell>
          <cell r="V766">
            <v>5305.73</v>
          </cell>
          <cell r="W766">
            <v>-4260.16</v>
          </cell>
          <cell r="X766">
            <v>5328.66</v>
          </cell>
          <cell r="Y766">
            <v>969.42000000000007</v>
          </cell>
          <cell r="Z766" t="str">
            <v>Employee Expenses</v>
          </cell>
        </row>
        <row r="767">
          <cell r="A767" t="str">
            <v>South Korea</v>
          </cell>
          <cell r="B767" t="str">
            <v>Country</v>
          </cell>
          <cell r="C767" t="str">
            <v>Distributor Business</v>
          </cell>
          <cell r="D767" t="str">
            <v>ASP</v>
          </cell>
          <cell r="E767" t="str">
            <v>ASP</v>
          </cell>
          <cell r="V767">
            <v>256.98</v>
          </cell>
          <cell r="W767">
            <v>-256.98</v>
          </cell>
          <cell r="X767">
            <v>278.61</v>
          </cell>
          <cell r="Y767">
            <v>0</v>
          </cell>
          <cell r="Z767" t="str">
            <v>ASP</v>
          </cell>
        </row>
        <row r="768">
          <cell r="A768" t="str">
            <v>South Korea</v>
          </cell>
          <cell r="B768" t="str">
            <v>Country</v>
          </cell>
          <cell r="C768" t="str">
            <v>Distributor Business</v>
          </cell>
          <cell r="D768" t="str">
            <v>CUSTOMER</v>
          </cell>
          <cell r="E768" t="str">
            <v>BAD DEBT</v>
          </cell>
          <cell r="V768">
            <v>-29154.62</v>
          </cell>
          <cell r="W768">
            <v>29154.62</v>
          </cell>
          <cell r="X768">
            <v>-43969.03</v>
          </cell>
          <cell r="Y768">
            <v>0</v>
          </cell>
          <cell r="Z768" t="str">
            <v>Bad Debt</v>
          </cell>
        </row>
        <row r="769">
          <cell r="A769" t="str">
            <v>South Korea</v>
          </cell>
          <cell r="B769" t="str">
            <v>Country</v>
          </cell>
          <cell r="C769" t="str">
            <v>Distributor Business</v>
          </cell>
          <cell r="D769" t="str">
            <v>SERVICE</v>
          </cell>
          <cell r="E769" t="str">
            <v>CONSULTANCY</v>
          </cell>
          <cell r="F769">
            <v>2.71</v>
          </cell>
          <cell r="H769">
            <v>35.32</v>
          </cell>
          <cell r="R769">
            <v>38.03</v>
          </cell>
          <cell r="S769">
            <v>0</v>
          </cell>
          <cell r="T769">
            <v>38.03</v>
          </cell>
          <cell r="U769">
            <v>38.22</v>
          </cell>
          <cell r="V769">
            <v>676.02</v>
          </cell>
          <cell r="W769">
            <v>-637.79999999999995</v>
          </cell>
          <cell r="X769">
            <v>504.62</v>
          </cell>
          <cell r="Y769">
            <v>38.03</v>
          </cell>
          <cell r="Z769" t="str">
            <v>Services</v>
          </cell>
        </row>
        <row r="770">
          <cell r="A770" t="str">
            <v>South Korea</v>
          </cell>
          <cell r="B770" t="str">
            <v>Country</v>
          </cell>
          <cell r="C770" t="str">
            <v>Distributor Business</v>
          </cell>
          <cell r="D770" t="str">
            <v>SERVICE</v>
          </cell>
          <cell r="E770" t="str">
            <v>SITE</v>
          </cell>
          <cell r="V770">
            <v>15.15</v>
          </cell>
          <cell r="W770">
            <v>-15.15</v>
          </cell>
          <cell r="X770">
            <v>22.31</v>
          </cell>
          <cell r="Y770">
            <v>0</v>
          </cell>
          <cell r="Z770" t="str">
            <v>Services</v>
          </cell>
        </row>
        <row r="771">
          <cell r="A771" t="str">
            <v>South Korea</v>
          </cell>
          <cell r="B771" t="str">
            <v>Country</v>
          </cell>
          <cell r="C771" t="str">
            <v>Distributor Business</v>
          </cell>
          <cell r="D771" t="str">
            <v>SERVICE</v>
          </cell>
          <cell r="E771" t="str">
            <v>OTHER</v>
          </cell>
          <cell r="V771">
            <v>-260.39</v>
          </cell>
          <cell r="W771">
            <v>260.39</v>
          </cell>
          <cell r="X771">
            <v>-610.6</v>
          </cell>
          <cell r="Y771">
            <v>0</v>
          </cell>
          <cell r="Z771" t="str">
            <v>Other Direct Opex</v>
          </cell>
        </row>
        <row r="772">
          <cell r="A772" t="str">
            <v>South Korea</v>
          </cell>
          <cell r="B772" t="str">
            <v>Country</v>
          </cell>
          <cell r="C772" t="str">
            <v>Distributor Business</v>
          </cell>
          <cell r="D772" t="str">
            <v>GOODS</v>
          </cell>
          <cell r="E772" t="str">
            <v>OFFICE&amp;STATIONARY</v>
          </cell>
          <cell r="V772">
            <v>171.12</v>
          </cell>
          <cell r="W772">
            <v>-171.12</v>
          </cell>
          <cell r="X772">
            <v>227.68</v>
          </cell>
          <cell r="Y772">
            <v>0</v>
          </cell>
          <cell r="Z772" t="str">
            <v>Other Direct Opex</v>
          </cell>
        </row>
        <row r="773">
          <cell r="A773" t="str">
            <v>South Korea</v>
          </cell>
          <cell r="B773" t="str">
            <v>Country</v>
          </cell>
          <cell r="C773" t="str">
            <v>Distributor Business</v>
          </cell>
          <cell r="D773" t="str">
            <v>GOODS</v>
          </cell>
          <cell r="E773" t="str">
            <v>EQUIPMENT&amp;FURNITURE</v>
          </cell>
          <cell r="H773">
            <v>95.03</v>
          </cell>
          <cell r="R773">
            <v>95.03</v>
          </cell>
          <cell r="S773">
            <v>0</v>
          </cell>
          <cell r="T773">
            <v>95.03</v>
          </cell>
          <cell r="U773">
            <v>95.98</v>
          </cell>
          <cell r="V773">
            <v>122.06</v>
          </cell>
          <cell r="W773">
            <v>-26.08</v>
          </cell>
          <cell r="X773">
            <v>132.34</v>
          </cell>
          <cell r="Y773">
            <v>95.03</v>
          </cell>
          <cell r="Z773" t="str">
            <v>Other Direct Opex</v>
          </cell>
        </row>
        <row r="774">
          <cell r="A774" t="str">
            <v>South Korea</v>
          </cell>
          <cell r="B774" t="str">
            <v>Country</v>
          </cell>
          <cell r="C774" t="str">
            <v>Distributor Business</v>
          </cell>
          <cell r="D774" t="str">
            <v>GOODS</v>
          </cell>
          <cell r="E774" t="str">
            <v>POSTAGE</v>
          </cell>
          <cell r="F774">
            <v>50.46</v>
          </cell>
          <cell r="G774">
            <v>3.55</v>
          </cell>
          <cell r="H774">
            <v>12.23</v>
          </cell>
          <cell r="R774">
            <v>66.239999999999995</v>
          </cell>
          <cell r="S774">
            <v>0</v>
          </cell>
          <cell r="T774">
            <v>66.239999999999995</v>
          </cell>
          <cell r="U774">
            <v>77.03</v>
          </cell>
          <cell r="V774">
            <v>111</v>
          </cell>
          <cell r="W774">
            <v>-33.97</v>
          </cell>
          <cell r="X774">
            <v>150.79</v>
          </cell>
          <cell r="Y774">
            <v>66.239999999999995</v>
          </cell>
          <cell r="Z774" t="str">
            <v>Other Direct Opex</v>
          </cell>
        </row>
        <row r="775">
          <cell r="A775" t="str">
            <v>South Korea</v>
          </cell>
          <cell r="B775" t="str">
            <v>Country</v>
          </cell>
          <cell r="C775" t="str">
            <v>Distributor Business</v>
          </cell>
          <cell r="D775" t="str">
            <v>GOODS</v>
          </cell>
          <cell r="E775" t="str">
            <v>CLOTHING_SAFETY</v>
          </cell>
          <cell r="V775">
            <v>0</v>
          </cell>
          <cell r="W775">
            <v>0</v>
          </cell>
          <cell r="X775">
            <v>-111.86</v>
          </cell>
          <cell r="Y775">
            <v>0</v>
          </cell>
          <cell r="Z775" t="str">
            <v>Other Direct Opex</v>
          </cell>
        </row>
        <row r="776">
          <cell r="A776" t="str">
            <v>South Korea</v>
          </cell>
          <cell r="B776" t="str">
            <v>Country</v>
          </cell>
          <cell r="C776" t="str">
            <v>Distributor Business</v>
          </cell>
          <cell r="D776" t="str">
            <v>GOODS</v>
          </cell>
          <cell r="E776" t="str">
            <v>PETROLEUM</v>
          </cell>
          <cell r="F776">
            <v>308.08999999999997</v>
          </cell>
          <cell r="G776">
            <v>1850.14</v>
          </cell>
          <cell r="R776">
            <v>2158.23</v>
          </cell>
          <cell r="S776">
            <v>0</v>
          </cell>
          <cell r="T776">
            <v>2158.23</v>
          </cell>
          <cell r="U776">
            <v>2542.63</v>
          </cell>
          <cell r="V776">
            <v>22173.200000000001</v>
          </cell>
          <cell r="W776">
            <v>-19630.57</v>
          </cell>
          <cell r="X776">
            <v>21444.02</v>
          </cell>
          <cell r="Y776">
            <v>2158.23</v>
          </cell>
          <cell r="Z776" t="str">
            <v>Other Direct Opex</v>
          </cell>
        </row>
        <row r="777">
          <cell r="A777" t="str">
            <v>South Korea</v>
          </cell>
          <cell r="B777" t="str">
            <v>Country</v>
          </cell>
          <cell r="C777" t="str">
            <v>Distributor Business</v>
          </cell>
          <cell r="D777" t="str">
            <v>EMIT</v>
          </cell>
          <cell r="E777" t="str">
            <v>TELECOM</v>
          </cell>
          <cell r="F777">
            <v>133.46</v>
          </cell>
          <cell r="G777">
            <v>220.49</v>
          </cell>
          <cell r="H777">
            <v>60.8</v>
          </cell>
          <cell r="R777">
            <v>414.75</v>
          </cell>
          <cell r="S777">
            <v>0</v>
          </cell>
          <cell r="T777">
            <v>414.75</v>
          </cell>
          <cell r="U777">
            <v>469.99</v>
          </cell>
          <cell r="V777">
            <v>3489.71</v>
          </cell>
          <cell r="W777">
            <v>-3019.72</v>
          </cell>
          <cell r="X777">
            <v>3544.46</v>
          </cell>
          <cell r="Y777">
            <v>414.75000000000006</v>
          </cell>
          <cell r="Z777" t="str">
            <v>Services</v>
          </cell>
        </row>
        <row r="778">
          <cell r="A778" t="str">
            <v>South Korea</v>
          </cell>
          <cell r="B778" t="str">
            <v>Country</v>
          </cell>
          <cell r="C778" t="str">
            <v>Distributor Business</v>
          </cell>
          <cell r="D778" t="str">
            <v>LEGAL</v>
          </cell>
          <cell r="E778" t="str">
            <v>LEGAL</v>
          </cell>
          <cell r="F778">
            <v>2206.84</v>
          </cell>
          <cell r="G778">
            <v>622.07000000000005</v>
          </cell>
          <cell r="H778">
            <v>458.47</v>
          </cell>
          <cell r="R778">
            <v>3287.38</v>
          </cell>
          <cell r="S778">
            <v>0</v>
          </cell>
          <cell r="T778">
            <v>3287.38</v>
          </cell>
          <cell r="U778">
            <v>3293.86</v>
          </cell>
          <cell r="W778">
            <v>3293.86</v>
          </cell>
          <cell r="Y778">
            <v>3287.38</v>
          </cell>
          <cell r="Z778" t="str">
            <v>Services</v>
          </cell>
        </row>
        <row r="779">
          <cell r="A779" t="str">
            <v>South Korea</v>
          </cell>
          <cell r="B779" t="str">
            <v>Country</v>
          </cell>
          <cell r="C779" t="str">
            <v>Distributor Business</v>
          </cell>
          <cell r="D779" t="str">
            <v>SHE</v>
          </cell>
          <cell r="E779" t="str">
            <v>SAFETY</v>
          </cell>
          <cell r="V779">
            <v>360.15</v>
          </cell>
          <cell r="W779">
            <v>-360.15</v>
          </cell>
          <cell r="X779">
            <v>567.1</v>
          </cell>
          <cell r="Y779">
            <v>0</v>
          </cell>
          <cell r="Z779" t="str">
            <v>Services</v>
          </cell>
        </row>
        <row r="780">
          <cell r="A780" t="str">
            <v>South Korea</v>
          </cell>
          <cell r="B780" t="str">
            <v>Country</v>
          </cell>
          <cell r="C780" t="str">
            <v>Distributor Business</v>
          </cell>
          <cell r="D780" t="str">
            <v>DISTRIBUTION</v>
          </cell>
          <cell r="E780" t="str">
            <v>RENT&amp;LEASE</v>
          </cell>
          <cell r="F780">
            <v>666.88</v>
          </cell>
          <cell r="R780">
            <v>666.88</v>
          </cell>
          <cell r="S780">
            <v>0</v>
          </cell>
          <cell r="T780">
            <v>666.88</v>
          </cell>
          <cell r="U780">
            <v>626.5</v>
          </cell>
          <cell r="V780">
            <v>6736.44</v>
          </cell>
          <cell r="W780">
            <v>-6109.94</v>
          </cell>
          <cell r="X780">
            <v>6426.96</v>
          </cell>
          <cell r="Y780">
            <v>666.88</v>
          </cell>
          <cell r="Z780" t="str">
            <v>Other Direct Opex</v>
          </cell>
        </row>
        <row r="781">
          <cell r="A781" t="str">
            <v>South Korea</v>
          </cell>
          <cell r="B781" t="str">
            <v>Country</v>
          </cell>
          <cell r="C781" t="str">
            <v>Distributor Business</v>
          </cell>
          <cell r="D781" t="str">
            <v>Not assigned</v>
          </cell>
          <cell r="E781" t="str">
            <v>Not assigned</v>
          </cell>
          <cell r="H781">
            <v>1968.94</v>
          </cell>
          <cell r="R781">
            <v>1968.94</v>
          </cell>
          <cell r="S781">
            <v>0</v>
          </cell>
          <cell r="T781">
            <v>1968.94</v>
          </cell>
          <cell r="U781">
            <v>1988.57</v>
          </cell>
          <cell r="W781">
            <v>1988.57</v>
          </cell>
          <cell r="Y781">
            <v>1968.94</v>
          </cell>
          <cell r="Z781" t="str">
            <v>Other Direct Opex</v>
          </cell>
        </row>
        <row r="782">
          <cell r="A782" t="str">
            <v>South Korea</v>
          </cell>
          <cell r="B782" t="str">
            <v>Country</v>
          </cell>
          <cell r="C782" t="str">
            <v>Field Engineering Su</v>
          </cell>
          <cell r="D782" t="str">
            <v>EMPLOYEE</v>
          </cell>
          <cell r="E782" t="str">
            <v>SWB</v>
          </cell>
          <cell r="F782">
            <v>7796.13</v>
          </cell>
          <cell r="G782">
            <v>7222.16</v>
          </cell>
          <cell r="H782">
            <v>8683.0499999999993</v>
          </cell>
          <cell r="R782">
            <v>23701.34</v>
          </cell>
          <cell r="S782">
            <v>0</v>
          </cell>
          <cell r="T782">
            <v>23701.34</v>
          </cell>
          <cell r="U782">
            <v>27999.33</v>
          </cell>
          <cell r="V782">
            <v>94701.43</v>
          </cell>
          <cell r="W782">
            <v>-66702.100000000006</v>
          </cell>
          <cell r="X782">
            <v>132045.88</v>
          </cell>
          <cell r="Y782">
            <v>23701.34</v>
          </cell>
          <cell r="Z782" t="str">
            <v>Employee Expenses</v>
          </cell>
        </row>
        <row r="783">
          <cell r="A783" t="str">
            <v>South Korea</v>
          </cell>
          <cell r="B783" t="str">
            <v>Country</v>
          </cell>
          <cell r="C783" t="str">
            <v>Field Engineering Su</v>
          </cell>
          <cell r="D783" t="str">
            <v>EMPLOYEE</v>
          </cell>
          <cell r="E783" t="str">
            <v>T&amp;E</v>
          </cell>
          <cell r="F783">
            <v>1087.8</v>
          </cell>
          <cell r="G783">
            <v>685.98</v>
          </cell>
          <cell r="H783">
            <v>729.66</v>
          </cell>
          <cell r="R783">
            <v>2503.44</v>
          </cell>
          <cell r="S783">
            <v>0</v>
          </cell>
          <cell r="T783">
            <v>2503.44</v>
          </cell>
          <cell r="U783">
            <v>2949.55</v>
          </cell>
          <cell r="V783">
            <v>10811.15</v>
          </cell>
          <cell r="W783">
            <v>-7861.6</v>
          </cell>
          <cell r="X783">
            <v>14978.24</v>
          </cell>
          <cell r="Y783">
            <v>2503.44</v>
          </cell>
          <cell r="Z783" t="str">
            <v>T&amp;E</v>
          </cell>
        </row>
        <row r="784">
          <cell r="A784" t="str">
            <v>South Korea</v>
          </cell>
          <cell r="B784" t="str">
            <v>Country</v>
          </cell>
          <cell r="C784" t="str">
            <v>Field Engineering Su</v>
          </cell>
          <cell r="D784" t="str">
            <v>EMPLOYEE</v>
          </cell>
          <cell r="E784" t="str">
            <v>TRAINING</v>
          </cell>
          <cell r="F784">
            <v>147.35</v>
          </cell>
          <cell r="G784">
            <v>141.29</v>
          </cell>
          <cell r="R784">
            <v>288.64</v>
          </cell>
          <cell r="S784">
            <v>0</v>
          </cell>
          <cell r="T784">
            <v>288.64</v>
          </cell>
          <cell r="U784">
            <v>342.5</v>
          </cell>
          <cell r="V784">
            <v>2486.6999999999998</v>
          </cell>
          <cell r="W784">
            <v>-2144.1999999999998</v>
          </cell>
          <cell r="X784">
            <v>3392.35</v>
          </cell>
          <cell r="Y784">
            <v>288.64</v>
          </cell>
          <cell r="Z784" t="str">
            <v>Employee Expenses</v>
          </cell>
        </row>
        <row r="785">
          <cell r="A785" t="str">
            <v>South Korea</v>
          </cell>
          <cell r="B785" t="str">
            <v>Country</v>
          </cell>
          <cell r="C785" t="str">
            <v>Field Engineering Su</v>
          </cell>
          <cell r="D785" t="str">
            <v>EMPLOYEE</v>
          </cell>
          <cell r="E785" t="str">
            <v>SEVERANCE</v>
          </cell>
          <cell r="F785">
            <v>1979.91</v>
          </cell>
          <cell r="G785">
            <v>1855.5</v>
          </cell>
          <cell r="H785">
            <v>1997.22</v>
          </cell>
          <cell r="R785">
            <v>5832.63</v>
          </cell>
          <cell r="S785">
            <v>0</v>
          </cell>
          <cell r="T785">
            <v>5832.63</v>
          </cell>
          <cell r="U785">
            <v>6892.81</v>
          </cell>
          <cell r="V785">
            <v>14707.02</v>
          </cell>
          <cell r="W785">
            <v>-7814.21</v>
          </cell>
          <cell r="X785">
            <v>21959.24</v>
          </cell>
          <cell r="Y785">
            <v>5832.63</v>
          </cell>
          <cell r="Z785" t="str">
            <v>Employee Expenses</v>
          </cell>
        </row>
        <row r="786">
          <cell r="A786" t="str">
            <v>South Korea</v>
          </cell>
          <cell r="B786" t="str">
            <v>Country</v>
          </cell>
          <cell r="C786" t="str">
            <v>Field Engineering Su</v>
          </cell>
          <cell r="D786" t="str">
            <v>EMPLOYEE</v>
          </cell>
          <cell r="E786" t="str">
            <v>PENSION</v>
          </cell>
          <cell r="F786">
            <v>179.94</v>
          </cell>
          <cell r="G786">
            <v>172.53</v>
          </cell>
          <cell r="H786">
            <v>178.82</v>
          </cell>
          <cell r="R786">
            <v>531.29</v>
          </cell>
          <cell r="S786">
            <v>0</v>
          </cell>
          <cell r="T786">
            <v>531.29</v>
          </cell>
          <cell r="U786">
            <v>628</v>
          </cell>
          <cell r="V786">
            <v>2273.87</v>
          </cell>
          <cell r="W786">
            <v>-1645.87</v>
          </cell>
          <cell r="X786">
            <v>3179.26</v>
          </cell>
          <cell r="Y786">
            <v>531.29</v>
          </cell>
          <cell r="Z786" t="str">
            <v>Employee Expenses</v>
          </cell>
        </row>
        <row r="787">
          <cell r="A787" t="str">
            <v>South Korea</v>
          </cell>
          <cell r="B787" t="str">
            <v>Country</v>
          </cell>
          <cell r="C787" t="str">
            <v>Field Engineering Su</v>
          </cell>
          <cell r="D787" t="str">
            <v>SERVICE</v>
          </cell>
          <cell r="E787" t="str">
            <v>SITE</v>
          </cell>
          <cell r="H787">
            <v>7.35</v>
          </cell>
          <cell r="R787">
            <v>7.35</v>
          </cell>
          <cell r="S787">
            <v>0</v>
          </cell>
          <cell r="T787">
            <v>7.35</v>
          </cell>
          <cell r="U787">
            <v>8.6300000000000008</v>
          </cell>
          <cell r="V787">
            <v>31.57</v>
          </cell>
          <cell r="W787">
            <v>-22.94</v>
          </cell>
          <cell r="X787">
            <v>42.58</v>
          </cell>
          <cell r="Y787">
            <v>7.35</v>
          </cell>
          <cell r="Z787" t="str">
            <v>Services</v>
          </cell>
        </row>
        <row r="788">
          <cell r="A788" t="str">
            <v>South Korea</v>
          </cell>
          <cell r="B788" t="str">
            <v>Country</v>
          </cell>
          <cell r="C788" t="str">
            <v>Field Engineering Su</v>
          </cell>
          <cell r="D788" t="str">
            <v>GOODS</v>
          </cell>
          <cell r="E788" t="str">
            <v>OFFICE&amp;STATIONARY</v>
          </cell>
          <cell r="V788">
            <v>46.81</v>
          </cell>
          <cell r="W788">
            <v>-46.81</v>
          </cell>
          <cell r="X788">
            <v>59.86</v>
          </cell>
          <cell r="Y788">
            <v>0</v>
          </cell>
          <cell r="Z788" t="str">
            <v>Other Direct Opex</v>
          </cell>
        </row>
        <row r="789">
          <cell r="A789" t="str">
            <v>South Korea</v>
          </cell>
          <cell r="B789" t="str">
            <v>Country</v>
          </cell>
          <cell r="C789" t="str">
            <v>Field Engineering Su</v>
          </cell>
          <cell r="D789" t="str">
            <v>GOODS</v>
          </cell>
          <cell r="E789" t="str">
            <v>POSTAGE</v>
          </cell>
          <cell r="F789">
            <v>89.31</v>
          </cell>
          <cell r="H789">
            <v>128.02000000000001</v>
          </cell>
          <cell r="R789">
            <v>217.33</v>
          </cell>
          <cell r="S789">
            <v>0</v>
          </cell>
          <cell r="T789">
            <v>217.33</v>
          </cell>
          <cell r="U789">
            <v>253.49</v>
          </cell>
          <cell r="V789">
            <v>614.55999999999995</v>
          </cell>
          <cell r="W789">
            <v>-361.07</v>
          </cell>
          <cell r="X789">
            <v>824.35</v>
          </cell>
          <cell r="Y789">
            <v>217.33</v>
          </cell>
          <cell r="Z789" t="str">
            <v>Other Direct Opex</v>
          </cell>
        </row>
        <row r="790">
          <cell r="A790" t="str">
            <v>South Korea</v>
          </cell>
          <cell r="B790" t="str">
            <v>Country</v>
          </cell>
          <cell r="C790" t="str">
            <v>Field Engineering Su</v>
          </cell>
          <cell r="D790" t="str">
            <v>GOODS</v>
          </cell>
          <cell r="E790" t="str">
            <v>PETROLEUM</v>
          </cell>
          <cell r="F790">
            <v>119.97</v>
          </cell>
          <cell r="G790">
            <v>222.01</v>
          </cell>
          <cell r="R790">
            <v>341.98</v>
          </cell>
          <cell r="S790">
            <v>0</v>
          </cell>
          <cell r="T790">
            <v>341.98</v>
          </cell>
          <cell r="U790">
            <v>409.14</v>
          </cell>
          <cell r="V790">
            <v>4450.12</v>
          </cell>
          <cell r="W790">
            <v>-4040.98</v>
          </cell>
          <cell r="X790">
            <v>6107.24</v>
          </cell>
          <cell r="Y790">
            <v>341.98</v>
          </cell>
          <cell r="Z790" t="str">
            <v>Other Direct Opex</v>
          </cell>
        </row>
        <row r="791">
          <cell r="A791" t="str">
            <v>South Korea</v>
          </cell>
          <cell r="B791" t="str">
            <v>Country</v>
          </cell>
          <cell r="C791" t="str">
            <v>Field Engineering Su</v>
          </cell>
          <cell r="D791" t="str">
            <v>M&amp;R</v>
          </cell>
          <cell r="E791" t="str">
            <v>M&amp;R</v>
          </cell>
          <cell r="V791">
            <v>3.33</v>
          </cell>
          <cell r="W791">
            <v>-3.33</v>
          </cell>
          <cell r="X791">
            <v>3.75</v>
          </cell>
          <cell r="Y791">
            <v>0</v>
          </cell>
          <cell r="Z791" t="str">
            <v>Other Direct Opex</v>
          </cell>
        </row>
        <row r="792">
          <cell r="A792" t="str">
            <v>South Korea</v>
          </cell>
          <cell r="B792" t="str">
            <v>Country</v>
          </cell>
          <cell r="C792" t="str">
            <v>Field Engineering Su</v>
          </cell>
          <cell r="D792" t="str">
            <v>OTHER CASH</v>
          </cell>
          <cell r="E792" t="str">
            <v>RENT&amp;LEASE</v>
          </cell>
          <cell r="F792">
            <v>9.3000000000000007</v>
          </cell>
          <cell r="H792">
            <v>8.7200000000000006</v>
          </cell>
          <cell r="R792">
            <v>18.02</v>
          </cell>
          <cell r="S792">
            <v>0</v>
          </cell>
          <cell r="T792">
            <v>18.02</v>
          </cell>
          <cell r="U792">
            <v>17.55</v>
          </cell>
          <cell r="V792">
            <v>118.71</v>
          </cell>
          <cell r="W792">
            <v>-101.16</v>
          </cell>
          <cell r="X792">
            <v>105.05</v>
          </cell>
          <cell r="Y792">
            <v>18.020000000000003</v>
          </cell>
          <cell r="Z792" t="str">
            <v>Other Direct Opex</v>
          </cell>
        </row>
        <row r="793">
          <cell r="A793" t="str">
            <v>South Korea</v>
          </cell>
          <cell r="B793" t="str">
            <v>Country</v>
          </cell>
          <cell r="C793" t="str">
            <v>Field Engineering Su</v>
          </cell>
          <cell r="D793" t="str">
            <v>EMIT</v>
          </cell>
          <cell r="E793" t="str">
            <v>SYSTEMS</v>
          </cell>
          <cell r="V793">
            <v>10.89</v>
          </cell>
          <cell r="W793">
            <v>-10.89</v>
          </cell>
          <cell r="X793">
            <v>16.43</v>
          </cell>
          <cell r="Y793">
            <v>0</v>
          </cell>
          <cell r="Z793" t="str">
            <v>Services</v>
          </cell>
        </row>
        <row r="794">
          <cell r="A794" t="str">
            <v>South Korea</v>
          </cell>
          <cell r="B794" t="str">
            <v>Country</v>
          </cell>
          <cell r="C794" t="str">
            <v>Field Engineering Su</v>
          </cell>
          <cell r="D794" t="str">
            <v>EMIT</v>
          </cell>
          <cell r="E794" t="str">
            <v>TELECOM</v>
          </cell>
          <cell r="F794">
            <v>34.880000000000003</v>
          </cell>
          <cell r="G794">
            <v>499.91</v>
          </cell>
          <cell r="H794">
            <v>46.59</v>
          </cell>
          <cell r="R794">
            <v>581.38</v>
          </cell>
          <cell r="S794">
            <v>0</v>
          </cell>
          <cell r="T794">
            <v>581.38</v>
          </cell>
          <cell r="U794">
            <v>703.8</v>
          </cell>
          <cell r="V794">
            <v>709.25</v>
          </cell>
          <cell r="W794">
            <v>-5.45</v>
          </cell>
          <cell r="X794">
            <v>952.59</v>
          </cell>
          <cell r="Y794">
            <v>581.38000000000011</v>
          </cell>
          <cell r="Z794" t="str">
            <v>Services</v>
          </cell>
        </row>
        <row r="795">
          <cell r="A795" t="str">
            <v>South Korea</v>
          </cell>
          <cell r="B795" t="str">
            <v>Country</v>
          </cell>
          <cell r="C795" t="str">
            <v>Field Engineering Su</v>
          </cell>
          <cell r="D795" t="str">
            <v>SHE</v>
          </cell>
          <cell r="E795" t="str">
            <v>SAFETY</v>
          </cell>
          <cell r="V795">
            <v>54.7</v>
          </cell>
          <cell r="W795">
            <v>-54.7</v>
          </cell>
          <cell r="X795">
            <v>76.58</v>
          </cell>
          <cell r="Y795">
            <v>0</v>
          </cell>
          <cell r="Z795" t="str">
            <v>Services</v>
          </cell>
        </row>
        <row r="796">
          <cell r="A796" t="str">
            <v>South Korea</v>
          </cell>
          <cell r="B796" t="str">
            <v>Country</v>
          </cell>
          <cell r="C796" t="str">
            <v>Field Engineering Su</v>
          </cell>
          <cell r="D796" t="str">
            <v>Not assigned</v>
          </cell>
          <cell r="E796" t="str">
            <v>Not assigned</v>
          </cell>
          <cell r="H796">
            <v>682.35</v>
          </cell>
          <cell r="R796">
            <v>682.35</v>
          </cell>
          <cell r="S796">
            <v>0</v>
          </cell>
          <cell r="T796">
            <v>682.35</v>
          </cell>
          <cell r="U796">
            <v>800.47</v>
          </cell>
          <cell r="W796">
            <v>800.47</v>
          </cell>
          <cell r="Y796">
            <v>682.35</v>
          </cell>
          <cell r="Z796" t="str">
            <v>Other Direct Opex</v>
          </cell>
        </row>
        <row r="797">
          <cell r="A797" t="str">
            <v>South Korea</v>
          </cell>
          <cell r="B797" t="str">
            <v>Country</v>
          </cell>
          <cell r="C797" t="str">
            <v>Industrial Sales</v>
          </cell>
          <cell r="D797" t="str">
            <v>EMPLOYEE</v>
          </cell>
          <cell r="E797" t="str">
            <v>SWB</v>
          </cell>
          <cell r="F797">
            <v>17335.25</v>
          </cell>
          <cell r="G797">
            <v>13466.59</v>
          </cell>
          <cell r="H797">
            <v>16303.68</v>
          </cell>
          <cell r="R797">
            <v>47105.52</v>
          </cell>
          <cell r="S797">
            <v>0</v>
          </cell>
          <cell r="T797">
            <v>47105.52</v>
          </cell>
          <cell r="U797">
            <v>54294.559999999998</v>
          </cell>
          <cell r="V797">
            <v>196468.14</v>
          </cell>
          <cell r="W797">
            <v>-142173.57999999999</v>
          </cell>
          <cell r="X797">
            <v>247389.53</v>
          </cell>
          <cell r="Y797">
            <v>47105.520000000004</v>
          </cell>
          <cell r="Z797" t="str">
            <v>Employee Expenses</v>
          </cell>
        </row>
        <row r="798">
          <cell r="A798" t="str">
            <v>South Korea</v>
          </cell>
          <cell r="B798" t="str">
            <v>Country</v>
          </cell>
          <cell r="C798" t="str">
            <v>Industrial Sales</v>
          </cell>
          <cell r="D798" t="str">
            <v>EMPLOYEE</v>
          </cell>
          <cell r="E798" t="str">
            <v>T&amp;E</v>
          </cell>
          <cell r="F798">
            <v>291.62</v>
          </cell>
          <cell r="G798">
            <v>1822.69</v>
          </cell>
          <cell r="H798">
            <v>988.81</v>
          </cell>
          <cell r="R798">
            <v>3103.12</v>
          </cell>
          <cell r="S798">
            <v>0</v>
          </cell>
          <cell r="T798">
            <v>3103.12</v>
          </cell>
          <cell r="U798">
            <v>3705.99</v>
          </cell>
          <cell r="V798">
            <v>26059.74</v>
          </cell>
          <cell r="W798">
            <v>-22353.75</v>
          </cell>
          <cell r="X798">
            <v>32171.26</v>
          </cell>
          <cell r="Y798">
            <v>3103.12</v>
          </cell>
          <cell r="Z798" t="str">
            <v>T&amp;E</v>
          </cell>
        </row>
        <row r="799">
          <cell r="A799" t="str">
            <v>South Korea</v>
          </cell>
          <cell r="B799" t="str">
            <v>Country</v>
          </cell>
          <cell r="C799" t="str">
            <v>Industrial Sales</v>
          </cell>
          <cell r="D799" t="str">
            <v>EMPLOYEE</v>
          </cell>
          <cell r="E799" t="str">
            <v>TRAINING</v>
          </cell>
          <cell r="V799">
            <v>3017.79</v>
          </cell>
          <cell r="W799">
            <v>-3017.79</v>
          </cell>
          <cell r="X799">
            <v>3194.01</v>
          </cell>
          <cell r="Y799">
            <v>0</v>
          </cell>
          <cell r="Z799" t="str">
            <v>Employee Expenses</v>
          </cell>
        </row>
        <row r="800">
          <cell r="A800" t="str">
            <v>South Korea</v>
          </cell>
          <cell r="B800" t="str">
            <v>Country</v>
          </cell>
          <cell r="C800" t="str">
            <v>Industrial Sales</v>
          </cell>
          <cell r="D800" t="str">
            <v>EMPLOYEE</v>
          </cell>
          <cell r="E800" t="str">
            <v>SEVERANCE</v>
          </cell>
          <cell r="F800">
            <v>3367.73</v>
          </cell>
          <cell r="G800">
            <v>2229.5100000000002</v>
          </cell>
          <cell r="H800">
            <v>3584.23</v>
          </cell>
          <cell r="R800">
            <v>9181.4699999999993</v>
          </cell>
          <cell r="S800">
            <v>0</v>
          </cell>
          <cell r="T800">
            <v>9181.4699999999993</v>
          </cell>
          <cell r="U800">
            <v>10470.77</v>
          </cell>
          <cell r="V800">
            <v>25340.41</v>
          </cell>
          <cell r="W800">
            <v>-14869.64</v>
          </cell>
          <cell r="X800">
            <v>32965.33</v>
          </cell>
          <cell r="Y800">
            <v>9181.4699999999993</v>
          </cell>
          <cell r="Z800" t="str">
            <v>Employee Expenses</v>
          </cell>
        </row>
        <row r="801">
          <cell r="A801" t="str">
            <v>South Korea</v>
          </cell>
          <cell r="B801" t="str">
            <v>Country</v>
          </cell>
          <cell r="C801" t="str">
            <v>Industrial Sales</v>
          </cell>
          <cell r="D801" t="str">
            <v>EMPLOYEE</v>
          </cell>
          <cell r="E801" t="str">
            <v>PENSION</v>
          </cell>
          <cell r="F801">
            <v>429.25</v>
          </cell>
          <cell r="G801">
            <v>327.49</v>
          </cell>
          <cell r="H801">
            <v>339.42</v>
          </cell>
          <cell r="R801">
            <v>1096.1600000000001</v>
          </cell>
          <cell r="S801">
            <v>0</v>
          </cell>
          <cell r="T801">
            <v>1096.1600000000001</v>
          </cell>
          <cell r="U801">
            <v>1261.43</v>
          </cell>
          <cell r="V801">
            <v>4905.1000000000004</v>
          </cell>
          <cell r="W801">
            <v>-3643.67</v>
          </cell>
          <cell r="X801">
            <v>6129.97</v>
          </cell>
          <cell r="Y801">
            <v>1096.1600000000001</v>
          </cell>
          <cell r="Z801" t="str">
            <v>Employee Expenses</v>
          </cell>
        </row>
        <row r="802">
          <cell r="A802" t="str">
            <v>South Korea</v>
          </cell>
          <cell r="B802" t="str">
            <v>Country</v>
          </cell>
          <cell r="C802" t="str">
            <v>Industrial Sales</v>
          </cell>
          <cell r="D802" t="str">
            <v>ASP</v>
          </cell>
          <cell r="E802" t="str">
            <v>ASP</v>
          </cell>
          <cell r="V802">
            <v>2826.58</v>
          </cell>
          <cell r="W802">
            <v>-2826.58</v>
          </cell>
          <cell r="X802">
            <v>4374.76</v>
          </cell>
          <cell r="Y802">
            <v>0</v>
          </cell>
          <cell r="Z802" t="str">
            <v>ASP</v>
          </cell>
        </row>
        <row r="803">
          <cell r="A803" t="str">
            <v>South Korea</v>
          </cell>
          <cell r="B803" t="str">
            <v>Country</v>
          </cell>
          <cell r="C803" t="str">
            <v>Industrial Sales</v>
          </cell>
          <cell r="D803" t="str">
            <v>CUSTOMER</v>
          </cell>
          <cell r="E803" t="str">
            <v>CLAIM&amp;DAMAGE</v>
          </cell>
          <cell r="V803">
            <v>-2464.41</v>
          </cell>
          <cell r="W803">
            <v>2464.41</v>
          </cell>
          <cell r="X803">
            <v>-1695.52</v>
          </cell>
          <cell r="Y803">
            <v>0</v>
          </cell>
          <cell r="Z803" t="str">
            <v>Other Direct Opex</v>
          </cell>
        </row>
        <row r="804">
          <cell r="A804" t="str">
            <v>South Korea</v>
          </cell>
          <cell r="B804" t="str">
            <v>Country</v>
          </cell>
          <cell r="C804" t="str">
            <v>Industrial Sales</v>
          </cell>
          <cell r="D804" t="str">
            <v>CUSTOMER</v>
          </cell>
          <cell r="E804" t="str">
            <v>SMALL_VARIATION</v>
          </cell>
          <cell r="F804">
            <v>-0.04</v>
          </cell>
          <cell r="R804">
            <v>-0.04</v>
          </cell>
          <cell r="S804">
            <v>0</v>
          </cell>
          <cell r="T804">
            <v>-0.04</v>
          </cell>
          <cell r="U804">
            <v>-0.04</v>
          </cell>
          <cell r="V804">
            <v>-7.0000000000000007E-2</v>
          </cell>
          <cell r="W804">
            <v>0.03</v>
          </cell>
          <cell r="X804">
            <v>-0.11</v>
          </cell>
          <cell r="Y804">
            <v>-0.04</v>
          </cell>
          <cell r="Z804" t="str">
            <v>Other Direct Opex</v>
          </cell>
        </row>
        <row r="805">
          <cell r="A805" t="str">
            <v>South Korea</v>
          </cell>
          <cell r="B805" t="str">
            <v>Country</v>
          </cell>
          <cell r="C805" t="str">
            <v>Industrial Sales</v>
          </cell>
          <cell r="D805" t="str">
            <v>SERVICE</v>
          </cell>
          <cell r="E805" t="str">
            <v>CONSULTANCY</v>
          </cell>
          <cell r="F805">
            <v>0.9</v>
          </cell>
          <cell r="H805">
            <v>7.47</v>
          </cell>
          <cell r="R805">
            <v>8.3699999999999992</v>
          </cell>
          <cell r="S805">
            <v>0</v>
          </cell>
          <cell r="T805">
            <v>8.3699999999999992</v>
          </cell>
          <cell r="U805">
            <v>8.4</v>
          </cell>
          <cell r="V805">
            <v>225.35</v>
          </cell>
          <cell r="W805">
            <v>-216.95</v>
          </cell>
          <cell r="X805">
            <v>168.21</v>
          </cell>
          <cell r="Y805">
            <v>8.3699999999999992</v>
          </cell>
          <cell r="Z805" t="str">
            <v>Services</v>
          </cell>
        </row>
        <row r="806">
          <cell r="A806" t="str">
            <v>South Korea</v>
          </cell>
          <cell r="B806" t="str">
            <v>Country</v>
          </cell>
          <cell r="C806" t="str">
            <v>Industrial Sales</v>
          </cell>
          <cell r="D806" t="str">
            <v>SERVICE</v>
          </cell>
          <cell r="E806" t="str">
            <v>INSPECTION</v>
          </cell>
          <cell r="F806">
            <v>3768.42</v>
          </cell>
          <cell r="G806">
            <v>-10231.1</v>
          </cell>
          <cell r="H806">
            <v>344.37</v>
          </cell>
          <cell r="R806">
            <v>-6118.31</v>
          </cell>
          <cell r="S806">
            <v>0</v>
          </cell>
          <cell r="T806">
            <v>-6118.31</v>
          </cell>
          <cell r="U806">
            <v>-7697.29</v>
          </cell>
          <cell r="V806">
            <v>10539.25</v>
          </cell>
          <cell r="W806">
            <v>-18236.54</v>
          </cell>
          <cell r="X806">
            <v>14639.19</v>
          </cell>
          <cell r="Y806">
            <v>-6118.31</v>
          </cell>
          <cell r="Z806" t="str">
            <v>Services</v>
          </cell>
        </row>
        <row r="807">
          <cell r="A807" t="str">
            <v>South Korea</v>
          </cell>
          <cell r="B807" t="str">
            <v>Country</v>
          </cell>
          <cell r="C807" t="str">
            <v>Industrial Sales</v>
          </cell>
          <cell r="D807" t="str">
            <v>SERVICE</v>
          </cell>
          <cell r="E807" t="str">
            <v>SITE</v>
          </cell>
          <cell r="H807">
            <v>18.39</v>
          </cell>
          <cell r="R807">
            <v>18.39</v>
          </cell>
          <cell r="S807">
            <v>0</v>
          </cell>
          <cell r="T807">
            <v>18.39</v>
          </cell>
          <cell r="U807">
            <v>21.58</v>
          </cell>
          <cell r="V807">
            <v>76.72</v>
          </cell>
          <cell r="W807">
            <v>-55.14</v>
          </cell>
          <cell r="X807">
            <v>110.1</v>
          </cell>
          <cell r="Y807">
            <v>18.39</v>
          </cell>
          <cell r="Z807" t="str">
            <v>Services</v>
          </cell>
        </row>
        <row r="808">
          <cell r="A808" t="str">
            <v>South Korea</v>
          </cell>
          <cell r="B808" t="str">
            <v>Country</v>
          </cell>
          <cell r="C808" t="str">
            <v>Industrial Sales</v>
          </cell>
          <cell r="D808" t="str">
            <v>SERVICE</v>
          </cell>
          <cell r="E808" t="str">
            <v>OTHER</v>
          </cell>
          <cell r="F808">
            <v>57.28</v>
          </cell>
          <cell r="R808">
            <v>57.28</v>
          </cell>
          <cell r="S808">
            <v>0</v>
          </cell>
          <cell r="T808">
            <v>57.28</v>
          </cell>
          <cell r="U808">
            <v>53.81</v>
          </cell>
          <cell r="W808">
            <v>53.81</v>
          </cell>
          <cell r="Y808">
            <v>57.28</v>
          </cell>
          <cell r="Z808" t="str">
            <v>Other Direct Opex</v>
          </cell>
        </row>
        <row r="809">
          <cell r="A809" t="str">
            <v>South Korea</v>
          </cell>
          <cell r="B809" t="str">
            <v>Country</v>
          </cell>
          <cell r="C809" t="str">
            <v>Industrial Sales</v>
          </cell>
          <cell r="D809" t="str">
            <v>GOODS</v>
          </cell>
          <cell r="E809" t="str">
            <v>OFFICE&amp;STATIONARY</v>
          </cell>
          <cell r="G809">
            <v>27.69</v>
          </cell>
          <cell r="R809">
            <v>27.69</v>
          </cell>
          <cell r="S809">
            <v>0</v>
          </cell>
          <cell r="T809">
            <v>27.69</v>
          </cell>
          <cell r="U809">
            <v>33.72</v>
          </cell>
          <cell r="V809">
            <v>35.409999999999997</v>
          </cell>
          <cell r="W809">
            <v>-1.69</v>
          </cell>
          <cell r="X809">
            <v>52.26</v>
          </cell>
          <cell r="Y809">
            <v>27.69</v>
          </cell>
          <cell r="Z809" t="str">
            <v>Other Direct Opex</v>
          </cell>
        </row>
        <row r="810">
          <cell r="A810" t="str">
            <v>South Korea</v>
          </cell>
          <cell r="B810" t="str">
            <v>Country</v>
          </cell>
          <cell r="C810" t="str">
            <v>Industrial Sales</v>
          </cell>
          <cell r="D810" t="str">
            <v>GOODS</v>
          </cell>
          <cell r="E810" t="str">
            <v>EQUIPMENT&amp;FURNITURE</v>
          </cell>
          <cell r="H810">
            <v>43.44</v>
          </cell>
          <cell r="R810">
            <v>43.44</v>
          </cell>
          <cell r="S810">
            <v>0</v>
          </cell>
          <cell r="T810">
            <v>43.44</v>
          </cell>
          <cell r="U810">
            <v>43.87</v>
          </cell>
          <cell r="W810">
            <v>43.87</v>
          </cell>
          <cell r="Y810">
            <v>43.44</v>
          </cell>
          <cell r="Z810" t="str">
            <v>Other Direct Opex</v>
          </cell>
        </row>
        <row r="811">
          <cell r="A811" t="str">
            <v>South Korea</v>
          </cell>
          <cell r="B811" t="str">
            <v>Country</v>
          </cell>
          <cell r="C811" t="str">
            <v>Industrial Sales</v>
          </cell>
          <cell r="D811" t="str">
            <v>GOODS</v>
          </cell>
          <cell r="E811" t="str">
            <v>POSTAGE</v>
          </cell>
          <cell r="F811">
            <v>712.77</v>
          </cell>
          <cell r="G811">
            <v>794.18</v>
          </cell>
          <cell r="H811">
            <v>726.82</v>
          </cell>
          <cell r="R811">
            <v>2233.77</v>
          </cell>
          <cell r="S811">
            <v>0</v>
          </cell>
          <cell r="T811">
            <v>2233.77</v>
          </cell>
          <cell r="U811">
            <v>2644.26</v>
          </cell>
          <cell r="V811">
            <v>8692.85</v>
          </cell>
          <cell r="W811">
            <v>-6048.59</v>
          </cell>
          <cell r="X811">
            <v>12209.96</v>
          </cell>
          <cell r="Y811">
            <v>2233.77</v>
          </cell>
          <cell r="Z811" t="str">
            <v>Other Direct Opex</v>
          </cell>
        </row>
        <row r="812">
          <cell r="A812" t="str">
            <v>South Korea</v>
          </cell>
          <cell r="B812" t="str">
            <v>Country</v>
          </cell>
          <cell r="C812" t="str">
            <v>Industrial Sales</v>
          </cell>
          <cell r="D812" t="str">
            <v>GOODS</v>
          </cell>
          <cell r="E812" t="str">
            <v>PUBLICATION&amp;SUBSCRIP</v>
          </cell>
          <cell r="V812">
            <v>12.76</v>
          </cell>
          <cell r="W812">
            <v>-12.76</v>
          </cell>
          <cell r="X812">
            <v>20.55</v>
          </cell>
          <cell r="Y812">
            <v>0</v>
          </cell>
          <cell r="Z812" t="str">
            <v>Other Direct Opex</v>
          </cell>
        </row>
        <row r="813">
          <cell r="A813" t="str">
            <v>South Korea</v>
          </cell>
          <cell r="B813" t="str">
            <v>Country</v>
          </cell>
          <cell r="C813" t="str">
            <v>Industrial Sales</v>
          </cell>
          <cell r="D813" t="str">
            <v>GOODS</v>
          </cell>
          <cell r="E813" t="str">
            <v>CLOTHING_SAFETY</v>
          </cell>
          <cell r="V813">
            <v>0</v>
          </cell>
          <cell r="W813">
            <v>0</v>
          </cell>
          <cell r="X813">
            <v>-195.77</v>
          </cell>
          <cell r="Y813">
            <v>0</v>
          </cell>
          <cell r="Z813" t="str">
            <v>Other Direct Opex</v>
          </cell>
        </row>
        <row r="814">
          <cell r="A814" t="str">
            <v>South Korea</v>
          </cell>
          <cell r="B814" t="str">
            <v>Country</v>
          </cell>
          <cell r="C814" t="str">
            <v>Industrial Sales</v>
          </cell>
          <cell r="D814" t="str">
            <v>GOODS</v>
          </cell>
          <cell r="E814" t="str">
            <v>PETROLEUM</v>
          </cell>
          <cell r="F814">
            <v>303.93</v>
          </cell>
          <cell r="G814">
            <v>277.77</v>
          </cell>
          <cell r="H814">
            <v>322.97000000000003</v>
          </cell>
          <cell r="R814">
            <v>904.67</v>
          </cell>
          <cell r="S814">
            <v>0</v>
          </cell>
          <cell r="T814">
            <v>904.67</v>
          </cell>
          <cell r="U814">
            <v>1052.18</v>
          </cell>
          <cell r="V814">
            <v>6844.3</v>
          </cell>
          <cell r="W814">
            <v>-5792.12</v>
          </cell>
          <cell r="X814">
            <v>9241.06</v>
          </cell>
          <cell r="Y814">
            <v>904.67000000000007</v>
          </cell>
          <cell r="Z814" t="str">
            <v>Other Direct Opex</v>
          </cell>
        </row>
        <row r="815">
          <cell r="A815" t="str">
            <v>South Korea</v>
          </cell>
          <cell r="B815" t="str">
            <v>Country</v>
          </cell>
          <cell r="C815" t="str">
            <v>Industrial Sales</v>
          </cell>
          <cell r="D815" t="str">
            <v>GOODS</v>
          </cell>
          <cell r="E815" t="str">
            <v>OTHER</v>
          </cell>
          <cell r="V815">
            <v>247.28</v>
          </cell>
          <cell r="W815">
            <v>-247.28</v>
          </cell>
          <cell r="X815">
            <v>304.35000000000002</v>
          </cell>
          <cell r="Y815">
            <v>0</v>
          </cell>
          <cell r="Z815" t="str">
            <v>Other Direct Opex</v>
          </cell>
        </row>
        <row r="816">
          <cell r="A816" t="str">
            <v>South Korea</v>
          </cell>
          <cell r="B816" t="str">
            <v>Country</v>
          </cell>
          <cell r="C816" t="str">
            <v>Industrial Sales</v>
          </cell>
          <cell r="D816" t="str">
            <v>M&amp;R</v>
          </cell>
          <cell r="E816" t="str">
            <v>M&amp;R</v>
          </cell>
          <cell r="V816">
            <v>27.19</v>
          </cell>
          <cell r="W816">
            <v>-27.19</v>
          </cell>
          <cell r="X816">
            <v>19.11</v>
          </cell>
          <cell r="Y816">
            <v>0</v>
          </cell>
          <cell r="Z816" t="str">
            <v>Other Direct Opex</v>
          </cell>
        </row>
        <row r="817">
          <cell r="A817" t="str">
            <v>South Korea</v>
          </cell>
          <cell r="B817" t="str">
            <v>Country</v>
          </cell>
          <cell r="C817" t="str">
            <v>Industrial Sales</v>
          </cell>
          <cell r="D817" t="str">
            <v>OTHER CASH</v>
          </cell>
          <cell r="E817" t="str">
            <v>RENT&amp;LEASE</v>
          </cell>
          <cell r="F817">
            <v>12.91</v>
          </cell>
          <cell r="G817">
            <v>17.3</v>
          </cell>
          <cell r="H817">
            <v>12.11</v>
          </cell>
          <cell r="R817">
            <v>42.32</v>
          </cell>
          <cell r="S817">
            <v>0</v>
          </cell>
          <cell r="T817">
            <v>42.32</v>
          </cell>
          <cell r="U817">
            <v>45.43</v>
          </cell>
          <cell r="V817">
            <v>116.43</v>
          </cell>
          <cell r="W817">
            <v>-71</v>
          </cell>
          <cell r="X817">
            <v>103.13</v>
          </cell>
          <cell r="Y817">
            <v>42.32</v>
          </cell>
          <cell r="Z817" t="str">
            <v>Other Direct Opex</v>
          </cell>
        </row>
        <row r="818">
          <cell r="A818" t="str">
            <v>South Korea</v>
          </cell>
          <cell r="B818" t="str">
            <v>Country</v>
          </cell>
          <cell r="C818" t="str">
            <v>Industrial Sales</v>
          </cell>
          <cell r="D818" t="str">
            <v>OTHER CASH</v>
          </cell>
          <cell r="E818" t="str">
            <v>RIGHT_TO</v>
          </cell>
          <cell r="V818">
            <v>3349</v>
          </cell>
          <cell r="W818">
            <v>-3349</v>
          </cell>
          <cell r="X818">
            <v>3118.99</v>
          </cell>
          <cell r="Y818">
            <v>0</v>
          </cell>
          <cell r="Z818" t="str">
            <v>Other Direct Opex</v>
          </cell>
        </row>
        <row r="819">
          <cell r="A819" t="str">
            <v>South Korea</v>
          </cell>
          <cell r="B819" t="str">
            <v>Country</v>
          </cell>
          <cell r="C819" t="str">
            <v>Industrial Sales</v>
          </cell>
          <cell r="D819" t="str">
            <v>FINANCIAL_NON CASH</v>
          </cell>
          <cell r="E819" t="str">
            <v>DEPRECIATION</v>
          </cell>
          <cell r="F819">
            <v>30.85</v>
          </cell>
          <cell r="G819">
            <v>29.59</v>
          </cell>
          <cell r="H819">
            <v>30.67</v>
          </cell>
          <cell r="R819">
            <v>91.11</v>
          </cell>
          <cell r="S819">
            <v>0</v>
          </cell>
          <cell r="T819">
            <v>91.11</v>
          </cell>
          <cell r="U819">
            <v>107.68</v>
          </cell>
          <cell r="V819">
            <v>389.86</v>
          </cell>
          <cell r="W819">
            <v>-282.18</v>
          </cell>
          <cell r="X819">
            <v>545.19000000000005</v>
          </cell>
          <cell r="Y819">
            <v>91.11</v>
          </cell>
          <cell r="Z819" t="str">
            <v>Non Cash</v>
          </cell>
        </row>
        <row r="820">
          <cell r="A820" t="str">
            <v>South Korea</v>
          </cell>
          <cell r="B820" t="str">
            <v>Country</v>
          </cell>
          <cell r="C820" t="str">
            <v>Industrial Sales</v>
          </cell>
          <cell r="D820" t="str">
            <v>EMIT</v>
          </cell>
          <cell r="E820" t="str">
            <v>TELECOM</v>
          </cell>
          <cell r="F820">
            <v>135.13999999999999</v>
          </cell>
          <cell r="G820">
            <v>436.48</v>
          </cell>
          <cell r="H820">
            <v>121.7</v>
          </cell>
          <cell r="R820">
            <v>693.32</v>
          </cell>
          <cell r="S820">
            <v>0</v>
          </cell>
          <cell r="T820">
            <v>693.32</v>
          </cell>
          <cell r="U820">
            <v>821.37</v>
          </cell>
          <cell r="V820">
            <v>1999.69</v>
          </cell>
          <cell r="W820">
            <v>-1178.32</v>
          </cell>
          <cell r="X820">
            <v>2489.52</v>
          </cell>
          <cell r="Y820">
            <v>693.32</v>
          </cell>
          <cell r="Z820" t="str">
            <v>Services</v>
          </cell>
        </row>
        <row r="821">
          <cell r="A821" t="str">
            <v>South Korea</v>
          </cell>
          <cell r="B821" t="str">
            <v>Country</v>
          </cell>
          <cell r="C821" t="str">
            <v>Industrial Sales</v>
          </cell>
          <cell r="D821" t="str">
            <v>HR</v>
          </cell>
          <cell r="E821" t="str">
            <v>HR</v>
          </cell>
          <cell r="V821">
            <v>1536.93</v>
          </cell>
          <cell r="W821">
            <v>-1536.93</v>
          </cell>
          <cell r="X821">
            <v>2909.4</v>
          </cell>
          <cell r="Y821">
            <v>0</v>
          </cell>
          <cell r="Z821" t="str">
            <v>Services</v>
          </cell>
        </row>
        <row r="822">
          <cell r="A822" t="str">
            <v>South Korea</v>
          </cell>
          <cell r="B822" t="str">
            <v>Country</v>
          </cell>
          <cell r="C822" t="str">
            <v>Industrial Sales</v>
          </cell>
          <cell r="D822" t="str">
            <v>PUBLIC_AFFAIRS</v>
          </cell>
          <cell r="E822" t="str">
            <v>PUBLIC_RELATION</v>
          </cell>
          <cell r="F822">
            <v>420.42</v>
          </cell>
          <cell r="R822">
            <v>420.42</v>
          </cell>
          <cell r="S822">
            <v>0</v>
          </cell>
          <cell r="T822">
            <v>420.42</v>
          </cell>
          <cell r="U822">
            <v>486.28</v>
          </cell>
          <cell r="V822">
            <v>1793.42</v>
          </cell>
          <cell r="W822">
            <v>-1307.1400000000001</v>
          </cell>
          <cell r="X822">
            <v>2525.65</v>
          </cell>
          <cell r="Y822">
            <v>420.42</v>
          </cell>
          <cell r="Z822" t="str">
            <v>Services</v>
          </cell>
        </row>
        <row r="823">
          <cell r="A823" t="str">
            <v>South Korea</v>
          </cell>
          <cell r="B823" t="str">
            <v>Country</v>
          </cell>
          <cell r="C823" t="str">
            <v>Industrial Sales</v>
          </cell>
          <cell r="D823" t="str">
            <v>LEGAL</v>
          </cell>
          <cell r="E823" t="str">
            <v>LEGAL</v>
          </cell>
          <cell r="F823">
            <v>735.6</v>
          </cell>
          <cell r="G823">
            <v>207.36</v>
          </cell>
          <cell r="H823">
            <v>152.83000000000001</v>
          </cell>
          <cell r="R823">
            <v>1095.79</v>
          </cell>
          <cell r="S823">
            <v>0</v>
          </cell>
          <cell r="T823">
            <v>1095.79</v>
          </cell>
          <cell r="U823">
            <v>1097.95</v>
          </cell>
          <cell r="V823">
            <v>561.62</v>
          </cell>
          <cell r="W823">
            <v>536.33000000000004</v>
          </cell>
          <cell r="X823">
            <v>868.57</v>
          </cell>
          <cell r="Y823">
            <v>1095.79</v>
          </cell>
          <cell r="Z823" t="str">
            <v>Services</v>
          </cell>
        </row>
        <row r="824">
          <cell r="A824" t="str">
            <v>South Korea</v>
          </cell>
          <cell r="B824" t="str">
            <v>Country</v>
          </cell>
          <cell r="C824" t="str">
            <v>Industrial Sales</v>
          </cell>
          <cell r="D824" t="str">
            <v>SHE</v>
          </cell>
          <cell r="E824" t="str">
            <v>SAFETY</v>
          </cell>
          <cell r="V824">
            <v>540.24</v>
          </cell>
          <cell r="W824">
            <v>-540.24</v>
          </cell>
          <cell r="X824">
            <v>850.66</v>
          </cell>
          <cell r="Y824">
            <v>0</v>
          </cell>
          <cell r="Z824" t="str">
            <v>Services</v>
          </cell>
        </row>
        <row r="825">
          <cell r="A825" t="str">
            <v>South Korea</v>
          </cell>
          <cell r="B825" t="str">
            <v>Country</v>
          </cell>
          <cell r="C825" t="str">
            <v>Industrial Sales</v>
          </cell>
          <cell r="D825" t="str">
            <v>DISTRIBUTION</v>
          </cell>
          <cell r="E825" t="str">
            <v>RENT&amp;LEASE</v>
          </cell>
          <cell r="F825">
            <v>244.34</v>
          </cell>
          <cell r="R825">
            <v>244.34</v>
          </cell>
          <cell r="S825">
            <v>0</v>
          </cell>
          <cell r="T825">
            <v>244.34</v>
          </cell>
          <cell r="U825">
            <v>282.63</v>
          </cell>
          <cell r="V825">
            <v>3085.24</v>
          </cell>
          <cell r="W825">
            <v>-2802.61</v>
          </cell>
          <cell r="X825">
            <v>4306.37</v>
          </cell>
          <cell r="Y825">
            <v>244.34</v>
          </cell>
          <cell r="Z825" t="str">
            <v>Other Direct Opex</v>
          </cell>
        </row>
        <row r="826">
          <cell r="A826" t="str">
            <v>South Korea</v>
          </cell>
          <cell r="B826" t="str">
            <v>Country</v>
          </cell>
          <cell r="C826" t="str">
            <v>Industrial Sales</v>
          </cell>
          <cell r="D826" t="str">
            <v>OTHER</v>
          </cell>
          <cell r="E826" t="str">
            <v>OTHER</v>
          </cell>
          <cell r="F826">
            <v>82.76</v>
          </cell>
          <cell r="G826">
            <v>79.36</v>
          </cell>
          <cell r="H826">
            <v>82.25</v>
          </cell>
          <cell r="R826">
            <v>244.37</v>
          </cell>
          <cell r="S826">
            <v>0</v>
          </cell>
          <cell r="T826">
            <v>244.37</v>
          </cell>
          <cell r="U826">
            <v>288.86</v>
          </cell>
          <cell r="V826">
            <v>804.27</v>
          </cell>
          <cell r="W826">
            <v>-515.41</v>
          </cell>
          <cell r="X826">
            <v>1109.55</v>
          </cell>
          <cell r="Y826">
            <v>244.37</v>
          </cell>
          <cell r="Z826" t="str">
            <v>Other Direct Opex</v>
          </cell>
        </row>
        <row r="827">
          <cell r="A827" t="str">
            <v>South Korea</v>
          </cell>
          <cell r="B827" t="str">
            <v>Country</v>
          </cell>
          <cell r="C827" t="str">
            <v>Industrial Sales</v>
          </cell>
          <cell r="D827" t="str">
            <v>Not assigned</v>
          </cell>
          <cell r="E827" t="str">
            <v>Not assigned</v>
          </cell>
          <cell r="H827">
            <v>515.1</v>
          </cell>
          <cell r="R827">
            <v>515.1</v>
          </cell>
          <cell r="S827">
            <v>0</v>
          </cell>
          <cell r="T827">
            <v>515.1</v>
          </cell>
          <cell r="U827">
            <v>532.79999999999995</v>
          </cell>
          <cell r="W827">
            <v>532.79999999999995</v>
          </cell>
          <cell r="Y827">
            <v>515.1</v>
          </cell>
          <cell r="Z827" t="str">
            <v>Other Direct Opex</v>
          </cell>
        </row>
        <row r="828">
          <cell r="A828" t="str">
            <v>South Korea</v>
          </cell>
          <cell r="B828" t="str">
            <v>Country</v>
          </cell>
          <cell r="C828" t="str">
            <v>PCI Sales Ovh</v>
          </cell>
          <cell r="D828" t="str">
            <v>EMPLOYEE</v>
          </cell>
          <cell r="E828" t="str">
            <v>SWB</v>
          </cell>
          <cell r="F828">
            <v>21173.43</v>
          </cell>
          <cell r="G828">
            <v>-45954.97</v>
          </cell>
          <cell r="H828">
            <v>101182.25</v>
          </cell>
          <cell r="R828">
            <v>76400.710000000006</v>
          </cell>
          <cell r="S828">
            <v>0</v>
          </cell>
          <cell r="T828">
            <v>76400.710000000006</v>
          </cell>
          <cell r="U828">
            <v>89379.23</v>
          </cell>
          <cell r="V828">
            <v>307913.93</v>
          </cell>
          <cell r="W828">
            <v>-218534.7</v>
          </cell>
          <cell r="X828">
            <v>405997.27</v>
          </cell>
          <cell r="Y828">
            <v>76400.709999999992</v>
          </cell>
          <cell r="Z828" t="str">
            <v>Employee Expenses</v>
          </cell>
        </row>
        <row r="829">
          <cell r="A829" t="str">
            <v>South Korea</v>
          </cell>
          <cell r="B829" t="str">
            <v>Country</v>
          </cell>
          <cell r="C829" t="str">
            <v>PCI Sales Ovh</v>
          </cell>
          <cell r="D829" t="str">
            <v>EMPLOYEE</v>
          </cell>
          <cell r="E829" t="str">
            <v>T&amp;E</v>
          </cell>
          <cell r="G829">
            <v>1501.26</v>
          </cell>
          <cell r="R829">
            <v>1501.26</v>
          </cell>
          <cell r="S829">
            <v>0</v>
          </cell>
          <cell r="T829">
            <v>1501.26</v>
          </cell>
          <cell r="U829">
            <v>1828.31</v>
          </cell>
          <cell r="V829">
            <v>18864.810000000001</v>
          </cell>
          <cell r="W829">
            <v>-17036.5</v>
          </cell>
          <cell r="X829">
            <v>24726.62</v>
          </cell>
          <cell r="Y829">
            <v>1501.26</v>
          </cell>
          <cell r="Z829" t="str">
            <v>T&amp;E</v>
          </cell>
        </row>
        <row r="830">
          <cell r="A830" t="str">
            <v>South Korea</v>
          </cell>
          <cell r="B830" t="str">
            <v>Country</v>
          </cell>
          <cell r="C830" t="str">
            <v>PCI Sales Ovh</v>
          </cell>
          <cell r="D830" t="str">
            <v>EMPLOYEE</v>
          </cell>
          <cell r="E830" t="str">
            <v>TRAINING</v>
          </cell>
          <cell r="G830">
            <v>788.1</v>
          </cell>
          <cell r="R830">
            <v>788.1</v>
          </cell>
          <cell r="S830">
            <v>0</v>
          </cell>
          <cell r="T830">
            <v>788.1</v>
          </cell>
          <cell r="U830">
            <v>959.79</v>
          </cell>
          <cell r="V830">
            <v>3400.47</v>
          </cell>
          <cell r="W830">
            <v>-2440.6799999999998</v>
          </cell>
          <cell r="X830">
            <v>5075.5200000000004</v>
          </cell>
          <cell r="Y830">
            <v>788.1</v>
          </cell>
          <cell r="Z830" t="str">
            <v>Employee Expenses</v>
          </cell>
        </row>
        <row r="831">
          <cell r="A831" t="str">
            <v>South Korea</v>
          </cell>
          <cell r="B831" t="str">
            <v>Country</v>
          </cell>
          <cell r="C831" t="str">
            <v>PCI Sales Ovh</v>
          </cell>
          <cell r="D831" t="str">
            <v>EMPLOYEE</v>
          </cell>
          <cell r="E831" t="str">
            <v>SEVERANCE</v>
          </cell>
          <cell r="F831">
            <v>4790.16</v>
          </cell>
          <cell r="G831">
            <v>4155.32</v>
          </cell>
          <cell r="H831">
            <v>4767.75</v>
          </cell>
          <cell r="R831">
            <v>13713.23</v>
          </cell>
          <cell r="S831">
            <v>0</v>
          </cell>
          <cell r="T831">
            <v>13713.23</v>
          </cell>
          <cell r="U831">
            <v>16194.36</v>
          </cell>
          <cell r="V831">
            <v>57402.85</v>
          </cell>
          <cell r="W831">
            <v>-41208.49</v>
          </cell>
          <cell r="X831">
            <v>80284.570000000007</v>
          </cell>
          <cell r="Y831">
            <v>13713.23</v>
          </cell>
          <cell r="Z831" t="str">
            <v>Employee Expenses</v>
          </cell>
        </row>
        <row r="832">
          <cell r="A832" t="str">
            <v>South Korea</v>
          </cell>
          <cell r="B832" t="str">
            <v>Country</v>
          </cell>
          <cell r="C832" t="str">
            <v>PCI Sales Ovh</v>
          </cell>
          <cell r="D832" t="str">
            <v>EMPLOYEE</v>
          </cell>
          <cell r="E832" t="str">
            <v>PENSION</v>
          </cell>
          <cell r="F832">
            <v>119.96</v>
          </cell>
          <cell r="G832">
            <v>115.02</v>
          </cell>
          <cell r="H832">
            <v>119.19</v>
          </cell>
          <cell r="R832">
            <v>354.17</v>
          </cell>
          <cell r="S832">
            <v>0</v>
          </cell>
          <cell r="T832">
            <v>354.17</v>
          </cell>
          <cell r="U832">
            <v>418.67</v>
          </cell>
          <cell r="V832">
            <v>1392.28</v>
          </cell>
          <cell r="W832">
            <v>-973.61</v>
          </cell>
          <cell r="X832">
            <v>1938.84</v>
          </cell>
          <cell r="Y832">
            <v>354.16999999999996</v>
          </cell>
          <cell r="Z832" t="str">
            <v>Employee Expenses</v>
          </cell>
        </row>
        <row r="833">
          <cell r="A833" t="str">
            <v>South Korea</v>
          </cell>
          <cell r="B833" t="str">
            <v>Country</v>
          </cell>
          <cell r="C833" t="str">
            <v>PCI Sales Ovh</v>
          </cell>
          <cell r="D833" t="str">
            <v>EMPLOYEE</v>
          </cell>
          <cell r="E833" t="str">
            <v>EMPLOYEE_SWB</v>
          </cell>
          <cell r="F833">
            <v>-10876.06</v>
          </cell>
          <cell r="G833">
            <v>-8332.74</v>
          </cell>
          <cell r="H833">
            <v>-9495.59</v>
          </cell>
          <cell r="R833">
            <v>-28704.39</v>
          </cell>
          <cell r="S833">
            <v>0</v>
          </cell>
          <cell r="T833">
            <v>-28704.39</v>
          </cell>
          <cell r="U833">
            <v>-33867.53</v>
          </cell>
          <cell r="V833">
            <v>-126405.75999999999</v>
          </cell>
          <cell r="W833">
            <v>92538.23</v>
          </cell>
          <cell r="X833">
            <v>-176659.58</v>
          </cell>
          <cell r="Y833">
            <v>-28704.39</v>
          </cell>
          <cell r="Z833" t="str">
            <v>Employee Expenses</v>
          </cell>
        </row>
        <row r="834">
          <cell r="A834" t="str">
            <v>South Korea</v>
          </cell>
          <cell r="B834" t="str">
            <v>Country</v>
          </cell>
          <cell r="C834" t="str">
            <v>PCI Sales Ovh</v>
          </cell>
          <cell r="D834" t="str">
            <v>CONTRACTOR</v>
          </cell>
          <cell r="E834" t="str">
            <v>CONTRACTOR</v>
          </cell>
          <cell r="F834">
            <v>3504.17</v>
          </cell>
          <cell r="H834">
            <v>4629.0600000000004</v>
          </cell>
          <cell r="R834">
            <v>8133.23</v>
          </cell>
          <cell r="S834">
            <v>0</v>
          </cell>
          <cell r="T834">
            <v>8133.23</v>
          </cell>
          <cell r="U834">
            <v>9483.61</v>
          </cell>
          <cell r="V834">
            <v>26805.09</v>
          </cell>
          <cell r="W834">
            <v>-17321.48</v>
          </cell>
          <cell r="X834">
            <v>36530.86</v>
          </cell>
          <cell r="Y834">
            <v>8133.2300000000005</v>
          </cell>
          <cell r="Z834" t="str">
            <v>Services</v>
          </cell>
        </row>
        <row r="835">
          <cell r="A835" t="str">
            <v>South Korea</v>
          </cell>
          <cell r="B835" t="str">
            <v>Country</v>
          </cell>
          <cell r="C835" t="str">
            <v>PCI Sales Ovh</v>
          </cell>
          <cell r="D835" t="str">
            <v>COMMISSIONS</v>
          </cell>
          <cell r="E835" t="str">
            <v>COMMISSIONS</v>
          </cell>
          <cell r="F835">
            <v>-704.79</v>
          </cell>
          <cell r="R835">
            <v>-704.79</v>
          </cell>
          <cell r="S835">
            <v>0</v>
          </cell>
          <cell r="T835">
            <v>-704.79</v>
          </cell>
          <cell r="U835">
            <v>-662.11</v>
          </cell>
          <cell r="V835">
            <v>0</v>
          </cell>
          <cell r="W835">
            <v>-662.11</v>
          </cell>
          <cell r="X835">
            <v>-63.61</v>
          </cell>
          <cell r="Y835">
            <v>-704.79</v>
          </cell>
          <cell r="Z835" t="str">
            <v>Commissions (3rd Party)</v>
          </cell>
        </row>
        <row r="836">
          <cell r="A836" t="str">
            <v>South Korea</v>
          </cell>
          <cell r="B836" t="str">
            <v>Country</v>
          </cell>
          <cell r="C836" t="str">
            <v>PCI Sales Ovh</v>
          </cell>
          <cell r="D836" t="str">
            <v>SERVICE</v>
          </cell>
          <cell r="E836" t="str">
            <v>SITE</v>
          </cell>
          <cell r="H836">
            <v>14.73</v>
          </cell>
          <cell r="R836">
            <v>14.73</v>
          </cell>
          <cell r="S836">
            <v>0</v>
          </cell>
          <cell r="T836">
            <v>14.73</v>
          </cell>
          <cell r="U836">
            <v>17.260000000000002</v>
          </cell>
          <cell r="V836">
            <v>16.41</v>
          </cell>
          <cell r="W836">
            <v>0.85</v>
          </cell>
          <cell r="X836">
            <v>20.28</v>
          </cell>
          <cell r="Y836">
            <v>14.73</v>
          </cell>
          <cell r="Z836" t="str">
            <v>Services</v>
          </cell>
        </row>
        <row r="837">
          <cell r="A837" t="str">
            <v>South Korea</v>
          </cell>
          <cell r="B837" t="str">
            <v>Country</v>
          </cell>
          <cell r="C837" t="str">
            <v>PCI Sales Ovh</v>
          </cell>
          <cell r="D837" t="str">
            <v>SERVICE</v>
          </cell>
          <cell r="E837" t="str">
            <v>OTHER</v>
          </cell>
          <cell r="V837">
            <v>6.72</v>
          </cell>
          <cell r="W837">
            <v>-6.72</v>
          </cell>
          <cell r="X837">
            <v>9.14</v>
          </cell>
          <cell r="Y837">
            <v>0</v>
          </cell>
          <cell r="Z837" t="str">
            <v>Other Direct Opex</v>
          </cell>
        </row>
        <row r="838">
          <cell r="A838" t="str">
            <v>South Korea</v>
          </cell>
          <cell r="B838" t="str">
            <v>Country</v>
          </cell>
          <cell r="C838" t="str">
            <v>PCI Sales Ovh</v>
          </cell>
          <cell r="D838" t="str">
            <v>GOODS</v>
          </cell>
          <cell r="E838" t="str">
            <v>OFFICE&amp;STATIONARY</v>
          </cell>
          <cell r="F838">
            <v>1.03</v>
          </cell>
          <cell r="G838">
            <v>2.98</v>
          </cell>
          <cell r="R838">
            <v>4.01</v>
          </cell>
          <cell r="S838">
            <v>0</v>
          </cell>
          <cell r="T838">
            <v>4.01</v>
          </cell>
          <cell r="U838">
            <v>4.83</v>
          </cell>
          <cell r="V838">
            <v>65.28</v>
          </cell>
          <cell r="W838">
            <v>-60.45</v>
          </cell>
          <cell r="X838">
            <v>98.3</v>
          </cell>
          <cell r="Y838">
            <v>4.01</v>
          </cell>
          <cell r="Z838" t="str">
            <v>Other Direct Opex</v>
          </cell>
        </row>
        <row r="839">
          <cell r="A839" t="str">
            <v>South Korea</v>
          </cell>
          <cell r="B839" t="str">
            <v>Country</v>
          </cell>
          <cell r="C839" t="str">
            <v>PCI Sales Ovh</v>
          </cell>
          <cell r="D839" t="str">
            <v>GOODS</v>
          </cell>
          <cell r="E839" t="str">
            <v>EQUIPMENT&amp;FURNITURE</v>
          </cell>
          <cell r="H839">
            <v>23.17</v>
          </cell>
          <cell r="R839">
            <v>23.17</v>
          </cell>
          <cell r="S839">
            <v>0</v>
          </cell>
          <cell r="T839">
            <v>23.17</v>
          </cell>
          <cell r="U839">
            <v>27.16</v>
          </cell>
          <cell r="W839">
            <v>27.16</v>
          </cell>
          <cell r="Y839">
            <v>23.17</v>
          </cell>
          <cell r="Z839" t="str">
            <v>Other Direct Opex</v>
          </cell>
        </row>
        <row r="840">
          <cell r="A840" t="str">
            <v>South Korea</v>
          </cell>
          <cell r="B840" t="str">
            <v>Country</v>
          </cell>
          <cell r="C840" t="str">
            <v>PCI Sales Ovh</v>
          </cell>
          <cell r="D840" t="str">
            <v>GOODS</v>
          </cell>
          <cell r="E840" t="str">
            <v>POSTAGE</v>
          </cell>
          <cell r="F840">
            <v>2.8</v>
          </cell>
          <cell r="G840">
            <v>7.42</v>
          </cell>
          <cell r="R840">
            <v>10.220000000000001</v>
          </cell>
          <cell r="S840">
            <v>0</v>
          </cell>
          <cell r="T840">
            <v>10.220000000000001</v>
          </cell>
          <cell r="U840">
            <v>12.28</v>
          </cell>
          <cell r="V840">
            <v>87.62</v>
          </cell>
          <cell r="W840">
            <v>-75.34</v>
          </cell>
          <cell r="X840">
            <v>134.08000000000001</v>
          </cell>
          <cell r="Y840">
            <v>10.219999999999999</v>
          </cell>
          <cell r="Z840" t="str">
            <v>Other Direct Opex</v>
          </cell>
        </row>
        <row r="841">
          <cell r="A841" t="str">
            <v>South Korea</v>
          </cell>
          <cell r="B841" t="str">
            <v>Country</v>
          </cell>
          <cell r="C841" t="str">
            <v>PCI Sales Ovh</v>
          </cell>
          <cell r="D841" t="str">
            <v>GOODS</v>
          </cell>
          <cell r="E841" t="str">
            <v>PUBLICATION&amp;SUBSCRIP</v>
          </cell>
          <cell r="H841">
            <v>88.29</v>
          </cell>
          <cell r="R841">
            <v>88.29</v>
          </cell>
          <cell r="S841">
            <v>0</v>
          </cell>
          <cell r="T841">
            <v>88.29</v>
          </cell>
          <cell r="U841">
            <v>103.59</v>
          </cell>
          <cell r="V841">
            <v>261.11</v>
          </cell>
          <cell r="W841">
            <v>-157.52000000000001</v>
          </cell>
          <cell r="X841">
            <v>362</v>
          </cell>
          <cell r="Y841">
            <v>88.29</v>
          </cell>
          <cell r="Z841" t="str">
            <v>Other Direct Opex</v>
          </cell>
        </row>
        <row r="842">
          <cell r="A842" t="str">
            <v>South Korea</v>
          </cell>
          <cell r="B842" t="str">
            <v>Country</v>
          </cell>
          <cell r="C842" t="str">
            <v>PCI Sales Ovh</v>
          </cell>
          <cell r="D842" t="str">
            <v>GOODS</v>
          </cell>
          <cell r="E842" t="str">
            <v>CLOTHING_SAFETY</v>
          </cell>
          <cell r="V842">
            <v>0</v>
          </cell>
          <cell r="W842">
            <v>0</v>
          </cell>
          <cell r="X842">
            <v>-55.92</v>
          </cell>
          <cell r="Y842">
            <v>0</v>
          </cell>
          <cell r="Z842" t="str">
            <v>Other Direct Opex</v>
          </cell>
        </row>
        <row r="843">
          <cell r="A843" t="str">
            <v>South Korea</v>
          </cell>
          <cell r="B843" t="str">
            <v>Country</v>
          </cell>
          <cell r="C843" t="str">
            <v>PCI Sales Ovh</v>
          </cell>
          <cell r="D843" t="str">
            <v>GOODS</v>
          </cell>
          <cell r="E843" t="str">
            <v>PETROLEUM</v>
          </cell>
          <cell r="F843">
            <v>78.86</v>
          </cell>
          <cell r="G843">
            <v>613.05999999999995</v>
          </cell>
          <cell r="H843">
            <v>434.77</v>
          </cell>
          <cell r="R843">
            <v>1126.69</v>
          </cell>
          <cell r="S843">
            <v>0</v>
          </cell>
          <cell r="T843">
            <v>1126.69</v>
          </cell>
          <cell r="U843">
            <v>1347.87</v>
          </cell>
          <cell r="V843">
            <v>7691.48</v>
          </cell>
          <cell r="W843">
            <v>-6343.61</v>
          </cell>
          <cell r="X843">
            <v>10244.75</v>
          </cell>
          <cell r="Y843">
            <v>1126.69</v>
          </cell>
          <cell r="Z843" t="str">
            <v>Other Direct Opex</v>
          </cell>
        </row>
        <row r="844">
          <cell r="A844" t="str">
            <v>South Korea</v>
          </cell>
          <cell r="B844" t="str">
            <v>Country</v>
          </cell>
          <cell r="C844" t="str">
            <v>PCI Sales Ovh</v>
          </cell>
          <cell r="D844" t="str">
            <v>M&amp;R</v>
          </cell>
          <cell r="E844" t="str">
            <v>M&amp;R</v>
          </cell>
          <cell r="V844">
            <v>2.97</v>
          </cell>
          <cell r="W844">
            <v>-2.97</v>
          </cell>
          <cell r="X844">
            <v>2.76</v>
          </cell>
          <cell r="Y844">
            <v>0</v>
          </cell>
          <cell r="Z844" t="str">
            <v>Other Direct Opex</v>
          </cell>
        </row>
        <row r="845">
          <cell r="A845" t="str">
            <v>South Korea</v>
          </cell>
          <cell r="B845" t="str">
            <v>Country</v>
          </cell>
          <cell r="C845" t="str">
            <v>PCI Sales Ovh</v>
          </cell>
          <cell r="D845" t="str">
            <v>OTHER CASH</v>
          </cell>
          <cell r="E845" t="str">
            <v>MEMBERSHIP</v>
          </cell>
          <cell r="V845">
            <v>1006.86</v>
          </cell>
          <cell r="W845">
            <v>-1006.86</v>
          </cell>
          <cell r="X845">
            <v>1479.2</v>
          </cell>
          <cell r="Y845">
            <v>0</v>
          </cell>
          <cell r="Z845" t="str">
            <v>Other Direct Opex</v>
          </cell>
        </row>
        <row r="846">
          <cell r="A846" t="str">
            <v>South Korea</v>
          </cell>
          <cell r="B846" t="str">
            <v>Country</v>
          </cell>
          <cell r="C846" t="str">
            <v>PCI Sales Ovh</v>
          </cell>
          <cell r="D846" t="str">
            <v>OTHER CASH</v>
          </cell>
          <cell r="E846" t="str">
            <v>RENT&amp;LEASE</v>
          </cell>
          <cell r="F846">
            <v>6.97</v>
          </cell>
          <cell r="G846">
            <v>5.43</v>
          </cell>
          <cell r="H846">
            <v>6.53</v>
          </cell>
          <cell r="R846">
            <v>18.93</v>
          </cell>
          <cell r="S846">
            <v>0</v>
          </cell>
          <cell r="T846">
            <v>18.93</v>
          </cell>
          <cell r="U846">
            <v>19.760000000000002</v>
          </cell>
          <cell r="V846">
            <v>93.84</v>
          </cell>
          <cell r="W846">
            <v>-74.08</v>
          </cell>
          <cell r="X846">
            <v>85.25</v>
          </cell>
          <cell r="Y846">
            <v>18.93</v>
          </cell>
          <cell r="Z846" t="str">
            <v>Other Direct Opex</v>
          </cell>
        </row>
        <row r="847">
          <cell r="A847" t="str">
            <v>South Korea</v>
          </cell>
          <cell r="B847" t="str">
            <v>Country</v>
          </cell>
          <cell r="C847" t="str">
            <v>PCI Sales Ovh</v>
          </cell>
          <cell r="D847" t="str">
            <v>EMIT</v>
          </cell>
          <cell r="E847" t="str">
            <v>SYSTEMS</v>
          </cell>
          <cell r="V847">
            <v>431.3</v>
          </cell>
          <cell r="W847">
            <v>-431.3</v>
          </cell>
          <cell r="X847">
            <v>603.76</v>
          </cell>
          <cell r="Y847">
            <v>0</v>
          </cell>
          <cell r="Z847" t="str">
            <v>Services</v>
          </cell>
        </row>
        <row r="848">
          <cell r="A848" t="str">
            <v>South Korea</v>
          </cell>
          <cell r="B848" t="str">
            <v>Country</v>
          </cell>
          <cell r="C848" t="str">
            <v>PCI Sales Ovh</v>
          </cell>
          <cell r="D848" t="str">
            <v>EMIT</v>
          </cell>
          <cell r="E848" t="str">
            <v>TELECOM</v>
          </cell>
          <cell r="F848">
            <v>205.8</v>
          </cell>
          <cell r="G848">
            <v>252.51</v>
          </cell>
          <cell r="H848">
            <v>177.16</v>
          </cell>
          <cell r="R848">
            <v>635.47</v>
          </cell>
          <cell r="S848">
            <v>0</v>
          </cell>
          <cell r="T848">
            <v>635.47</v>
          </cell>
          <cell r="U848">
            <v>753.41</v>
          </cell>
          <cell r="V848">
            <v>2590.5100000000002</v>
          </cell>
          <cell r="W848">
            <v>-1837.1</v>
          </cell>
          <cell r="X848">
            <v>3404.92</v>
          </cell>
          <cell r="Y848">
            <v>635.47</v>
          </cell>
          <cell r="Z848" t="str">
            <v>Services</v>
          </cell>
        </row>
        <row r="849">
          <cell r="A849" t="str">
            <v>South Korea</v>
          </cell>
          <cell r="B849" t="str">
            <v>Country</v>
          </cell>
          <cell r="C849" t="str">
            <v>PCI Sales Ovh</v>
          </cell>
          <cell r="D849" t="str">
            <v>HR</v>
          </cell>
          <cell r="E849" t="str">
            <v>HR</v>
          </cell>
          <cell r="V849">
            <v>106.32</v>
          </cell>
          <cell r="W849">
            <v>-106.32</v>
          </cell>
          <cell r="X849">
            <v>122.24</v>
          </cell>
          <cell r="Y849">
            <v>0</v>
          </cell>
          <cell r="Z849" t="str">
            <v>Services</v>
          </cell>
        </row>
        <row r="850">
          <cell r="A850" t="str">
            <v>South Korea</v>
          </cell>
          <cell r="B850" t="str">
            <v>Country</v>
          </cell>
          <cell r="C850" t="str">
            <v>PCI Sales Ovh</v>
          </cell>
          <cell r="D850" t="str">
            <v>SHE</v>
          </cell>
          <cell r="E850" t="str">
            <v>SAFETY</v>
          </cell>
          <cell r="V850">
            <v>234.77</v>
          </cell>
          <cell r="W850">
            <v>-234.77</v>
          </cell>
          <cell r="X850">
            <v>360.13</v>
          </cell>
          <cell r="Y850">
            <v>0</v>
          </cell>
          <cell r="Z850" t="str">
            <v>Services</v>
          </cell>
        </row>
        <row r="851">
          <cell r="A851" t="str">
            <v>South Korea</v>
          </cell>
          <cell r="B851" t="str">
            <v>Country</v>
          </cell>
          <cell r="C851" t="str">
            <v>PCI Sales Ovh</v>
          </cell>
          <cell r="D851" t="str">
            <v>DISTRIBUTION</v>
          </cell>
          <cell r="E851" t="str">
            <v>RENT&amp;LEASE</v>
          </cell>
          <cell r="F851">
            <v>2551.21</v>
          </cell>
          <cell r="R851">
            <v>2551.21</v>
          </cell>
          <cell r="S851">
            <v>0</v>
          </cell>
          <cell r="T851">
            <v>2551.21</v>
          </cell>
          <cell r="U851">
            <v>2950.85</v>
          </cell>
          <cell r="V851">
            <v>32212.07</v>
          </cell>
          <cell r="W851">
            <v>-29261.22</v>
          </cell>
          <cell r="X851">
            <v>44961.4</v>
          </cell>
          <cell r="Y851">
            <v>2551.21</v>
          </cell>
          <cell r="Z851" t="str">
            <v>Other Direct Opex</v>
          </cell>
        </row>
        <row r="852">
          <cell r="A852" t="str">
            <v>South Korea</v>
          </cell>
          <cell r="B852" t="str">
            <v>Country</v>
          </cell>
          <cell r="C852" t="str">
            <v>PCI Sales Ovh</v>
          </cell>
          <cell r="D852" t="str">
            <v>Not assigned</v>
          </cell>
          <cell r="E852" t="str">
            <v>Not assigned</v>
          </cell>
          <cell r="H852">
            <v>809.44</v>
          </cell>
          <cell r="R852">
            <v>809.44</v>
          </cell>
          <cell r="S852">
            <v>0</v>
          </cell>
          <cell r="T852">
            <v>809.44</v>
          </cell>
          <cell r="U852">
            <v>949.58</v>
          </cell>
          <cell r="W852">
            <v>949.58</v>
          </cell>
          <cell r="Y852">
            <v>809.44</v>
          </cell>
          <cell r="Z852" t="str">
            <v>Other Direct Opex</v>
          </cell>
        </row>
        <row r="853">
          <cell r="A853" t="str">
            <v>South Korea</v>
          </cell>
          <cell r="B853" t="str">
            <v>Country</v>
          </cell>
          <cell r="C853" t="str">
            <v>Sales Support Specia</v>
          </cell>
          <cell r="D853" t="str">
            <v>EMPLOYEE</v>
          </cell>
          <cell r="E853" t="str">
            <v>SWB</v>
          </cell>
          <cell r="F853">
            <v>5639.46</v>
          </cell>
          <cell r="G853">
            <v>3452.8</v>
          </cell>
          <cell r="H853">
            <v>3598.34</v>
          </cell>
          <cell r="R853">
            <v>12690.6</v>
          </cell>
          <cell r="S853">
            <v>0</v>
          </cell>
          <cell r="T853">
            <v>12690.6</v>
          </cell>
          <cell r="U853">
            <v>14113.43</v>
          </cell>
          <cell r="V853">
            <v>108619.64</v>
          </cell>
          <cell r="W853">
            <v>-94506.21</v>
          </cell>
          <cell r="X853">
            <v>101084.99</v>
          </cell>
          <cell r="Y853">
            <v>12690.6</v>
          </cell>
          <cell r="Z853" t="str">
            <v>Employee Expenses</v>
          </cell>
        </row>
        <row r="854">
          <cell r="A854" t="str">
            <v>South Korea</v>
          </cell>
          <cell r="B854" t="str">
            <v>Country</v>
          </cell>
          <cell r="C854" t="str">
            <v>Sales Support Specia</v>
          </cell>
          <cell r="D854" t="str">
            <v>EMPLOYEE</v>
          </cell>
          <cell r="E854" t="str">
            <v>T&amp;E</v>
          </cell>
          <cell r="F854">
            <v>12.03</v>
          </cell>
          <cell r="G854">
            <v>1260.32</v>
          </cell>
          <cell r="H854">
            <v>316.02</v>
          </cell>
          <cell r="R854">
            <v>1588.37</v>
          </cell>
          <cell r="S854">
            <v>0</v>
          </cell>
          <cell r="T854">
            <v>1588.37</v>
          </cell>
          <cell r="U854">
            <v>1919.52</v>
          </cell>
          <cell r="V854">
            <v>4981.91</v>
          </cell>
          <cell r="W854">
            <v>-3062.39</v>
          </cell>
          <cell r="X854">
            <v>5062.01</v>
          </cell>
          <cell r="Y854">
            <v>1588.37</v>
          </cell>
          <cell r="Z854" t="str">
            <v>T&amp;E</v>
          </cell>
        </row>
        <row r="855">
          <cell r="A855" t="str">
            <v>South Korea</v>
          </cell>
          <cell r="B855" t="str">
            <v>Country</v>
          </cell>
          <cell r="C855" t="str">
            <v>Sales Support Specia</v>
          </cell>
          <cell r="D855" t="str">
            <v>EMPLOYEE</v>
          </cell>
          <cell r="E855" t="str">
            <v>TRAINING</v>
          </cell>
          <cell r="V855">
            <v>602.41</v>
          </cell>
          <cell r="W855">
            <v>-602.41</v>
          </cell>
          <cell r="X855">
            <v>515.13</v>
          </cell>
          <cell r="Y855">
            <v>0</v>
          </cell>
          <cell r="Z855" t="str">
            <v>Employee Expenses</v>
          </cell>
        </row>
        <row r="856">
          <cell r="A856" t="str">
            <v>South Korea</v>
          </cell>
          <cell r="B856" t="str">
            <v>Country</v>
          </cell>
          <cell r="C856" t="str">
            <v>Sales Support Specia</v>
          </cell>
          <cell r="D856" t="str">
            <v>EMPLOYEE</v>
          </cell>
          <cell r="E856" t="str">
            <v>SEVERANCE</v>
          </cell>
          <cell r="F856">
            <v>902.28</v>
          </cell>
          <cell r="G856">
            <v>509.37</v>
          </cell>
          <cell r="H856">
            <v>566.66999999999996</v>
          </cell>
          <cell r="R856">
            <v>1978.32</v>
          </cell>
          <cell r="S856">
            <v>0</v>
          </cell>
          <cell r="T856">
            <v>1978.32</v>
          </cell>
          <cell r="U856">
            <v>2198.48</v>
          </cell>
          <cell r="V856">
            <v>18491.939999999999</v>
          </cell>
          <cell r="W856">
            <v>-16293.46</v>
          </cell>
          <cell r="X856">
            <v>16883.32</v>
          </cell>
          <cell r="Y856">
            <v>1978.3200000000002</v>
          </cell>
          <cell r="Z856" t="str">
            <v>Employee Expenses</v>
          </cell>
        </row>
        <row r="857">
          <cell r="A857" t="str">
            <v>South Korea</v>
          </cell>
          <cell r="B857" t="str">
            <v>Country</v>
          </cell>
          <cell r="C857" t="str">
            <v>Sales Support Specia</v>
          </cell>
          <cell r="D857" t="str">
            <v>EMPLOYEE</v>
          </cell>
          <cell r="E857" t="str">
            <v>PENSION</v>
          </cell>
          <cell r="F857">
            <v>186.46</v>
          </cell>
          <cell r="G857">
            <v>115.02</v>
          </cell>
          <cell r="H857">
            <v>119.21</v>
          </cell>
          <cell r="R857">
            <v>420.69</v>
          </cell>
          <cell r="S857">
            <v>0</v>
          </cell>
          <cell r="T857">
            <v>420.69</v>
          </cell>
          <cell r="U857">
            <v>468.12</v>
          </cell>
          <cell r="V857">
            <v>2848.7</v>
          </cell>
          <cell r="W857">
            <v>-2380.58</v>
          </cell>
          <cell r="X857">
            <v>2668.33</v>
          </cell>
          <cell r="Y857">
            <v>420.69</v>
          </cell>
          <cell r="Z857" t="str">
            <v>Employee Expenses</v>
          </cell>
        </row>
        <row r="858">
          <cell r="A858" t="str">
            <v>South Korea</v>
          </cell>
          <cell r="B858" t="str">
            <v>Country</v>
          </cell>
          <cell r="C858" t="str">
            <v>Sales Support Specia</v>
          </cell>
          <cell r="D858" t="str">
            <v>SERVICE</v>
          </cell>
          <cell r="E858" t="str">
            <v>CONSULTANCY</v>
          </cell>
          <cell r="F858">
            <v>0.9</v>
          </cell>
          <cell r="H858">
            <v>7.47</v>
          </cell>
          <cell r="R858">
            <v>8.3699999999999992</v>
          </cell>
          <cell r="S858">
            <v>0</v>
          </cell>
          <cell r="T858">
            <v>8.3699999999999992</v>
          </cell>
          <cell r="U858">
            <v>8.4</v>
          </cell>
          <cell r="V858">
            <v>445.65</v>
          </cell>
          <cell r="W858">
            <v>-437.25</v>
          </cell>
          <cell r="X858">
            <v>331.02</v>
          </cell>
          <cell r="Y858">
            <v>8.3699999999999992</v>
          </cell>
          <cell r="Z858" t="str">
            <v>Services</v>
          </cell>
        </row>
        <row r="859">
          <cell r="A859" t="str">
            <v>South Korea</v>
          </cell>
          <cell r="B859" t="str">
            <v>Country</v>
          </cell>
          <cell r="C859" t="str">
            <v>Sales Support Specia</v>
          </cell>
          <cell r="D859" t="str">
            <v>SERVICE</v>
          </cell>
          <cell r="E859" t="str">
            <v>SITE</v>
          </cell>
          <cell r="V859">
            <v>15.86</v>
          </cell>
          <cell r="W859">
            <v>-15.86</v>
          </cell>
          <cell r="X859">
            <v>20.59</v>
          </cell>
          <cell r="Y859">
            <v>0</v>
          </cell>
          <cell r="Z859" t="str">
            <v>Services</v>
          </cell>
        </row>
        <row r="860">
          <cell r="A860" t="str">
            <v>South Korea</v>
          </cell>
          <cell r="B860" t="str">
            <v>Country</v>
          </cell>
          <cell r="C860" t="str">
            <v>Sales Support Specia</v>
          </cell>
          <cell r="D860" t="str">
            <v>SERVICE</v>
          </cell>
          <cell r="E860" t="str">
            <v>OTHER</v>
          </cell>
          <cell r="V860">
            <v>541.30999999999995</v>
          </cell>
          <cell r="W860">
            <v>-541.30999999999995</v>
          </cell>
          <cell r="X860">
            <v>622.37</v>
          </cell>
          <cell r="Y860">
            <v>0</v>
          </cell>
          <cell r="Z860" t="str">
            <v>Other Direct Opex</v>
          </cell>
        </row>
        <row r="861">
          <cell r="A861" t="str">
            <v>South Korea</v>
          </cell>
          <cell r="B861" t="str">
            <v>Country</v>
          </cell>
          <cell r="C861" t="str">
            <v>Sales Support Specia</v>
          </cell>
          <cell r="D861" t="str">
            <v>GOODS</v>
          </cell>
          <cell r="E861" t="str">
            <v>OFFICE&amp;STATIONARY</v>
          </cell>
          <cell r="F861">
            <v>4.45</v>
          </cell>
          <cell r="G861">
            <v>10.65</v>
          </cell>
          <cell r="H861">
            <v>6.07</v>
          </cell>
          <cell r="R861">
            <v>21.17</v>
          </cell>
          <cell r="S861">
            <v>0</v>
          </cell>
          <cell r="T861">
            <v>21.17</v>
          </cell>
          <cell r="U861">
            <v>25.23</v>
          </cell>
          <cell r="V861">
            <v>149.71</v>
          </cell>
          <cell r="W861">
            <v>-124.48</v>
          </cell>
          <cell r="X861">
            <v>201.99</v>
          </cell>
          <cell r="Y861">
            <v>21.17</v>
          </cell>
          <cell r="Z861" t="str">
            <v>Other Direct Opex</v>
          </cell>
        </row>
        <row r="862">
          <cell r="A862" t="str">
            <v>South Korea</v>
          </cell>
          <cell r="B862" t="str">
            <v>Country</v>
          </cell>
          <cell r="C862" t="str">
            <v>Sales Support Specia</v>
          </cell>
          <cell r="D862" t="str">
            <v>GOODS</v>
          </cell>
          <cell r="E862" t="str">
            <v>POSTAGE</v>
          </cell>
          <cell r="F862">
            <v>4.68</v>
          </cell>
          <cell r="H862">
            <v>5.35</v>
          </cell>
          <cell r="R862">
            <v>10.029999999999999</v>
          </cell>
          <cell r="S862">
            <v>0</v>
          </cell>
          <cell r="T862">
            <v>10.029999999999999</v>
          </cell>
          <cell r="U862">
            <v>11.67</v>
          </cell>
          <cell r="V862">
            <v>26.43</v>
          </cell>
          <cell r="W862">
            <v>-14.76</v>
          </cell>
          <cell r="X862">
            <v>32.26</v>
          </cell>
          <cell r="Y862">
            <v>10.029999999999999</v>
          </cell>
          <cell r="Z862" t="str">
            <v>Other Direct Opex</v>
          </cell>
        </row>
        <row r="863">
          <cell r="A863" t="str">
            <v>South Korea</v>
          </cell>
          <cell r="B863" t="str">
            <v>Country</v>
          </cell>
          <cell r="C863" t="str">
            <v>Sales Support Specia</v>
          </cell>
          <cell r="D863" t="str">
            <v>GOODS</v>
          </cell>
          <cell r="E863" t="str">
            <v>PETROLEUM</v>
          </cell>
          <cell r="V863">
            <v>239.52</v>
          </cell>
          <cell r="W863">
            <v>-239.52</v>
          </cell>
          <cell r="X863">
            <v>215.26</v>
          </cell>
          <cell r="Y863">
            <v>0</v>
          </cell>
          <cell r="Z863" t="str">
            <v>Other Direct Opex</v>
          </cell>
        </row>
        <row r="864">
          <cell r="A864" t="str">
            <v>South Korea</v>
          </cell>
          <cell r="B864" t="str">
            <v>Country</v>
          </cell>
          <cell r="C864" t="str">
            <v>Sales Support Specia</v>
          </cell>
          <cell r="D864" t="str">
            <v>M&amp;R</v>
          </cell>
          <cell r="E864" t="str">
            <v>M&amp;R</v>
          </cell>
          <cell r="V864">
            <v>22.99</v>
          </cell>
          <cell r="W864">
            <v>-22.99</v>
          </cell>
          <cell r="X864">
            <v>13.08</v>
          </cell>
          <cell r="Y864">
            <v>0</v>
          </cell>
          <cell r="Z864" t="str">
            <v>Other Direct Opex</v>
          </cell>
        </row>
        <row r="865">
          <cell r="A865" t="str">
            <v>South Korea</v>
          </cell>
          <cell r="B865" t="str">
            <v>Country</v>
          </cell>
          <cell r="C865" t="str">
            <v>Sales Support Specia</v>
          </cell>
          <cell r="D865" t="str">
            <v>EMIT</v>
          </cell>
          <cell r="E865" t="str">
            <v>TELECOM</v>
          </cell>
          <cell r="F865">
            <v>76.400000000000006</v>
          </cell>
          <cell r="G865">
            <v>95.4</v>
          </cell>
          <cell r="H865">
            <v>68.23</v>
          </cell>
          <cell r="R865">
            <v>240.03</v>
          </cell>
          <cell r="S865">
            <v>0</v>
          </cell>
          <cell r="T865">
            <v>240.03</v>
          </cell>
          <cell r="U865">
            <v>266.75</v>
          </cell>
          <cell r="V865">
            <v>792.74</v>
          </cell>
          <cell r="W865">
            <v>-525.99</v>
          </cell>
          <cell r="X865">
            <v>761.2</v>
          </cell>
          <cell r="Y865">
            <v>240.03000000000003</v>
          </cell>
          <cell r="Z865" t="str">
            <v>Services</v>
          </cell>
        </row>
        <row r="866">
          <cell r="A866" t="str">
            <v>South Korea</v>
          </cell>
          <cell r="B866" t="str">
            <v>Country</v>
          </cell>
          <cell r="C866" t="str">
            <v>Sales Support Specia</v>
          </cell>
          <cell r="D866" t="str">
            <v>LEGAL</v>
          </cell>
          <cell r="E866" t="str">
            <v>LEGAL</v>
          </cell>
          <cell r="F866">
            <v>735.6</v>
          </cell>
          <cell r="G866">
            <v>207.36</v>
          </cell>
          <cell r="H866">
            <v>152.83000000000001</v>
          </cell>
          <cell r="R866">
            <v>1095.79</v>
          </cell>
          <cell r="S866">
            <v>0</v>
          </cell>
          <cell r="T866">
            <v>1095.79</v>
          </cell>
          <cell r="U866">
            <v>1097.95</v>
          </cell>
          <cell r="W866">
            <v>1097.95</v>
          </cell>
          <cell r="Y866">
            <v>1095.79</v>
          </cell>
          <cell r="Z866" t="str">
            <v>Services</v>
          </cell>
        </row>
        <row r="867">
          <cell r="A867" t="str">
            <v>South Korea</v>
          </cell>
          <cell r="B867" t="str">
            <v>Country</v>
          </cell>
          <cell r="C867" t="str">
            <v>Sales Support Specia</v>
          </cell>
          <cell r="D867" t="str">
            <v>SHE</v>
          </cell>
          <cell r="E867" t="str">
            <v>SAFETY</v>
          </cell>
          <cell r="V867">
            <v>18.23</v>
          </cell>
          <cell r="W867">
            <v>-18.23</v>
          </cell>
          <cell r="X867">
            <v>25.53</v>
          </cell>
          <cell r="Y867">
            <v>0</v>
          </cell>
          <cell r="Z867" t="str">
            <v>Services</v>
          </cell>
        </row>
        <row r="868">
          <cell r="A868" t="str">
            <v>South Korea</v>
          </cell>
          <cell r="B868" t="str">
            <v>Country</v>
          </cell>
          <cell r="C868" t="str">
            <v>Sales Support Specia</v>
          </cell>
          <cell r="D868" t="str">
            <v>Not assigned</v>
          </cell>
          <cell r="E868" t="str">
            <v>Not assigned</v>
          </cell>
          <cell r="G868">
            <v>160.1</v>
          </cell>
          <cell r="R868">
            <v>160.1</v>
          </cell>
          <cell r="S868">
            <v>0</v>
          </cell>
          <cell r="T868">
            <v>160.1</v>
          </cell>
          <cell r="U868">
            <v>194.98</v>
          </cell>
          <cell r="W868">
            <v>194.98</v>
          </cell>
          <cell r="Y868">
            <v>160.1</v>
          </cell>
          <cell r="Z868" t="str">
            <v>Other Direct Opex</v>
          </cell>
        </row>
        <row r="869">
          <cell r="A869" t="str">
            <v>South Korea</v>
          </cell>
          <cell r="B869" t="str">
            <v>Country</v>
          </cell>
          <cell r="C869" t="str">
            <v/>
          </cell>
          <cell r="D869" t="str">
            <v>EMPLOYEE</v>
          </cell>
          <cell r="E869" t="str">
            <v>SWB</v>
          </cell>
          <cell r="F869">
            <v>0</v>
          </cell>
          <cell r="G869">
            <v>0</v>
          </cell>
          <cell r="H869">
            <v>0</v>
          </cell>
          <cell r="I869">
            <v>0</v>
          </cell>
          <cell r="J869">
            <v>0</v>
          </cell>
          <cell r="K869">
            <v>0</v>
          </cell>
          <cell r="L869">
            <v>0</v>
          </cell>
          <cell r="M869">
            <v>0</v>
          </cell>
          <cell r="N869">
            <v>0</v>
          </cell>
          <cell r="O869">
            <v>0</v>
          </cell>
          <cell r="P869">
            <v>0</v>
          </cell>
          <cell r="Q869">
            <v>0</v>
          </cell>
          <cell r="R869">
            <v>0</v>
          </cell>
          <cell r="S869">
            <v>1237405.56</v>
          </cell>
          <cell r="T869">
            <v>-1237405.56</v>
          </cell>
          <cell r="U869">
            <v>0</v>
          </cell>
          <cell r="V869">
            <v>0</v>
          </cell>
          <cell r="W869">
            <v>0</v>
          </cell>
          <cell r="X869">
            <v>0</v>
          </cell>
          <cell r="Y869">
            <v>0</v>
          </cell>
          <cell r="Z869" t="str">
            <v>Employee Expenses</v>
          </cell>
        </row>
        <row r="870">
          <cell r="A870" t="str">
            <v>South Korea</v>
          </cell>
          <cell r="B870" t="str">
            <v>Country</v>
          </cell>
          <cell r="C870" t="str">
            <v/>
          </cell>
          <cell r="D870" t="str">
            <v>EMPLOYEE</v>
          </cell>
          <cell r="E870" t="str">
            <v>T&amp;E</v>
          </cell>
          <cell r="F870">
            <v>0</v>
          </cell>
          <cell r="G870">
            <v>0</v>
          </cell>
          <cell r="H870">
            <v>0</v>
          </cell>
          <cell r="I870">
            <v>0</v>
          </cell>
          <cell r="J870">
            <v>0</v>
          </cell>
          <cell r="K870">
            <v>0</v>
          </cell>
          <cell r="L870">
            <v>0</v>
          </cell>
          <cell r="M870">
            <v>0</v>
          </cell>
          <cell r="N870">
            <v>0</v>
          </cell>
          <cell r="O870">
            <v>0</v>
          </cell>
          <cell r="P870">
            <v>0</v>
          </cell>
          <cell r="Q870">
            <v>0</v>
          </cell>
          <cell r="R870">
            <v>0</v>
          </cell>
          <cell r="S870">
            <v>177474</v>
          </cell>
          <cell r="T870">
            <v>-177474</v>
          </cell>
          <cell r="U870">
            <v>0</v>
          </cell>
          <cell r="V870">
            <v>0</v>
          </cell>
          <cell r="W870">
            <v>0</v>
          </cell>
          <cell r="X870">
            <v>0</v>
          </cell>
          <cell r="Y870">
            <v>0</v>
          </cell>
          <cell r="Z870" t="str">
            <v>T&amp;E</v>
          </cell>
        </row>
        <row r="871">
          <cell r="A871" t="str">
            <v>South Korea</v>
          </cell>
          <cell r="B871" t="str">
            <v>Country</v>
          </cell>
          <cell r="C871" t="str">
            <v/>
          </cell>
          <cell r="D871" t="str">
            <v>ASP</v>
          </cell>
          <cell r="E871" t="str">
            <v>ASP</v>
          </cell>
          <cell r="F871">
            <v>0</v>
          </cell>
          <cell r="G871">
            <v>0</v>
          </cell>
          <cell r="H871">
            <v>0</v>
          </cell>
          <cell r="I871">
            <v>0</v>
          </cell>
          <cell r="J871">
            <v>0</v>
          </cell>
          <cell r="K871">
            <v>0</v>
          </cell>
          <cell r="L871">
            <v>0</v>
          </cell>
          <cell r="M871">
            <v>0</v>
          </cell>
          <cell r="N871">
            <v>0</v>
          </cell>
          <cell r="O871">
            <v>0</v>
          </cell>
          <cell r="P871">
            <v>0</v>
          </cell>
          <cell r="Q871">
            <v>0</v>
          </cell>
          <cell r="R871">
            <v>0</v>
          </cell>
          <cell r="S871">
            <v>15499.32</v>
          </cell>
          <cell r="T871">
            <v>-15499.32</v>
          </cell>
          <cell r="U871">
            <v>0</v>
          </cell>
          <cell r="V871">
            <v>0</v>
          </cell>
          <cell r="W871">
            <v>0</v>
          </cell>
          <cell r="X871">
            <v>0</v>
          </cell>
          <cell r="Y871">
            <v>0</v>
          </cell>
          <cell r="Z871" t="str">
            <v>ASP</v>
          </cell>
        </row>
        <row r="872">
          <cell r="A872" t="str">
            <v>South Korea</v>
          </cell>
          <cell r="B872" t="str">
            <v>Country</v>
          </cell>
          <cell r="C872" t="str">
            <v/>
          </cell>
          <cell r="D872" t="str">
            <v>COMMISSIONS</v>
          </cell>
          <cell r="E872" t="str">
            <v>COMMISSIONS</v>
          </cell>
          <cell r="F872">
            <v>0</v>
          </cell>
          <cell r="G872">
            <v>0</v>
          </cell>
          <cell r="H872">
            <v>0</v>
          </cell>
          <cell r="I872">
            <v>0</v>
          </cell>
          <cell r="J872">
            <v>0</v>
          </cell>
          <cell r="K872">
            <v>0</v>
          </cell>
          <cell r="L872">
            <v>0</v>
          </cell>
          <cell r="M872">
            <v>0</v>
          </cell>
          <cell r="N872">
            <v>0</v>
          </cell>
          <cell r="O872">
            <v>0</v>
          </cell>
          <cell r="P872">
            <v>0</v>
          </cell>
          <cell r="Q872">
            <v>0</v>
          </cell>
          <cell r="R872">
            <v>0</v>
          </cell>
          <cell r="S872">
            <v>42625.2</v>
          </cell>
          <cell r="T872">
            <v>-42625.2</v>
          </cell>
          <cell r="U872">
            <v>0</v>
          </cell>
          <cell r="V872">
            <v>0</v>
          </cell>
          <cell r="W872">
            <v>0</v>
          </cell>
          <cell r="X872">
            <v>0</v>
          </cell>
          <cell r="Y872">
            <v>0</v>
          </cell>
          <cell r="Z872" t="str">
            <v>Commissions (3rd Party)</v>
          </cell>
        </row>
        <row r="873">
          <cell r="A873" t="str">
            <v>South Korea</v>
          </cell>
          <cell r="B873" t="str">
            <v>Country</v>
          </cell>
          <cell r="C873" t="str">
            <v/>
          </cell>
          <cell r="D873" t="str">
            <v>CUSTOMER</v>
          </cell>
          <cell r="E873" t="str">
            <v>BAD DEBT</v>
          </cell>
          <cell r="F873">
            <v>0</v>
          </cell>
          <cell r="G873">
            <v>0</v>
          </cell>
          <cell r="H873">
            <v>0</v>
          </cell>
          <cell r="I873">
            <v>0</v>
          </cell>
          <cell r="J873">
            <v>0</v>
          </cell>
          <cell r="K873">
            <v>0</v>
          </cell>
          <cell r="L873">
            <v>0</v>
          </cell>
          <cell r="M873">
            <v>0</v>
          </cell>
          <cell r="N873">
            <v>0</v>
          </cell>
          <cell r="O873">
            <v>0</v>
          </cell>
          <cell r="P873">
            <v>0</v>
          </cell>
          <cell r="Q873">
            <v>0</v>
          </cell>
          <cell r="R873">
            <v>0</v>
          </cell>
          <cell r="S873">
            <v>-29563.200000000001</v>
          </cell>
          <cell r="T873">
            <v>29563.200000000001</v>
          </cell>
          <cell r="U873">
            <v>0</v>
          </cell>
          <cell r="W873">
            <v>0</v>
          </cell>
          <cell r="Y873">
            <v>0</v>
          </cell>
          <cell r="Z873" t="str">
            <v>Bad Debt</v>
          </cell>
        </row>
        <row r="874">
          <cell r="A874" t="str">
            <v>South Korea</v>
          </cell>
          <cell r="B874" t="str">
            <v>Country</v>
          </cell>
          <cell r="C874" t="str">
            <v/>
          </cell>
          <cell r="D874" t="str">
            <v>SERVICE</v>
          </cell>
          <cell r="E874" t="str">
            <v>OTHER</v>
          </cell>
          <cell r="F874">
            <v>0</v>
          </cell>
          <cell r="G874">
            <v>0</v>
          </cell>
          <cell r="H874">
            <v>0</v>
          </cell>
          <cell r="I874">
            <v>0</v>
          </cell>
          <cell r="J874">
            <v>0</v>
          </cell>
          <cell r="K874">
            <v>0</v>
          </cell>
          <cell r="L874">
            <v>0</v>
          </cell>
          <cell r="M874">
            <v>0</v>
          </cell>
          <cell r="N874">
            <v>0</v>
          </cell>
          <cell r="O874">
            <v>0</v>
          </cell>
          <cell r="P874">
            <v>0</v>
          </cell>
          <cell r="Q874">
            <v>0</v>
          </cell>
          <cell r="R874">
            <v>0</v>
          </cell>
          <cell r="S874">
            <v>275969.03999999998</v>
          </cell>
          <cell r="T874">
            <v>-275969.03999999998</v>
          </cell>
          <cell r="U874">
            <v>0</v>
          </cell>
          <cell r="V874">
            <v>0</v>
          </cell>
          <cell r="W874">
            <v>0</v>
          </cell>
          <cell r="X874">
            <v>0</v>
          </cell>
          <cell r="Y874">
            <v>0</v>
          </cell>
          <cell r="Z874" t="str">
            <v>Other Direct Opex</v>
          </cell>
        </row>
        <row r="875">
          <cell r="A875" t="str">
            <v>South Korea</v>
          </cell>
          <cell r="B875" t="str">
            <v>Country</v>
          </cell>
          <cell r="C875" t="str">
            <v/>
          </cell>
          <cell r="D875" t="str">
            <v>PRODUCT_TRANSPORTATI</v>
          </cell>
          <cell r="E875" t="str">
            <v>TRANSPORTATION_OTHER</v>
          </cell>
          <cell r="F875">
            <v>0</v>
          </cell>
          <cell r="G875">
            <v>0</v>
          </cell>
          <cell r="H875">
            <v>0</v>
          </cell>
          <cell r="I875">
            <v>0</v>
          </cell>
          <cell r="J875">
            <v>0</v>
          </cell>
          <cell r="K875">
            <v>0</v>
          </cell>
          <cell r="L875">
            <v>0</v>
          </cell>
          <cell r="M875">
            <v>0</v>
          </cell>
          <cell r="N875">
            <v>0</v>
          </cell>
          <cell r="O875">
            <v>0</v>
          </cell>
          <cell r="P875">
            <v>0</v>
          </cell>
          <cell r="Q875">
            <v>0</v>
          </cell>
          <cell r="R875">
            <v>0</v>
          </cell>
          <cell r="S875">
            <v>30669.24</v>
          </cell>
          <cell r="T875">
            <v>-30669.24</v>
          </cell>
          <cell r="U875">
            <v>0</v>
          </cell>
          <cell r="V875">
            <v>0</v>
          </cell>
          <cell r="W875">
            <v>0</v>
          </cell>
          <cell r="X875">
            <v>0</v>
          </cell>
          <cell r="Y875">
            <v>0</v>
          </cell>
          <cell r="Z875" t="str">
            <v>Freight/Transportation</v>
          </cell>
        </row>
        <row r="876">
          <cell r="A876" t="str">
            <v>South Korea</v>
          </cell>
          <cell r="B876" t="str">
            <v>Country</v>
          </cell>
          <cell r="C876" t="str">
            <v/>
          </cell>
          <cell r="D876" t="str">
            <v>OTHER CASH</v>
          </cell>
          <cell r="E876" t="str">
            <v>PROVISION_OTHER</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W876">
            <v>0</v>
          </cell>
          <cell r="Y876">
            <v>0</v>
          </cell>
          <cell r="Z876" t="str">
            <v>Other Direct Opex</v>
          </cell>
        </row>
        <row r="877">
          <cell r="A877" t="str">
            <v>South Korea</v>
          </cell>
          <cell r="B877" t="str">
            <v>Country</v>
          </cell>
          <cell r="C877" t="str">
            <v/>
          </cell>
          <cell r="D877" t="str">
            <v>OTHER CASH</v>
          </cell>
          <cell r="E877" t="str">
            <v>OTHER</v>
          </cell>
          <cell r="F877">
            <v>0</v>
          </cell>
          <cell r="G877">
            <v>0</v>
          </cell>
          <cell r="H877">
            <v>0</v>
          </cell>
          <cell r="I877">
            <v>0</v>
          </cell>
          <cell r="J877">
            <v>0</v>
          </cell>
          <cell r="K877">
            <v>0</v>
          </cell>
          <cell r="L877">
            <v>0</v>
          </cell>
          <cell r="M877">
            <v>0</v>
          </cell>
          <cell r="N877">
            <v>0</v>
          </cell>
          <cell r="O877">
            <v>0</v>
          </cell>
          <cell r="P877">
            <v>0</v>
          </cell>
          <cell r="Q877">
            <v>0</v>
          </cell>
          <cell r="R877">
            <v>0</v>
          </cell>
          <cell r="S877">
            <v>156791.16</v>
          </cell>
          <cell r="T877">
            <v>-156791.16</v>
          </cell>
          <cell r="U877">
            <v>0</v>
          </cell>
          <cell r="V877">
            <v>0</v>
          </cell>
          <cell r="W877">
            <v>0</v>
          </cell>
          <cell r="X877">
            <v>0</v>
          </cell>
          <cell r="Y877">
            <v>0</v>
          </cell>
          <cell r="Z877" t="str">
            <v>Other Direct Opex</v>
          </cell>
        </row>
        <row r="878">
          <cell r="A878" t="str">
            <v>South Korea</v>
          </cell>
          <cell r="B878" t="str">
            <v>Country</v>
          </cell>
          <cell r="C878" t="str">
            <v/>
          </cell>
          <cell r="D878" t="str">
            <v>FINANCIAL_NON CASH</v>
          </cell>
          <cell r="E878" t="str">
            <v>DEPRECIATION</v>
          </cell>
          <cell r="F878">
            <v>0</v>
          </cell>
          <cell r="G878">
            <v>0</v>
          </cell>
          <cell r="H878">
            <v>0</v>
          </cell>
          <cell r="I878">
            <v>0</v>
          </cell>
          <cell r="J878">
            <v>0</v>
          </cell>
          <cell r="K878">
            <v>0</v>
          </cell>
          <cell r="L878">
            <v>0</v>
          </cell>
          <cell r="M878">
            <v>0</v>
          </cell>
          <cell r="N878">
            <v>0</v>
          </cell>
          <cell r="O878">
            <v>0</v>
          </cell>
          <cell r="P878">
            <v>0</v>
          </cell>
          <cell r="Q878">
            <v>0</v>
          </cell>
          <cell r="R878">
            <v>0</v>
          </cell>
          <cell r="S878">
            <v>366.96</v>
          </cell>
          <cell r="T878">
            <v>-366.96</v>
          </cell>
          <cell r="U878">
            <v>0</v>
          </cell>
          <cell r="V878">
            <v>0</v>
          </cell>
          <cell r="W878">
            <v>0</v>
          </cell>
          <cell r="X878">
            <v>0</v>
          </cell>
          <cell r="Y878">
            <v>0</v>
          </cell>
          <cell r="Z878" t="str">
            <v>Non Cash</v>
          </cell>
        </row>
        <row r="879">
          <cell r="A879" t="str">
            <v>Malaysia</v>
          </cell>
          <cell r="B879" t="str">
            <v>Country</v>
          </cell>
          <cell r="C879" t="str">
            <v>Automotive Sales</v>
          </cell>
          <cell r="D879" t="str">
            <v>EMPLOYEE</v>
          </cell>
          <cell r="E879" t="str">
            <v>SWB</v>
          </cell>
          <cell r="F879">
            <v>2527.6999999999998</v>
          </cell>
          <cell r="G879">
            <v>2929.88</v>
          </cell>
          <cell r="H879">
            <v>2929.88</v>
          </cell>
          <cell r="R879">
            <v>8387.4599999999991</v>
          </cell>
          <cell r="S879">
            <v>0</v>
          </cell>
          <cell r="T879">
            <v>8387.4599999999991</v>
          </cell>
          <cell r="U879">
            <v>9121.93</v>
          </cell>
          <cell r="V879">
            <v>64307.73</v>
          </cell>
          <cell r="W879">
            <v>-55185.8</v>
          </cell>
          <cell r="X879">
            <v>69739.06</v>
          </cell>
          <cell r="Y879">
            <v>8387.4599999999991</v>
          </cell>
          <cell r="Z879" t="str">
            <v>Employee Expenses</v>
          </cell>
        </row>
        <row r="880">
          <cell r="A880" t="str">
            <v>Malaysia</v>
          </cell>
          <cell r="B880" t="str">
            <v>Country</v>
          </cell>
          <cell r="C880" t="str">
            <v>Automotive Sales</v>
          </cell>
          <cell r="D880" t="str">
            <v>EMPLOYEE</v>
          </cell>
          <cell r="E880" t="str">
            <v>T&amp;E</v>
          </cell>
          <cell r="H880">
            <v>-41.96</v>
          </cell>
          <cell r="R880">
            <v>-41.96</v>
          </cell>
          <cell r="S880">
            <v>0</v>
          </cell>
          <cell r="T880">
            <v>-41.96</v>
          </cell>
          <cell r="U880">
            <v>-47.06</v>
          </cell>
          <cell r="V880">
            <v>15059.73</v>
          </cell>
          <cell r="W880">
            <v>-15106.79</v>
          </cell>
          <cell r="X880">
            <v>16370.2</v>
          </cell>
          <cell r="Y880">
            <v>-41.96</v>
          </cell>
          <cell r="Z880" t="str">
            <v>T&amp;E</v>
          </cell>
        </row>
        <row r="881">
          <cell r="A881" t="str">
            <v>Malaysia</v>
          </cell>
          <cell r="B881" t="str">
            <v>Country</v>
          </cell>
          <cell r="C881" t="str">
            <v>Automotive Sales</v>
          </cell>
          <cell r="D881" t="str">
            <v>EMPLOYEE</v>
          </cell>
          <cell r="E881" t="str">
            <v>TRAINING</v>
          </cell>
          <cell r="V881">
            <v>350</v>
          </cell>
          <cell r="W881">
            <v>-350</v>
          </cell>
          <cell r="X881">
            <v>387.52</v>
          </cell>
          <cell r="Y881">
            <v>0</v>
          </cell>
          <cell r="Z881" t="str">
            <v>Employee Expenses</v>
          </cell>
        </row>
        <row r="882">
          <cell r="A882" t="str">
            <v>Malaysia</v>
          </cell>
          <cell r="B882" t="str">
            <v>Country</v>
          </cell>
          <cell r="C882" t="str">
            <v>Automotive Sales</v>
          </cell>
          <cell r="D882" t="str">
            <v>EMPLOYEE</v>
          </cell>
          <cell r="E882" t="str">
            <v>PENSION</v>
          </cell>
          <cell r="F882">
            <v>361.58</v>
          </cell>
          <cell r="G882">
            <v>361.58</v>
          </cell>
          <cell r="H882">
            <v>361.58</v>
          </cell>
          <cell r="R882">
            <v>1084.74</v>
          </cell>
          <cell r="S882">
            <v>0</v>
          </cell>
          <cell r="T882">
            <v>1084.74</v>
          </cell>
          <cell r="U882">
            <v>1183.1199999999999</v>
          </cell>
          <cell r="V882">
            <v>10970.37</v>
          </cell>
          <cell r="W882">
            <v>-9787.25</v>
          </cell>
          <cell r="X882">
            <v>11762.52</v>
          </cell>
          <cell r="Y882">
            <v>1084.74</v>
          </cell>
          <cell r="Z882" t="str">
            <v>Employee Expenses</v>
          </cell>
        </row>
        <row r="883">
          <cell r="A883" t="str">
            <v>Malaysia</v>
          </cell>
          <cell r="B883" t="str">
            <v>Country</v>
          </cell>
          <cell r="C883" t="str">
            <v>Automotive Sales</v>
          </cell>
          <cell r="D883" t="str">
            <v>CONTRACTOR</v>
          </cell>
          <cell r="E883" t="str">
            <v>CONTRACTOR</v>
          </cell>
          <cell r="F883">
            <v>1540.06</v>
          </cell>
          <cell r="G883">
            <v>1550.17</v>
          </cell>
          <cell r="H883">
            <v>1416.8</v>
          </cell>
          <cell r="R883">
            <v>4507.03</v>
          </cell>
          <cell r="S883">
            <v>0</v>
          </cell>
          <cell r="T883">
            <v>4507.03</v>
          </cell>
          <cell r="U883">
            <v>4896.7700000000004</v>
          </cell>
          <cell r="V883">
            <v>13348.63</v>
          </cell>
          <cell r="W883">
            <v>-8451.86</v>
          </cell>
          <cell r="X883">
            <v>14302.93</v>
          </cell>
          <cell r="Y883">
            <v>4507.03</v>
          </cell>
          <cell r="Z883" t="str">
            <v>Services</v>
          </cell>
        </row>
        <row r="884">
          <cell r="A884" t="str">
            <v>Malaysia</v>
          </cell>
          <cell r="B884" t="str">
            <v>Country</v>
          </cell>
          <cell r="C884" t="str">
            <v>Automotive Sales</v>
          </cell>
          <cell r="D884" t="str">
            <v>ASP</v>
          </cell>
          <cell r="E884" t="str">
            <v>ASP</v>
          </cell>
          <cell r="H884">
            <v>-5311.83</v>
          </cell>
          <cell r="I884">
            <v>5626.73</v>
          </cell>
          <cell r="R884">
            <v>314.89999999999998</v>
          </cell>
          <cell r="S884">
            <v>0</v>
          </cell>
          <cell r="T884">
            <v>314.89999999999998</v>
          </cell>
          <cell r="U884">
            <v>469.96</v>
          </cell>
          <cell r="V884">
            <v>2175.4899999999998</v>
          </cell>
          <cell r="W884">
            <v>-1705.53</v>
          </cell>
          <cell r="X884">
            <v>2256.16</v>
          </cell>
          <cell r="Y884">
            <v>-5311.83</v>
          </cell>
          <cell r="Z884" t="str">
            <v>ASP</v>
          </cell>
        </row>
        <row r="885">
          <cell r="A885" t="str">
            <v>Malaysia</v>
          </cell>
          <cell r="B885" t="str">
            <v>Country</v>
          </cell>
          <cell r="C885" t="str">
            <v>Automotive Sales</v>
          </cell>
          <cell r="D885" t="str">
            <v>CUSTOMER</v>
          </cell>
          <cell r="E885" t="str">
            <v>CONVENTION&amp;SEMINAR</v>
          </cell>
          <cell r="V885">
            <v>295.81</v>
          </cell>
          <cell r="W885">
            <v>-295.81</v>
          </cell>
          <cell r="X885">
            <v>317.7</v>
          </cell>
          <cell r="Y885">
            <v>0</v>
          </cell>
          <cell r="Z885" t="str">
            <v>Other Direct Opex</v>
          </cell>
        </row>
        <row r="886">
          <cell r="A886" t="str">
            <v>Malaysia</v>
          </cell>
          <cell r="B886" t="str">
            <v>Country</v>
          </cell>
          <cell r="C886" t="str">
            <v>Automotive Sales</v>
          </cell>
          <cell r="D886" t="str">
            <v>CUSTOMER</v>
          </cell>
          <cell r="E886" t="str">
            <v>FINANCIAL_ASSISTANCE</v>
          </cell>
          <cell r="F886">
            <v>16936.63</v>
          </cell>
          <cell r="R886">
            <v>16936.63</v>
          </cell>
          <cell r="S886">
            <v>0</v>
          </cell>
          <cell r="T886">
            <v>16936.63</v>
          </cell>
          <cell r="U886">
            <v>18150.560000000001</v>
          </cell>
          <cell r="V886">
            <v>4157.53</v>
          </cell>
          <cell r="W886">
            <v>13993.03</v>
          </cell>
          <cell r="X886">
            <v>4488.09</v>
          </cell>
          <cell r="Y886">
            <v>16936.63</v>
          </cell>
          <cell r="Z886" t="str">
            <v>Other Direct Opex</v>
          </cell>
        </row>
        <row r="887">
          <cell r="A887" t="str">
            <v>Malaysia</v>
          </cell>
          <cell r="B887" t="str">
            <v>Country</v>
          </cell>
          <cell r="C887" t="str">
            <v>Automotive Sales</v>
          </cell>
          <cell r="D887" t="str">
            <v>CUSTOMER</v>
          </cell>
          <cell r="E887" t="str">
            <v>SMALL_VARIATION</v>
          </cell>
          <cell r="V887">
            <v>50.32</v>
          </cell>
          <cell r="W887">
            <v>-50.32</v>
          </cell>
          <cell r="X887">
            <v>55.96</v>
          </cell>
          <cell r="Y887">
            <v>0</v>
          </cell>
          <cell r="Z887" t="str">
            <v>Other Direct Opex</v>
          </cell>
        </row>
        <row r="888">
          <cell r="A888" t="str">
            <v>Malaysia</v>
          </cell>
          <cell r="B888" t="str">
            <v>Country</v>
          </cell>
          <cell r="C888" t="str">
            <v>Automotive Sales</v>
          </cell>
          <cell r="D888" t="str">
            <v>SERVICE</v>
          </cell>
          <cell r="E888" t="str">
            <v>SITE</v>
          </cell>
          <cell r="V888">
            <v>43.05</v>
          </cell>
          <cell r="W888">
            <v>-43.05</v>
          </cell>
          <cell r="X888">
            <v>69.89</v>
          </cell>
          <cell r="Y888">
            <v>0</v>
          </cell>
          <cell r="Z888" t="str">
            <v>Services</v>
          </cell>
        </row>
        <row r="889">
          <cell r="A889" t="str">
            <v>Malaysia</v>
          </cell>
          <cell r="B889" t="str">
            <v>Country</v>
          </cell>
          <cell r="C889" t="str">
            <v>Automotive Sales</v>
          </cell>
          <cell r="D889" t="str">
            <v>SERVICE</v>
          </cell>
          <cell r="E889" t="str">
            <v>OTHER</v>
          </cell>
          <cell r="V889">
            <v>561.08000000000004</v>
          </cell>
          <cell r="W889">
            <v>-561.08000000000004</v>
          </cell>
          <cell r="X889">
            <v>608.26</v>
          </cell>
          <cell r="Y889">
            <v>0</v>
          </cell>
          <cell r="Z889" t="str">
            <v>Other Direct Opex</v>
          </cell>
        </row>
        <row r="890">
          <cell r="A890" t="str">
            <v>Malaysia</v>
          </cell>
          <cell r="B890" t="str">
            <v>Country</v>
          </cell>
          <cell r="C890" t="str">
            <v>Automotive Sales</v>
          </cell>
          <cell r="D890" t="str">
            <v>GOODS</v>
          </cell>
          <cell r="E890" t="str">
            <v>OFFICE&amp;STATIONARY</v>
          </cell>
          <cell r="V890">
            <v>85.77</v>
          </cell>
          <cell r="W890">
            <v>-85.77</v>
          </cell>
          <cell r="X890">
            <v>94.28</v>
          </cell>
          <cell r="Y890">
            <v>0</v>
          </cell>
          <cell r="Z890" t="str">
            <v>Other Direct Opex</v>
          </cell>
        </row>
        <row r="891">
          <cell r="A891" t="str">
            <v>Malaysia</v>
          </cell>
          <cell r="B891" t="str">
            <v>Country</v>
          </cell>
          <cell r="C891" t="str">
            <v>Automotive Sales</v>
          </cell>
          <cell r="D891" t="str">
            <v>GOODS</v>
          </cell>
          <cell r="E891" t="str">
            <v>POSTAGE</v>
          </cell>
          <cell r="H891">
            <v>0.89</v>
          </cell>
          <cell r="R891">
            <v>0.89</v>
          </cell>
          <cell r="S891">
            <v>0</v>
          </cell>
          <cell r="T891">
            <v>0.89</v>
          </cell>
          <cell r="U891">
            <v>1</v>
          </cell>
          <cell r="V891">
            <v>9.1</v>
          </cell>
          <cell r="W891">
            <v>-8.1</v>
          </cell>
          <cell r="X891">
            <v>9.91</v>
          </cell>
          <cell r="Y891">
            <v>0.89</v>
          </cell>
          <cell r="Z891" t="str">
            <v>Other Direct Opex</v>
          </cell>
        </row>
        <row r="892">
          <cell r="A892" t="str">
            <v>Malaysia</v>
          </cell>
          <cell r="B892" t="str">
            <v>Country</v>
          </cell>
          <cell r="C892" t="str">
            <v>Automotive Sales</v>
          </cell>
          <cell r="D892" t="str">
            <v>GOODS</v>
          </cell>
          <cell r="E892" t="str">
            <v>CLOTHING_SAFETY</v>
          </cell>
          <cell r="F892">
            <v>204.36</v>
          </cell>
          <cell r="R892">
            <v>204.36</v>
          </cell>
          <cell r="S892">
            <v>0</v>
          </cell>
          <cell r="T892">
            <v>204.36</v>
          </cell>
          <cell r="U892">
            <v>223.58</v>
          </cell>
          <cell r="W892">
            <v>223.58</v>
          </cell>
          <cell r="Y892">
            <v>204.36</v>
          </cell>
          <cell r="Z892" t="str">
            <v>Other Direct Opex</v>
          </cell>
        </row>
        <row r="893">
          <cell r="A893" t="str">
            <v>Malaysia</v>
          </cell>
          <cell r="B893" t="str">
            <v>Country</v>
          </cell>
          <cell r="C893" t="str">
            <v>Automotive Sales</v>
          </cell>
          <cell r="D893" t="str">
            <v>GOODS</v>
          </cell>
          <cell r="E893" t="str">
            <v>SALES_AID</v>
          </cell>
          <cell r="V893">
            <v>1938.83</v>
          </cell>
          <cell r="W893">
            <v>-1938.83</v>
          </cell>
          <cell r="X893">
            <v>2119.27</v>
          </cell>
          <cell r="Y893">
            <v>0</v>
          </cell>
          <cell r="Z893" t="str">
            <v>Other Direct Opex</v>
          </cell>
        </row>
        <row r="894">
          <cell r="A894" t="str">
            <v>Malaysia</v>
          </cell>
          <cell r="B894" t="str">
            <v>Country</v>
          </cell>
          <cell r="C894" t="str">
            <v>Automotive Sales</v>
          </cell>
          <cell r="D894" t="str">
            <v>GOODS</v>
          </cell>
          <cell r="E894" t="str">
            <v>OTHER</v>
          </cell>
          <cell r="V894">
            <v>1236.3499999999999</v>
          </cell>
          <cell r="W894">
            <v>-1236.3499999999999</v>
          </cell>
          <cell r="X894">
            <v>1335.74</v>
          </cell>
          <cell r="Y894">
            <v>0</v>
          </cell>
          <cell r="Z894" t="str">
            <v>Other Direct Opex</v>
          </cell>
        </row>
        <row r="895">
          <cell r="A895" t="str">
            <v>Malaysia</v>
          </cell>
          <cell r="B895" t="str">
            <v>Country</v>
          </cell>
          <cell r="C895" t="str">
            <v>Automotive Sales</v>
          </cell>
          <cell r="D895" t="str">
            <v>TAX</v>
          </cell>
          <cell r="E895" t="str">
            <v>TAX</v>
          </cell>
          <cell r="F895">
            <v>52.81</v>
          </cell>
          <cell r="G895">
            <v>52.82</v>
          </cell>
          <cell r="H895">
            <v>52.87</v>
          </cell>
          <cell r="R895">
            <v>158.5</v>
          </cell>
          <cell r="S895">
            <v>0</v>
          </cell>
          <cell r="T895">
            <v>158.5</v>
          </cell>
          <cell r="U895">
            <v>171.86</v>
          </cell>
          <cell r="V895">
            <v>622.29999999999995</v>
          </cell>
          <cell r="W895">
            <v>-450.44</v>
          </cell>
          <cell r="X895">
            <v>672.68</v>
          </cell>
          <cell r="Y895">
            <v>158.5</v>
          </cell>
          <cell r="Z895" t="str">
            <v>Other Direct Opex</v>
          </cell>
        </row>
        <row r="896">
          <cell r="A896" t="str">
            <v>Malaysia</v>
          </cell>
          <cell r="B896" t="str">
            <v>Country</v>
          </cell>
          <cell r="C896" t="str">
            <v>Automotive Sales</v>
          </cell>
          <cell r="D896" t="str">
            <v>FINANCIAL_NON CASH</v>
          </cell>
          <cell r="E896" t="str">
            <v>DEPRECIATION</v>
          </cell>
          <cell r="F896">
            <v>1471.94</v>
          </cell>
          <cell r="G896">
            <v>1461.31</v>
          </cell>
          <cell r="H896">
            <v>1459.4</v>
          </cell>
          <cell r="R896">
            <v>4392.6499999999996</v>
          </cell>
          <cell r="S896">
            <v>0</v>
          </cell>
          <cell r="T896">
            <v>4392.6499999999996</v>
          </cell>
          <cell r="U896">
            <v>4776.37</v>
          </cell>
          <cell r="V896">
            <v>26525.29</v>
          </cell>
          <cell r="W896">
            <v>-21748.92</v>
          </cell>
          <cell r="X896">
            <v>28537.11</v>
          </cell>
          <cell r="Y896">
            <v>4392.6499999999996</v>
          </cell>
          <cell r="Z896" t="str">
            <v>Non Cash</v>
          </cell>
        </row>
        <row r="897">
          <cell r="A897" t="str">
            <v>Malaysia</v>
          </cell>
          <cell r="B897" t="str">
            <v>Country</v>
          </cell>
          <cell r="C897" t="str">
            <v>Automotive Sales</v>
          </cell>
          <cell r="D897" t="str">
            <v>FINANCIAL_NON CASH</v>
          </cell>
          <cell r="E897" t="str">
            <v>RETIRE</v>
          </cell>
          <cell r="V897">
            <v>47524.67</v>
          </cell>
          <cell r="W897">
            <v>-47524.67</v>
          </cell>
          <cell r="X897">
            <v>52945.08</v>
          </cell>
          <cell r="Y897">
            <v>0</v>
          </cell>
          <cell r="Z897" t="str">
            <v>Non Cash</v>
          </cell>
        </row>
        <row r="898">
          <cell r="A898" t="str">
            <v>Malaysia</v>
          </cell>
          <cell r="B898" t="str">
            <v>Country</v>
          </cell>
          <cell r="C898" t="str">
            <v>Automotive Sales</v>
          </cell>
          <cell r="D898" t="str">
            <v>EMIT</v>
          </cell>
          <cell r="E898" t="str">
            <v>TELECOM</v>
          </cell>
          <cell r="V898">
            <v>2178.4499999999998</v>
          </cell>
          <cell r="W898">
            <v>-2178.4499999999998</v>
          </cell>
          <cell r="X898">
            <v>2332.0100000000002</v>
          </cell>
          <cell r="Y898">
            <v>0</v>
          </cell>
          <cell r="Z898" t="str">
            <v>Services</v>
          </cell>
        </row>
        <row r="899">
          <cell r="A899" t="str">
            <v>Malaysia</v>
          </cell>
          <cell r="B899" t="str">
            <v>Country</v>
          </cell>
          <cell r="C899" t="str">
            <v>Automotive Sales</v>
          </cell>
          <cell r="D899" t="str">
            <v>HR</v>
          </cell>
          <cell r="E899" t="str">
            <v>HR</v>
          </cell>
          <cell r="V899">
            <v>294.74</v>
          </cell>
          <cell r="W899">
            <v>-294.74</v>
          </cell>
          <cell r="X899">
            <v>303.77999999999997</v>
          </cell>
          <cell r="Y899">
            <v>0</v>
          </cell>
          <cell r="Z899" t="str">
            <v>Services</v>
          </cell>
        </row>
        <row r="900">
          <cell r="A900" t="str">
            <v>Malaysia</v>
          </cell>
          <cell r="B900" t="str">
            <v>Country</v>
          </cell>
          <cell r="C900" t="str">
            <v>Automotive Sales</v>
          </cell>
          <cell r="D900" t="str">
            <v>LEGAL</v>
          </cell>
          <cell r="E900" t="str">
            <v>LEGAL</v>
          </cell>
          <cell r="H900">
            <v>-408.72</v>
          </cell>
          <cell r="R900">
            <v>-408.72</v>
          </cell>
          <cell r="S900">
            <v>0</v>
          </cell>
          <cell r="T900">
            <v>-408.72</v>
          </cell>
          <cell r="U900">
            <v>-458.37</v>
          </cell>
          <cell r="W900">
            <v>-458.37</v>
          </cell>
          <cell r="Y900">
            <v>-408.72</v>
          </cell>
          <cell r="Z900" t="str">
            <v>Services</v>
          </cell>
        </row>
        <row r="901">
          <cell r="A901" t="str">
            <v>Malaysia</v>
          </cell>
          <cell r="B901" t="str">
            <v>Country</v>
          </cell>
          <cell r="C901" t="str">
            <v>Automotive Sales</v>
          </cell>
          <cell r="D901" t="str">
            <v>SALES</v>
          </cell>
          <cell r="E901" t="str">
            <v>SALES_SALES_FORCE</v>
          </cell>
          <cell r="F901">
            <v>0</v>
          </cell>
          <cell r="G901">
            <v>0</v>
          </cell>
          <cell r="H901">
            <v>0</v>
          </cell>
          <cell r="R901">
            <v>0</v>
          </cell>
          <cell r="S901">
            <v>0</v>
          </cell>
          <cell r="T901">
            <v>0</v>
          </cell>
          <cell r="U901">
            <v>0</v>
          </cell>
          <cell r="V901">
            <v>-978.66</v>
          </cell>
          <cell r="W901">
            <v>978.66</v>
          </cell>
          <cell r="X901">
            <v>-1068.73</v>
          </cell>
          <cell r="Y901">
            <v>0</v>
          </cell>
          <cell r="Z901" t="str">
            <v>Other Direct Opex</v>
          </cell>
        </row>
        <row r="902">
          <cell r="A902" t="str">
            <v>Malaysia</v>
          </cell>
          <cell r="B902" t="str">
            <v>Country</v>
          </cell>
          <cell r="C902" t="str">
            <v>Distributor Business</v>
          </cell>
          <cell r="D902" t="str">
            <v>EMPLOYEE</v>
          </cell>
          <cell r="E902" t="str">
            <v>SWB</v>
          </cell>
          <cell r="F902">
            <v>16199.97</v>
          </cell>
          <cell r="G902">
            <v>19607.97</v>
          </cell>
          <cell r="H902">
            <v>18834.580000000002</v>
          </cell>
          <cell r="R902">
            <v>54642.52</v>
          </cell>
          <cell r="S902">
            <v>0</v>
          </cell>
          <cell r="T902">
            <v>54642.52</v>
          </cell>
          <cell r="U902">
            <v>59405.33</v>
          </cell>
          <cell r="V902">
            <v>253089.32</v>
          </cell>
          <cell r="W902">
            <v>-193683.99</v>
          </cell>
          <cell r="X902">
            <v>271181.59999999998</v>
          </cell>
          <cell r="Y902">
            <v>54642.520000000004</v>
          </cell>
          <cell r="Z902" t="str">
            <v>Employee Expenses</v>
          </cell>
        </row>
        <row r="903">
          <cell r="A903" t="str">
            <v>Malaysia</v>
          </cell>
          <cell r="B903" t="str">
            <v>Country</v>
          </cell>
          <cell r="C903" t="str">
            <v>Distributor Business</v>
          </cell>
          <cell r="D903" t="str">
            <v>EMPLOYEE</v>
          </cell>
          <cell r="E903" t="str">
            <v>T&amp;E</v>
          </cell>
          <cell r="F903">
            <v>1577</v>
          </cell>
          <cell r="G903">
            <v>6468.64</v>
          </cell>
          <cell r="H903">
            <v>4027.88</v>
          </cell>
          <cell r="R903">
            <v>12073.52</v>
          </cell>
          <cell r="S903">
            <v>0</v>
          </cell>
          <cell r="T903">
            <v>12073.52</v>
          </cell>
          <cell r="U903">
            <v>13083.5</v>
          </cell>
          <cell r="V903">
            <v>77926.98</v>
          </cell>
          <cell r="W903">
            <v>-64843.48</v>
          </cell>
          <cell r="X903">
            <v>83391.92</v>
          </cell>
          <cell r="Y903">
            <v>12073.52</v>
          </cell>
          <cell r="Z903" t="str">
            <v>T&amp;E</v>
          </cell>
        </row>
        <row r="904">
          <cell r="A904" t="str">
            <v>Malaysia</v>
          </cell>
          <cell r="B904" t="str">
            <v>Country</v>
          </cell>
          <cell r="C904" t="str">
            <v>Distributor Business</v>
          </cell>
          <cell r="D904" t="str">
            <v>EMPLOYEE</v>
          </cell>
          <cell r="E904" t="str">
            <v>TRAINING</v>
          </cell>
          <cell r="V904">
            <v>66.25</v>
          </cell>
          <cell r="W904">
            <v>-66.25</v>
          </cell>
          <cell r="X904">
            <v>71.290000000000006</v>
          </cell>
          <cell r="Y904">
            <v>0</v>
          </cell>
          <cell r="Z904" t="str">
            <v>Employee Expenses</v>
          </cell>
        </row>
        <row r="905">
          <cell r="A905" t="str">
            <v>Malaysia</v>
          </cell>
          <cell r="B905" t="str">
            <v>Country</v>
          </cell>
          <cell r="C905" t="str">
            <v>Distributor Business</v>
          </cell>
          <cell r="D905" t="str">
            <v>EMPLOYEE</v>
          </cell>
          <cell r="E905" t="str">
            <v>SEVERANCE</v>
          </cell>
          <cell r="V905">
            <v>21431.35</v>
          </cell>
          <cell r="W905">
            <v>-21431.35</v>
          </cell>
          <cell r="X905">
            <v>22203.01</v>
          </cell>
          <cell r="Y905">
            <v>0</v>
          </cell>
          <cell r="Z905" t="str">
            <v>Employee Expenses</v>
          </cell>
        </row>
        <row r="906">
          <cell r="A906" t="str">
            <v>Malaysia</v>
          </cell>
          <cell r="B906" t="str">
            <v>Country</v>
          </cell>
          <cell r="C906" t="str">
            <v>Distributor Business</v>
          </cell>
          <cell r="D906" t="str">
            <v>EMPLOYEE</v>
          </cell>
          <cell r="E906" t="str">
            <v>PENSION</v>
          </cell>
          <cell r="F906">
            <v>1332.97</v>
          </cell>
          <cell r="G906">
            <v>1332.97</v>
          </cell>
          <cell r="H906">
            <v>1332.97</v>
          </cell>
          <cell r="R906">
            <v>3998.91</v>
          </cell>
          <cell r="S906">
            <v>0</v>
          </cell>
          <cell r="T906">
            <v>3998.91</v>
          </cell>
          <cell r="U906">
            <v>4361.59</v>
          </cell>
          <cell r="V906">
            <v>12881.91</v>
          </cell>
          <cell r="W906">
            <v>-8520.32</v>
          </cell>
          <cell r="X906">
            <v>14023.45</v>
          </cell>
          <cell r="Y906">
            <v>3998.91</v>
          </cell>
          <cell r="Z906" t="str">
            <v>Employee Expenses</v>
          </cell>
        </row>
        <row r="907">
          <cell r="A907" t="str">
            <v>Malaysia</v>
          </cell>
          <cell r="B907" t="str">
            <v>Country</v>
          </cell>
          <cell r="C907" t="str">
            <v>Distributor Business</v>
          </cell>
          <cell r="D907" t="str">
            <v>CUSTOMER</v>
          </cell>
          <cell r="E907" t="str">
            <v>CONVENTION&amp;SEMINAR</v>
          </cell>
          <cell r="G907">
            <v>351.76</v>
          </cell>
          <cell r="H907">
            <v>20.440000000000001</v>
          </cell>
          <cell r="R907">
            <v>372.2</v>
          </cell>
          <cell r="S907">
            <v>0</v>
          </cell>
          <cell r="T907">
            <v>372.2</v>
          </cell>
          <cell r="U907">
            <v>400.09</v>
          </cell>
          <cell r="V907">
            <v>4175.68</v>
          </cell>
          <cell r="W907">
            <v>-3775.59</v>
          </cell>
          <cell r="X907">
            <v>4457.01</v>
          </cell>
          <cell r="Y907">
            <v>372.2</v>
          </cell>
          <cell r="Z907" t="str">
            <v>Other Direct Opex</v>
          </cell>
        </row>
        <row r="908">
          <cell r="A908" t="str">
            <v>Malaysia</v>
          </cell>
          <cell r="B908" t="str">
            <v>Country</v>
          </cell>
          <cell r="C908" t="str">
            <v>Distributor Business</v>
          </cell>
          <cell r="D908" t="str">
            <v>CUSTOMER</v>
          </cell>
          <cell r="E908" t="str">
            <v>CLAIM&amp;DAMAGE</v>
          </cell>
          <cell r="V908">
            <v>101443.1</v>
          </cell>
          <cell r="W908">
            <v>-101443.1</v>
          </cell>
          <cell r="X908">
            <v>108798.15</v>
          </cell>
          <cell r="Y908">
            <v>0</v>
          </cell>
          <cell r="Z908" t="str">
            <v>Other Direct Opex</v>
          </cell>
        </row>
        <row r="909">
          <cell r="A909" t="str">
            <v>Malaysia</v>
          </cell>
          <cell r="B909" t="str">
            <v>Country</v>
          </cell>
          <cell r="C909" t="str">
            <v>Distributor Business</v>
          </cell>
          <cell r="D909" t="str">
            <v>CUSTOMER</v>
          </cell>
          <cell r="E909" t="str">
            <v>BAD DEBT</v>
          </cell>
          <cell r="F909">
            <v>-16936.63</v>
          </cell>
          <cell r="R909">
            <v>-16936.63</v>
          </cell>
          <cell r="S909">
            <v>0</v>
          </cell>
          <cell r="T909">
            <v>-16936.63</v>
          </cell>
          <cell r="U909">
            <v>-18103.330000000002</v>
          </cell>
          <cell r="V909">
            <v>7617.78</v>
          </cell>
          <cell r="W909">
            <v>-25721.11</v>
          </cell>
          <cell r="X909">
            <v>7742.35</v>
          </cell>
          <cell r="Y909">
            <v>-16936.63</v>
          </cell>
          <cell r="Z909" t="str">
            <v>Bad Debt</v>
          </cell>
        </row>
        <row r="910">
          <cell r="A910" t="str">
            <v>Malaysia</v>
          </cell>
          <cell r="B910" t="str">
            <v>Country</v>
          </cell>
          <cell r="C910" t="str">
            <v>Distributor Business</v>
          </cell>
          <cell r="D910" t="str">
            <v>SERVICE</v>
          </cell>
          <cell r="E910" t="str">
            <v>SITE</v>
          </cell>
          <cell r="G910">
            <v>903.04</v>
          </cell>
          <cell r="R910">
            <v>903.04</v>
          </cell>
          <cell r="S910">
            <v>0</v>
          </cell>
          <cell r="T910">
            <v>903.04</v>
          </cell>
          <cell r="U910">
            <v>970.33</v>
          </cell>
          <cell r="V910">
            <v>382.37</v>
          </cell>
          <cell r="W910">
            <v>587.96</v>
          </cell>
          <cell r="X910">
            <v>482.11</v>
          </cell>
          <cell r="Y910">
            <v>903.04</v>
          </cell>
          <cell r="Z910" t="str">
            <v>Services</v>
          </cell>
        </row>
        <row r="911">
          <cell r="A911" t="str">
            <v>Malaysia</v>
          </cell>
          <cell r="B911" t="str">
            <v>Country</v>
          </cell>
          <cell r="C911" t="str">
            <v>Distributor Business</v>
          </cell>
          <cell r="D911" t="str">
            <v>GOODS</v>
          </cell>
          <cell r="E911" t="str">
            <v>CREDIT_CARD_PURCHASE</v>
          </cell>
          <cell r="V911">
            <v>80.81</v>
          </cell>
          <cell r="W911">
            <v>-80.81</v>
          </cell>
          <cell r="X911">
            <v>88.84</v>
          </cell>
          <cell r="Y911">
            <v>0</v>
          </cell>
          <cell r="Z911" t="str">
            <v>Other Direct Opex</v>
          </cell>
        </row>
        <row r="912">
          <cell r="A912" t="str">
            <v>Malaysia</v>
          </cell>
          <cell r="B912" t="str">
            <v>Country</v>
          </cell>
          <cell r="C912" t="str">
            <v>Distributor Business</v>
          </cell>
          <cell r="D912" t="str">
            <v>GOODS</v>
          </cell>
          <cell r="E912" t="str">
            <v>POSTAGE</v>
          </cell>
          <cell r="H912">
            <v>120.29</v>
          </cell>
          <cell r="R912">
            <v>120.29</v>
          </cell>
          <cell r="S912">
            <v>0</v>
          </cell>
          <cell r="T912">
            <v>120.29</v>
          </cell>
          <cell r="U912">
            <v>134.9</v>
          </cell>
          <cell r="V912">
            <v>4.67</v>
          </cell>
          <cell r="W912">
            <v>130.22999999999999</v>
          </cell>
          <cell r="X912">
            <v>4.95</v>
          </cell>
          <cell r="Y912">
            <v>120.29</v>
          </cell>
          <cell r="Z912" t="str">
            <v>Other Direct Opex</v>
          </cell>
        </row>
        <row r="913">
          <cell r="A913" t="str">
            <v>Malaysia</v>
          </cell>
          <cell r="B913" t="str">
            <v>Country</v>
          </cell>
          <cell r="C913" t="str">
            <v>Distributor Business</v>
          </cell>
          <cell r="D913" t="str">
            <v>GOODS</v>
          </cell>
          <cell r="E913" t="str">
            <v>CLOTHING_SAFETY</v>
          </cell>
          <cell r="F913">
            <v>204.36</v>
          </cell>
          <cell r="R913">
            <v>204.36</v>
          </cell>
          <cell r="S913">
            <v>0</v>
          </cell>
          <cell r="T913">
            <v>204.36</v>
          </cell>
          <cell r="U913">
            <v>223.6</v>
          </cell>
          <cell r="W913">
            <v>223.6</v>
          </cell>
          <cell r="Y913">
            <v>204.36</v>
          </cell>
          <cell r="Z913" t="str">
            <v>Other Direct Opex</v>
          </cell>
        </row>
        <row r="914">
          <cell r="A914" t="str">
            <v>Malaysia</v>
          </cell>
          <cell r="B914" t="str">
            <v>Country</v>
          </cell>
          <cell r="C914" t="str">
            <v>Distributor Business</v>
          </cell>
          <cell r="D914" t="str">
            <v>GOODS</v>
          </cell>
          <cell r="E914" t="str">
            <v>SALES_AID</v>
          </cell>
          <cell r="V914">
            <v>3700.81</v>
          </cell>
          <cell r="W914">
            <v>-3700.81</v>
          </cell>
          <cell r="X914">
            <v>4053.92</v>
          </cell>
          <cell r="Y914">
            <v>0</v>
          </cell>
          <cell r="Z914" t="str">
            <v>Other Direct Opex</v>
          </cell>
        </row>
        <row r="915">
          <cell r="A915" t="str">
            <v>Malaysia</v>
          </cell>
          <cell r="B915" t="str">
            <v>Country</v>
          </cell>
          <cell r="C915" t="str">
            <v>Distributor Business</v>
          </cell>
          <cell r="D915" t="str">
            <v>GOODS</v>
          </cell>
          <cell r="E915" t="str">
            <v>TRAINING</v>
          </cell>
          <cell r="V915">
            <v>-4504.95</v>
          </cell>
          <cell r="W915">
            <v>4504.95</v>
          </cell>
          <cell r="X915">
            <v>-4667.21</v>
          </cell>
          <cell r="Y915">
            <v>0</v>
          </cell>
          <cell r="Z915" t="str">
            <v>Employee Expenses</v>
          </cell>
        </row>
        <row r="916">
          <cell r="A916" t="str">
            <v>Malaysia</v>
          </cell>
          <cell r="B916" t="str">
            <v>Country</v>
          </cell>
          <cell r="C916" t="str">
            <v>Distributor Business</v>
          </cell>
          <cell r="D916" t="str">
            <v>GOODS</v>
          </cell>
          <cell r="E916" t="str">
            <v>OTHER</v>
          </cell>
          <cell r="V916">
            <v>824.97</v>
          </cell>
          <cell r="W916">
            <v>-824.97</v>
          </cell>
          <cell r="X916">
            <v>876.35</v>
          </cell>
          <cell r="Y916">
            <v>0</v>
          </cell>
          <cell r="Z916" t="str">
            <v>Other Direct Opex</v>
          </cell>
        </row>
        <row r="917">
          <cell r="A917" t="str">
            <v>Malaysia</v>
          </cell>
          <cell r="B917" t="str">
            <v>Country</v>
          </cell>
          <cell r="C917" t="str">
            <v>Distributor Business</v>
          </cell>
          <cell r="D917" t="str">
            <v>TAX</v>
          </cell>
          <cell r="E917" t="str">
            <v>TAX</v>
          </cell>
          <cell r="V917">
            <v>311.89</v>
          </cell>
          <cell r="W917">
            <v>-311.89</v>
          </cell>
          <cell r="X917">
            <v>333.78</v>
          </cell>
          <cell r="Y917">
            <v>0</v>
          </cell>
          <cell r="Z917" t="str">
            <v>Other Direct Opex</v>
          </cell>
        </row>
        <row r="918">
          <cell r="A918" t="str">
            <v>Malaysia</v>
          </cell>
          <cell r="B918" t="str">
            <v>Country</v>
          </cell>
          <cell r="C918" t="str">
            <v>Distributor Business</v>
          </cell>
          <cell r="D918" t="str">
            <v>EMIT</v>
          </cell>
          <cell r="E918" t="str">
            <v>TELECOM</v>
          </cell>
          <cell r="F918">
            <v>622.41</v>
          </cell>
          <cell r="G918">
            <v>2852.87</v>
          </cell>
          <cell r="H918">
            <v>680.55</v>
          </cell>
          <cell r="R918">
            <v>4155.83</v>
          </cell>
          <cell r="S918">
            <v>0</v>
          </cell>
          <cell r="T918">
            <v>4155.83</v>
          </cell>
          <cell r="U918">
            <v>4398.84</v>
          </cell>
          <cell r="V918">
            <v>12073.18</v>
          </cell>
          <cell r="W918">
            <v>-7674.34</v>
          </cell>
          <cell r="X918">
            <v>12756.06</v>
          </cell>
          <cell r="Y918">
            <v>4155.83</v>
          </cell>
          <cell r="Z918" t="str">
            <v>Services</v>
          </cell>
        </row>
        <row r="919">
          <cell r="A919" t="str">
            <v>Malaysia</v>
          </cell>
          <cell r="B919" t="str">
            <v>Country</v>
          </cell>
          <cell r="C919" t="str">
            <v>Distributor Business</v>
          </cell>
          <cell r="D919" t="str">
            <v>LEGAL</v>
          </cell>
          <cell r="E919" t="str">
            <v>LEGAL</v>
          </cell>
          <cell r="V919">
            <v>4556.8599999999997</v>
          </cell>
          <cell r="W919">
            <v>-4556.8599999999997</v>
          </cell>
          <cell r="X919">
            <v>5052.88</v>
          </cell>
          <cell r="Y919">
            <v>0</v>
          </cell>
          <cell r="Z919" t="str">
            <v>Services</v>
          </cell>
        </row>
        <row r="920">
          <cell r="A920" t="str">
            <v>Malaysia</v>
          </cell>
          <cell r="B920" t="str">
            <v>Country</v>
          </cell>
          <cell r="C920" t="str">
            <v>Distributor Business</v>
          </cell>
          <cell r="D920" t="str">
            <v>SALES</v>
          </cell>
          <cell r="E920" t="str">
            <v>SALES_SALES_FORCE</v>
          </cell>
          <cell r="F920">
            <v>-2854.85</v>
          </cell>
          <cell r="G920">
            <v>-4054.7</v>
          </cell>
          <cell r="H920">
            <v>-4263.45</v>
          </cell>
          <cell r="R920">
            <v>-11173</v>
          </cell>
          <cell r="S920">
            <v>0</v>
          </cell>
          <cell r="T920">
            <v>-11173</v>
          </cell>
          <cell r="U920">
            <v>-12139.46</v>
          </cell>
          <cell r="V920">
            <v>-88607.26</v>
          </cell>
          <cell r="W920">
            <v>76467.8</v>
          </cell>
          <cell r="X920">
            <v>-95729.66</v>
          </cell>
          <cell r="Y920">
            <v>-11173</v>
          </cell>
          <cell r="Z920" t="str">
            <v>Other Direct Opex</v>
          </cell>
        </row>
        <row r="921">
          <cell r="A921" t="str">
            <v>Malaysia</v>
          </cell>
          <cell r="B921" t="str">
            <v>Country</v>
          </cell>
          <cell r="C921" t="str">
            <v>Distributor Business</v>
          </cell>
          <cell r="D921" t="str">
            <v>OTHER</v>
          </cell>
          <cell r="E921" t="str">
            <v>OPERATION_SUPPORT_OT</v>
          </cell>
          <cell r="G921">
            <v>586.52</v>
          </cell>
          <cell r="R921">
            <v>586.52</v>
          </cell>
          <cell r="S921">
            <v>0</v>
          </cell>
          <cell r="T921">
            <v>586.52</v>
          </cell>
          <cell r="U921">
            <v>628.91</v>
          </cell>
          <cell r="V921">
            <v>631.61</v>
          </cell>
          <cell r="W921">
            <v>-2.7</v>
          </cell>
          <cell r="X921">
            <v>654.64</v>
          </cell>
          <cell r="Y921">
            <v>586.52</v>
          </cell>
          <cell r="Z921" t="str">
            <v>Other Direct Opex</v>
          </cell>
        </row>
        <row r="922">
          <cell r="A922" t="str">
            <v>Malaysia</v>
          </cell>
          <cell r="B922" t="str">
            <v>Country</v>
          </cell>
          <cell r="C922" t="str">
            <v>Field Engineering Su</v>
          </cell>
          <cell r="D922" t="str">
            <v>EMPLOYEE</v>
          </cell>
          <cell r="E922" t="str">
            <v>SWB</v>
          </cell>
          <cell r="F922">
            <v>3539.41</v>
          </cell>
          <cell r="G922">
            <v>3488.1</v>
          </cell>
          <cell r="H922">
            <v>3569.85</v>
          </cell>
          <cell r="R922">
            <v>10597.36</v>
          </cell>
          <cell r="S922">
            <v>0</v>
          </cell>
          <cell r="T922">
            <v>10597.36</v>
          </cell>
          <cell r="U922">
            <v>11519.77</v>
          </cell>
          <cell r="V922">
            <v>22680.23</v>
          </cell>
          <cell r="W922">
            <v>-11160.46</v>
          </cell>
          <cell r="X922">
            <v>23595.42</v>
          </cell>
          <cell r="Y922">
            <v>10597.36</v>
          </cell>
          <cell r="Z922" t="str">
            <v>Employee Expenses</v>
          </cell>
        </row>
        <row r="923">
          <cell r="A923" t="str">
            <v>Malaysia</v>
          </cell>
          <cell r="B923" t="str">
            <v>Country</v>
          </cell>
          <cell r="C923" t="str">
            <v>Field Engineering Su</v>
          </cell>
          <cell r="D923" t="str">
            <v>EMPLOYEE</v>
          </cell>
          <cell r="E923" t="str">
            <v>T&amp;E</v>
          </cell>
          <cell r="F923">
            <v>1150.3499999999999</v>
          </cell>
          <cell r="G923">
            <v>2803.55</v>
          </cell>
          <cell r="H923">
            <v>2819.25</v>
          </cell>
          <cell r="R923">
            <v>6773.15</v>
          </cell>
          <cell r="S923">
            <v>0</v>
          </cell>
          <cell r="T923">
            <v>6773.15</v>
          </cell>
          <cell r="U923">
            <v>7377.47</v>
          </cell>
          <cell r="V923">
            <v>44618.58</v>
          </cell>
          <cell r="W923">
            <v>-37241.11</v>
          </cell>
          <cell r="X923">
            <v>47530.89</v>
          </cell>
          <cell r="Y923">
            <v>6773.15</v>
          </cell>
          <cell r="Z923" t="str">
            <v>T&amp;E</v>
          </cell>
        </row>
        <row r="924">
          <cell r="A924" t="str">
            <v>Malaysia</v>
          </cell>
          <cell r="B924" t="str">
            <v>Country</v>
          </cell>
          <cell r="C924" t="str">
            <v>Field Engineering Su</v>
          </cell>
          <cell r="D924" t="str">
            <v>EMPLOYEE</v>
          </cell>
          <cell r="E924" t="str">
            <v>PENSION</v>
          </cell>
          <cell r="F924">
            <v>443.6</v>
          </cell>
          <cell r="G924">
            <v>443.6</v>
          </cell>
          <cell r="H924">
            <v>443.6</v>
          </cell>
          <cell r="R924">
            <v>1330.8</v>
          </cell>
          <cell r="S924">
            <v>0</v>
          </cell>
          <cell r="T924">
            <v>1330.8</v>
          </cell>
          <cell r="U924">
            <v>1451.49</v>
          </cell>
          <cell r="W924">
            <v>1451.49</v>
          </cell>
          <cell r="Y924">
            <v>1330.8000000000002</v>
          </cell>
          <cell r="Z924" t="str">
            <v>Employee Expenses</v>
          </cell>
        </row>
        <row r="925">
          <cell r="A925" t="str">
            <v>Malaysia</v>
          </cell>
          <cell r="B925" t="str">
            <v>Country</v>
          </cell>
          <cell r="C925" t="str">
            <v>Field Engineering Su</v>
          </cell>
          <cell r="D925" t="str">
            <v>CUSTOMER</v>
          </cell>
          <cell r="E925" t="str">
            <v>CONVENTION&amp;SEMINAR</v>
          </cell>
          <cell r="V925">
            <v>383.68</v>
          </cell>
          <cell r="W925">
            <v>-383.68</v>
          </cell>
          <cell r="X925">
            <v>414.34</v>
          </cell>
          <cell r="Y925">
            <v>0</v>
          </cell>
          <cell r="Z925" t="str">
            <v>Other Direct Opex</v>
          </cell>
        </row>
        <row r="926">
          <cell r="A926" t="str">
            <v>Malaysia</v>
          </cell>
          <cell r="B926" t="str">
            <v>Country</v>
          </cell>
          <cell r="C926" t="str">
            <v>Field Engineering Su</v>
          </cell>
          <cell r="D926" t="str">
            <v>GOODS</v>
          </cell>
          <cell r="E926" t="str">
            <v>OFFICE&amp;STATIONARY</v>
          </cell>
          <cell r="V926">
            <v>8.0399999999999991</v>
          </cell>
          <cell r="W926">
            <v>-8.0399999999999991</v>
          </cell>
          <cell r="X926">
            <v>8.56</v>
          </cell>
          <cell r="Y926">
            <v>0</v>
          </cell>
          <cell r="Z926" t="str">
            <v>Other Direct Opex</v>
          </cell>
        </row>
        <row r="927">
          <cell r="A927" t="str">
            <v>Malaysia</v>
          </cell>
          <cell r="B927" t="str">
            <v>Country</v>
          </cell>
          <cell r="C927" t="str">
            <v>Field Engineering Su</v>
          </cell>
          <cell r="D927" t="str">
            <v>GOODS</v>
          </cell>
          <cell r="E927" t="str">
            <v>EQUIPMENT&amp;FURNITURE</v>
          </cell>
          <cell r="V927">
            <v>189.46</v>
          </cell>
          <cell r="W927">
            <v>-189.46</v>
          </cell>
          <cell r="X927">
            <v>210.46</v>
          </cell>
          <cell r="Y927">
            <v>0</v>
          </cell>
          <cell r="Z927" t="str">
            <v>Other Direct Opex</v>
          </cell>
        </row>
        <row r="928">
          <cell r="A928" t="str">
            <v>Malaysia</v>
          </cell>
          <cell r="B928" t="str">
            <v>Country</v>
          </cell>
          <cell r="C928" t="str">
            <v>Field Engineering Su</v>
          </cell>
          <cell r="D928" t="str">
            <v>GOODS</v>
          </cell>
          <cell r="E928" t="str">
            <v>POSTAGE</v>
          </cell>
          <cell r="H928">
            <v>11.49</v>
          </cell>
          <cell r="R928">
            <v>11.49</v>
          </cell>
          <cell r="S928">
            <v>0</v>
          </cell>
          <cell r="T928">
            <v>11.49</v>
          </cell>
          <cell r="U928">
            <v>12.88</v>
          </cell>
          <cell r="V928">
            <v>294.5</v>
          </cell>
          <cell r="W928">
            <v>-281.62</v>
          </cell>
          <cell r="X928">
            <v>323.61</v>
          </cell>
          <cell r="Y928">
            <v>11.49</v>
          </cell>
          <cell r="Z928" t="str">
            <v>Other Direct Opex</v>
          </cell>
        </row>
        <row r="929">
          <cell r="A929" t="str">
            <v>Malaysia</v>
          </cell>
          <cell r="B929" t="str">
            <v>Country</v>
          </cell>
          <cell r="C929" t="str">
            <v>Field Engineering Su</v>
          </cell>
          <cell r="D929" t="str">
            <v>GOODS</v>
          </cell>
          <cell r="E929" t="str">
            <v>CLOTHING_SAFETY</v>
          </cell>
          <cell r="F929">
            <v>204.36</v>
          </cell>
          <cell r="R929">
            <v>204.36</v>
          </cell>
          <cell r="S929">
            <v>0</v>
          </cell>
          <cell r="T929">
            <v>204.36</v>
          </cell>
          <cell r="U929">
            <v>223.58</v>
          </cell>
          <cell r="V929">
            <v>148.86000000000001</v>
          </cell>
          <cell r="W929">
            <v>74.72</v>
          </cell>
          <cell r="X929">
            <v>152.07</v>
          </cell>
          <cell r="Y929">
            <v>204.36</v>
          </cell>
          <cell r="Z929" t="str">
            <v>Other Direct Opex</v>
          </cell>
        </row>
        <row r="930">
          <cell r="A930" t="str">
            <v>Malaysia</v>
          </cell>
          <cell r="B930" t="str">
            <v>Country</v>
          </cell>
          <cell r="C930" t="str">
            <v>Field Engineering Su</v>
          </cell>
          <cell r="D930" t="str">
            <v>EMIT</v>
          </cell>
          <cell r="E930" t="str">
            <v>TELECOM</v>
          </cell>
          <cell r="F930">
            <v>607.97</v>
          </cell>
          <cell r="G930">
            <v>320.83999999999997</v>
          </cell>
          <cell r="H930">
            <v>45.75</v>
          </cell>
          <cell r="R930">
            <v>974.56</v>
          </cell>
          <cell r="S930">
            <v>0</v>
          </cell>
          <cell r="T930">
            <v>974.56</v>
          </cell>
          <cell r="U930">
            <v>1033.92</v>
          </cell>
          <cell r="V930">
            <v>5386.77</v>
          </cell>
          <cell r="W930">
            <v>-4352.8500000000004</v>
          </cell>
          <cell r="X930">
            <v>5671.8</v>
          </cell>
          <cell r="Y930">
            <v>974.56</v>
          </cell>
          <cell r="Z930" t="str">
            <v>Services</v>
          </cell>
        </row>
        <row r="931">
          <cell r="A931" t="str">
            <v>Malaysia</v>
          </cell>
          <cell r="B931" t="str">
            <v>Country</v>
          </cell>
          <cell r="C931" t="str">
            <v>Industrial Sales</v>
          </cell>
          <cell r="D931" t="str">
            <v>EMPLOYEE</v>
          </cell>
          <cell r="E931" t="str">
            <v>SWB</v>
          </cell>
          <cell r="F931">
            <v>8357.68</v>
          </cell>
          <cell r="G931">
            <v>9465.8799999999992</v>
          </cell>
          <cell r="H931">
            <v>9692.98</v>
          </cell>
          <cell r="R931">
            <v>27516.54</v>
          </cell>
          <cell r="S931">
            <v>0</v>
          </cell>
          <cell r="T931">
            <v>27516.54</v>
          </cell>
          <cell r="U931">
            <v>29929.69</v>
          </cell>
          <cell r="V931">
            <v>138281.67000000001</v>
          </cell>
          <cell r="W931">
            <v>-108351.98</v>
          </cell>
          <cell r="X931">
            <v>149838.78</v>
          </cell>
          <cell r="Y931">
            <v>27516.539999999997</v>
          </cell>
          <cell r="Z931" t="str">
            <v>Employee Expenses</v>
          </cell>
        </row>
        <row r="932">
          <cell r="A932" t="str">
            <v>Malaysia</v>
          </cell>
          <cell r="B932" t="str">
            <v>Country</v>
          </cell>
          <cell r="C932" t="str">
            <v>Industrial Sales</v>
          </cell>
          <cell r="D932" t="str">
            <v>EMPLOYEE</v>
          </cell>
          <cell r="E932" t="str">
            <v>T&amp;E</v>
          </cell>
          <cell r="G932">
            <v>604.07000000000005</v>
          </cell>
          <cell r="H932">
            <v>1069.19</v>
          </cell>
          <cell r="R932">
            <v>1673.26</v>
          </cell>
          <cell r="S932">
            <v>0</v>
          </cell>
          <cell r="T932">
            <v>1673.26</v>
          </cell>
          <cell r="U932">
            <v>1812.72</v>
          </cell>
          <cell r="V932">
            <v>18769.43</v>
          </cell>
          <cell r="W932">
            <v>-16956.71</v>
          </cell>
          <cell r="X932">
            <v>20182.349999999999</v>
          </cell>
          <cell r="Y932">
            <v>1673.2600000000002</v>
          </cell>
          <cell r="Z932" t="str">
            <v>T&amp;E</v>
          </cell>
        </row>
        <row r="933">
          <cell r="A933" t="str">
            <v>Malaysia</v>
          </cell>
          <cell r="B933" t="str">
            <v>Country</v>
          </cell>
          <cell r="C933" t="str">
            <v>Industrial Sales</v>
          </cell>
          <cell r="D933" t="str">
            <v>EMPLOYEE</v>
          </cell>
          <cell r="E933" t="str">
            <v>TRAINING</v>
          </cell>
          <cell r="H933">
            <v>2410.6</v>
          </cell>
          <cell r="R933">
            <v>2410.6</v>
          </cell>
          <cell r="S933">
            <v>0</v>
          </cell>
          <cell r="T933">
            <v>2410.6</v>
          </cell>
          <cell r="U933">
            <v>2665.56</v>
          </cell>
          <cell r="V933">
            <v>1381.5</v>
          </cell>
          <cell r="W933">
            <v>1284.06</v>
          </cell>
          <cell r="X933">
            <v>1511.47</v>
          </cell>
          <cell r="Y933">
            <v>2410.6</v>
          </cell>
          <cell r="Z933" t="str">
            <v>Employee Expenses</v>
          </cell>
        </row>
        <row r="934">
          <cell r="A934" t="str">
            <v>Malaysia</v>
          </cell>
          <cell r="B934" t="str">
            <v>Country</v>
          </cell>
          <cell r="C934" t="str">
            <v>Industrial Sales</v>
          </cell>
          <cell r="D934" t="str">
            <v>EMPLOYEE</v>
          </cell>
          <cell r="E934" t="str">
            <v>PENSION</v>
          </cell>
          <cell r="F934">
            <v>423.71</v>
          </cell>
          <cell r="G934">
            <v>423.71</v>
          </cell>
          <cell r="H934">
            <v>423.71</v>
          </cell>
          <cell r="R934">
            <v>1271.1300000000001</v>
          </cell>
          <cell r="S934">
            <v>0</v>
          </cell>
          <cell r="T934">
            <v>1271.1300000000001</v>
          </cell>
          <cell r="U934">
            <v>1386.41</v>
          </cell>
          <cell r="V934">
            <v>6144.69</v>
          </cell>
          <cell r="W934">
            <v>-4758.28</v>
          </cell>
          <cell r="X934">
            <v>6849.33</v>
          </cell>
          <cell r="Y934">
            <v>1271.1299999999999</v>
          </cell>
          <cell r="Z934" t="str">
            <v>Employee Expenses</v>
          </cell>
        </row>
        <row r="935">
          <cell r="A935" t="str">
            <v>Malaysia</v>
          </cell>
          <cell r="B935" t="str">
            <v>Country</v>
          </cell>
          <cell r="C935" t="str">
            <v>Industrial Sales</v>
          </cell>
          <cell r="D935" t="str">
            <v>CUSTOMER</v>
          </cell>
          <cell r="E935" t="str">
            <v>CONVENTION&amp;SEMINAR</v>
          </cell>
          <cell r="H935">
            <v>50.91</v>
          </cell>
          <cell r="R935">
            <v>50.91</v>
          </cell>
          <cell r="S935">
            <v>0</v>
          </cell>
          <cell r="T935">
            <v>50.91</v>
          </cell>
          <cell r="U935">
            <v>55.34</v>
          </cell>
          <cell r="V935">
            <v>341.75</v>
          </cell>
          <cell r="W935">
            <v>-286.41000000000003</v>
          </cell>
          <cell r="X935">
            <v>366.44</v>
          </cell>
          <cell r="Y935">
            <v>50.91</v>
          </cell>
          <cell r="Z935" t="str">
            <v>Other Direct Opex</v>
          </cell>
        </row>
        <row r="936">
          <cell r="A936" t="str">
            <v>Malaysia</v>
          </cell>
          <cell r="B936" t="str">
            <v>Country</v>
          </cell>
          <cell r="C936" t="str">
            <v>Industrial Sales</v>
          </cell>
          <cell r="D936" t="str">
            <v>SERVICE</v>
          </cell>
          <cell r="E936" t="str">
            <v>SITE</v>
          </cell>
          <cell r="V936">
            <v>1019.69</v>
          </cell>
          <cell r="W936">
            <v>-1019.69</v>
          </cell>
          <cell r="X936">
            <v>1084.07</v>
          </cell>
          <cell r="Y936">
            <v>0</v>
          </cell>
          <cell r="Z936" t="str">
            <v>Services</v>
          </cell>
        </row>
        <row r="937">
          <cell r="A937" t="str">
            <v>Malaysia</v>
          </cell>
          <cell r="B937" t="str">
            <v>Country</v>
          </cell>
          <cell r="C937" t="str">
            <v>Industrial Sales</v>
          </cell>
          <cell r="D937" t="str">
            <v>GOODS</v>
          </cell>
          <cell r="E937" t="str">
            <v>OFFICE&amp;STATIONARY</v>
          </cell>
          <cell r="V937">
            <v>62.47</v>
          </cell>
          <cell r="W937">
            <v>-62.47</v>
          </cell>
          <cell r="X937">
            <v>68.430000000000007</v>
          </cell>
          <cell r="Y937">
            <v>0</v>
          </cell>
          <cell r="Z937" t="str">
            <v>Other Direct Opex</v>
          </cell>
        </row>
        <row r="938">
          <cell r="A938" t="str">
            <v>Malaysia</v>
          </cell>
          <cell r="B938" t="str">
            <v>Country</v>
          </cell>
          <cell r="C938" t="str">
            <v>Industrial Sales</v>
          </cell>
          <cell r="D938" t="str">
            <v>GOODS</v>
          </cell>
          <cell r="E938" t="str">
            <v>CREDIT_CARD_PURCHASE</v>
          </cell>
          <cell r="V938">
            <v>598.54999999999995</v>
          </cell>
          <cell r="W938">
            <v>-598.54999999999995</v>
          </cell>
          <cell r="X938">
            <v>658.38</v>
          </cell>
          <cell r="Y938">
            <v>0</v>
          </cell>
          <cell r="Z938" t="str">
            <v>Other Direct Opex</v>
          </cell>
        </row>
        <row r="939">
          <cell r="A939" t="str">
            <v>Malaysia</v>
          </cell>
          <cell r="B939" t="str">
            <v>Country</v>
          </cell>
          <cell r="C939" t="str">
            <v>Industrial Sales</v>
          </cell>
          <cell r="D939" t="str">
            <v>GOODS</v>
          </cell>
          <cell r="E939" t="str">
            <v>CLOTHING_SAFETY</v>
          </cell>
          <cell r="F939">
            <v>204.36</v>
          </cell>
          <cell r="R939">
            <v>204.36</v>
          </cell>
          <cell r="S939">
            <v>0</v>
          </cell>
          <cell r="T939">
            <v>204.36</v>
          </cell>
          <cell r="U939">
            <v>223.58</v>
          </cell>
          <cell r="W939">
            <v>223.58</v>
          </cell>
          <cell r="Y939">
            <v>204.36</v>
          </cell>
          <cell r="Z939" t="str">
            <v>Other Direct Opex</v>
          </cell>
        </row>
        <row r="940">
          <cell r="A940" t="str">
            <v>Malaysia</v>
          </cell>
          <cell r="B940" t="str">
            <v>Country</v>
          </cell>
          <cell r="C940" t="str">
            <v>Industrial Sales</v>
          </cell>
          <cell r="D940" t="str">
            <v>GOODS</v>
          </cell>
          <cell r="E940" t="str">
            <v>SALES_AID</v>
          </cell>
          <cell r="V940">
            <v>4090.99</v>
          </cell>
          <cell r="W940">
            <v>-4090.99</v>
          </cell>
          <cell r="X940">
            <v>4317.12</v>
          </cell>
          <cell r="Y940">
            <v>0</v>
          </cell>
          <cell r="Z940" t="str">
            <v>Other Direct Opex</v>
          </cell>
        </row>
        <row r="941">
          <cell r="A941" t="str">
            <v>Malaysia</v>
          </cell>
          <cell r="B941" t="str">
            <v>Country</v>
          </cell>
          <cell r="C941" t="str">
            <v>Industrial Sales</v>
          </cell>
          <cell r="D941" t="str">
            <v>GOODS</v>
          </cell>
          <cell r="E941" t="str">
            <v>OTHER</v>
          </cell>
          <cell r="V941">
            <v>810.82</v>
          </cell>
          <cell r="W941">
            <v>-810.82</v>
          </cell>
          <cell r="X941">
            <v>856.13</v>
          </cell>
          <cell r="Y941">
            <v>0</v>
          </cell>
          <cell r="Z941" t="str">
            <v>Other Direct Opex</v>
          </cell>
        </row>
        <row r="942">
          <cell r="A942" t="str">
            <v>Malaysia</v>
          </cell>
          <cell r="B942" t="str">
            <v>Country</v>
          </cell>
          <cell r="C942" t="str">
            <v>Industrial Sales</v>
          </cell>
          <cell r="D942" t="str">
            <v>TAX</v>
          </cell>
          <cell r="E942" t="str">
            <v>TAX</v>
          </cell>
          <cell r="F942">
            <v>38.17</v>
          </cell>
          <cell r="G942">
            <v>38.18</v>
          </cell>
          <cell r="H942">
            <v>38.229999999999997</v>
          </cell>
          <cell r="R942">
            <v>114.58</v>
          </cell>
          <cell r="S942">
            <v>0</v>
          </cell>
          <cell r="T942">
            <v>114.58</v>
          </cell>
          <cell r="U942">
            <v>124.24</v>
          </cell>
          <cell r="V942">
            <v>1060.69</v>
          </cell>
          <cell r="W942">
            <v>-936.45</v>
          </cell>
          <cell r="X942">
            <v>1151.33</v>
          </cell>
          <cell r="Y942">
            <v>114.57999999999998</v>
          </cell>
          <cell r="Z942" t="str">
            <v>Other Direct Opex</v>
          </cell>
        </row>
        <row r="943">
          <cell r="A943" t="str">
            <v>Malaysia</v>
          </cell>
          <cell r="B943" t="str">
            <v>Country</v>
          </cell>
          <cell r="C943" t="str">
            <v>Industrial Sales</v>
          </cell>
          <cell r="D943" t="str">
            <v>EMIT</v>
          </cell>
          <cell r="E943" t="str">
            <v>TELECOM</v>
          </cell>
          <cell r="G943">
            <v>132.19999999999999</v>
          </cell>
          <cell r="H943">
            <v>172.57</v>
          </cell>
          <cell r="R943">
            <v>304.77</v>
          </cell>
          <cell r="S943">
            <v>0</v>
          </cell>
          <cell r="T943">
            <v>304.77</v>
          </cell>
          <cell r="U943">
            <v>325.12</v>
          </cell>
          <cell r="V943">
            <v>4112.16</v>
          </cell>
          <cell r="W943">
            <v>-3787.04</v>
          </cell>
          <cell r="X943">
            <v>4395.5</v>
          </cell>
          <cell r="Y943">
            <v>304.77</v>
          </cell>
          <cell r="Z943" t="str">
            <v>Services</v>
          </cell>
        </row>
        <row r="944">
          <cell r="A944" t="str">
            <v>Malaysia</v>
          </cell>
          <cell r="B944" t="str">
            <v>Country</v>
          </cell>
          <cell r="C944" t="str">
            <v>Industrial Sales</v>
          </cell>
          <cell r="D944" t="str">
            <v>LEGAL</v>
          </cell>
          <cell r="E944" t="str">
            <v>LEGAL</v>
          </cell>
          <cell r="V944">
            <v>349.76</v>
          </cell>
          <cell r="W944">
            <v>-349.76</v>
          </cell>
          <cell r="X944">
            <v>375.66</v>
          </cell>
          <cell r="Y944">
            <v>0</v>
          </cell>
          <cell r="Z944" t="str">
            <v>Services</v>
          </cell>
        </row>
        <row r="945">
          <cell r="A945" t="str">
            <v>Malaysia</v>
          </cell>
          <cell r="B945" t="str">
            <v>Country</v>
          </cell>
          <cell r="C945" t="str">
            <v>Industrial Sales</v>
          </cell>
          <cell r="D945" t="str">
            <v>SALES</v>
          </cell>
          <cell r="E945" t="str">
            <v>SALES_SALES_FORCE</v>
          </cell>
          <cell r="F945">
            <v>0</v>
          </cell>
          <cell r="G945">
            <v>0</v>
          </cell>
          <cell r="H945">
            <v>0</v>
          </cell>
          <cell r="R945">
            <v>0</v>
          </cell>
          <cell r="S945">
            <v>0</v>
          </cell>
          <cell r="T945">
            <v>0</v>
          </cell>
          <cell r="U945">
            <v>0</v>
          </cell>
          <cell r="V945">
            <v>-40490.43</v>
          </cell>
          <cell r="W945">
            <v>40490.43</v>
          </cell>
          <cell r="X945">
            <v>-45497.27</v>
          </cell>
          <cell r="Y945">
            <v>0</v>
          </cell>
          <cell r="Z945" t="str">
            <v>Other Direct Opex</v>
          </cell>
        </row>
        <row r="946">
          <cell r="A946" t="str">
            <v>Malaysia</v>
          </cell>
          <cell r="B946" t="str">
            <v>Country</v>
          </cell>
          <cell r="C946" t="str">
            <v>PCI Sales Ovh</v>
          </cell>
          <cell r="D946" t="str">
            <v>EMPLOYEE</v>
          </cell>
          <cell r="E946" t="str">
            <v>SWB</v>
          </cell>
          <cell r="F946">
            <v>12922.59</v>
          </cell>
          <cell r="G946">
            <v>14694.9</v>
          </cell>
          <cell r="H946">
            <v>13889.13</v>
          </cell>
          <cell r="R946">
            <v>41506.620000000003</v>
          </cell>
          <cell r="S946">
            <v>0</v>
          </cell>
          <cell r="T946">
            <v>41506.620000000003</v>
          </cell>
          <cell r="U946">
            <v>45107.34</v>
          </cell>
          <cell r="V946">
            <v>143752.94</v>
          </cell>
          <cell r="W946">
            <v>-98645.6</v>
          </cell>
          <cell r="X946">
            <v>155344.54</v>
          </cell>
          <cell r="Y946">
            <v>41506.619999999995</v>
          </cell>
          <cell r="Z946" t="str">
            <v>Employee Expenses</v>
          </cell>
        </row>
        <row r="947">
          <cell r="A947" t="str">
            <v>Malaysia</v>
          </cell>
          <cell r="B947" t="str">
            <v>Country</v>
          </cell>
          <cell r="C947" t="str">
            <v>PCI Sales Ovh</v>
          </cell>
          <cell r="D947" t="str">
            <v>EMPLOYEE</v>
          </cell>
          <cell r="E947" t="str">
            <v>T&amp;E</v>
          </cell>
          <cell r="G947">
            <v>16.350000000000001</v>
          </cell>
          <cell r="I947">
            <v>1413.55</v>
          </cell>
          <cell r="R947">
            <v>1429.9</v>
          </cell>
          <cell r="S947">
            <v>0</v>
          </cell>
          <cell r="T947">
            <v>1429.9</v>
          </cell>
          <cell r="U947">
            <v>1634.54</v>
          </cell>
          <cell r="V947">
            <v>2544.3000000000002</v>
          </cell>
          <cell r="W947">
            <v>-909.76</v>
          </cell>
          <cell r="X947">
            <v>2768.49</v>
          </cell>
          <cell r="Y947">
            <v>16.350000000000001</v>
          </cell>
          <cell r="Z947" t="str">
            <v>T&amp;E</v>
          </cell>
        </row>
        <row r="948">
          <cell r="A948" t="str">
            <v>Malaysia</v>
          </cell>
          <cell r="B948" t="str">
            <v>Country</v>
          </cell>
          <cell r="C948" t="str">
            <v>PCI Sales Ovh</v>
          </cell>
          <cell r="D948" t="str">
            <v>EMPLOYEE</v>
          </cell>
          <cell r="E948" t="str">
            <v>PENSION</v>
          </cell>
          <cell r="F948">
            <v>1859.68</v>
          </cell>
          <cell r="G948">
            <v>1859.68</v>
          </cell>
          <cell r="H948">
            <v>1859.68</v>
          </cell>
          <cell r="R948">
            <v>5579.04</v>
          </cell>
          <cell r="S948">
            <v>0</v>
          </cell>
          <cell r="T948">
            <v>5579.04</v>
          </cell>
          <cell r="U948">
            <v>6085.03</v>
          </cell>
          <cell r="V948">
            <v>31579.5</v>
          </cell>
          <cell r="W948">
            <v>-25494.47</v>
          </cell>
          <cell r="X948">
            <v>33918.089999999997</v>
          </cell>
          <cell r="Y948">
            <v>5579.04</v>
          </cell>
          <cell r="Z948" t="str">
            <v>Employee Expenses</v>
          </cell>
        </row>
        <row r="949">
          <cell r="A949" t="str">
            <v>Malaysia</v>
          </cell>
          <cell r="B949" t="str">
            <v>Country</v>
          </cell>
          <cell r="C949" t="str">
            <v>PCI Sales Ovh</v>
          </cell>
          <cell r="D949" t="str">
            <v>CONTRACTOR</v>
          </cell>
          <cell r="E949" t="str">
            <v>M&amp;R_SKILLED_TRADE_CO</v>
          </cell>
          <cell r="V949">
            <v>465.72</v>
          </cell>
          <cell r="W949">
            <v>-465.72</v>
          </cell>
          <cell r="X949">
            <v>506.89</v>
          </cell>
          <cell r="Y949">
            <v>0</v>
          </cell>
          <cell r="Z949" t="str">
            <v>Services</v>
          </cell>
        </row>
        <row r="950">
          <cell r="A950" t="str">
            <v>Malaysia</v>
          </cell>
          <cell r="B950" t="str">
            <v>Country</v>
          </cell>
          <cell r="C950" t="str">
            <v>PCI Sales Ovh</v>
          </cell>
          <cell r="D950" t="str">
            <v>ASP</v>
          </cell>
          <cell r="E950" t="str">
            <v>ASP</v>
          </cell>
          <cell r="G950">
            <v>15.31</v>
          </cell>
          <cell r="R950">
            <v>15.31</v>
          </cell>
          <cell r="S950">
            <v>0</v>
          </cell>
          <cell r="T950">
            <v>15.31</v>
          </cell>
          <cell r="U950">
            <v>16.27</v>
          </cell>
          <cell r="W950">
            <v>16.27</v>
          </cell>
          <cell r="Y950">
            <v>15.31</v>
          </cell>
          <cell r="Z950" t="str">
            <v>ASP</v>
          </cell>
        </row>
        <row r="951">
          <cell r="A951" t="str">
            <v>Malaysia</v>
          </cell>
          <cell r="B951" t="str">
            <v>Country</v>
          </cell>
          <cell r="C951" t="str">
            <v>PCI Sales Ovh</v>
          </cell>
          <cell r="D951" t="str">
            <v>CUSTOMER</v>
          </cell>
          <cell r="E951" t="str">
            <v>FINANCIAL_ASSISTANCE</v>
          </cell>
          <cell r="H951">
            <v>54.5</v>
          </cell>
          <cell r="R951">
            <v>54.5</v>
          </cell>
          <cell r="S951">
            <v>0</v>
          </cell>
          <cell r="T951">
            <v>54.5</v>
          </cell>
          <cell r="U951">
            <v>59.43</v>
          </cell>
          <cell r="V951">
            <v>16855.28</v>
          </cell>
          <cell r="W951">
            <v>-16795.849999999999</v>
          </cell>
          <cell r="X951">
            <v>18141.32</v>
          </cell>
          <cell r="Y951">
            <v>54.5</v>
          </cell>
          <cell r="Z951" t="str">
            <v>Other Direct Opex</v>
          </cell>
        </row>
        <row r="952">
          <cell r="A952" t="str">
            <v>Malaysia</v>
          </cell>
          <cell r="B952" t="str">
            <v>Country</v>
          </cell>
          <cell r="C952" t="str">
            <v>PCI Sales Ovh</v>
          </cell>
          <cell r="D952" t="str">
            <v>SERVICE</v>
          </cell>
          <cell r="E952" t="str">
            <v>SITE</v>
          </cell>
          <cell r="V952">
            <v>460.36</v>
          </cell>
          <cell r="W952">
            <v>-460.36</v>
          </cell>
          <cell r="X952">
            <v>493.68</v>
          </cell>
          <cell r="Y952">
            <v>0</v>
          </cell>
          <cell r="Z952" t="str">
            <v>Services</v>
          </cell>
        </row>
        <row r="953">
          <cell r="A953" t="str">
            <v>Malaysia</v>
          </cell>
          <cell r="B953" t="str">
            <v>Country</v>
          </cell>
          <cell r="C953" t="str">
            <v>PCI Sales Ovh</v>
          </cell>
          <cell r="D953" t="str">
            <v>GOODS</v>
          </cell>
          <cell r="E953" t="str">
            <v>OFFICE&amp;STATIONARY</v>
          </cell>
          <cell r="V953">
            <v>1215.1199999999999</v>
          </cell>
          <cell r="W953">
            <v>-1215.1199999999999</v>
          </cell>
          <cell r="X953">
            <v>1306.1099999999999</v>
          </cell>
          <cell r="Y953">
            <v>0</v>
          </cell>
          <cell r="Z953" t="str">
            <v>Other Direct Opex</v>
          </cell>
        </row>
        <row r="954">
          <cell r="A954" t="str">
            <v>Malaysia</v>
          </cell>
          <cell r="B954" t="str">
            <v>Country</v>
          </cell>
          <cell r="C954" t="str">
            <v>PCI Sales Ovh</v>
          </cell>
          <cell r="D954" t="str">
            <v>GOODS</v>
          </cell>
          <cell r="E954" t="str">
            <v>CREDIT_CARD_PURCHASE</v>
          </cell>
          <cell r="F954">
            <v>296.52999999999997</v>
          </cell>
          <cell r="G954">
            <v>16.350000000000001</v>
          </cell>
          <cell r="I954">
            <v>189.32</v>
          </cell>
          <cell r="R954">
            <v>502.2</v>
          </cell>
          <cell r="S954">
            <v>0</v>
          </cell>
          <cell r="T954">
            <v>502.2</v>
          </cell>
          <cell r="U954">
            <v>559.14</v>
          </cell>
          <cell r="V954">
            <v>250.95</v>
          </cell>
          <cell r="W954">
            <v>308.19</v>
          </cell>
          <cell r="X954">
            <v>271.55</v>
          </cell>
          <cell r="Y954">
            <v>312.88</v>
          </cell>
          <cell r="Z954" t="str">
            <v>Other Direct Opex</v>
          </cell>
        </row>
        <row r="955">
          <cell r="A955" t="str">
            <v>Malaysia</v>
          </cell>
          <cell r="B955" t="str">
            <v>Country</v>
          </cell>
          <cell r="C955" t="str">
            <v>PCI Sales Ovh</v>
          </cell>
          <cell r="D955" t="str">
            <v>GOODS</v>
          </cell>
          <cell r="E955" t="str">
            <v>POSTAGE</v>
          </cell>
          <cell r="H955">
            <v>0.89</v>
          </cell>
          <cell r="R955">
            <v>0.89</v>
          </cell>
          <cell r="S955">
            <v>0</v>
          </cell>
          <cell r="T955">
            <v>0.89</v>
          </cell>
          <cell r="U955">
            <v>1</v>
          </cell>
          <cell r="V955">
            <v>76.09</v>
          </cell>
          <cell r="W955">
            <v>-75.09</v>
          </cell>
          <cell r="X955">
            <v>81.75</v>
          </cell>
          <cell r="Y955">
            <v>0.89</v>
          </cell>
          <cell r="Z955" t="str">
            <v>Other Direct Opex</v>
          </cell>
        </row>
        <row r="956">
          <cell r="A956" t="str">
            <v>Malaysia</v>
          </cell>
          <cell r="B956" t="str">
            <v>Country</v>
          </cell>
          <cell r="C956" t="str">
            <v>PCI Sales Ovh</v>
          </cell>
          <cell r="D956" t="str">
            <v>GOODS</v>
          </cell>
          <cell r="E956" t="str">
            <v>PUBLICATION&amp;SUBSCRIP</v>
          </cell>
          <cell r="V956">
            <v>332.57</v>
          </cell>
          <cell r="W956">
            <v>-332.57</v>
          </cell>
          <cell r="X956">
            <v>355.15</v>
          </cell>
          <cell r="Y956">
            <v>0</v>
          </cell>
          <cell r="Z956" t="str">
            <v>Other Direct Opex</v>
          </cell>
        </row>
        <row r="957">
          <cell r="A957" t="str">
            <v>Malaysia</v>
          </cell>
          <cell r="B957" t="str">
            <v>Country</v>
          </cell>
          <cell r="C957" t="str">
            <v>PCI Sales Ovh</v>
          </cell>
          <cell r="D957" t="str">
            <v>GOODS</v>
          </cell>
          <cell r="E957" t="str">
            <v>SALES_AID</v>
          </cell>
          <cell r="V957">
            <v>103.32</v>
          </cell>
          <cell r="W957">
            <v>-103.32</v>
          </cell>
          <cell r="X957">
            <v>111.25</v>
          </cell>
          <cell r="Y957">
            <v>0</v>
          </cell>
          <cell r="Z957" t="str">
            <v>Other Direct Opex</v>
          </cell>
        </row>
        <row r="958">
          <cell r="A958" t="str">
            <v>Malaysia</v>
          </cell>
          <cell r="B958" t="str">
            <v>Country</v>
          </cell>
          <cell r="C958" t="str">
            <v>PCI Sales Ovh</v>
          </cell>
          <cell r="D958" t="str">
            <v>OTHER CASH</v>
          </cell>
          <cell r="E958" t="str">
            <v>OTHER</v>
          </cell>
          <cell r="F958">
            <v>159.5</v>
          </cell>
          <cell r="R958">
            <v>159.5</v>
          </cell>
          <cell r="S958">
            <v>0</v>
          </cell>
          <cell r="T958">
            <v>159.5</v>
          </cell>
          <cell r="U958">
            <v>0</v>
          </cell>
          <cell r="V958">
            <v>151061.97</v>
          </cell>
          <cell r="W958">
            <v>-151061.97</v>
          </cell>
          <cell r="X958">
            <v>159391.67999999999</v>
          </cell>
          <cell r="Y958">
            <v>159.5</v>
          </cell>
          <cell r="Z958" t="str">
            <v>Other Direct Opex</v>
          </cell>
        </row>
        <row r="959">
          <cell r="A959" t="str">
            <v>Malaysia</v>
          </cell>
          <cell r="B959" t="str">
            <v>Country</v>
          </cell>
          <cell r="C959" t="str">
            <v>PCI Sales Ovh</v>
          </cell>
          <cell r="D959" t="str">
            <v>LEGAL</v>
          </cell>
          <cell r="E959" t="str">
            <v>LEGAL</v>
          </cell>
          <cell r="V959">
            <v>61.92</v>
          </cell>
          <cell r="W959">
            <v>-61.92</v>
          </cell>
          <cell r="X959">
            <v>91.14</v>
          </cell>
          <cell r="Y959">
            <v>0</v>
          </cell>
          <cell r="Z959" t="str">
            <v>Services</v>
          </cell>
        </row>
        <row r="960">
          <cell r="A960" t="str">
            <v>Malaysia</v>
          </cell>
          <cell r="B960" t="str">
            <v>Country</v>
          </cell>
          <cell r="C960" t="str">
            <v>PCI Sales Ovh</v>
          </cell>
          <cell r="D960" t="str">
            <v>SALES</v>
          </cell>
          <cell r="E960" t="str">
            <v>SALES_SALES_FORCE</v>
          </cell>
          <cell r="F960">
            <v>-1579.82</v>
          </cell>
          <cell r="G960">
            <v>-911.67</v>
          </cell>
          <cell r="H960">
            <v>-461.19</v>
          </cell>
          <cell r="R960">
            <v>-2952.68</v>
          </cell>
          <cell r="S960">
            <v>0</v>
          </cell>
          <cell r="T960">
            <v>-2952.68</v>
          </cell>
          <cell r="U960">
            <v>-3218.24</v>
          </cell>
          <cell r="V960">
            <v>-8625.99</v>
          </cell>
          <cell r="W960">
            <v>5407.75</v>
          </cell>
          <cell r="X960">
            <v>-9634.9699999999993</v>
          </cell>
          <cell r="Y960">
            <v>-2952.68</v>
          </cell>
          <cell r="Z960" t="str">
            <v>Other Direct Opex</v>
          </cell>
        </row>
        <row r="961">
          <cell r="A961" t="str">
            <v>Malaysia</v>
          </cell>
          <cell r="B961" t="str">
            <v>Country</v>
          </cell>
          <cell r="C961" t="str">
            <v/>
          </cell>
          <cell r="D961" t="str">
            <v>EMPLOYEE</v>
          </cell>
          <cell r="E961" t="str">
            <v>SWB</v>
          </cell>
          <cell r="F961">
            <v>0</v>
          </cell>
          <cell r="G961">
            <v>0</v>
          </cell>
          <cell r="H961">
            <v>0</v>
          </cell>
          <cell r="I961">
            <v>0</v>
          </cell>
          <cell r="J961">
            <v>0</v>
          </cell>
          <cell r="K961">
            <v>0</v>
          </cell>
          <cell r="L961">
            <v>0</v>
          </cell>
          <cell r="M961">
            <v>0</v>
          </cell>
          <cell r="N961">
            <v>0</v>
          </cell>
          <cell r="O961">
            <v>0</v>
          </cell>
          <cell r="P961">
            <v>0</v>
          </cell>
          <cell r="Q961">
            <v>0</v>
          </cell>
          <cell r="R961">
            <v>0</v>
          </cell>
          <cell r="S961">
            <v>705846.72</v>
          </cell>
          <cell r="T961">
            <v>-705846.72</v>
          </cell>
          <cell r="U961">
            <v>0</v>
          </cell>
          <cell r="V961">
            <v>0</v>
          </cell>
          <cell r="W961">
            <v>0</v>
          </cell>
          <cell r="X961">
            <v>0</v>
          </cell>
          <cell r="Y961">
            <v>0</v>
          </cell>
          <cell r="Z961" t="str">
            <v>Employee Expenses</v>
          </cell>
        </row>
        <row r="962">
          <cell r="A962" t="str">
            <v>Malaysia</v>
          </cell>
          <cell r="B962" t="str">
            <v>Country</v>
          </cell>
          <cell r="C962" t="str">
            <v/>
          </cell>
          <cell r="D962" t="str">
            <v>EMPLOYEE</v>
          </cell>
          <cell r="E962" t="str">
            <v>T&amp;E</v>
          </cell>
          <cell r="F962">
            <v>0</v>
          </cell>
          <cell r="G962">
            <v>0</v>
          </cell>
          <cell r="H962">
            <v>0</v>
          </cell>
          <cell r="I962">
            <v>0</v>
          </cell>
          <cell r="J962">
            <v>0</v>
          </cell>
          <cell r="K962">
            <v>0</v>
          </cell>
          <cell r="L962">
            <v>0</v>
          </cell>
          <cell r="M962">
            <v>0</v>
          </cell>
          <cell r="N962">
            <v>0</v>
          </cell>
          <cell r="O962">
            <v>0</v>
          </cell>
          <cell r="P962">
            <v>0</v>
          </cell>
          <cell r="Q962">
            <v>0</v>
          </cell>
          <cell r="R962">
            <v>0</v>
          </cell>
          <cell r="S962">
            <v>115528.56</v>
          </cell>
          <cell r="T962">
            <v>-115528.56</v>
          </cell>
          <cell r="U962">
            <v>0</v>
          </cell>
          <cell r="V962">
            <v>0</v>
          </cell>
          <cell r="W962">
            <v>0</v>
          </cell>
          <cell r="X962">
            <v>0</v>
          </cell>
          <cell r="Y962">
            <v>0</v>
          </cell>
          <cell r="Z962" t="str">
            <v>T&amp;E</v>
          </cell>
        </row>
        <row r="963">
          <cell r="A963" t="str">
            <v>Malaysia</v>
          </cell>
          <cell r="B963" t="str">
            <v>Country</v>
          </cell>
          <cell r="C963" t="str">
            <v/>
          </cell>
          <cell r="D963" t="str">
            <v>ASP</v>
          </cell>
          <cell r="E963" t="str">
            <v>ASP</v>
          </cell>
          <cell r="V963">
            <v>0</v>
          </cell>
          <cell r="W963">
            <v>0</v>
          </cell>
          <cell r="X963">
            <v>0</v>
          </cell>
          <cell r="Y963">
            <v>0</v>
          </cell>
          <cell r="Z963" t="str">
            <v>ASP</v>
          </cell>
        </row>
        <row r="964">
          <cell r="A964" t="str">
            <v>Malaysia</v>
          </cell>
          <cell r="B964" t="str">
            <v>Country</v>
          </cell>
          <cell r="C964" t="str">
            <v/>
          </cell>
          <cell r="D964" t="str">
            <v>COMMISSIONS</v>
          </cell>
          <cell r="E964" t="str">
            <v>COMMISSIONS</v>
          </cell>
          <cell r="F964">
            <v>0</v>
          </cell>
          <cell r="G964">
            <v>0</v>
          </cell>
          <cell r="H964">
            <v>0</v>
          </cell>
          <cell r="I964">
            <v>0</v>
          </cell>
          <cell r="J964">
            <v>0</v>
          </cell>
          <cell r="K964">
            <v>0</v>
          </cell>
          <cell r="L964">
            <v>0</v>
          </cell>
          <cell r="M964">
            <v>0</v>
          </cell>
          <cell r="N964">
            <v>0</v>
          </cell>
          <cell r="O964">
            <v>0</v>
          </cell>
          <cell r="P964">
            <v>0</v>
          </cell>
          <cell r="Q964">
            <v>0</v>
          </cell>
          <cell r="R964">
            <v>0</v>
          </cell>
          <cell r="S964">
            <v>-33733.440000000002</v>
          </cell>
          <cell r="T964">
            <v>33733.440000000002</v>
          </cell>
          <cell r="U964">
            <v>0</v>
          </cell>
          <cell r="V964">
            <v>0</v>
          </cell>
          <cell r="W964">
            <v>0</v>
          </cell>
          <cell r="X964">
            <v>0</v>
          </cell>
          <cell r="Y964">
            <v>0</v>
          </cell>
          <cell r="Z964" t="str">
            <v>Commissions (3rd Party)</v>
          </cell>
        </row>
        <row r="965">
          <cell r="A965" t="str">
            <v>Malaysia</v>
          </cell>
          <cell r="B965" t="str">
            <v>Country</v>
          </cell>
          <cell r="C965" t="str">
            <v/>
          </cell>
          <cell r="D965" t="str">
            <v>SERVICE</v>
          </cell>
          <cell r="E965" t="str">
            <v>OTHER</v>
          </cell>
          <cell r="F965">
            <v>0</v>
          </cell>
          <cell r="G965">
            <v>0</v>
          </cell>
          <cell r="H965">
            <v>0</v>
          </cell>
          <cell r="I965">
            <v>0</v>
          </cell>
          <cell r="J965">
            <v>0</v>
          </cell>
          <cell r="K965">
            <v>0</v>
          </cell>
          <cell r="L965">
            <v>0</v>
          </cell>
          <cell r="M965">
            <v>0</v>
          </cell>
          <cell r="N965">
            <v>0</v>
          </cell>
          <cell r="O965">
            <v>0</v>
          </cell>
          <cell r="P965">
            <v>0</v>
          </cell>
          <cell r="Q965">
            <v>0</v>
          </cell>
          <cell r="R965">
            <v>0</v>
          </cell>
          <cell r="S965">
            <v>54958.32</v>
          </cell>
          <cell r="T965">
            <v>-54958.32</v>
          </cell>
          <cell r="U965">
            <v>0</v>
          </cell>
          <cell r="V965">
            <v>0</v>
          </cell>
          <cell r="W965">
            <v>0</v>
          </cell>
          <cell r="X965">
            <v>0</v>
          </cell>
          <cell r="Y965">
            <v>0</v>
          </cell>
          <cell r="Z965" t="str">
            <v>Other Direct Opex</v>
          </cell>
        </row>
        <row r="966">
          <cell r="A966" t="str">
            <v>Malaysia</v>
          </cell>
          <cell r="B966" t="str">
            <v>Country</v>
          </cell>
          <cell r="C966" t="str">
            <v/>
          </cell>
          <cell r="D966" t="str">
            <v>PRODUCT_TRANSPORTATI</v>
          </cell>
          <cell r="E966" t="str">
            <v>TRANSPORTATION_OTHER</v>
          </cell>
          <cell r="F966">
            <v>0</v>
          </cell>
          <cell r="G966">
            <v>0</v>
          </cell>
          <cell r="H966">
            <v>0</v>
          </cell>
          <cell r="I966">
            <v>0</v>
          </cell>
          <cell r="J966">
            <v>0</v>
          </cell>
          <cell r="K966">
            <v>0</v>
          </cell>
          <cell r="L966">
            <v>0</v>
          </cell>
          <cell r="M966">
            <v>0</v>
          </cell>
          <cell r="N966">
            <v>0</v>
          </cell>
          <cell r="O966">
            <v>0</v>
          </cell>
          <cell r="P966">
            <v>0</v>
          </cell>
          <cell r="Q966">
            <v>0</v>
          </cell>
          <cell r="R966">
            <v>0</v>
          </cell>
          <cell r="S966">
            <v>306.24</v>
          </cell>
          <cell r="T966">
            <v>-306.24</v>
          </cell>
          <cell r="U966">
            <v>0</v>
          </cell>
          <cell r="V966">
            <v>0</v>
          </cell>
          <cell r="W966">
            <v>0</v>
          </cell>
          <cell r="X966">
            <v>0</v>
          </cell>
          <cell r="Y966">
            <v>0</v>
          </cell>
          <cell r="Z966" t="str">
            <v>Freight/Transportation</v>
          </cell>
        </row>
        <row r="967">
          <cell r="A967" t="str">
            <v>Malaysia</v>
          </cell>
          <cell r="B967" t="str">
            <v>Country</v>
          </cell>
          <cell r="C967" t="str">
            <v/>
          </cell>
          <cell r="D967" t="str">
            <v>OTHER CASH</v>
          </cell>
          <cell r="E967" t="str">
            <v>OTHER</v>
          </cell>
          <cell r="F967">
            <v>0</v>
          </cell>
          <cell r="G967">
            <v>0</v>
          </cell>
          <cell r="H967">
            <v>0</v>
          </cell>
          <cell r="I967">
            <v>0</v>
          </cell>
          <cell r="J967">
            <v>0</v>
          </cell>
          <cell r="K967">
            <v>0</v>
          </cell>
          <cell r="L967">
            <v>0</v>
          </cell>
          <cell r="M967">
            <v>0</v>
          </cell>
          <cell r="N967">
            <v>0</v>
          </cell>
          <cell r="O967">
            <v>0</v>
          </cell>
          <cell r="P967">
            <v>0</v>
          </cell>
          <cell r="Q967">
            <v>0</v>
          </cell>
          <cell r="R967">
            <v>0</v>
          </cell>
          <cell r="S967">
            <v>170290.56</v>
          </cell>
          <cell r="T967">
            <v>-170290.56</v>
          </cell>
          <cell r="U967">
            <v>0</v>
          </cell>
          <cell r="V967">
            <v>0</v>
          </cell>
          <cell r="W967">
            <v>0</v>
          </cell>
          <cell r="X967">
            <v>0</v>
          </cell>
          <cell r="Y967">
            <v>0</v>
          </cell>
          <cell r="Z967" t="str">
            <v>Other Direct Opex</v>
          </cell>
        </row>
        <row r="968">
          <cell r="A968" t="str">
            <v>Malaysia</v>
          </cell>
          <cell r="B968" t="str">
            <v>Country</v>
          </cell>
          <cell r="C968" t="str">
            <v/>
          </cell>
          <cell r="D968" t="str">
            <v>FINANCIAL_NON CASH</v>
          </cell>
          <cell r="E968" t="str">
            <v>DEPRECIATION</v>
          </cell>
          <cell r="F968">
            <v>0</v>
          </cell>
          <cell r="G968">
            <v>0</v>
          </cell>
          <cell r="H968">
            <v>0</v>
          </cell>
          <cell r="I968">
            <v>0</v>
          </cell>
          <cell r="J968">
            <v>0</v>
          </cell>
          <cell r="K968">
            <v>0</v>
          </cell>
          <cell r="L968">
            <v>0</v>
          </cell>
          <cell r="M968">
            <v>0</v>
          </cell>
          <cell r="N968">
            <v>0</v>
          </cell>
          <cell r="O968">
            <v>0</v>
          </cell>
          <cell r="P968">
            <v>0</v>
          </cell>
          <cell r="Q968">
            <v>0</v>
          </cell>
          <cell r="R968">
            <v>0</v>
          </cell>
          <cell r="S968">
            <v>69004.320000000007</v>
          </cell>
          <cell r="T968">
            <v>-69004.320000000007</v>
          </cell>
          <cell r="U968">
            <v>0</v>
          </cell>
          <cell r="V968">
            <v>0</v>
          </cell>
          <cell r="W968">
            <v>0</v>
          </cell>
          <cell r="X968">
            <v>0</v>
          </cell>
          <cell r="Y968">
            <v>0</v>
          </cell>
          <cell r="Z968" t="str">
            <v>Non Cash</v>
          </cell>
        </row>
        <row r="969">
          <cell r="A969" t="str">
            <v>New Caledonia</v>
          </cell>
          <cell r="B969" t="str">
            <v>Country</v>
          </cell>
          <cell r="C969" t="str">
            <v/>
          </cell>
          <cell r="D969" t="str">
            <v>EMPLOYEE</v>
          </cell>
          <cell r="E969" t="str">
            <v>SWB</v>
          </cell>
          <cell r="V969">
            <v>787844.85</v>
          </cell>
          <cell r="W969">
            <v>-787844.85</v>
          </cell>
          <cell r="X969">
            <v>787844.85</v>
          </cell>
          <cell r="Y969">
            <v>0</v>
          </cell>
          <cell r="Z969" t="str">
            <v>Employee Expenses</v>
          </cell>
        </row>
        <row r="970">
          <cell r="A970" t="str">
            <v>New Zealand</v>
          </cell>
          <cell r="B970" t="str">
            <v>Country</v>
          </cell>
          <cell r="C970" t="str">
            <v>Automotive Sales</v>
          </cell>
          <cell r="D970" t="str">
            <v>EMPLOYEE</v>
          </cell>
          <cell r="E970" t="str">
            <v>SWB</v>
          </cell>
          <cell r="F970">
            <v>32320.33</v>
          </cell>
          <cell r="G970">
            <v>83301.41</v>
          </cell>
          <cell r="H970">
            <v>88386.68</v>
          </cell>
          <cell r="R970">
            <v>204008.42</v>
          </cell>
          <cell r="S970">
            <v>0</v>
          </cell>
          <cell r="T970">
            <v>204008.42</v>
          </cell>
          <cell r="U970">
            <v>255230.86</v>
          </cell>
          <cell r="V970">
            <v>427708.35</v>
          </cell>
          <cell r="W970">
            <v>-172477.49</v>
          </cell>
          <cell r="X970">
            <v>510655.52</v>
          </cell>
          <cell r="Y970">
            <v>204008.41999999998</v>
          </cell>
          <cell r="Z970" t="str">
            <v>Employee Expenses</v>
          </cell>
        </row>
        <row r="971">
          <cell r="A971" t="str">
            <v>New Zealand</v>
          </cell>
          <cell r="B971" t="str">
            <v>Country</v>
          </cell>
          <cell r="C971" t="str">
            <v>Automotive Sales</v>
          </cell>
          <cell r="D971" t="str">
            <v>EMPLOYEE</v>
          </cell>
          <cell r="E971" t="str">
            <v>T&amp;E</v>
          </cell>
          <cell r="F971">
            <v>10599.44</v>
          </cell>
          <cell r="G971">
            <v>7051.82</v>
          </cell>
          <cell r="H971">
            <v>11824.1</v>
          </cell>
          <cell r="R971">
            <v>29475.360000000001</v>
          </cell>
          <cell r="S971">
            <v>0</v>
          </cell>
          <cell r="T971">
            <v>29475.360000000001</v>
          </cell>
          <cell r="U971">
            <v>36589.550000000003</v>
          </cell>
          <cell r="V971">
            <v>147415.04000000001</v>
          </cell>
          <cell r="W971">
            <v>-110825.49</v>
          </cell>
          <cell r="X971">
            <v>175678.2</v>
          </cell>
          <cell r="Y971">
            <v>29475.360000000001</v>
          </cell>
          <cell r="Z971" t="str">
            <v>T&amp;E</v>
          </cell>
        </row>
        <row r="972">
          <cell r="A972" t="str">
            <v>New Zealand</v>
          </cell>
          <cell r="B972" t="str">
            <v>Country</v>
          </cell>
          <cell r="C972" t="str">
            <v>Automotive Sales</v>
          </cell>
          <cell r="D972" t="str">
            <v>EMPLOYEE</v>
          </cell>
          <cell r="E972" t="str">
            <v>TRAINING</v>
          </cell>
          <cell r="V972">
            <v>3123.98</v>
          </cell>
          <cell r="W972">
            <v>-3123.98</v>
          </cell>
          <cell r="X972">
            <v>3929.21</v>
          </cell>
          <cell r="Y972">
            <v>0</v>
          </cell>
          <cell r="Z972" t="str">
            <v>Employee Expenses</v>
          </cell>
        </row>
        <row r="973">
          <cell r="A973" t="str">
            <v>New Zealand</v>
          </cell>
          <cell r="B973" t="str">
            <v>Country</v>
          </cell>
          <cell r="C973" t="str">
            <v>Automotive Sales</v>
          </cell>
          <cell r="D973" t="str">
            <v>EMPLOYEE</v>
          </cell>
          <cell r="E973" t="str">
            <v>RELOCATION</v>
          </cell>
          <cell r="F973">
            <v>438.97</v>
          </cell>
          <cell r="G973">
            <v>407.65</v>
          </cell>
          <cell r="H973">
            <v>432.66</v>
          </cell>
          <cell r="R973">
            <v>1279.28</v>
          </cell>
          <cell r="S973">
            <v>0</v>
          </cell>
          <cell r="T973">
            <v>1279.28</v>
          </cell>
          <cell r="U973">
            <v>1597.33</v>
          </cell>
          <cell r="V973">
            <v>5822.6</v>
          </cell>
          <cell r="W973">
            <v>-4225.2700000000004</v>
          </cell>
          <cell r="X973">
            <v>6998.42</v>
          </cell>
          <cell r="Y973">
            <v>1279.28</v>
          </cell>
          <cell r="Z973" t="str">
            <v>Employee Expenses</v>
          </cell>
        </row>
        <row r="974">
          <cell r="A974" t="str">
            <v>New Zealand</v>
          </cell>
          <cell r="B974" t="str">
            <v>Country</v>
          </cell>
          <cell r="C974" t="str">
            <v>Automotive Sales</v>
          </cell>
          <cell r="D974" t="str">
            <v>EMPLOYEE</v>
          </cell>
          <cell r="E974" t="str">
            <v>TAX_PAYROLL</v>
          </cell>
          <cell r="F974">
            <v>616.71</v>
          </cell>
          <cell r="G974">
            <v>651.66999999999996</v>
          </cell>
          <cell r="H974">
            <v>691.64</v>
          </cell>
          <cell r="R974">
            <v>1960.02</v>
          </cell>
          <cell r="S974">
            <v>0</v>
          </cell>
          <cell r="T974">
            <v>1960.02</v>
          </cell>
          <cell r="U974">
            <v>2448.0700000000002</v>
          </cell>
          <cell r="V974">
            <v>8913.09</v>
          </cell>
          <cell r="W974">
            <v>-6465.02</v>
          </cell>
          <cell r="X974">
            <v>10600.54</v>
          </cell>
          <cell r="Y974">
            <v>1960.02</v>
          </cell>
          <cell r="Z974" t="str">
            <v>Employee Expenses</v>
          </cell>
        </row>
        <row r="975">
          <cell r="A975" t="str">
            <v>New Zealand</v>
          </cell>
          <cell r="B975" t="str">
            <v>Country</v>
          </cell>
          <cell r="C975" t="str">
            <v>Automotive Sales</v>
          </cell>
          <cell r="D975" t="str">
            <v>CONTRACTOR</v>
          </cell>
          <cell r="E975" t="str">
            <v>CONTRACTOR</v>
          </cell>
          <cell r="F975">
            <v>1576.72</v>
          </cell>
          <cell r="G975">
            <v>1887.84</v>
          </cell>
          <cell r="H975">
            <v>1348.91</v>
          </cell>
          <cell r="R975">
            <v>4813.47</v>
          </cell>
          <cell r="S975">
            <v>0</v>
          </cell>
          <cell r="T975">
            <v>4813.47</v>
          </cell>
          <cell r="U975">
            <v>6042.45</v>
          </cell>
          <cell r="V975">
            <v>29252.71</v>
          </cell>
          <cell r="W975">
            <v>-23210.26</v>
          </cell>
          <cell r="X975">
            <v>35728.49</v>
          </cell>
          <cell r="Y975">
            <v>4813.47</v>
          </cell>
          <cell r="Z975" t="str">
            <v>Services</v>
          </cell>
        </row>
        <row r="976">
          <cell r="A976" t="str">
            <v>New Zealand</v>
          </cell>
          <cell r="B976" t="str">
            <v>Country</v>
          </cell>
          <cell r="C976" t="str">
            <v>Automotive Sales</v>
          </cell>
          <cell r="D976" t="str">
            <v>CONTRACTOR</v>
          </cell>
          <cell r="E976" t="str">
            <v>M&amp;R_SKILLED_TRADE_CO</v>
          </cell>
          <cell r="G976">
            <v>3520.27</v>
          </cell>
          <cell r="R976">
            <v>3520.27</v>
          </cell>
          <cell r="S976">
            <v>0</v>
          </cell>
          <cell r="T976">
            <v>3520.27</v>
          </cell>
          <cell r="U976">
            <v>4590.1400000000003</v>
          </cell>
          <cell r="V976">
            <v>855.39</v>
          </cell>
          <cell r="W976">
            <v>3734.75</v>
          </cell>
          <cell r="X976">
            <v>1169.82</v>
          </cell>
          <cell r="Y976">
            <v>3520.27</v>
          </cell>
          <cell r="Z976" t="str">
            <v>Services</v>
          </cell>
        </row>
        <row r="977">
          <cell r="A977" t="str">
            <v>New Zealand</v>
          </cell>
          <cell r="B977" t="str">
            <v>Country</v>
          </cell>
          <cell r="C977" t="str">
            <v>Automotive Sales</v>
          </cell>
          <cell r="D977" t="str">
            <v>ASP</v>
          </cell>
          <cell r="E977" t="str">
            <v>ASP</v>
          </cell>
          <cell r="H977">
            <v>7406.1</v>
          </cell>
          <cell r="R977">
            <v>7406.1</v>
          </cell>
          <cell r="S977">
            <v>0</v>
          </cell>
          <cell r="T977">
            <v>7406.1</v>
          </cell>
          <cell r="U977">
            <v>8927.15</v>
          </cell>
          <cell r="V977">
            <v>5185.2700000000004</v>
          </cell>
          <cell r="W977">
            <v>3741.88</v>
          </cell>
          <cell r="X977">
            <v>6334.55</v>
          </cell>
          <cell r="Y977">
            <v>7406.1</v>
          </cell>
          <cell r="Z977" t="str">
            <v>ASP</v>
          </cell>
        </row>
        <row r="978">
          <cell r="A978" t="str">
            <v>New Zealand</v>
          </cell>
          <cell r="B978" t="str">
            <v>Country</v>
          </cell>
          <cell r="C978" t="str">
            <v>Automotive Sales</v>
          </cell>
          <cell r="D978" t="str">
            <v>CUSTOMER</v>
          </cell>
          <cell r="E978" t="str">
            <v>BAD DEBT</v>
          </cell>
          <cell r="F978">
            <v>7.45</v>
          </cell>
          <cell r="G978">
            <v>299.87</v>
          </cell>
          <cell r="H978">
            <v>115.24</v>
          </cell>
          <cell r="R978">
            <v>422.56</v>
          </cell>
          <cell r="S978">
            <v>0</v>
          </cell>
          <cell r="T978">
            <v>422.56</v>
          </cell>
          <cell r="U978">
            <v>539.16999999999996</v>
          </cell>
          <cell r="V978">
            <v>-32968.57</v>
          </cell>
          <cell r="W978">
            <v>33507.74</v>
          </cell>
          <cell r="X978">
            <v>-33881.160000000003</v>
          </cell>
          <cell r="Y978">
            <v>422.56</v>
          </cell>
          <cell r="Z978" t="str">
            <v>Bad Debt</v>
          </cell>
        </row>
        <row r="979">
          <cell r="A979" t="str">
            <v>New Zealand</v>
          </cell>
          <cell r="B979" t="str">
            <v>Country</v>
          </cell>
          <cell r="C979" t="str">
            <v>Automotive Sales</v>
          </cell>
          <cell r="D979" t="str">
            <v>SERVICE</v>
          </cell>
          <cell r="E979" t="str">
            <v>FINANCIAL_INSURANCE</v>
          </cell>
          <cell r="G979">
            <v>1387.48</v>
          </cell>
          <cell r="H979">
            <v>919.98</v>
          </cell>
          <cell r="R979">
            <v>2307.46</v>
          </cell>
          <cell r="S979">
            <v>0</v>
          </cell>
          <cell r="T979">
            <v>2307.46</v>
          </cell>
          <cell r="U979">
            <v>2918.08</v>
          </cell>
          <cell r="V979">
            <v>9821.84</v>
          </cell>
          <cell r="W979">
            <v>-6903.76</v>
          </cell>
          <cell r="X979">
            <v>11623.5</v>
          </cell>
          <cell r="Y979">
            <v>2307.46</v>
          </cell>
          <cell r="Z979" t="str">
            <v>Services</v>
          </cell>
        </row>
        <row r="980">
          <cell r="A980" t="str">
            <v>New Zealand</v>
          </cell>
          <cell r="B980" t="str">
            <v>Country</v>
          </cell>
          <cell r="C980" t="str">
            <v>Automotive Sales</v>
          </cell>
          <cell r="D980" t="str">
            <v>SERVICE</v>
          </cell>
          <cell r="E980" t="str">
            <v>FINANCIAL_OTHER</v>
          </cell>
          <cell r="V980">
            <v>55.05</v>
          </cell>
          <cell r="W980">
            <v>-55.05</v>
          </cell>
          <cell r="X980">
            <v>70.78</v>
          </cell>
          <cell r="Y980">
            <v>0</v>
          </cell>
          <cell r="Z980" t="str">
            <v>Services</v>
          </cell>
        </row>
        <row r="981">
          <cell r="A981" t="str">
            <v>New Zealand</v>
          </cell>
          <cell r="B981" t="str">
            <v>Country</v>
          </cell>
          <cell r="C981" t="str">
            <v>Automotive Sales</v>
          </cell>
          <cell r="D981" t="str">
            <v>SERVICE</v>
          </cell>
          <cell r="E981" t="str">
            <v>OTHER</v>
          </cell>
          <cell r="G981">
            <v>22.69</v>
          </cell>
          <cell r="H981">
            <v>389.09</v>
          </cell>
          <cell r="R981">
            <v>411.78</v>
          </cell>
          <cell r="S981">
            <v>0</v>
          </cell>
          <cell r="T981">
            <v>411.78</v>
          </cell>
          <cell r="U981">
            <v>498.59</v>
          </cell>
          <cell r="V981">
            <v>4870.24</v>
          </cell>
          <cell r="W981">
            <v>-4371.6499999999996</v>
          </cell>
          <cell r="X981">
            <v>6184.33</v>
          </cell>
          <cell r="Y981">
            <v>411.78</v>
          </cell>
          <cell r="Z981" t="str">
            <v>Other Direct Opex</v>
          </cell>
        </row>
        <row r="982">
          <cell r="A982" t="str">
            <v>New Zealand</v>
          </cell>
          <cell r="B982" t="str">
            <v>Country</v>
          </cell>
          <cell r="C982" t="str">
            <v>Automotive Sales</v>
          </cell>
          <cell r="D982" t="str">
            <v>GOODS</v>
          </cell>
          <cell r="E982" t="str">
            <v>OTHER</v>
          </cell>
          <cell r="F982">
            <v>1121.3900000000001</v>
          </cell>
          <cell r="G982">
            <v>493.55</v>
          </cell>
          <cell r="H982">
            <v>719.4</v>
          </cell>
          <cell r="R982">
            <v>2334.34</v>
          </cell>
          <cell r="S982">
            <v>0</v>
          </cell>
          <cell r="T982">
            <v>2334.34</v>
          </cell>
          <cell r="U982">
            <v>2901.08</v>
          </cell>
          <cell r="V982">
            <v>8345.17</v>
          </cell>
          <cell r="W982">
            <v>-5444.09</v>
          </cell>
          <cell r="X982">
            <v>9514.89</v>
          </cell>
          <cell r="Y982">
            <v>2334.34</v>
          </cell>
          <cell r="Z982" t="str">
            <v>Other Direct Opex</v>
          </cell>
        </row>
        <row r="983">
          <cell r="A983" t="str">
            <v>New Zealand</v>
          </cell>
          <cell r="B983" t="str">
            <v>Country</v>
          </cell>
          <cell r="C983" t="str">
            <v>Automotive Sales</v>
          </cell>
          <cell r="D983" t="str">
            <v>M&amp;R</v>
          </cell>
          <cell r="E983" t="str">
            <v>M&amp;R</v>
          </cell>
          <cell r="F983">
            <v>19879.52</v>
          </cell>
          <cell r="G983">
            <v>-1622.96</v>
          </cell>
          <cell r="H983">
            <v>6393.74</v>
          </cell>
          <cell r="R983">
            <v>24650.3</v>
          </cell>
          <cell r="S983">
            <v>0</v>
          </cell>
          <cell r="T983">
            <v>24650.3</v>
          </cell>
          <cell r="U983">
            <v>30238.799999999999</v>
          </cell>
          <cell r="V983">
            <v>52854.34</v>
          </cell>
          <cell r="W983">
            <v>-22615.54</v>
          </cell>
          <cell r="X983">
            <v>64831.5</v>
          </cell>
          <cell r="Y983">
            <v>24650.300000000003</v>
          </cell>
          <cell r="Z983" t="str">
            <v>Other Direct Opex</v>
          </cell>
        </row>
        <row r="984">
          <cell r="A984" t="str">
            <v>New Zealand</v>
          </cell>
          <cell r="B984" t="str">
            <v>Country</v>
          </cell>
          <cell r="C984" t="str">
            <v>Automotive Sales</v>
          </cell>
          <cell r="D984" t="str">
            <v>UTILITIES</v>
          </cell>
          <cell r="E984" t="str">
            <v>UTILITIES</v>
          </cell>
          <cell r="G984">
            <v>462.71</v>
          </cell>
          <cell r="R984">
            <v>462.71</v>
          </cell>
          <cell r="S984">
            <v>0</v>
          </cell>
          <cell r="T984">
            <v>462.71</v>
          </cell>
          <cell r="U984">
            <v>603.34</v>
          </cell>
          <cell r="V984">
            <v>2978.93</v>
          </cell>
          <cell r="W984">
            <v>-2375.59</v>
          </cell>
          <cell r="X984">
            <v>3522.43</v>
          </cell>
          <cell r="Y984">
            <v>462.71</v>
          </cell>
          <cell r="Z984" t="str">
            <v>Other Direct Opex</v>
          </cell>
        </row>
        <row r="985">
          <cell r="A985" t="str">
            <v>New Zealand</v>
          </cell>
          <cell r="B985" t="str">
            <v>Country</v>
          </cell>
          <cell r="C985" t="str">
            <v>Automotive Sales</v>
          </cell>
          <cell r="D985" t="str">
            <v>PRODUCT_STORAGE&amp;HAND</v>
          </cell>
          <cell r="E985" t="str">
            <v>STOREHOUSE</v>
          </cell>
          <cell r="H985">
            <v>285.41000000000003</v>
          </cell>
          <cell r="R985">
            <v>285.41000000000003</v>
          </cell>
          <cell r="S985">
            <v>0</v>
          </cell>
          <cell r="T985">
            <v>285.41000000000003</v>
          </cell>
          <cell r="U985">
            <v>344.03</v>
          </cell>
          <cell r="W985">
            <v>344.03</v>
          </cell>
          <cell r="Y985">
            <v>285.41000000000003</v>
          </cell>
          <cell r="Z985" t="str">
            <v>Services</v>
          </cell>
        </row>
        <row r="986">
          <cell r="A986" t="str">
            <v>New Zealand</v>
          </cell>
          <cell r="B986" t="str">
            <v>Country</v>
          </cell>
          <cell r="C986" t="str">
            <v>Automotive Sales</v>
          </cell>
          <cell r="D986" t="str">
            <v>PRODUCT_TRANSPORTATI</v>
          </cell>
          <cell r="E986" t="str">
            <v>TRANSPORTATION_OTHER</v>
          </cell>
          <cell r="G986">
            <v>30.41</v>
          </cell>
          <cell r="R986">
            <v>30.41</v>
          </cell>
          <cell r="S986">
            <v>0</v>
          </cell>
          <cell r="T986">
            <v>30.41</v>
          </cell>
          <cell r="U986">
            <v>39.65</v>
          </cell>
          <cell r="W986">
            <v>39.65</v>
          </cell>
          <cell r="Y986">
            <v>30.41</v>
          </cell>
          <cell r="Z986" t="str">
            <v>Freight/Transportation</v>
          </cell>
        </row>
        <row r="987">
          <cell r="A987" t="str">
            <v>New Zealand</v>
          </cell>
          <cell r="B987" t="str">
            <v>Country</v>
          </cell>
          <cell r="C987" t="str">
            <v>Automotive Sales</v>
          </cell>
          <cell r="D987" t="str">
            <v>OTHER CASH</v>
          </cell>
          <cell r="E987" t="str">
            <v>MEMBERSHIP</v>
          </cell>
          <cell r="V987">
            <v>365.13</v>
          </cell>
          <cell r="W987">
            <v>-365.13</v>
          </cell>
          <cell r="X987">
            <v>422.44</v>
          </cell>
          <cell r="Y987">
            <v>0</v>
          </cell>
          <cell r="Z987" t="str">
            <v>Other Direct Opex</v>
          </cell>
        </row>
        <row r="988">
          <cell r="A988" t="str">
            <v>New Zealand</v>
          </cell>
          <cell r="B988" t="str">
            <v>Country</v>
          </cell>
          <cell r="C988" t="str">
            <v>Automotive Sales</v>
          </cell>
          <cell r="D988" t="str">
            <v>OTHER CASH</v>
          </cell>
          <cell r="E988" t="str">
            <v>PROVISION_OTHER</v>
          </cell>
          <cell r="V988">
            <v>6852.06</v>
          </cell>
          <cell r="W988">
            <v>-6852.06</v>
          </cell>
          <cell r="X988">
            <v>8832.66</v>
          </cell>
          <cell r="Y988">
            <v>0</v>
          </cell>
          <cell r="Z988" t="str">
            <v>Other Direct Opex</v>
          </cell>
        </row>
        <row r="989">
          <cell r="A989" t="str">
            <v>New Zealand</v>
          </cell>
          <cell r="B989" t="str">
            <v>Country</v>
          </cell>
          <cell r="C989" t="str">
            <v>Automotive Sales</v>
          </cell>
          <cell r="D989" t="str">
            <v>FINANCIAL_NON CASH</v>
          </cell>
          <cell r="E989" t="str">
            <v>AMORTIZATION</v>
          </cell>
          <cell r="F989">
            <v>985.45</v>
          </cell>
          <cell r="G989">
            <v>914.04</v>
          </cell>
          <cell r="H989">
            <v>919.65</v>
          </cell>
          <cell r="R989">
            <v>2819.14</v>
          </cell>
          <cell r="S989">
            <v>0</v>
          </cell>
          <cell r="T989">
            <v>2819.14</v>
          </cell>
          <cell r="U989">
            <v>3522.19</v>
          </cell>
          <cell r="V989">
            <v>15818.42</v>
          </cell>
          <cell r="W989">
            <v>-12296.23</v>
          </cell>
          <cell r="X989">
            <v>19153.39</v>
          </cell>
          <cell r="Y989">
            <v>2819.14</v>
          </cell>
          <cell r="Z989" t="str">
            <v>Non Cash</v>
          </cell>
        </row>
        <row r="990">
          <cell r="A990" t="str">
            <v>New Zealand</v>
          </cell>
          <cell r="B990" t="str">
            <v>Country</v>
          </cell>
          <cell r="C990" t="str">
            <v>Automotive Sales</v>
          </cell>
          <cell r="D990" t="str">
            <v>EMIT</v>
          </cell>
          <cell r="E990" t="str">
            <v>TELECOM</v>
          </cell>
          <cell r="F990">
            <v>264.24</v>
          </cell>
          <cell r="G990">
            <v>397.06</v>
          </cell>
          <cell r="H990">
            <v>395.92</v>
          </cell>
          <cell r="R990">
            <v>1057.22</v>
          </cell>
          <cell r="S990">
            <v>0</v>
          </cell>
          <cell r="T990">
            <v>1057.22</v>
          </cell>
          <cell r="U990">
            <v>1322.59</v>
          </cell>
          <cell r="V990">
            <v>6001.21</v>
          </cell>
          <cell r="W990">
            <v>-4678.62</v>
          </cell>
          <cell r="X990">
            <v>7255.65</v>
          </cell>
          <cell r="Y990">
            <v>1057.22</v>
          </cell>
          <cell r="Z990" t="str">
            <v>Services</v>
          </cell>
        </row>
        <row r="991">
          <cell r="A991" t="str">
            <v>New Zealand</v>
          </cell>
          <cell r="B991" t="str">
            <v>Country</v>
          </cell>
          <cell r="C991" t="str">
            <v>Automotive Sales</v>
          </cell>
          <cell r="D991" t="str">
            <v>LEGAL</v>
          </cell>
          <cell r="E991" t="str">
            <v>LEGAL</v>
          </cell>
          <cell r="F991">
            <v>-6594.03</v>
          </cell>
          <cell r="H991">
            <v>2249.9899999999998</v>
          </cell>
          <cell r="R991">
            <v>-4344.04</v>
          </cell>
          <cell r="S991">
            <v>0</v>
          </cell>
          <cell r="T991">
            <v>-4344.04</v>
          </cell>
          <cell r="U991">
            <v>-5463.69</v>
          </cell>
          <cell r="V991">
            <v>22331.13</v>
          </cell>
          <cell r="W991">
            <v>-27794.82</v>
          </cell>
          <cell r="X991">
            <v>24898.42</v>
          </cell>
          <cell r="Y991">
            <v>-4344.04</v>
          </cell>
          <cell r="Z991" t="str">
            <v>Services</v>
          </cell>
        </row>
        <row r="992">
          <cell r="A992" t="str">
            <v>New Zealand</v>
          </cell>
          <cell r="B992" t="str">
            <v>Country</v>
          </cell>
          <cell r="C992" t="str">
            <v>Distributor Business</v>
          </cell>
          <cell r="D992" t="str">
            <v>EMPLOYEE</v>
          </cell>
          <cell r="E992" t="str">
            <v>SWB</v>
          </cell>
          <cell r="F992">
            <v>4218.7299999999996</v>
          </cell>
          <cell r="G992">
            <v>4777.57</v>
          </cell>
          <cell r="H992">
            <v>5463.03</v>
          </cell>
          <cell r="R992">
            <v>14459.33</v>
          </cell>
          <cell r="S992">
            <v>0</v>
          </cell>
          <cell r="T992">
            <v>14459.33</v>
          </cell>
          <cell r="U992">
            <v>18045.3</v>
          </cell>
          <cell r="V992">
            <v>24384.74</v>
          </cell>
          <cell r="W992">
            <v>-6339.44</v>
          </cell>
          <cell r="X992">
            <v>30297.24</v>
          </cell>
          <cell r="Y992">
            <v>14459.329999999998</v>
          </cell>
          <cell r="Z992" t="str">
            <v>Employee Expenses</v>
          </cell>
        </row>
        <row r="993">
          <cell r="A993" t="str">
            <v>New Zealand</v>
          </cell>
          <cell r="B993" t="str">
            <v>Country</v>
          </cell>
          <cell r="C993" t="str">
            <v>Distributor Business</v>
          </cell>
          <cell r="D993" t="str">
            <v>EMPLOYEE</v>
          </cell>
          <cell r="E993" t="str">
            <v>T&amp;E</v>
          </cell>
          <cell r="F993">
            <v>894.56</v>
          </cell>
          <cell r="G993">
            <v>850.9</v>
          </cell>
          <cell r="H993">
            <v>3881.92</v>
          </cell>
          <cell r="R993">
            <v>5627.38</v>
          </cell>
          <cell r="S993">
            <v>0</v>
          </cell>
          <cell r="T993">
            <v>5627.38</v>
          </cell>
          <cell r="U993">
            <v>6897.83</v>
          </cell>
          <cell r="V993">
            <v>27212.03</v>
          </cell>
          <cell r="W993">
            <v>-20314.2</v>
          </cell>
          <cell r="X993">
            <v>32322.35</v>
          </cell>
          <cell r="Y993">
            <v>5627.38</v>
          </cell>
          <cell r="Z993" t="str">
            <v>T&amp;E</v>
          </cell>
        </row>
        <row r="994">
          <cell r="A994" t="str">
            <v>New Zealand</v>
          </cell>
          <cell r="B994" t="str">
            <v>Country</v>
          </cell>
          <cell r="C994" t="str">
            <v>Distributor Business</v>
          </cell>
          <cell r="D994" t="str">
            <v>EMPLOYEE</v>
          </cell>
          <cell r="E994" t="str">
            <v>RELOCATION</v>
          </cell>
          <cell r="F994">
            <v>87.79</v>
          </cell>
          <cell r="G994">
            <v>81.53</v>
          </cell>
          <cell r="H994">
            <v>86.53</v>
          </cell>
          <cell r="R994">
            <v>255.85</v>
          </cell>
          <cell r="S994">
            <v>0</v>
          </cell>
          <cell r="T994">
            <v>255.85</v>
          </cell>
          <cell r="U994">
            <v>319.47000000000003</v>
          </cell>
          <cell r="V994">
            <v>154.07</v>
          </cell>
          <cell r="W994">
            <v>165.4</v>
          </cell>
          <cell r="X994">
            <v>218.27</v>
          </cell>
          <cell r="Y994">
            <v>255.85</v>
          </cell>
          <cell r="Z994" t="str">
            <v>Employee Expenses</v>
          </cell>
        </row>
        <row r="995">
          <cell r="A995" t="str">
            <v>New Zealand</v>
          </cell>
          <cell r="B995" t="str">
            <v>Country</v>
          </cell>
          <cell r="C995" t="str">
            <v>Distributor Business</v>
          </cell>
          <cell r="D995" t="str">
            <v>EMPLOYEE</v>
          </cell>
          <cell r="E995" t="str">
            <v>TAX_PAYROLL</v>
          </cell>
          <cell r="F995">
            <v>246.42</v>
          </cell>
          <cell r="G995">
            <v>186.75</v>
          </cell>
          <cell r="H995">
            <v>198.2</v>
          </cell>
          <cell r="R995">
            <v>631.37</v>
          </cell>
          <cell r="S995">
            <v>0</v>
          </cell>
          <cell r="T995">
            <v>631.37</v>
          </cell>
          <cell r="U995">
            <v>787.94</v>
          </cell>
          <cell r="V995">
            <v>2750.59</v>
          </cell>
          <cell r="W995">
            <v>-1962.65</v>
          </cell>
          <cell r="X995">
            <v>3310.61</v>
          </cell>
          <cell r="Y995">
            <v>631.36999999999989</v>
          </cell>
          <cell r="Z995" t="str">
            <v>Employee Expenses</v>
          </cell>
        </row>
        <row r="996">
          <cell r="A996" t="str">
            <v>New Zealand</v>
          </cell>
          <cell r="B996" t="str">
            <v>Country</v>
          </cell>
          <cell r="C996" t="str">
            <v>Distributor Business</v>
          </cell>
          <cell r="D996" t="str">
            <v>CUSTOMER</v>
          </cell>
          <cell r="E996" t="str">
            <v>BAD DEBT</v>
          </cell>
          <cell r="G996">
            <v>22.72</v>
          </cell>
          <cell r="R996">
            <v>22.72</v>
          </cell>
          <cell r="S996">
            <v>0</v>
          </cell>
          <cell r="T996">
            <v>22.72</v>
          </cell>
          <cell r="U996">
            <v>29.62</v>
          </cell>
          <cell r="V996">
            <v>90.49</v>
          </cell>
          <cell r="W996">
            <v>-60.87</v>
          </cell>
          <cell r="X996">
            <v>110.76</v>
          </cell>
          <cell r="Y996">
            <v>22.72</v>
          </cell>
          <cell r="Z996" t="str">
            <v>Bad Debt</v>
          </cell>
        </row>
        <row r="997">
          <cell r="A997" t="str">
            <v>New Zealand</v>
          </cell>
          <cell r="B997" t="str">
            <v>Country</v>
          </cell>
          <cell r="C997" t="str">
            <v>Distributor Business</v>
          </cell>
          <cell r="D997" t="str">
            <v>SERVICE</v>
          </cell>
          <cell r="E997" t="str">
            <v>OTHER</v>
          </cell>
          <cell r="H997">
            <v>6.57</v>
          </cell>
          <cell r="R997">
            <v>6.57</v>
          </cell>
          <cell r="S997">
            <v>0</v>
          </cell>
          <cell r="T997">
            <v>6.57</v>
          </cell>
          <cell r="U997">
            <v>7.92</v>
          </cell>
          <cell r="V997">
            <v>475.75</v>
          </cell>
          <cell r="W997">
            <v>-467.83</v>
          </cell>
          <cell r="X997">
            <v>518.33000000000004</v>
          </cell>
          <cell r="Y997">
            <v>6.57</v>
          </cell>
          <cell r="Z997" t="str">
            <v>Other Direct Opex</v>
          </cell>
        </row>
        <row r="998">
          <cell r="A998" t="str">
            <v>New Zealand</v>
          </cell>
          <cell r="B998" t="str">
            <v>Country</v>
          </cell>
          <cell r="C998" t="str">
            <v>Distributor Business</v>
          </cell>
          <cell r="D998" t="str">
            <v>GOODS</v>
          </cell>
          <cell r="E998" t="str">
            <v>OTHER</v>
          </cell>
          <cell r="F998">
            <v>22.82</v>
          </cell>
          <cell r="G998">
            <v>46.29</v>
          </cell>
          <cell r="H998">
            <v>165.88</v>
          </cell>
          <cell r="R998">
            <v>234.99</v>
          </cell>
          <cell r="S998">
            <v>0</v>
          </cell>
          <cell r="T998">
            <v>234.99</v>
          </cell>
          <cell r="U998">
            <v>288.60000000000002</v>
          </cell>
          <cell r="V998">
            <v>2202.13</v>
          </cell>
          <cell r="W998">
            <v>-1913.53</v>
          </cell>
          <cell r="X998">
            <v>2515.5300000000002</v>
          </cell>
          <cell r="Y998">
            <v>234.99</v>
          </cell>
          <cell r="Z998" t="str">
            <v>Other Direct Opex</v>
          </cell>
        </row>
        <row r="999">
          <cell r="A999" t="str">
            <v>New Zealand</v>
          </cell>
          <cell r="B999" t="str">
            <v>Country</v>
          </cell>
          <cell r="C999" t="str">
            <v>Distributor Business</v>
          </cell>
          <cell r="D999" t="str">
            <v>EMIT</v>
          </cell>
          <cell r="E999" t="str">
            <v>TELECOM</v>
          </cell>
          <cell r="F999">
            <v>89.52</v>
          </cell>
          <cell r="G999">
            <v>64.45</v>
          </cell>
          <cell r="H999">
            <v>82.31</v>
          </cell>
          <cell r="R999">
            <v>236.28</v>
          </cell>
          <cell r="S999">
            <v>0</v>
          </cell>
          <cell r="T999">
            <v>236.28</v>
          </cell>
          <cell r="U999">
            <v>294.25</v>
          </cell>
          <cell r="V999">
            <v>1214.07</v>
          </cell>
          <cell r="W999">
            <v>-919.82</v>
          </cell>
          <cell r="X999">
            <v>1448.13</v>
          </cell>
          <cell r="Y999">
            <v>236.28</v>
          </cell>
          <cell r="Z999" t="str">
            <v>Services</v>
          </cell>
        </row>
        <row r="1000">
          <cell r="A1000" t="str">
            <v>New Zealand</v>
          </cell>
          <cell r="B1000" t="str">
            <v>Country</v>
          </cell>
          <cell r="C1000" t="str">
            <v>Distributor Business</v>
          </cell>
          <cell r="D1000" t="str">
            <v>LEGAL</v>
          </cell>
          <cell r="E1000" t="str">
            <v>LEGAL</v>
          </cell>
          <cell r="H1000">
            <v>3952.76</v>
          </cell>
          <cell r="R1000">
            <v>3952.76</v>
          </cell>
          <cell r="S1000">
            <v>0</v>
          </cell>
          <cell r="T1000">
            <v>3952.76</v>
          </cell>
          <cell r="U1000">
            <v>4764.57</v>
          </cell>
          <cell r="V1000">
            <v>3573.43</v>
          </cell>
          <cell r="W1000">
            <v>1191.1400000000001</v>
          </cell>
          <cell r="X1000">
            <v>4134.28</v>
          </cell>
          <cell r="Y1000">
            <v>3952.76</v>
          </cell>
          <cell r="Z1000" t="str">
            <v>Services</v>
          </cell>
        </row>
        <row r="1001">
          <cell r="A1001" t="str">
            <v>New Zealand</v>
          </cell>
          <cell r="B1001" t="str">
            <v>Country</v>
          </cell>
          <cell r="C1001" t="str">
            <v>Field Engineering Su</v>
          </cell>
          <cell r="D1001" t="str">
            <v>CONTRACTOR</v>
          </cell>
          <cell r="E1001" t="str">
            <v>CONTRACTOR</v>
          </cell>
          <cell r="F1001">
            <v>2160.41</v>
          </cell>
          <cell r="R1001">
            <v>2160.41</v>
          </cell>
          <cell r="S1001">
            <v>0</v>
          </cell>
          <cell r="T1001">
            <v>2160.41</v>
          </cell>
          <cell r="U1001">
            <v>2678.64</v>
          </cell>
          <cell r="V1001">
            <v>18944.84</v>
          </cell>
          <cell r="W1001">
            <v>-16266.2</v>
          </cell>
          <cell r="X1001">
            <v>21056.86</v>
          </cell>
          <cell r="Y1001">
            <v>2160.41</v>
          </cell>
          <cell r="Z1001" t="str">
            <v>Services</v>
          </cell>
        </row>
        <row r="1002">
          <cell r="A1002" t="str">
            <v>New Zealand</v>
          </cell>
          <cell r="B1002" t="str">
            <v>Country</v>
          </cell>
          <cell r="C1002" t="str">
            <v>Industrial Sales</v>
          </cell>
          <cell r="D1002" t="str">
            <v>EMPLOYEE</v>
          </cell>
          <cell r="E1002" t="str">
            <v>SWB</v>
          </cell>
          <cell r="F1002">
            <v>20601.46</v>
          </cell>
          <cell r="G1002">
            <v>19038.29</v>
          </cell>
          <cell r="H1002">
            <v>20194.080000000002</v>
          </cell>
          <cell r="R1002">
            <v>59833.83</v>
          </cell>
          <cell r="S1002">
            <v>0</v>
          </cell>
          <cell r="T1002">
            <v>59833.83</v>
          </cell>
          <cell r="U1002">
            <v>74709.16</v>
          </cell>
          <cell r="V1002">
            <v>255988.32</v>
          </cell>
          <cell r="W1002">
            <v>-181279.16</v>
          </cell>
          <cell r="X1002">
            <v>305249.40999999997</v>
          </cell>
          <cell r="Y1002">
            <v>59833.83</v>
          </cell>
          <cell r="Z1002" t="str">
            <v>Employee Expenses</v>
          </cell>
        </row>
        <row r="1003">
          <cell r="A1003" t="str">
            <v>New Zealand</v>
          </cell>
          <cell r="B1003" t="str">
            <v>Country</v>
          </cell>
          <cell r="C1003" t="str">
            <v>Industrial Sales</v>
          </cell>
          <cell r="D1003" t="str">
            <v>EMPLOYEE</v>
          </cell>
          <cell r="E1003" t="str">
            <v>T&amp;E</v>
          </cell>
          <cell r="F1003">
            <v>3254.13</v>
          </cell>
          <cell r="G1003">
            <v>3477.47</v>
          </cell>
          <cell r="H1003">
            <v>6742.85</v>
          </cell>
          <cell r="R1003">
            <v>13474.45</v>
          </cell>
          <cell r="S1003">
            <v>0</v>
          </cell>
          <cell r="T1003">
            <v>13474.45</v>
          </cell>
          <cell r="U1003">
            <v>16696.740000000002</v>
          </cell>
          <cell r="V1003">
            <v>73164.240000000005</v>
          </cell>
          <cell r="W1003">
            <v>-56467.5</v>
          </cell>
          <cell r="X1003">
            <v>86275.27</v>
          </cell>
          <cell r="Y1003">
            <v>13474.45</v>
          </cell>
          <cell r="Z1003" t="str">
            <v>T&amp;E</v>
          </cell>
        </row>
        <row r="1004">
          <cell r="A1004" t="str">
            <v>New Zealand</v>
          </cell>
          <cell r="B1004" t="str">
            <v>Country</v>
          </cell>
          <cell r="C1004" t="str">
            <v>Industrial Sales</v>
          </cell>
          <cell r="D1004" t="str">
            <v>EMPLOYEE</v>
          </cell>
          <cell r="E1004" t="str">
            <v>TRAINING</v>
          </cell>
          <cell r="V1004">
            <v>3446.14</v>
          </cell>
          <cell r="W1004">
            <v>-3446.14</v>
          </cell>
          <cell r="X1004">
            <v>4105.2700000000004</v>
          </cell>
          <cell r="Y1004">
            <v>0</v>
          </cell>
          <cell r="Z1004" t="str">
            <v>Employee Expenses</v>
          </cell>
        </row>
        <row r="1005">
          <cell r="A1005" t="str">
            <v>New Zealand</v>
          </cell>
          <cell r="B1005" t="str">
            <v>Country</v>
          </cell>
          <cell r="C1005" t="str">
            <v>Industrial Sales</v>
          </cell>
          <cell r="D1005" t="str">
            <v>EMPLOYEE</v>
          </cell>
          <cell r="E1005" t="str">
            <v>RELOCATION</v>
          </cell>
          <cell r="F1005">
            <v>263.37</v>
          </cell>
          <cell r="G1005">
            <v>244.59</v>
          </cell>
          <cell r="H1005">
            <v>259.58999999999997</v>
          </cell>
          <cell r="R1005">
            <v>767.55</v>
          </cell>
          <cell r="S1005">
            <v>0</v>
          </cell>
          <cell r="T1005">
            <v>767.55</v>
          </cell>
          <cell r="U1005">
            <v>958.41</v>
          </cell>
          <cell r="V1005">
            <v>3282.67</v>
          </cell>
          <cell r="W1005">
            <v>-2324.2600000000002</v>
          </cell>
          <cell r="X1005">
            <v>3947.81</v>
          </cell>
          <cell r="Y1005">
            <v>767.55</v>
          </cell>
          <cell r="Z1005" t="str">
            <v>Employee Expenses</v>
          </cell>
        </row>
        <row r="1006">
          <cell r="A1006" t="str">
            <v>New Zealand</v>
          </cell>
          <cell r="B1006" t="str">
            <v>Country</v>
          </cell>
          <cell r="C1006" t="str">
            <v>Industrial Sales</v>
          </cell>
          <cell r="D1006" t="str">
            <v>EMPLOYEE</v>
          </cell>
          <cell r="E1006" t="str">
            <v>TAX_PAYROLL</v>
          </cell>
          <cell r="F1006">
            <v>425.43</v>
          </cell>
          <cell r="G1006">
            <v>570.25</v>
          </cell>
          <cell r="H1006">
            <v>605.22</v>
          </cell>
          <cell r="R1006">
            <v>1600.9</v>
          </cell>
          <cell r="S1006">
            <v>0</v>
          </cell>
          <cell r="T1006">
            <v>1600.9</v>
          </cell>
          <cell r="U1006">
            <v>2000.55</v>
          </cell>
          <cell r="V1006">
            <v>8160.11</v>
          </cell>
          <cell r="W1006">
            <v>-6159.56</v>
          </cell>
          <cell r="X1006">
            <v>9659.25</v>
          </cell>
          <cell r="Y1006">
            <v>1600.9</v>
          </cell>
          <cell r="Z1006" t="str">
            <v>Employee Expenses</v>
          </cell>
        </row>
        <row r="1007">
          <cell r="A1007" t="str">
            <v>New Zealand</v>
          </cell>
          <cell r="B1007" t="str">
            <v>Country</v>
          </cell>
          <cell r="C1007" t="str">
            <v>Industrial Sales</v>
          </cell>
          <cell r="D1007" t="str">
            <v>CONTRACTOR</v>
          </cell>
          <cell r="E1007" t="str">
            <v>CONTRACTOR</v>
          </cell>
          <cell r="F1007">
            <v>2457.12</v>
          </cell>
          <cell r="G1007">
            <v>1218.92</v>
          </cell>
          <cell r="H1007">
            <v>2737.24</v>
          </cell>
          <cell r="R1007">
            <v>6413.28</v>
          </cell>
          <cell r="S1007">
            <v>0</v>
          </cell>
          <cell r="T1007">
            <v>6413.28</v>
          </cell>
          <cell r="U1007">
            <v>7935.3</v>
          </cell>
          <cell r="V1007">
            <v>43968.82</v>
          </cell>
          <cell r="W1007">
            <v>-36033.519999999997</v>
          </cell>
          <cell r="X1007">
            <v>52258.71</v>
          </cell>
          <cell r="Y1007">
            <v>6413.28</v>
          </cell>
          <cell r="Z1007" t="str">
            <v>Services</v>
          </cell>
        </row>
        <row r="1008">
          <cell r="A1008" t="str">
            <v>New Zealand</v>
          </cell>
          <cell r="B1008" t="str">
            <v>Country</v>
          </cell>
          <cell r="C1008" t="str">
            <v>Industrial Sales</v>
          </cell>
          <cell r="D1008" t="str">
            <v>CONTRACTOR</v>
          </cell>
          <cell r="E1008" t="str">
            <v>M&amp;R_SKILLED_TRADE_CO</v>
          </cell>
          <cell r="H1008">
            <v>86.06</v>
          </cell>
          <cell r="R1008">
            <v>86.06</v>
          </cell>
          <cell r="S1008">
            <v>0</v>
          </cell>
          <cell r="T1008">
            <v>86.06</v>
          </cell>
          <cell r="U1008">
            <v>103.73</v>
          </cell>
          <cell r="V1008">
            <v>464.85</v>
          </cell>
          <cell r="W1008">
            <v>-361.12</v>
          </cell>
          <cell r="X1008">
            <v>550.78</v>
          </cell>
          <cell r="Y1008">
            <v>86.06</v>
          </cell>
          <cell r="Z1008" t="str">
            <v>Services</v>
          </cell>
        </row>
        <row r="1009">
          <cell r="A1009" t="str">
            <v>New Zealand</v>
          </cell>
          <cell r="B1009" t="str">
            <v>Country</v>
          </cell>
          <cell r="C1009" t="str">
            <v>Industrial Sales</v>
          </cell>
          <cell r="D1009" t="str">
            <v>ASP</v>
          </cell>
          <cell r="E1009" t="str">
            <v>ASP</v>
          </cell>
          <cell r="V1009">
            <v>60.65</v>
          </cell>
          <cell r="W1009">
            <v>-60.65</v>
          </cell>
          <cell r="X1009">
            <v>79.17</v>
          </cell>
          <cell r="Y1009">
            <v>0</v>
          </cell>
          <cell r="Z1009" t="str">
            <v>ASP</v>
          </cell>
        </row>
        <row r="1010">
          <cell r="A1010" t="str">
            <v>New Zealand</v>
          </cell>
          <cell r="B1010" t="str">
            <v>Country</v>
          </cell>
          <cell r="C1010" t="str">
            <v>Industrial Sales</v>
          </cell>
          <cell r="D1010" t="str">
            <v>CUSTOMER</v>
          </cell>
          <cell r="E1010" t="str">
            <v>BAD DEBT</v>
          </cell>
          <cell r="F1010">
            <v>6.16</v>
          </cell>
          <cell r="G1010">
            <v>157.80000000000001</v>
          </cell>
          <cell r="H1010">
            <v>-179.7</v>
          </cell>
          <cell r="R1010">
            <v>-15.74</v>
          </cell>
          <cell r="S1010">
            <v>0</v>
          </cell>
          <cell r="T1010">
            <v>-15.74</v>
          </cell>
          <cell r="U1010">
            <v>-3.21</v>
          </cell>
          <cell r="V1010">
            <v>366.53</v>
          </cell>
          <cell r="W1010">
            <v>-369.74</v>
          </cell>
          <cell r="X1010">
            <v>406.09</v>
          </cell>
          <cell r="Y1010">
            <v>-15.739999999999981</v>
          </cell>
          <cell r="Z1010" t="str">
            <v>Bad Debt</v>
          </cell>
        </row>
        <row r="1011">
          <cell r="A1011" t="str">
            <v>New Zealand</v>
          </cell>
          <cell r="B1011" t="str">
            <v>Country</v>
          </cell>
          <cell r="C1011" t="str">
            <v>Industrial Sales</v>
          </cell>
          <cell r="D1011" t="str">
            <v>SERVICE</v>
          </cell>
          <cell r="E1011" t="str">
            <v>FINANCIAL_INSURANCE</v>
          </cell>
          <cell r="H1011">
            <v>46.96</v>
          </cell>
          <cell r="R1011">
            <v>46.96</v>
          </cell>
          <cell r="S1011">
            <v>0</v>
          </cell>
          <cell r="T1011">
            <v>46.96</v>
          </cell>
          <cell r="U1011">
            <v>56.6</v>
          </cell>
          <cell r="V1011">
            <v>1337.2</v>
          </cell>
          <cell r="W1011">
            <v>-1280.5999999999999</v>
          </cell>
          <cell r="X1011">
            <v>1582.46</v>
          </cell>
          <cell r="Y1011">
            <v>46.96</v>
          </cell>
          <cell r="Z1011" t="str">
            <v>Services</v>
          </cell>
        </row>
        <row r="1012">
          <cell r="A1012" t="str">
            <v>New Zealand</v>
          </cell>
          <cell r="B1012" t="str">
            <v>Country</v>
          </cell>
          <cell r="C1012" t="str">
            <v>Industrial Sales</v>
          </cell>
          <cell r="D1012" t="str">
            <v>SERVICE</v>
          </cell>
          <cell r="E1012" t="str">
            <v>OTHER</v>
          </cell>
          <cell r="V1012">
            <v>622.54999999999995</v>
          </cell>
          <cell r="W1012">
            <v>-622.54999999999995</v>
          </cell>
          <cell r="X1012">
            <v>886.64</v>
          </cell>
          <cell r="Y1012">
            <v>0</v>
          </cell>
          <cell r="Z1012" t="str">
            <v>Other Direct Opex</v>
          </cell>
        </row>
        <row r="1013">
          <cell r="A1013" t="str">
            <v>New Zealand</v>
          </cell>
          <cell r="B1013" t="str">
            <v>Country</v>
          </cell>
          <cell r="C1013" t="str">
            <v>Industrial Sales</v>
          </cell>
          <cell r="D1013" t="str">
            <v>GOODS</v>
          </cell>
          <cell r="E1013" t="str">
            <v>OTHER</v>
          </cell>
          <cell r="F1013">
            <v>234.9</v>
          </cell>
          <cell r="G1013">
            <v>176.13</v>
          </cell>
          <cell r="H1013">
            <v>294.83999999999997</v>
          </cell>
          <cell r="R1013">
            <v>705.87</v>
          </cell>
          <cell r="S1013">
            <v>0</v>
          </cell>
          <cell r="T1013">
            <v>705.87</v>
          </cell>
          <cell r="U1013">
            <v>876.29</v>
          </cell>
          <cell r="V1013">
            <v>4288.05</v>
          </cell>
          <cell r="W1013">
            <v>-3411.76</v>
          </cell>
          <cell r="X1013">
            <v>5239.49</v>
          </cell>
          <cell r="Y1013">
            <v>705.86999999999989</v>
          </cell>
          <cell r="Z1013" t="str">
            <v>Other Direct Opex</v>
          </cell>
        </row>
        <row r="1014">
          <cell r="A1014" t="str">
            <v>New Zealand</v>
          </cell>
          <cell r="B1014" t="str">
            <v>Country</v>
          </cell>
          <cell r="C1014" t="str">
            <v>Industrial Sales</v>
          </cell>
          <cell r="D1014" t="str">
            <v>M&amp;R</v>
          </cell>
          <cell r="E1014" t="str">
            <v>M&amp;R</v>
          </cell>
          <cell r="V1014">
            <v>31992.62</v>
          </cell>
          <cell r="W1014">
            <v>-31992.62</v>
          </cell>
          <cell r="X1014">
            <v>37733.67</v>
          </cell>
          <cell r="Y1014">
            <v>0</v>
          </cell>
          <cell r="Z1014" t="str">
            <v>Other Direct Opex</v>
          </cell>
        </row>
        <row r="1015">
          <cell r="A1015" t="str">
            <v>New Zealand</v>
          </cell>
          <cell r="B1015" t="str">
            <v>Country</v>
          </cell>
          <cell r="C1015" t="str">
            <v>Industrial Sales</v>
          </cell>
          <cell r="D1015" t="str">
            <v>UTILITIES</v>
          </cell>
          <cell r="E1015" t="str">
            <v>UTILITIES</v>
          </cell>
          <cell r="G1015">
            <v>1042.17</v>
          </cell>
          <cell r="R1015">
            <v>1042.17</v>
          </cell>
          <cell r="S1015">
            <v>0</v>
          </cell>
          <cell r="T1015">
            <v>1042.17</v>
          </cell>
          <cell r="U1015">
            <v>1358.91</v>
          </cell>
          <cell r="V1015">
            <v>7781.89</v>
          </cell>
          <cell r="W1015">
            <v>-6422.98</v>
          </cell>
          <cell r="X1015">
            <v>9241.4599999999991</v>
          </cell>
          <cell r="Y1015">
            <v>1042.17</v>
          </cell>
          <cell r="Z1015" t="str">
            <v>Other Direct Opex</v>
          </cell>
        </row>
        <row r="1016">
          <cell r="A1016" t="str">
            <v>New Zealand</v>
          </cell>
          <cell r="B1016" t="str">
            <v>Country</v>
          </cell>
          <cell r="C1016" t="str">
            <v>Industrial Sales</v>
          </cell>
          <cell r="D1016" t="str">
            <v>OTHER CASH</v>
          </cell>
          <cell r="E1016" t="str">
            <v>MEMBERSHIP</v>
          </cell>
          <cell r="V1016">
            <v>66.680000000000007</v>
          </cell>
          <cell r="W1016">
            <v>-66.680000000000007</v>
          </cell>
          <cell r="X1016">
            <v>77.52</v>
          </cell>
          <cell r="Y1016">
            <v>0</v>
          </cell>
          <cell r="Z1016" t="str">
            <v>Other Direct Opex</v>
          </cell>
        </row>
        <row r="1017">
          <cell r="A1017" t="str">
            <v>New Zealand</v>
          </cell>
          <cell r="B1017" t="str">
            <v>Country</v>
          </cell>
          <cell r="C1017" t="str">
            <v>Industrial Sales</v>
          </cell>
          <cell r="D1017" t="str">
            <v>FINANCIAL_NON CASH</v>
          </cell>
          <cell r="E1017" t="str">
            <v>AMORTIZATION</v>
          </cell>
          <cell r="F1017">
            <v>6.99</v>
          </cell>
          <cell r="G1017">
            <v>6.49</v>
          </cell>
          <cell r="H1017">
            <v>6.88</v>
          </cell>
          <cell r="R1017">
            <v>20.36</v>
          </cell>
          <cell r="S1017">
            <v>0</v>
          </cell>
          <cell r="T1017">
            <v>20.36</v>
          </cell>
          <cell r="U1017">
            <v>25.42</v>
          </cell>
          <cell r="V1017">
            <v>90.32</v>
          </cell>
          <cell r="W1017">
            <v>-64.900000000000006</v>
          </cell>
          <cell r="X1017">
            <v>107.82</v>
          </cell>
          <cell r="Y1017">
            <v>20.36</v>
          </cell>
          <cell r="Z1017" t="str">
            <v>Non Cash</v>
          </cell>
        </row>
        <row r="1018">
          <cell r="A1018" t="str">
            <v>New Zealand</v>
          </cell>
          <cell r="B1018" t="str">
            <v>Country</v>
          </cell>
          <cell r="C1018" t="str">
            <v>Industrial Sales</v>
          </cell>
          <cell r="D1018" t="str">
            <v>EMIT</v>
          </cell>
          <cell r="E1018" t="str">
            <v>TELECOM</v>
          </cell>
          <cell r="F1018">
            <v>575.95000000000005</v>
          </cell>
          <cell r="G1018">
            <v>89.72</v>
          </cell>
          <cell r="H1018">
            <v>132.53</v>
          </cell>
          <cell r="R1018">
            <v>798.2</v>
          </cell>
          <cell r="S1018">
            <v>0</v>
          </cell>
          <cell r="T1018">
            <v>798.2</v>
          </cell>
          <cell r="U1018">
            <v>990.84</v>
          </cell>
          <cell r="V1018">
            <v>3087.83</v>
          </cell>
          <cell r="W1018">
            <v>-2096.9899999999998</v>
          </cell>
          <cell r="X1018">
            <v>3657.82</v>
          </cell>
          <cell r="Y1018">
            <v>798.2</v>
          </cell>
          <cell r="Z1018" t="str">
            <v>Services</v>
          </cell>
        </row>
        <row r="1019">
          <cell r="A1019" t="str">
            <v>New Zealand</v>
          </cell>
          <cell r="B1019" t="str">
            <v>Country</v>
          </cell>
          <cell r="C1019" t="str">
            <v>Industrial Sales</v>
          </cell>
          <cell r="D1019" t="str">
            <v>LEGAL</v>
          </cell>
          <cell r="E1019" t="str">
            <v>LEGAL</v>
          </cell>
          <cell r="F1019">
            <v>-313.60000000000002</v>
          </cell>
          <cell r="G1019">
            <v>291.22000000000003</v>
          </cell>
          <cell r="R1019">
            <v>-22.38</v>
          </cell>
          <cell r="S1019">
            <v>0</v>
          </cell>
          <cell r="T1019">
            <v>-22.38</v>
          </cell>
          <cell r="U1019">
            <v>-9.1</v>
          </cell>
          <cell r="V1019">
            <v>6139.71</v>
          </cell>
          <cell r="W1019">
            <v>-6148.81</v>
          </cell>
          <cell r="X1019">
            <v>7158.82</v>
          </cell>
          <cell r="Y1019">
            <v>-22.379999999999995</v>
          </cell>
          <cell r="Z1019" t="str">
            <v>Services</v>
          </cell>
        </row>
        <row r="1020">
          <cell r="A1020" t="str">
            <v>New Zealand</v>
          </cell>
          <cell r="B1020" t="str">
            <v>Country</v>
          </cell>
          <cell r="C1020" t="str">
            <v>Industrial Sales</v>
          </cell>
          <cell r="D1020" t="str">
            <v>ENVIROMENTAL</v>
          </cell>
          <cell r="E1020" t="str">
            <v>ENVIRONMENTAL_REMEDI</v>
          </cell>
          <cell r="F1020">
            <v>-3631.76</v>
          </cell>
          <cell r="R1020">
            <v>-3631.76</v>
          </cell>
          <cell r="S1020">
            <v>0</v>
          </cell>
          <cell r="T1020">
            <v>-3631.76</v>
          </cell>
          <cell r="U1020">
            <v>-4502.9399999999996</v>
          </cell>
          <cell r="V1020">
            <v>4386.7</v>
          </cell>
          <cell r="W1020">
            <v>-8889.64</v>
          </cell>
          <cell r="X1020">
            <v>4886.13</v>
          </cell>
          <cell r="Y1020">
            <v>-3631.76</v>
          </cell>
          <cell r="Z1020" t="str">
            <v>Services</v>
          </cell>
        </row>
        <row r="1021">
          <cell r="A1021" t="str">
            <v>New Zealand</v>
          </cell>
          <cell r="B1021" t="str">
            <v>Country</v>
          </cell>
          <cell r="C1021" t="str">
            <v>Industrial Sales</v>
          </cell>
          <cell r="D1021" t="str">
            <v>TECHNICAL</v>
          </cell>
          <cell r="E1021" t="str">
            <v>TECHNICAL_ENGINEERIN</v>
          </cell>
          <cell r="F1021">
            <v>13960.61</v>
          </cell>
          <cell r="G1021">
            <v>8287.74</v>
          </cell>
          <cell r="H1021">
            <v>13258.28</v>
          </cell>
          <cell r="R1021">
            <v>35506.629999999997</v>
          </cell>
          <cell r="S1021">
            <v>0</v>
          </cell>
          <cell r="T1021">
            <v>35506.629999999997</v>
          </cell>
          <cell r="U1021">
            <v>44097.21</v>
          </cell>
          <cell r="V1021">
            <v>176007.64</v>
          </cell>
          <cell r="W1021">
            <v>-131910.43</v>
          </cell>
          <cell r="X1021">
            <v>210824.46</v>
          </cell>
          <cell r="Y1021">
            <v>35506.629999999997</v>
          </cell>
          <cell r="Z1021" t="str">
            <v>Services</v>
          </cell>
        </row>
        <row r="1022">
          <cell r="A1022" t="str">
            <v>New Zealand</v>
          </cell>
          <cell r="B1022" t="str">
            <v>Country</v>
          </cell>
          <cell r="C1022" t="str">
            <v>PCI Sales Ovh</v>
          </cell>
          <cell r="D1022" t="str">
            <v>FINANCIAL_NON CASH</v>
          </cell>
          <cell r="E1022" t="str">
            <v>AMORTIZATION</v>
          </cell>
          <cell r="F1022">
            <v>4.66</v>
          </cell>
          <cell r="G1022">
            <v>4.32</v>
          </cell>
          <cell r="H1022">
            <v>4.58</v>
          </cell>
          <cell r="R1022">
            <v>13.56</v>
          </cell>
          <cell r="S1022">
            <v>0</v>
          </cell>
          <cell r="T1022">
            <v>13.56</v>
          </cell>
          <cell r="U1022">
            <v>16.940000000000001</v>
          </cell>
          <cell r="V1022">
            <v>53.31</v>
          </cell>
          <cell r="W1022">
            <v>-36.369999999999997</v>
          </cell>
          <cell r="X1022">
            <v>64.12</v>
          </cell>
          <cell r="Y1022">
            <v>13.56</v>
          </cell>
          <cell r="Z1022" t="str">
            <v>Non Cash</v>
          </cell>
        </row>
        <row r="1023">
          <cell r="A1023" t="str">
            <v>New Zealand</v>
          </cell>
          <cell r="B1023" t="str">
            <v>Country</v>
          </cell>
          <cell r="C1023" t="str">
            <v/>
          </cell>
          <cell r="D1023" t="str">
            <v>EMPLOYEE</v>
          </cell>
          <cell r="E1023" t="str">
            <v>SWB</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718181.88</v>
          </cell>
          <cell r="T1023">
            <v>-718181.88</v>
          </cell>
          <cell r="U1023">
            <v>0</v>
          </cell>
          <cell r="V1023">
            <v>0</v>
          </cell>
          <cell r="W1023">
            <v>0</v>
          </cell>
          <cell r="X1023">
            <v>0</v>
          </cell>
          <cell r="Y1023">
            <v>0</v>
          </cell>
          <cell r="Z1023" t="str">
            <v>Employee Expenses</v>
          </cell>
        </row>
        <row r="1024">
          <cell r="A1024" t="str">
            <v>New Zealand</v>
          </cell>
          <cell r="B1024" t="str">
            <v>Country</v>
          </cell>
          <cell r="C1024" t="str">
            <v/>
          </cell>
          <cell r="D1024" t="str">
            <v>EMPLOYEE</v>
          </cell>
          <cell r="E1024" t="str">
            <v>T&amp;E</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254505.48</v>
          </cell>
          <cell r="T1024">
            <v>-254505.48</v>
          </cell>
          <cell r="U1024">
            <v>0</v>
          </cell>
          <cell r="V1024">
            <v>0</v>
          </cell>
          <cell r="W1024">
            <v>0</v>
          </cell>
          <cell r="X1024">
            <v>0</v>
          </cell>
          <cell r="Y1024">
            <v>0</v>
          </cell>
          <cell r="Z1024" t="str">
            <v>T&amp;E</v>
          </cell>
        </row>
        <row r="1025">
          <cell r="A1025" t="str">
            <v>New Zealand</v>
          </cell>
          <cell r="B1025" t="str">
            <v>Country</v>
          </cell>
          <cell r="C1025" t="str">
            <v/>
          </cell>
          <cell r="D1025" t="str">
            <v>ASP</v>
          </cell>
          <cell r="E1025" t="str">
            <v>ASP</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cell r="S1025">
            <v>8979.48</v>
          </cell>
          <cell r="T1025">
            <v>-8979.48</v>
          </cell>
          <cell r="U1025">
            <v>0</v>
          </cell>
          <cell r="V1025">
            <v>0</v>
          </cell>
          <cell r="W1025">
            <v>0</v>
          </cell>
          <cell r="X1025">
            <v>0</v>
          </cell>
          <cell r="Y1025">
            <v>0</v>
          </cell>
          <cell r="Z1025" t="str">
            <v>ASP</v>
          </cell>
        </row>
        <row r="1026">
          <cell r="A1026" t="str">
            <v>New Zealand</v>
          </cell>
          <cell r="B1026" t="str">
            <v>Country</v>
          </cell>
          <cell r="C1026" t="str">
            <v/>
          </cell>
          <cell r="D1026" t="str">
            <v>CUSTOMER</v>
          </cell>
          <cell r="E1026" t="str">
            <v>BAD DEBT</v>
          </cell>
          <cell r="H1026">
            <v>-4.0599999999999996</v>
          </cell>
          <cell r="R1026">
            <v>-4.0599999999999996</v>
          </cell>
          <cell r="S1026">
            <v>0</v>
          </cell>
          <cell r="T1026">
            <v>-4.0599999999999996</v>
          </cell>
          <cell r="U1026">
            <v>-18.48</v>
          </cell>
          <cell r="V1026">
            <v>42585.79</v>
          </cell>
          <cell r="W1026">
            <v>-42604.27</v>
          </cell>
          <cell r="X1026">
            <v>49210</v>
          </cell>
          <cell r="Y1026">
            <v>-4.0599999999999996</v>
          </cell>
          <cell r="Z1026" t="str">
            <v>Bad Debt</v>
          </cell>
        </row>
        <row r="1027">
          <cell r="A1027" t="str">
            <v>New Zealand</v>
          </cell>
          <cell r="B1027" t="str">
            <v>Country</v>
          </cell>
          <cell r="C1027" t="str">
            <v/>
          </cell>
          <cell r="D1027" t="str">
            <v>SERVICE</v>
          </cell>
          <cell r="E1027" t="str">
            <v>OTHER</v>
          </cell>
          <cell r="F1027">
            <v>0</v>
          </cell>
          <cell r="G1027">
            <v>0</v>
          </cell>
          <cell r="H1027">
            <v>0</v>
          </cell>
          <cell r="I1027">
            <v>0</v>
          </cell>
          <cell r="J1027">
            <v>0</v>
          </cell>
          <cell r="K1027">
            <v>0</v>
          </cell>
          <cell r="L1027">
            <v>0</v>
          </cell>
          <cell r="M1027">
            <v>0</v>
          </cell>
          <cell r="N1027">
            <v>0</v>
          </cell>
          <cell r="O1027">
            <v>0</v>
          </cell>
          <cell r="P1027">
            <v>0</v>
          </cell>
          <cell r="Q1027">
            <v>0</v>
          </cell>
          <cell r="R1027">
            <v>0</v>
          </cell>
          <cell r="S1027">
            <v>536127.48</v>
          </cell>
          <cell r="T1027">
            <v>-536127.48</v>
          </cell>
          <cell r="U1027">
            <v>0</v>
          </cell>
          <cell r="V1027">
            <v>0</v>
          </cell>
          <cell r="W1027">
            <v>0</v>
          </cell>
          <cell r="X1027">
            <v>0</v>
          </cell>
          <cell r="Y1027">
            <v>0</v>
          </cell>
          <cell r="Z1027" t="str">
            <v>Other Direct Opex</v>
          </cell>
        </row>
        <row r="1028">
          <cell r="A1028" t="str">
            <v>New Zealand</v>
          </cell>
          <cell r="B1028" t="str">
            <v>Country</v>
          </cell>
          <cell r="C1028" t="str">
            <v/>
          </cell>
          <cell r="D1028" t="str">
            <v>OTHER CASH</v>
          </cell>
          <cell r="E1028" t="str">
            <v>OTHER</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cell r="S1028">
            <v>72062.039999999994</v>
          </cell>
          <cell r="T1028">
            <v>-72062.039999999994</v>
          </cell>
          <cell r="U1028">
            <v>0</v>
          </cell>
          <cell r="V1028">
            <v>0</v>
          </cell>
          <cell r="W1028">
            <v>0</v>
          </cell>
          <cell r="X1028">
            <v>0</v>
          </cell>
          <cell r="Y1028">
            <v>0</v>
          </cell>
          <cell r="Z1028" t="str">
            <v>Other Direct Opex</v>
          </cell>
        </row>
        <row r="1029">
          <cell r="A1029" t="str">
            <v>New Zealand</v>
          </cell>
          <cell r="B1029" t="str">
            <v>Country</v>
          </cell>
          <cell r="C1029" t="str">
            <v/>
          </cell>
          <cell r="D1029" t="str">
            <v>FINANCIAL_NON CASH</v>
          </cell>
          <cell r="E1029" t="str">
            <v>DEPRECIATION</v>
          </cell>
          <cell r="F1029">
            <v>0</v>
          </cell>
          <cell r="G1029">
            <v>0</v>
          </cell>
          <cell r="H1029">
            <v>0</v>
          </cell>
          <cell r="I1029">
            <v>0</v>
          </cell>
          <cell r="J1029">
            <v>0</v>
          </cell>
          <cell r="K1029">
            <v>0</v>
          </cell>
          <cell r="L1029">
            <v>0</v>
          </cell>
          <cell r="M1029">
            <v>0</v>
          </cell>
          <cell r="N1029">
            <v>0</v>
          </cell>
          <cell r="O1029">
            <v>0</v>
          </cell>
          <cell r="P1029">
            <v>0</v>
          </cell>
          <cell r="Q1029">
            <v>0</v>
          </cell>
          <cell r="R1029">
            <v>0</v>
          </cell>
          <cell r="S1029">
            <v>24086.639999999999</v>
          </cell>
          <cell r="T1029">
            <v>-24086.639999999999</v>
          </cell>
          <cell r="U1029">
            <v>0</v>
          </cell>
          <cell r="V1029">
            <v>0</v>
          </cell>
          <cell r="W1029">
            <v>0</v>
          </cell>
          <cell r="X1029">
            <v>0</v>
          </cell>
          <cell r="Y1029">
            <v>0</v>
          </cell>
          <cell r="Z1029" t="str">
            <v>Non Cash</v>
          </cell>
        </row>
        <row r="1030">
          <cell r="A1030" t="str">
            <v>Papua Nw Guinea</v>
          </cell>
          <cell r="B1030" t="str">
            <v>Country</v>
          </cell>
          <cell r="C1030" t="str">
            <v/>
          </cell>
          <cell r="D1030" t="str">
            <v>EMPLOYEE</v>
          </cell>
          <cell r="E1030" t="str">
            <v>SWB</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t="str">
            <v>Employee Expenses</v>
          </cell>
        </row>
        <row r="1031">
          <cell r="A1031" t="str">
            <v>Singapore</v>
          </cell>
          <cell r="B1031" t="str">
            <v>Zone HQ</v>
          </cell>
          <cell r="C1031" t="str">
            <v>Distributor Business</v>
          </cell>
          <cell r="D1031" t="str">
            <v>OTHER CASH</v>
          </cell>
          <cell r="E1031" t="str">
            <v>OTHER</v>
          </cell>
          <cell r="F1031">
            <v>28906.6</v>
          </cell>
          <cell r="G1031">
            <v>28972.41</v>
          </cell>
          <cell r="H1031">
            <v>28868.54</v>
          </cell>
          <cell r="R1031">
            <v>86747.55</v>
          </cell>
          <cell r="S1031">
            <v>0</v>
          </cell>
          <cell r="T1031">
            <v>86747.55</v>
          </cell>
          <cell r="U1031">
            <v>94414.14</v>
          </cell>
          <cell r="V1031">
            <v>363282.04</v>
          </cell>
          <cell r="W1031">
            <v>-268867.90000000002</v>
          </cell>
          <cell r="X1031">
            <v>379292.94</v>
          </cell>
          <cell r="Y1031">
            <v>86747.549999999988</v>
          </cell>
          <cell r="Z1031" t="str">
            <v>Other Direct Opex</v>
          </cell>
        </row>
        <row r="1032">
          <cell r="A1032" t="str">
            <v>Singapore</v>
          </cell>
          <cell r="B1032" t="str">
            <v>Zone HQ</v>
          </cell>
          <cell r="C1032" t="str">
            <v>Field Engineering Su</v>
          </cell>
          <cell r="D1032" t="str">
            <v>OTHER CASH</v>
          </cell>
          <cell r="E1032" t="str">
            <v>OTHER</v>
          </cell>
          <cell r="F1032">
            <v>25285.35</v>
          </cell>
          <cell r="G1032">
            <v>25580.99</v>
          </cell>
          <cell r="H1032">
            <v>25360.62</v>
          </cell>
          <cell r="R1032">
            <v>76226.960000000006</v>
          </cell>
          <cell r="S1032">
            <v>0</v>
          </cell>
          <cell r="T1032">
            <v>76226.960000000006</v>
          </cell>
          <cell r="U1032">
            <v>83250</v>
          </cell>
          <cell r="V1032">
            <v>256126</v>
          </cell>
          <cell r="W1032">
            <v>-172876</v>
          </cell>
          <cell r="X1032">
            <v>268218.71999999997</v>
          </cell>
          <cell r="Y1032">
            <v>76226.959999999992</v>
          </cell>
          <cell r="Z1032" t="str">
            <v>Other Direct Opex</v>
          </cell>
        </row>
        <row r="1033">
          <cell r="A1033" t="str">
            <v>Singapore</v>
          </cell>
          <cell r="B1033" t="str">
            <v>Zone HQ</v>
          </cell>
          <cell r="C1033" t="str">
            <v>PCI Sales Ovh</v>
          </cell>
          <cell r="D1033" t="str">
            <v>EMPLOYEE</v>
          </cell>
          <cell r="E1033" t="str">
            <v>SWB</v>
          </cell>
          <cell r="F1033">
            <v>120644.88</v>
          </cell>
          <cell r="G1033">
            <v>308658.48</v>
          </cell>
          <cell r="H1033">
            <v>-8184.49</v>
          </cell>
          <cell r="I1033">
            <v>19987.09</v>
          </cell>
          <cell r="R1033">
            <v>441105.96</v>
          </cell>
          <cell r="S1033">
            <v>0</v>
          </cell>
          <cell r="T1033">
            <v>441105.96</v>
          </cell>
          <cell r="U1033">
            <v>448878.8</v>
          </cell>
          <cell r="V1033">
            <v>2242590.5299999998</v>
          </cell>
          <cell r="W1033">
            <v>-1793711.73</v>
          </cell>
          <cell r="X1033">
            <v>2300061.5099999998</v>
          </cell>
          <cell r="Y1033">
            <v>421118.87</v>
          </cell>
          <cell r="Z1033" t="str">
            <v>Employee Expenses</v>
          </cell>
        </row>
        <row r="1034">
          <cell r="A1034" t="str">
            <v>Singapore</v>
          </cell>
          <cell r="B1034" t="str">
            <v>Zone HQ</v>
          </cell>
          <cell r="C1034" t="str">
            <v>PCI Sales Ovh</v>
          </cell>
          <cell r="D1034" t="str">
            <v>EMPLOYEE</v>
          </cell>
          <cell r="E1034" t="str">
            <v>T&amp;E</v>
          </cell>
          <cell r="F1034">
            <v>1863.69</v>
          </cell>
          <cell r="G1034">
            <v>1217.01</v>
          </cell>
          <cell r="H1034">
            <v>28835.97</v>
          </cell>
          <cell r="I1034">
            <v>751.3</v>
          </cell>
          <cell r="R1034">
            <v>32667.97</v>
          </cell>
          <cell r="S1034">
            <v>0</v>
          </cell>
          <cell r="T1034">
            <v>32667.97</v>
          </cell>
          <cell r="U1034">
            <v>35668.61</v>
          </cell>
          <cell r="V1034">
            <v>157817.81</v>
          </cell>
          <cell r="W1034">
            <v>-122149.2</v>
          </cell>
          <cell r="X1034">
            <v>165756.42000000001</v>
          </cell>
          <cell r="Y1034">
            <v>31916.670000000002</v>
          </cell>
          <cell r="Z1034" t="str">
            <v>T&amp;E</v>
          </cell>
        </row>
        <row r="1035">
          <cell r="A1035" t="str">
            <v>Singapore</v>
          </cell>
          <cell r="B1035" t="str">
            <v>Zone HQ</v>
          </cell>
          <cell r="C1035" t="str">
            <v>PCI Sales Ovh</v>
          </cell>
          <cell r="D1035" t="str">
            <v>EMPLOYEE</v>
          </cell>
          <cell r="E1035" t="str">
            <v>TRAINING</v>
          </cell>
          <cell r="F1035">
            <v>6783.39</v>
          </cell>
          <cell r="R1035">
            <v>6783.39</v>
          </cell>
          <cell r="S1035">
            <v>0</v>
          </cell>
          <cell r="T1035">
            <v>6783.39</v>
          </cell>
          <cell r="U1035">
            <v>7500</v>
          </cell>
          <cell r="V1035">
            <v>2821.91</v>
          </cell>
          <cell r="W1035">
            <v>4678.09</v>
          </cell>
          <cell r="X1035">
            <v>2952.6</v>
          </cell>
          <cell r="Y1035">
            <v>6783.39</v>
          </cell>
          <cell r="Z1035" t="str">
            <v>Employee Expenses</v>
          </cell>
        </row>
        <row r="1036">
          <cell r="A1036" t="str">
            <v>Singapore</v>
          </cell>
          <cell r="B1036" t="str">
            <v>Zone HQ</v>
          </cell>
          <cell r="C1036" t="str">
            <v>PCI Sales Ovh</v>
          </cell>
          <cell r="D1036" t="str">
            <v>EMPLOYEE</v>
          </cell>
          <cell r="E1036" t="str">
            <v>RELOCATION</v>
          </cell>
          <cell r="F1036">
            <v>4101.05</v>
          </cell>
          <cell r="H1036">
            <v>3915.24</v>
          </cell>
          <cell r="R1036">
            <v>8016.29</v>
          </cell>
          <cell r="S1036">
            <v>0</v>
          </cell>
          <cell r="T1036">
            <v>8016.29</v>
          </cell>
          <cell r="U1036">
            <v>8798.92</v>
          </cell>
          <cell r="V1036">
            <v>49101.78</v>
          </cell>
          <cell r="W1036">
            <v>-40302.86</v>
          </cell>
          <cell r="X1036">
            <v>50541.99</v>
          </cell>
          <cell r="Y1036">
            <v>8016.29</v>
          </cell>
          <cell r="Z1036" t="str">
            <v>Employee Expenses</v>
          </cell>
        </row>
        <row r="1037">
          <cell r="A1037" t="str">
            <v>Singapore</v>
          </cell>
          <cell r="B1037" t="str">
            <v>Zone HQ</v>
          </cell>
          <cell r="C1037" t="str">
            <v>PCI Sales Ovh</v>
          </cell>
          <cell r="D1037" t="str">
            <v>EMPLOYEE</v>
          </cell>
          <cell r="E1037" t="str">
            <v>PENSION</v>
          </cell>
          <cell r="H1037">
            <v>4944.07</v>
          </cell>
          <cell r="R1037">
            <v>4944.07</v>
          </cell>
          <cell r="S1037">
            <v>0</v>
          </cell>
          <cell r="T1037">
            <v>4944.07</v>
          </cell>
          <cell r="U1037">
            <v>5409.11</v>
          </cell>
          <cell r="W1037">
            <v>5409.11</v>
          </cell>
          <cell r="Y1037">
            <v>4944.07</v>
          </cell>
          <cell r="Z1037" t="str">
            <v>Employee Expenses</v>
          </cell>
        </row>
        <row r="1038">
          <cell r="A1038" t="str">
            <v>Singapore</v>
          </cell>
          <cell r="B1038" t="str">
            <v>Zone HQ</v>
          </cell>
          <cell r="C1038" t="str">
            <v>PCI Sales Ovh</v>
          </cell>
          <cell r="D1038" t="str">
            <v>CONTRACTOR</v>
          </cell>
          <cell r="E1038" t="str">
            <v>CONTRACTOR</v>
          </cell>
          <cell r="V1038">
            <v>1114.2</v>
          </cell>
          <cell r="W1038">
            <v>-1114.2</v>
          </cell>
          <cell r="X1038">
            <v>1163.29</v>
          </cell>
          <cell r="Y1038">
            <v>0</v>
          </cell>
          <cell r="Z1038" t="str">
            <v>Services</v>
          </cell>
        </row>
        <row r="1039">
          <cell r="A1039" t="str">
            <v>Singapore</v>
          </cell>
          <cell r="B1039" t="str">
            <v>Zone HQ</v>
          </cell>
          <cell r="C1039" t="str">
            <v>PCI Sales Ovh</v>
          </cell>
          <cell r="D1039" t="str">
            <v>COMMISSIONS</v>
          </cell>
          <cell r="E1039" t="str">
            <v>COMMISSIONS</v>
          </cell>
          <cell r="V1039">
            <v>46426.82</v>
          </cell>
          <cell r="W1039">
            <v>-46426.82</v>
          </cell>
          <cell r="X1039">
            <v>47548.29</v>
          </cell>
          <cell r="Y1039">
            <v>0</v>
          </cell>
          <cell r="Z1039" t="str">
            <v>Commissions (3rd Party)</v>
          </cell>
        </row>
        <row r="1040">
          <cell r="A1040" t="str">
            <v>Singapore</v>
          </cell>
          <cell r="B1040" t="str">
            <v>Zone HQ</v>
          </cell>
          <cell r="C1040" t="str">
            <v>PCI Sales Ovh</v>
          </cell>
          <cell r="D1040" t="str">
            <v>SERVICE</v>
          </cell>
          <cell r="E1040" t="str">
            <v>CONSULTANCY</v>
          </cell>
          <cell r="V1040">
            <v>30152.2</v>
          </cell>
          <cell r="W1040">
            <v>-30152.2</v>
          </cell>
          <cell r="X1040">
            <v>30152.2</v>
          </cell>
          <cell r="Y1040">
            <v>0</v>
          </cell>
          <cell r="Z1040" t="str">
            <v>Services</v>
          </cell>
        </row>
        <row r="1041">
          <cell r="A1041" t="str">
            <v>Singapore</v>
          </cell>
          <cell r="B1041" t="str">
            <v>Zone HQ</v>
          </cell>
          <cell r="C1041" t="str">
            <v>PCI Sales Ovh</v>
          </cell>
          <cell r="D1041" t="str">
            <v>SERVICE</v>
          </cell>
          <cell r="E1041" t="str">
            <v>OTHER</v>
          </cell>
          <cell r="V1041">
            <v>2500</v>
          </cell>
          <cell r="W1041">
            <v>-2500</v>
          </cell>
          <cell r="X1041">
            <v>2610.33</v>
          </cell>
          <cell r="Y1041">
            <v>0</v>
          </cell>
          <cell r="Z1041" t="str">
            <v>Other Direct Opex</v>
          </cell>
        </row>
        <row r="1042">
          <cell r="A1042" t="str">
            <v>Singapore</v>
          </cell>
          <cell r="B1042" t="str">
            <v>Zone HQ</v>
          </cell>
          <cell r="C1042" t="str">
            <v>PCI Sales Ovh</v>
          </cell>
          <cell r="D1042" t="str">
            <v>GOODS</v>
          </cell>
          <cell r="E1042" t="str">
            <v>OFFICE&amp;STATIONARY</v>
          </cell>
          <cell r="V1042">
            <v>287.49</v>
          </cell>
          <cell r="W1042">
            <v>-287.49</v>
          </cell>
          <cell r="X1042">
            <v>299.23</v>
          </cell>
          <cell r="Y1042">
            <v>0</v>
          </cell>
          <cell r="Z1042" t="str">
            <v>Other Direct Opex</v>
          </cell>
        </row>
        <row r="1043">
          <cell r="A1043" t="str">
            <v>Singapore</v>
          </cell>
          <cell r="B1043" t="str">
            <v>Zone HQ</v>
          </cell>
          <cell r="C1043" t="str">
            <v>PCI Sales Ovh</v>
          </cell>
          <cell r="D1043" t="str">
            <v>GOODS</v>
          </cell>
          <cell r="E1043" t="str">
            <v>CREDIT_CARD_PURCHASE</v>
          </cell>
          <cell r="G1043">
            <v>4104.91</v>
          </cell>
          <cell r="R1043">
            <v>4104.91</v>
          </cell>
          <cell r="S1043">
            <v>0</v>
          </cell>
          <cell r="T1043">
            <v>4104.91</v>
          </cell>
          <cell r="U1043">
            <v>4453.68</v>
          </cell>
          <cell r="W1043">
            <v>4453.68</v>
          </cell>
          <cell r="Y1043">
            <v>4104.91</v>
          </cell>
          <cell r="Z1043" t="str">
            <v>Other Direct Opex</v>
          </cell>
        </row>
        <row r="1044">
          <cell r="A1044" t="str">
            <v>Singapore</v>
          </cell>
          <cell r="B1044" t="str">
            <v>Zone HQ</v>
          </cell>
          <cell r="C1044" t="str">
            <v>PCI Sales Ovh</v>
          </cell>
          <cell r="D1044" t="str">
            <v>GOODS</v>
          </cell>
          <cell r="E1044" t="str">
            <v>PUBLICATION&amp;SUBSCRIP</v>
          </cell>
          <cell r="H1044">
            <v>593.59</v>
          </cell>
          <cell r="R1044">
            <v>593.59</v>
          </cell>
          <cell r="S1044">
            <v>0</v>
          </cell>
          <cell r="T1044">
            <v>593.59</v>
          </cell>
          <cell r="U1044">
            <v>649.21</v>
          </cell>
          <cell r="V1044">
            <v>234.02</v>
          </cell>
          <cell r="W1044">
            <v>415.19</v>
          </cell>
          <cell r="X1044">
            <v>247.19</v>
          </cell>
          <cell r="Y1044">
            <v>593.59</v>
          </cell>
          <cell r="Z1044" t="str">
            <v>Other Direct Opex</v>
          </cell>
        </row>
        <row r="1045">
          <cell r="A1045" t="str">
            <v>Singapore</v>
          </cell>
          <cell r="B1045" t="str">
            <v>Zone HQ</v>
          </cell>
          <cell r="C1045" t="str">
            <v>PCI Sales Ovh</v>
          </cell>
          <cell r="D1045" t="str">
            <v>GOODS</v>
          </cell>
          <cell r="E1045" t="str">
            <v>GIFT</v>
          </cell>
          <cell r="V1045">
            <v>14000</v>
          </cell>
          <cell r="W1045">
            <v>-14000</v>
          </cell>
          <cell r="X1045">
            <v>14636.13</v>
          </cell>
          <cell r="Y1045">
            <v>0</v>
          </cell>
          <cell r="Z1045" t="str">
            <v>Other Direct Opex</v>
          </cell>
        </row>
        <row r="1046">
          <cell r="A1046" t="str">
            <v>Singapore</v>
          </cell>
          <cell r="B1046" t="str">
            <v>Zone HQ</v>
          </cell>
          <cell r="C1046" t="str">
            <v>PCI Sales Ovh</v>
          </cell>
          <cell r="D1046" t="str">
            <v>PRODUCT_TRANSPORTATI</v>
          </cell>
          <cell r="E1046" t="str">
            <v>TRANSPORTATION_OTHER</v>
          </cell>
          <cell r="G1046">
            <v>131.93</v>
          </cell>
          <cell r="H1046">
            <v>15.27</v>
          </cell>
          <cell r="R1046">
            <v>147.19999999999999</v>
          </cell>
          <cell r="S1046">
            <v>0</v>
          </cell>
          <cell r="T1046">
            <v>147.19999999999999</v>
          </cell>
          <cell r="U1046">
            <v>160.01</v>
          </cell>
          <cell r="V1046">
            <v>238.37</v>
          </cell>
          <cell r="W1046">
            <v>-78.36</v>
          </cell>
          <cell r="X1046">
            <v>245.34</v>
          </cell>
          <cell r="Y1046">
            <v>147.20000000000002</v>
          </cell>
          <cell r="Z1046" t="str">
            <v>Freight/Transportation</v>
          </cell>
        </row>
        <row r="1047">
          <cell r="A1047" t="str">
            <v>Singapore</v>
          </cell>
          <cell r="B1047" t="str">
            <v>Zone HQ</v>
          </cell>
          <cell r="C1047" t="str">
            <v>PCI Sales Ovh</v>
          </cell>
          <cell r="D1047" t="str">
            <v>TAX</v>
          </cell>
          <cell r="E1047" t="str">
            <v>FINANCIAL_OTHER</v>
          </cell>
          <cell r="V1047">
            <v>2672.23</v>
          </cell>
          <cell r="W1047">
            <v>-2672.23</v>
          </cell>
          <cell r="X1047">
            <v>2672.23</v>
          </cell>
          <cell r="Y1047">
            <v>0</v>
          </cell>
          <cell r="Z1047" t="str">
            <v>Services</v>
          </cell>
        </row>
        <row r="1048">
          <cell r="A1048" t="str">
            <v>Singapore</v>
          </cell>
          <cell r="B1048" t="str">
            <v>Zone HQ</v>
          </cell>
          <cell r="C1048" t="str">
            <v>PCI Sales Ovh</v>
          </cell>
          <cell r="D1048" t="str">
            <v>TAX</v>
          </cell>
          <cell r="E1048" t="str">
            <v>TAX</v>
          </cell>
          <cell r="H1048">
            <v>112.62</v>
          </cell>
          <cell r="R1048">
            <v>112.62</v>
          </cell>
          <cell r="S1048">
            <v>0</v>
          </cell>
          <cell r="T1048">
            <v>112.62</v>
          </cell>
          <cell r="U1048">
            <v>123.21</v>
          </cell>
          <cell r="V1048">
            <v>230.56</v>
          </cell>
          <cell r="W1048">
            <v>-107.35</v>
          </cell>
          <cell r="X1048">
            <v>237.83</v>
          </cell>
          <cell r="Y1048">
            <v>112.62</v>
          </cell>
          <cell r="Z1048" t="str">
            <v>Other Direct Opex</v>
          </cell>
        </row>
        <row r="1049">
          <cell r="A1049" t="str">
            <v>Singapore</v>
          </cell>
          <cell r="B1049" t="str">
            <v>Zone HQ</v>
          </cell>
          <cell r="C1049" t="str">
            <v>PCI Sales Ovh</v>
          </cell>
          <cell r="D1049" t="str">
            <v>OTHER CASH</v>
          </cell>
          <cell r="E1049" t="str">
            <v>MEMBERSHIP</v>
          </cell>
          <cell r="F1049">
            <v>104.9</v>
          </cell>
          <cell r="G1049">
            <v>104.9</v>
          </cell>
          <cell r="H1049">
            <v>104.9</v>
          </cell>
          <cell r="R1049">
            <v>314.7</v>
          </cell>
          <cell r="S1049">
            <v>0</v>
          </cell>
          <cell r="T1049">
            <v>314.7</v>
          </cell>
          <cell r="U1049">
            <v>343.35</v>
          </cell>
          <cell r="V1049">
            <v>1302.23</v>
          </cell>
          <cell r="W1049">
            <v>-958.88</v>
          </cell>
          <cell r="X1049">
            <v>1372.36</v>
          </cell>
          <cell r="Y1049">
            <v>314.70000000000005</v>
          </cell>
          <cell r="Z1049" t="str">
            <v>Other Direct Opex</v>
          </cell>
        </row>
        <row r="1050">
          <cell r="A1050" t="str">
            <v>Singapore</v>
          </cell>
          <cell r="B1050" t="str">
            <v>Zone HQ</v>
          </cell>
          <cell r="C1050" t="str">
            <v>PCI Sales Ovh</v>
          </cell>
          <cell r="D1050" t="str">
            <v>EMIT</v>
          </cell>
          <cell r="E1050" t="str">
            <v>TELECOM</v>
          </cell>
          <cell r="F1050">
            <v>537.44000000000005</v>
          </cell>
          <cell r="G1050">
            <v>299.37</v>
          </cell>
          <cell r="H1050">
            <v>2653.28</v>
          </cell>
          <cell r="R1050">
            <v>3490.09</v>
          </cell>
          <cell r="S1050">
            <v>0</v>
          </cell>
          <cell r="T1050">
            <v>3490.09</v>
          </cell>
          <cell r="U1050">
            <v>3739.21</v>
          </cell>
          <cell r="V1050">
            <v>17268.439999999999</v>
          </cell>
          <cell r="W1050">
            <v>-13529.23</v>
          </cell>
          <cell r="X1050">
            <v>17891.64</v>
          </cell>
          <cell r="Y1050">
            <v>3490.09</v>
          </cell>
          <cell r="Z1050" t="str">
            <v>Services</v>
          </cell>
        </row>
        <row r="1051">
          <cell r="A1051" t="str">
            <v>Singapore</v>
          </cell>
          <cell r="B1051" t="str">
            <v>Zone HQ</v>
          </cell>
          <cell r="C1051" t="str">
            <v>Sales Support Specia</v>
          </cell>
          <cell r="D1051" t="str">
            <v>EMPLOYEE</v>
          </cell>
          <cell r="E1051" t="str">
            <v>SWB</v>
          </cell>
          <cell r="F1051">
            <v>21795.43</v>
          </cell>
          <cell r="G1051">
            <v>22098.28</v>
          </cell>
          <cell r="H1051">
            <v>22098.28</v>
          </cell>
          <cell r="R1051">
            <v>65991.990000000005</v>
          </cell>
          <cell r="S1051">
            <v>0</v>
          </cell>
          <cell r="T1051">
            <v>65991.990000000005</v>
          </cell>
          <cell r="U1051">
            <v>72024.399999999994</v>
          </cell>
          <cell r="V1051">
            <v>338978.62</v>
          </cell>
          <cell r="W1051">
            <v>-266954.21999999997</v>
          </cell>
          <cell r="X1051">
            <v>356945.7</v>
          </cell>
          <cell r="Y1051">
            <v>65991.989999999991</v>
          </cell>
          <cell r="Z1051" t="str">
            <v>Employee Expenses</v>
          </cell>
        </row>
        <row r="1052">
          <cell r="A1052" t="str">
            <v>Singapore</v>
          </cell>
          <cell r="B1052" t="str">
            <v>Zone HQ</v>
          </cell>
          <cell r="C1052" t="str">
            <v>Sales Support Specia</v>
          </cell>
          <cell r="D1052" t="str">
            <v>EMPLOYEE</v>
          </cell>
          <cell r="E1052" t="str">
            <v>T&amp;E</v>
          </cell>
          <cell r="F1052">
            <v>1727.07</v>
          </cell>
          <cell r="G1052">
            <v>488.51</v>
          </cell>
          <cell r="H1052">
            <v>5007.22</v>
          </cell>
          <cell r="I1052">
            <v>4324.6000000000004</v>
          </cell>
          <cell r="R1052">
            <v>11547.4</v>
          </cell>
          <cell r="S1052">
            <v>0</v>
          </cell>
          <cell r="T1052">
            <v>11547.4</v>
          </cell>
          <cell r="U1052">
            <v>12649.59</v>
          </cell>
          <cell r="V1052">
            <v>34303.42</v>
          </cell>
          <cell r="W1052">
            <v>-21653.83</v>
          </cell>
          <cell r="X1052">
            <v>36257.79</v>
          </cell>
          <cell r="Y1052">
            <v>7222.8</v>
          </cell>
          <cell r="Z1052" t="str">
            <v>T&amp;E</v>
          </cell>
        </row>
        <row r="1053">
          <cell r="A1053" t="str">
            <v>Singapore</v>
          </cell>
          <cell r="B1053" t="str">
            <v>Zone HQ</v>
          </cell>
          <cell r="C1053" t="str">
            <v>Sales Support Specia</v>
          </cell>
          <cell r="D1053" t="str">
            <v>EMPLOYEE</v>
          </cell>
          <cell r="E1053" t="str">
            <v>TRAINING</v>
          </cell>
          <cell r="H1053">
            <v>121.01</v>
          </cell>
          <cell r="R1053">
            <v>121.01</v>
          </cell>
          <cell r="S1053">
            <v>0</v>
          </cell>
          <cell r="T1053">
            <v>121.01</v>
          </cell>
          <cell r="U1053">
            <v>132.04</v>
          </cell>
          <cell r="V1053">
            <v>1375</v>
          </cell>
          <cell r="W1053">
            <v>-1242.96</v>
          </cell>
          <cell r="X1053">
            <v>1439.85</v>
          </cell>
          <cell r="Y1053">
            <v>121.01</v>
          </cell>
          <cell r="Z1053" t="str">
            <v>Employee Expenses</v>
          </cell>
        </row>
        <row r="1054">
          <cell r="A1054" t="str">
            <v>Singapore</v>
          </cell>
          <cell r="B1054" t="str">
            <v>Zone HQ</v>
          </cell>
          <cell r="C1054" t="str">
            <v>Sales Support Specia</v>
          </cell>
          <cell r="D1054" t="str">
            <v>EMPLOYEE</v>
          </cell>
          <cell r="E1054" t="str">
            <v>PENSION</v>
          </cell>
          <cell r="F1054">
            <v>165.54</v>
          </cell>
          <cell r="G1054">
            <v>165.54</v>
          </cell>
          <cell r="H1054">
            <v>165.54</v>
          </cell>
          <cell r="R1054">
            <v>496.62</v>
          </cell>
          <cell r="S1054">
            <v>0</v>
          </cell>
          <cell r="T1054">
            <v>496.62</v>
          </cell>
          <cell r="U1054">
            <v>540.19000000000005</v>
          </cell>
          <cell r="V1054">
            <v>3135.57</v>
          </cell>
          <cell r="W1054">
            <v>-2595.38</v>
          </cell>
          <cell r="X1054">
            <v>3305.82</v>
          </cell>
          <cell r="Y1054">
            <v>496.62</v>
          </cell>
          <cell r="Z1054" t="str">
            <v>Employee Expenses</v>
          </cell>
        </row>
        <row r="1055">
          <cell r="A1055" t="str">
            <v>Singapore</v>
          </cell>
          <cell r="B1055" t="str">
            <v>Zone HQ</v>
          </cell>
          <cell r="C1055" t="str">
            <v>Sales Support Specia</v>
          </cell>
          <cell r="D1055" t="str">
            <v>SERVICE</v>
          </cell>
          <cell r="E1055" t="str">
            <v>FINANCIAL_OTHER</v>
          </cell>
          <cell r="V1055">
            <v>56.15</v>
          </cell>
          <cell r="W1055">
            <v>-56.15</v>
          </cell>
          <cell r="X1055">
            <v>57.62</v>
          </cell>
          <cell r="Y1055">
            <v>0</v>
          </cell>
          <cell r="Z1055" t="str">
            <v>Services</v>
          </cell>
        </row>
        <row r="1056">
          <cell r="A1056" t="str">
            <v>Singapore</v>
          </cell>
          <cell r="B1056" t="str">
            <v>Zone HQ</v>
          </cell>
          <cell r="C1056" t="str">
            <v>Sales Support Specia</v>
          </cell>
          <cell r="D1056" t="str">
            <v>SERVICE</v>
          </cell>
          <cell r="E1056" t="str">
            <v>TECHNICAL_NON_R&amp;D</v>
          </cell>
          <cell r="V1056">
            <v>96.61</v>
          </cell>
          <cell r="W1056">
            <v>-96.61</v>
          </cell>
          <cell r="X1056">
            <v>101.76</v>
          </cell>
          <cell r="Y1056">
            <v>0</v>
          </cell>
          <cell r="Z1056" t="str">
            <v>Services</v>
          </cell>
        </row>
        <row r="1057">
          <cell r="A1057" t="str">
            <v>Singapore</v>
          </cell>
          <cell r="B1057" t="str">
            <v>Zone HQ</v>
          </cell>
          <cell r="C1057" t="str">
            <v>Sales Support Specia</v>
          </cell>
          <cell r="D1057" t="str">
            <v>GOODS</v>
          </cell>
          <cell r="E1057" t="str">
            <v>OFFICE&amp;STATIONARY</v>
          </cell>
          <cell r="H1057">
            <v>45.95</v>
          </cell>
          <cell r="R1057">
            <v>45.95</v>
          </cell>
          <cell r="S1057">
            <v>0</v>
          </cell>
          <cell r="T1057">
            <v>45.95</v>
          </cell>
          <cell r="U1057">
            <v>50.28</v>
          </cell>
          <cell r="V1057">
            <v>844.78</v>
          </cell>
          <cell r="W1057">
            <v>-794.5</v>
          </cell>
          <cell r="X1057">
            <v>889.35</v>
          </cell>
          <cell r="Y1057">
            <v>45.95</v>
          </cell>
          <cell r="Z1057" t="str">
            <v>Other Direct Opex</v>
          </cell>
        </row>
        <row r="1058">
          <cell r="A1058" t="str">
            <v>Singapore</v>
          </cell>
          <cell r="B1058" t="str">
            <v>Zone HQ</v>
          </cell>
          <cell r="C1058" t="str">
            <v>Sales Support Specia</v>
          </cell>
          <cell r="D1058" t="str">
            <v>GOODS</v>
          </cell>
          <cell r="E1058" t="str">
            <v>EQUIPMENT&amp;FURNITURE</v>
          </cell>
          <cell r="V1058">
            <v>49.4</v>
          </cell>
          <cell r="W1058">
            <v>-49.4</v>
          </cell>
          <cell r="X1058">
            <v>51.46</v>
          </cell>
          <cell r="Y1058">
            <v>0</v>
          </cell>
          <cell r="Z1058" t="str">
            <v>Other Direct Opex</v>
          </cell>
        </row>
        <row r="1059">
          <cell r="A1059" t="str">
            <v>Singapore</v>
          </cell>
          <cell r="B1059" t="str">
            <v>Zone HQ</v>
          </cell>
          <cell r="C1059" t="str">
            <v>Sales Support Specia</v>
          </cell>
          <cell r="D1059" t="str">
            <v>GOODS</v>
          </cell>
          <cell r="E1059" t="str">
            <v>SALES_AID</v>
          </cell>
          <cell r="V1059">
            <v>7.77</v>
          </cell>
          <cell r="W1059">
            <v>-7.77</v>
          </cell>
          <cell r="X1059">
            <v>7.9</v>
          </cell>
          <cell r="Y1059">
            <v>0</v>
          </cell>
          <cell r="Z1059" t="str">
            <v>Other Direct Opex</v>
          </cell>
        </row>
        <row r="1060">
          <cell r="A1060" t="str">
            <v>Singapore</v>
          </cell>
          <cell r="B1060" t="str">
            <v>Zone HQ</v>
          </cell>
          <cell r="C1060" t="str">
            <v>Sales Support Specia</v>
          </cell>
          <cell r="D1060" t="str">
            <v>PRODUCT_STORAGE&amp;HAND</v>
          </cell>
          <cell r="E1060" t="str">
            <v>STOREHOUSE</v>
          </cell>
          <cell r="H1060">
            <v>12.54</v>
          </cell>
          <cell r="R1060">
            <v>12.54</v>
          </cell>
          <cell r="S1060">
            <v>0</v>
          </cell>
          <cell r="T1060">
            <v>12.54</v>
          </cell>
          <cell r="U1060">
            <v>13.72</v>
          </cell>
          <cell r="V1060">
            <v>34.89</v>
          </cell>
          <cell r="W1060">
            <v>-21.17</v>
          </cell>
          <cell r="X1060">
            <v>37.200000000000003</v>
          </cell>
          <cell r="Y1060">
            <v>12.54</v>
          </cell>
          <cell r="Z1060" t="str">
            <v>Services</v>
          </cell>
        </row>
        <row r="1061">
          <cell r="A1061" t="str">
            <v>Singapore</v>
          </cell>
          <cell r="B1061" t="str">
            <v>Zone HQ</v>
          </cell>
          <cell r="C1061" t="str">
            <v>Sales Support Specia</v>
          </cell>
          <cell r="D1061" t="str">
            <v>PRODUCT_TRANSPORTATI</v>
          </cell>
          <cell r="E1061" t="str">
            <v>TRANSPORTATION_OTHER</v>
          </cell>
          <cell r="G1061">
            <v>53.26</v>
          </cell>
          <cell r="R1061">
            <v>53.26</v>
          </cell>
          <cell r="S1061">
            <v>0</v>
          </cell>
          <cell r="T1061">
            <v>53.26</v>
          </cell>
          <cell r="U1061">
            <v>57.84</v>
          </cell>
          <cell r="V1061">
            <v>206.92</v>
          </cell>
          <cell r="W1061">
            <v>-149.08000000000001</v>
          </cell>
          <cell r="X1061">
            <v>219.4</v>
          </cell>
          <cell r="Y1061">
            <v>53.26</v>
          </cell>
          <cell r="Z1061" t="str">
            <v>Freight/Transportation</v>
          </cell>
        </row>
        <row r="1062">
          <cell r="A1062" t="str">
            <v>Singapore</v>
          </cell>
          <cell r="B1062" t="str">
            <v>Zone HQ</v>
          </cell>
          <cell r="C1062" t="str">
            <v>Sales Support Specia</v>
          </cell>
          <cell r="D1062" t="str">
            <v>TAX</v>
          </cell>
          <cell r="E1062" t="str">
            <v>FINANCIAL_OTHER</v>
          </cell>
          <cell r="V1062">
            <v>470.06</v>
          </cell>
          <cell r="W1062">
            <v>-470.06</v>
          </cell>
          <cell r="X1062">
            <v>470.06</v>
          </cell>
          <cell r="Y1062">
            <v>0</v>
          </cell>
          <cell r="Z1062" t="str">
            <v>Services</v>
          </cell>
        </row>
        <row r="1063">
          <cell r="A1063" t="str">
            <v>Singapore</v>
          </cell>
          <cell r="B1063" t="str">
            <v>Zone HQ</v>
          </cell>
          <cell r="C1063" t="str">
            <v>Sales Support Specia</v>
          </cell>
          <cell r="D1063" t="str">
            <v>TAX</v>
          </cell>
          <cell r="E1063" t="str">
            <v>TAX</v>
          </cell>
          <cell r="F1063">
            <v>6.83</v>
          </cell>
          <cell r="G1063">
            <v>6.83</v>
          </cell>
          <cell r="H1063">
            <v>6.83</v>
          </cell>
          <cell r="R1063">
            <v>20.49</v>
          </cell>
          <cell r="S1063">
            <v>0</v>
          </cell>
          <cell r="T1063">
            <v>20.49</v>
          </cell>
          <cell r="U1063">
            <v>22.36</v>
          </cell>
          <cell r="V1063">
            <v>68.180000000000007</v>
          </cell>
          <cell r="W1063">
            <v>-45.82</v>
          </cell>
          <cell r="X1063">
            <v>71.900000000000006</v>
          </cell>
          <cell r="Y1063">
            <v>20.490000000000002</v>
          </cell>
          <cell r="Z1063" t="str">
            <v>Other Direct Opex</v>
          </cell>
        </row>
        <row r="1064">
          <cell r="A1064" t="str">
            <v>Singapore</v>
          </cell>
          <cell r="B1064" t="str">
            <v>Zone HQ</v>
          </cell>
          <cell r="C1064" t="str">
            <v>Sales Support Specia</v>
          </cell>
          <cell r="D1064" t="str">
            <v>OTHER CASH</v>
          </cell>
          <cell r="E1064" t="str">
            <v>MEMBERSHIP</v>
          </cell>
          <cell r="V1064">
            <v>942.99</v>
          </cell>
          <cell r="W1064">
            <v>-942.99</v>
          </cell>
          <cell r="X1064">
            <v>991.32</v>
          </cell>
          <cell r="Y1064">
            <v>0</v>
          </cell>
          <cell r="Z1064" t="str">
            <v>Other Direct Opex</v>
          </cell>
        </row>
        <row r="1065">
          <cell r="A1065" t="str">
            <v>Singapore</v>
          </cell>
          <cell r="B1065" t="str">
            <v>Zone HQ</v>
          </cell>
          <cell r="C1065" t="str">
            <v>Sales Support Specia</v>
          </cell>
          <cell r="D1065" t="str">
            <v>EMIT</v>
          </cell>
          <cell r="E1065" t="str">
            <v>TELECOM</v>
          </cell>
          <cell r="F1065">
            <v>296.52999999999997</v>
          </cell>
          <cell r="G1065">
            <v>47.24</v>
          </cell>
          <cell r="H1065">
            <v>364.06</v>
          </cell>
          <cell r="I1065">
            <v>428.16</v>
          </cell>
          <cell r="R1065">
            <v>1135.99</v>
          </cell>
          <cell r="S1065">
            <v>0</v>
          </cell>
          <cell r="T1065">
            <v>1135.99</v>
          </cell>
          <cell r="U1065">
            <v>1221.1500000000001</v>
          </cell>
          <cell r="V1065">
            <v>4333.78</v>
          </cell>
          <cell r="W1065">
            <v>-3112.63</v>
          </cell>
          <cell r="X1065">
            <v>4541.08</v>
          </cell>
          <cell r="Y1065">
            <v>707.82999999999993</v>
          </cell>
          <cell r="Z1065" t="str">
            <v>Services</v>
          </cell>
        </row>
        <row r="1066">
          <cell r="A1066" t="str">
            <v>Singapore</v>
          </cell>
          <cell r="B1066" t="str">
            <v>Zone HQ</v>
          </cell>
          <cell r="C1066" t="str">
            <v>Strategic Account Sa</v>
          </cell>
          <cell r="D1066" t="str">
            <v>EMPLOYEE</v>
          </cell>
          <cell r="E1066" t="str">
            <v>SWB</v>
          </cell>
          <cell r="F1066">
            <v>81772.7</v>
          </cell>
          <cell r="G1066">
            <v>78621.83</v>
          </cell>
          <cell r="H1066">
            <v>94107.18</v>
          </cell>
          <cell r="I1066">
            <v>7843.2</v>
          </cell>
          <cell r="R1066">
            <v>262344.90999999997</v>
          </cell>
          <cell r="S1066">
            <v>0</v>
          </cell>
          <cell r="T1066">
            <v>262344.90999999997</v>
          </cell>
          <cell r="U1066">
            <v>274696.57</v>
          </cell>
          <cell r="V1066">
            <v>910083.08</v>
          </cell>
          <cell r="W1066">
            <v>-635386.51</v>
          </cell>
          <cell r="X1066">
            <v>955470.42</v>
          </cell>
          <cell r="Y1066">
            <v>254501.71</v>
          </cell>
          <cell r="Z1066" t="str">
            <v>Employee Expenses</v>
          </cell>
        </row>
        <row r="1067">
          <cell r="A1067" t="str">
            <v>Singapore</v>
          </cell>
          <cell r="B1067" t="str">
            <v>Zone HQ</v>
          </cell>
          <cell r="C1067" t="str">
            <v>Strategic Account Sa</v>
          </cell>
          <cell r="D1067" t="str">
            <v>EMPLOYEE</v>
          </cell>
          <cell r="E1067" t="str">
            <v>T&amp;E</v>
          </cell>
          <cell r="F1067">
            <v>1818.19</v>
          </cell>
          <cell r="G1067">
            <v>8285.85</v>
          </cell>
          <cell r="H1067">
            <v>13540.1</v>
          </cell>
          <cell r="I1067">
            <v>17675.02</v>
          </cell>
          <cell r="R1067">
            <v>41319.160000000003</v>
          </cell>
          <cell r="S1067">
            <v>0</v>
          </cell>
          <cell r="T1067">
            <v>41319.160000000003</v>
          </cell>
          <cell r="U1067">
            <v>45064.61</v>
          </cell>
          <cell r="V1067">
            <v>163955.10999999999</v>
          </cell>
          <cell r="W1067">
            <v>-118890.5</v>
          </cell>
          <cell r="X1067">
            <v>172752.96</v>
          </cell>
          <cell r="Y1067">
            <v>23644.14</v>
          </cell>
          <cell r="Z1067" t="str">
            <v>T&amp;E</v>
          </cell>
        </row>
        <row r="1068">
          <cell r="A1068" t="str">
            <v>Singapore</v>
          </cell>
          <cell r="B1068" t="str">
            <v>Zone HQ</v>
          </cell>
          <cell r="C1068" t="str">
            <v>Strategic Account Sa</v>
          </cell>
          <cell r="D1068" t="str">
            <v>EMPLOYEE</v>
          </cell>
          <cell r="E1068" t="str">
            <v>TRAINING</v>
          </cell>
          <cell r="G1068">
            <v>154.87</v>
          </cell>
          <cell r="R1068">
            <v>154.87</v>
          </cell>
          <cell r="S1068">
            <v>0</v>
          </cell>
          <cell r="T1068">
            <v>154.87</v>
          </cell>
          <cell r="U1068">
            <v>168.11</v>
          </cell>
          <cell r="V1068">
            <v>403.26</v>
          </cell>
          <cell r="W1068">
            <v>-235.15</v>
          </cell>
          <cell r="X1068">
            <v>413.2</v>
          </cell>
          <cell r="Y1068">
            <v>154.87</v>
          </cell>
          <cell r="Z1068" t="str">
            <v>Employee Expenses</v>
          </cell>
        </row>
        <row r="1069">
          <cell r="A1069" t="str">
            <v>Singapore</v>
          </cell>
          <cell r="B1069" t="str">
            <v>Zone HQ</v>
          </cell>
          <cell r="C1069" t="str">
            <v>Strategic Account Sa</v>
          </cell>
          <cell r="D1069" t="str">
            <v>EMPLOYEE</v>
          </cell>
          <cell r="E1069" t="str">
            <v>RELOCATION</v>
          </cell>
          <cell r="G1069">
            <v>93.29</v>
          </cell>
          <cell r="H1069">
            <v>4577.6099999999997</v>
          </cell>
          <cell r="R1069">
            <v>4670.8999999999996</v>
          </cell>
          <cell r="S1069">
            <v>0</v>
          </cell>
          <cell r="T1069">
            <v>4670.8999999999996</v>
          </cell>
          <cell r="U1069">
            <v>5109.96</v>
          </cell>
          <cell r="V1069">
            <v>5566.13</v>
          </cell>
          <cell r="W1069">
            <v>-456.17</v>
          </cell>
          <cell r="X1069">
            <v>5605.23</v>
          </cell>
          <cell r="Y1069">
            <v>4670.8999999999996</v>
          </cell>
          <cell r="Z1069" t="str">
            <v>Employee Expenses</v>
          </cell>
        </row>
        <row r="1070">
          <cell r="A1070" t="str">
            <v>Singapore</v>
          </cell>
          <cell r="B1070" t="str">
            <v>Zone HQ</v>
          </cell>
          <cell r="C1070" t="str">
            <v>Strategic Account Sa</v>
          </cell>
          <cell r="D1070" t="str">
            <v>EMPLOYEE</v>
          </cell>
          <cell r="E1070" t="str">
            <v>PENSION</v>
          </cell>
          <cell r="F1070">
            <v>231.17</v>
          </cell>
          <cell r="G1070">
            <v>231.17</v>
          </cell>
          <cell r="H1070">
            <v>231.17</v>
          </cell>
          <cell r="R1070">
            <v>693.51</v>
          </cell>
          <cell r="S1070">
            <v>0</v>
          </cell>
          <cell r="T1070">
            <v>693.51</v>
          </cell>
          <cell r="U1070">
            <v>754.37</v>
          </cell>
          <cell r="V1070">
            <v>4078.2</v>
          </cell>
          <cell r="W1070">
            <v>-3323.83</v>
          </cell>
          <cell r="X1070">
            <v>4305.6899999999996</v>
          </cell>
          <cell r="Y1070">
            <v>693.51</v>
          </cell>
          <cell r="Z1070" t="str">
            <v>Employee Expenses</v>
          </cell>
        </row>
        <row r="1071">
          <cell r="A1071" t="str">
            <v>Singapore</v>
          </cell>
          <cell r="B1071" t="str">
            <v>Zone HQ</v>
          </cell>
          <cell r="C1071" t="str">
            <v>Strategic Account Sa</v>
          </cell>
          <cell r="D1071" t="str">
            <v>ASP</v>
          </cell>
          <cell r="E1071" t="str">
            <v>ASP</v>
          </cell>
          <cell r="H1071">
            <v>5373.36</v>
          </cell>
          <cell r="R1071">
            <v>5373.36</v>
          </cell>
          <cell r="S1071">
            <v>0</v>
          </cell>
          <cell r="T1071">
            <v>5373.36</v>
          </cell>
          <cell r="U1071">
            <v>5878.89</v>
          </cell>
          <cell r="V1071">
            <v>6656.08</v>
          </cell>
          <cell r="W1071">
            <v>-777.19</v>
          </cell>
          <cell r="X1071">
            <v>6989.04</v>
          </cell>
          <cell r="Y1071">
            <v>5373.36</v>
          </cell>
          <cell r="Z1071" t="str">
            <v>ASP</v>
          </cell>
        </row>
        <row r="1072">
          <cell r="A1072" t="str">
            <v>Singapore</v>
          </cell>
          <cell r="B1072" t="str">
            <v>Zone HQ</v>
          </cell>
          <cell r="C1072" t="str">
            <v>Strategic Account Sa</v>
          </cell>
          <cell r="D1072" t="str">
            <v>ASP</v>
          </cell>
          <cell r="E1072" t="str">
            <v>SALES_ASP&amp;MARKETING</v>
          </cell>
          <cell r="V1072">
            <v>28672</v>
          </cell>
          <cell r="W1072">
            <v>-28672</v>
          </cell>
          <cell r="X1072">
            <v>32620.23</v>
          </cell>
          <cell r="Y1072">
            <v>0</v>
          </cell>
          <cell r="Z1072" t="str">
            <v>ASP</v>
          </cell>
        </row>
        <row r="1073">
          <cell r="A1073" t="str">
            <v>Singapore</v>
          </cell>
          <cell r="B1073" t="str">
            <v>Zone HQ</v>
          </cell>
          <cell r="C1073" t="str">
            <v>Strategic Account Sa</v>
          </cell>
          <cell r="D1073" t="str">
            <v>COMMISSIONS</v>
          </cell>
          <cell r="E1073" t="str">
            <v>COMMISSIONS</v>
          </cell>
          <cell r="V1073">
            <v>94626.16</v>
          </cell>
          <cell r="W1073">
            <v>-94626.16</v>
          </cell>
          <cell r="X1073">
            <v>96911.92</v>
          </cell>
          <cell r="Y1073">
            <v>0</v>
          </cell>
          <cell r="Z1073" t="str">
            <v>Commissions (3rd Party)</v>
          </cell>
        </row>
        <row r="1074">
          <cell r="A1074" t="str">
            <v>Singapore</v>
          </cell>
          <cell r="B1074" t="str">
            <v>Zone HQ</v>
          </cell>
          <cell r="C1074" t="str">
            <v>Strategic Account Sa</v>
          </cell>
          <cell r="D1074" t="str">
            <v>SERVICE</v>
          </cell>
          <cell r="E1074" t="str">
            <v>CONSULTANCY</v>
          </cell>
          <cell r="V1074">
            <v>4107.62</v>
          </cell>
          <cell r="W1074">
            <v>-4107.62</v>
          </cell>
          <cell r="X1074">
            <v>4107.62</v>
          </cell>
          <cell r="Y1074">
            <v>0</v>
          </cell>
          <cell r="Z1074" t="str">
            <v>Services</v>
          </cell>
        </row>
        <row r="1075">
          <cell r="A1075" t="str">
            <v>Singapore</v>
          </cell>
          <cell r="B1075" t="str">
            <v>Zone HQ</v>
          </cell>
          <cell r="C1075" t="str">
            <v>Strategic Account Sa</v>
          </cell>
          <cell r="D1075" t="str">
            <v>SERVICE</v>
          </cell>
          <cell r="E1075" t="str">
            <v>FINANCIAL_OTHER</v>
          </cell>
          <cell r="V1075">
            <v>0</v>
          </cell>
          <cell r="W1075">
            <v>0</v>
          </cell>
          <cell r="X1075">
            <v>0</v>
          </cell>
          <cell r="Y1075">
            <v>0</v>
          </cell>
          <cell r="Z1075" t="str">
            <v>Services</v>
          </cell>
        </row>
        <row r="1076">
          <cell r="A1076" t="str">
            <v>Singapore</v>
          </cell>
          <cell r="B1076" t="str">
            <v>Zone HQ</v>
          </cell>
          <cell r="C1076" t="str">
            <v>Strategic Account Sa</v>
          </cell>
          <cell r="D1076" t="str">
            <v>SERVICE</v>
          </cell>
          <cell r="E1076" t="str">
            <v>SITE</v>
          </cell>
          <cell r="V1076">
            <v>8.34</v>
          </cell>
          <cell r="W1076">
            <v>-8.34</v>
          </cell>
          <cell r="X1076">
            <v>8.6999999999999993</v>
          </cell>
          <cell r="Y1076">
            <v>0</v>
          </cell>
          <cell r="Z1076" t="str">
            <v>Services</v>
          </cell>
        </row>
        <row r="1077">
          <cell r="A1077" t="str">
            <v>Singapore</v>
          </cell>
          <cell r="B1077" t="str">
            <v>Zone HQ</v>
          </cell>
          <cell r="C1077" t="str">
            <v>Strategic Account Sa</v>
          </cell>
          <cell r="D1077" t="str">
            <v>GOODS</v>
          </cell>
          <cell r="E1077" t="str">
            <v>OFFICE&amp;STATIONARY</v>
          </cell>
          <cell r="G1077">
            <v>104.52</v>
          </cell>
          <cell r="H1077">
            <v>141.6</v>
          </cell>
          <cell r="R1077">
            <v>246.12</v>
          </cell>
          <cell r="S1077">
            <v>0</v>
          </cell>
          <cell r="T1077">
            <v>246.12</v>
          </cell>
          <cell r="U1077">
            <v>267.83</v>
          </cell>
          <cell r="V1077">
            <v>579.39</v>
          </cell>
          <cell r="W1077">
            <v>-311.56</v>
          </cell>
          <cell r="X1077">
            <v>611.47</v>
          </cell>
          <cell r="Y1077">
            <v>246.12</v>
          </cell>
          <cell r="Z1077" t="str">
            <v>Other Direct Opex</v>
          </cell>
        </row>
        <row r="1078">
          <cell r="A1078" t="str">
            <v>Singapore</v>
          </cell>
          <cell r="B1078" t="str">
            <v>Zone HQ</v>
          </cell>
          <cell r="C1078" t="str">
            <v>Strategic Account Sa</v>
          </cell>
          <cell r="D1078" t="str">
            <v>GOODS</v>
          </cell>
          <cell r="E1078" t="str">
            <v>EQUIPMENT&amp;FURNITURE</v>
          </cell>
          <cell r="V1078">
            <v>8838.17</v>
          </cell>
          <cell r="W1078">
            <v>-8838.17</v>
          </cell>
          <cell r="X1078">
            <v>8945.09</v>
          </cell>
          <cell r="Y1078">
            <v>0</v>
          </cell>
          <cell r="Z1078" t="str">
            <v>Other Direct Opex</v>
          </cell>
        </row>
        <row r="1079">
          <cell r="A1079" t="str">
            <v>Singapore</v>
          </cell>
          <cell r="B1079" t="str">
            <v>Zone HQ</v>
          </cell>
          <cell r="C1079" t="str">
            <v>Strategic Account Sa</v>
          </cell>
          <cell r="D1079" t="str">
            <v>GOODS</v>
          </cell>
          <cell r="E1079" t="str">
            <v>SALES_AID</v>
          </cell>
          <cell r="H1079">
            <v>169.94</v>
          </cell>
          <cell r="R1079">
            <v>169.94</v>
          </cell>
          <cell r="S1079">
            <v>0</v>
          </cell>
          <cell r="T1079">
            <v>169.94</v>
          </cell>
          <cell r="U1079">
            <v>185.97</v>
          </cell>
          <cell r="V1079">
            <v>81.3</v>
          </cell>
          <cell r="W1079">
            <v>104.67</v>
          </cell>
          <cell r="X1079">
            <v>81.53</v>
          </cell>
          <cell r="Y1079">
            <v>169.94</v>
          </cell>
          <cell r="Z1079" t="str">
            <v>Other Direct Opex</v>
          </cell>
        </row>
        <row r="1080">
          <cell r="A1080" t="str">
            <v>Singapore</v>
          </cell>
          <cell r="B1080" t="str">
            <v>Zone HQ</v>
          </cell>
          <cell r="C1080" t="str">
            <v>Strategic Account Sa</v>
          </cell>
          <cell r="D1080" t="str">
            <v>PRODUCT_TRANSPORTATI</v>
          </cell>
          <cell r="E1080" t="str">
            <v>TRANSPORTATION_OTHER</v>
          </cell>
          <cell r="G1080">
            <v>7.84</v>
          </cell>
          <cell r="R1080">
            <v>7.84</v>
          </cell>
          <cell r="S1080">
            <v>0</v>
          </cell>
          <cell r="T1080">
            <v>7.84</v>
          </cell>
          <cell r="U1080">
            <v>8.52</v>
          </cell>
          <cell r="V1080">
            <v>29.73</v>
          </cell>
          <cell r="W1080">
            <v>-21.21</v>
          </cell>
          <cell r="X1080">
            <v>30.44</v>
          </cell>
          <cell r="Y1080">
            <v>7.84</v>
          </cell>
          <cell r="Z1080" t="str">
            <v>Freight/Transportation</v>
          </cell>
        </row>
        <row r="1081">
          <cell r="A1081" t="str">
            <v>Singapore</v>
          </cell>
          <cell r="B1081" t="str">
            <v>Zone HQ</v>
          </cell>
          <cell r="C1081" t="str">
            <v>Strategic Account Sa</v>
          </cell>
          <cell r="D1081" t="str">
            <v>TAX</v>
          </cell>
          <cell r="E1081" t="str">
            <v>FINANCIAL_OTHER</v>
          </cell>
          <cell r="V1081">
            <v>952.7</v>
          </cell>
          <cell r="W1081">
            <v>-952.7</v>
          </cell>
          <cell r="X1081">
            <v>952.7</v>
          </cell>
          <cell r="Y1081">
            <v>0</v>
          </cell>
          <cell r="Z1081" t="str">
            <v>Services</v>
          </cell>
        </row>
        <row r="1082">
          <cell r="A1082" t="str">
            <v>Singapore</v>
          </cell>
          <cell r="B1082" t="str">
            <v>Zone HQ</v>
          </cell>
          <cell r="C1082" t="str">
            <v>Strategic Account Sa</v>
          </cell>
          <cell r="D1082" t="str">
            <v>TAX</v>
          </cell>
          <cell r="E1082" t="str">
            <v>TAX</v>
          </cell>
          <cell r="V1082">
            <v>437.13</v>
          </cell>
          <cell r="W1082">
            <v>-437.13</v>
          </cell>
          <cell r="X1082">
            <v>476.86</v>
          </cell>
          <cell r="Y1082">
            <v>0</v>
          </cell>
          <cell r="Z1082" t="str">
            <v>Other Direct Opex</v>
          </cell>
        </row>
        <row r="1083">
          <cell r="A1083" t="str">
            <v>Singapore</v>
          </cell>
          <cell r="B1083" t="str">
            <v>Zone HQ</v>
          </cell>
          <cell r="C1083" t="str">
            <v>Strategic Account Sa</v>
          </cell>
          <cell r="D1083" t="str">
            <v>OTHER CASH</v>
          </cell>
          <cell r="E1083" t="str">
            <v>MEMBERSHIP</v>
          </cell>
          <cell r="F1083">
            <v>143.66</v>
          </cell>
          <cell r="G1083">
            <v>143.66</v>
          </cell>
          <cell r="H1083">
            <v>143.66</v>
          </cell>
          <cell r="R1083">
            <v>430.98</v>
          </cell>
          <cell r="S1083">
            <v>0</v>
          </cell>
          <cell r="T1083">
            <v>430.98</v>
          </cell>
          <cell r="U1083">
            <v>470.19</v>
          </cell>
          <cell r="V1083">
            <v>1602.41</v>
          </cell>
          <cell r="W1083">
            <v>-1132.22</v>
          </cell>
          <cell r="X1083">
            <v>1692.92</v>
          </cell>
          <cell r="Y1083">
            <v>430.98</v>
          </cell>
          <cell r="Z1083" t="str">
            <v>Other Direct Opex</v>
          </cell>
        </row>
        <row r="1084">
          <cell r="A1084" t="str">
            <v>Singapore</v>
          </cell>
          <cell r="B1084" t="str">
            <v>Zone HQ</v>
          </cell>
          <cell r="C1084" t="str">
            <v>Strategic Account Sa</v>
          </cell>
          <cell r="D1084" t="str">
            <v>OTHER CASH</v>
          </cell>
          <cell r="E1084" t="str">
            <v>OTHER</v>
          </cell>
          <cell r="F1084">
            <v>31764.46</v>
          </cell>
          <cell r="G1084">
            <v>32103.96</v>
          </cell>
          <cell r="H1084">
            <v>31702</v>
          </cell>
          <cell r="R1084">
            <v>95570.42</v>
          </cell>
          <cell r="S1084">
            <v>0</v>
          </cell>
          <cell r="T1084">
            <v>95570.42</v>
          </cell>
          <cell r="U1084">
            <v>104238</v>
          </cell>
          <cell r="V1084">
            <v>466588.03</v>
          </cell>
          <cell r="W1084">
            <v>-362350.03</v>
          </cell>
          <cell r="X1084">
            <v>494924.79999999999</v>
          </cell>
          <cell r="Y1084">
            <v>95570.42</v>
          </cell>
          <cell r="Z1084" t="str">
            <v>Other Direct Opex</v>
          </cell>
        </row>
        <row r="1085">
          <cell r="A1085" t="str">
            <v>Singapore</v>
          </cell>
          <cell r="B1085" t="str">
            <v>Zone HQ</v>
          </cell>
          <cell r="C1085" t="str">
            <v>Strategic Account Sa</v>
          </cell>
          <cell r="D1085" t="str">
            <v>EMIT</v>
          </cell>
          <cell r="E1085" t="str">
            <v>TELECOM</v>
          </cell>
          <cell r="F1085">
            <v>201.05</v>
          </cell>
          <cell r="G1085">
            <v>733.94</v>
          </cell>
          <cell r="H1085">
            <v>725.96</v>
          </cell>
          <cell r="I1085">
            <v>1692.59</v>
          </cell>
          <cell r="R1085">
            <v>3353.54</v>
          </cell>
          <cell r="S1085">
            <v>0</v>
          </cell>
          <cell r="T1085">
            <v>3353.54</v>
          </cell>
          <cell r="U1085">
            <v>3593.33</v>
          </cell>
          <cell r="V1085">
            <v>18426.5</v>
          </cell>
          <cell r="W1085">
            <v>-14833.17</v>
          </cell>
          <cell r="X1085">
            <v>19047.45</v>
          </cell>
          <cell r="Y1085">
            <v>1660.95</v>
          </cell>
          <cell r="Z1085" t="str">
            <v>Services</v>
          </cell>
        </row>
        <row r="1086">
          <cell r="A1086" t="str">
            <v>Singapore</v>
          </cell>
          <cell r="B1086" t="str">
            <v>Zone HQ</v>
          </cell>
          <cell r="C1086" t="str">
            <v/>
          </cell>
          <cell r="D1086" t="str">
            <v>EMPLOYEE</v>
          </cell>
          <cell r="E1086" t="str">
            <v>SWB</v>
          </cell>
          <cell r="F1086">
            <v>0</v>
          </cell>
          <cell r="G1086">
            <v>0</v>
          </cell>
          <cell r="H1086">
            <v>0</v>
          </cell>
          <cell r="I1086">
            <v>0</v>
          </cell>
          <cell r="J1086">
            <v>0</v>
          </cell>
          <cell r="K1086">
            <v>0</v>
          </cell>
          <cell r="L1086">
            <v>0</v>
          </cell>
          <cell r="M1086">
            <v>0</v>
          </cell>
          <cell r="N1086">
            <v>0</v>
          </cell>
          <cell r="O1086">
            <v>0</v>
          </cell>
          <cell r="P1086">
            <v>0</v>
          </cell>
          <cell r="Q1086">
            <v>0</v>
          </cell>
          <cell r="R1086">
            <v>0</v>
          </cell>
          <cell r="S1086">
            <v>3195194.28</v>
          </cell>
          <cell r="T1086">
            <v>-3195194.28</v>
          </cell>
          <cell r="U1086">
            <v>0</v>
          </cell>
          <cell r="V1086">
            <v>0</v>
          </cell>
          <cell r="W1086">
            <v>0</v>
          </cell>
          <cell r="X1086">
            <v>0</v>
          </cell>
          <cell r="Y1086">
            <v>0</v>
          </cell>
          <cell r="Z1086" t="str">
            <v>Employee Expenses</v>
          </cell>
        </row>
        <row r="1087">
          <cell r="A1087" t="str">
            <v>Singapore</v>
          </cell>
          <cell r="B1087" t="str">
            <v>Zone HQ</v>
          </cell>
          <cell r="C1087" t="str">
            <v/>
          </cell>
          <cell r="D1087" t="str">
            <v>EMPLOYEE</v>
          </cell>
          <cell r="E1087" t="str">
            <v>T&amp;E</v>
          </cell>
          <cell r="F1087">
            <v>0</v>
          </cell>
          <cell r="G1087">
            <v>0</v>
          </cell>
          <cell r="H1087">
            <v>0</v>
          </cell>
          <cell r="I1087">
            <v>0</v>
          </cell>
          <cell r="J1087">
            <v>0</v>
          </cell>
          <cell r="K1087">
            <v>0</v>
          </cell>
          <cell r="L1087">
            <v>0</v>
          </cell>
          <cell r="M1087">
            <v>0</v>
          </cell>
          <cell r="N1087">
            <v>0</v>
          </cell>
          <cell r="O1087">
            <v>0</v>
          </cell>
          <cell r="P1087">
            <v>0</v>
          </cell>
          <cell r="Q1087">
            <v>0</v>
          </cell>
          <cell r="R1087">
            <v>0</v>
          </cell>
          <cell r="S1087">
            <v>452883.48</v>
          </cell>
          <cell r="T1087">
            <v>-452883.48</v>
          </cell>
          <cell r="U1087">
            <v>0</v>
          </cell>
          <cell r="V1087">
            <v>0</v>
          </cell>
          <cell r="W1087">
            <v>0</v>
          </cell>
          <cell r="X1087">
            <v>0</v>
          </cell>
          <cell r="Y1087">
            <v>0</v>
          </cell>
          <cell r="Z1087" t="str">
            <v>T&amp;E</v>
          </cell>
        </row>
        <row r="1088">
          <cell r="A1088" t="str">
            <v>Singapore</v>
          </cell>
          <cell r="B1088" t="str">
            <v>Zone HQ</v>
          </cell>
          <cell r="C1088" t="str">
            <v/>
          </cell>
          <cell r="D1088" t="str">
            <v>ASP</v>
          </cell>
          <cell r="E1088" t="str">
            <v>ASP</v>
          </cell>
          <cell r="F1088">
            <v>0</v>
          </cell>
          <cell r="G1088">
            <v>0</v>
          </cell>
          <cell r="H1088">
            <v>0</v>
          </cell>
          <cell r="I1088">
            <v>0</v>
          </cell>
          <cell r="J1088">
            <v>0</v>
          </cell>
          <cell r="K1088">
            <v>0</v>
          </cell>
          <cell r="L1088">
            <v>0</v>
          </cell>
          <cell r="M1088">
            <v>0</v>
          </cell>
          <cell r="N1088">
            <v>0</v>
          </cell>
          <cell r="O1088">
            <v>0</v>
          </cell>
          <cell r="P1088">
            <v>0</v>
          </cell>
          <cell r="Q1088">
            <v>0</v>
          </cell>
          <cell r="R1088">
            <v>0</v>
          </cell>
          <cell r="S1088">
            <v>12311.64</v>
          </cell>
          <cell r="T1088">
            <v>-12311.64</v>
          </cell>
          <cell r="U1088">
            <v>0</v>
          </cell>
          <cell r="W1088">
            <v>0</v>
          </cell>
          <cell r="Y1088">
            <v>0</v>
          </cell>
          <cell r="Z1088" t="str">
            <v>ASP</v>
          </cell>
        </row>
        <row r="1089">
          <cell r="A1089" t="str">
            <v>Singapore</v>
          </cell>
          <cell r="B1089" t="str">
            <v>Zone HQ</v>
          </cell>
          <cell r="C1089" t="str">
            <v/>
          </cell>
          <cell r="D1089" t="str">
            <v>SERVICE</v>
          </cell>
          <cell r="E1089" t="str">
            <v>OTHER</v>
          </cell>
          <cell r="F1089">
            <v>0</v>
          </cell>
          <cell r="G1089">
            <v>0</v>
          </cell>
          <cell r="H1089">
            <v>0</v>
          </cell>
          <cell r="I1089">
            <v>0</v>
          </cell>
          <cell r="J1089">
            <v>0</v>
          </cell>
          <cell r="K1089">
            <v>0</v>
          </cell>
          <cell r="L1089">
            <v>0</v>
          </cell>
          <cell r="M1089">
            <v>0</v>
          </cell>
          <cell r="N1089">
            <v>0</v>
          </cell>
          <cell r="O1089">
            <v>0</v>
          </cell>
          <cell r="P1089">
            <v>0</v>
          </cell>
          <cell r="Q1089">
            <v>0</v>
          </cell>
          <cell r="R1089">
            <v>0</v>
          </cell>
          <cell r="S1089">
            <v>116215.8</v>
          </cell>
          <cell r="T1089">
            <v>-116215.8</v>
          </cell>
          <cell r="U1089">
            <v>0</v>
          </cell>
          <cell r="V1089">
            <v>0</v>
          </cell>
          <cell r="W1089">
            <v>0</v>
          </cell>
          <cell r="X1089">
            <v>0</v>
          </cell>
          <cell r="Y1089">
            <v>0</v>
          </cell>
          <cell r="Z1089" t="str">
            <v>Other Direct Opex</v>
          </cell>
        </row>
        <row r="1090">
          <cell r="A1090" t="str">
            <v>Singapore</v>
          </cell>
          <cell r="B1090" t="str">
            <v>Zone HQ</v>
          </cell>
          <cell r="C1090" t="str">
            <v/>
          </cell>
          <cell r="D1090" t="str">
            <v>PRODUCT_TRANSPORTATI</v>
          </cell>
          <cell r="E1090" t="str">
            <v>TRANSPORTATION_OTHER</v>
          </cell>
          <cell r="F1090">
            <v>0</v>
          </cell>
          <cell r="G1090">
            <v>0</v>
          </cell>
          <cell r="H1090">
            <v>0</v>
          </cell>
          <cell r="I1090">
            <v>0</v>
          </cell>
          <cell r="J1090">
            <v>0</v>
          </cell>
          <cell r="K1090">
            <v>0</v>
          </cell>
          <cell r="L1090">
            <v>0</v>
          </cell>
          <cell r="M1090">
            <v>0</v>
          </cell>
          <cell r="N1090">
            <v>0</v>
          </cell>
          <cell r="O1090">
            <v>0</v>
          </cell>
          <cell r="P1090">
            <v>0</v>
          </cell>
          <cell r="Q1090">
            <v>0</v>
          </cell>
          <cell r="R1090">
            <v>0</v>
          </cell>
          <cell r="S1090">
            <v>2450.7600000000002</v>
          </cell>
          <cell r="T1090">
            <v>-2450.7600000000002</v>
          </cell>
          <cell r="U1090">
            <v>0</v>
          </cell>
          <cell r="V1090">
            <v>0</v>
          </cell>
          <cell r="W1090">
            <v>0</v>
          </cell>
          <cell r="X1090">
            <v>0</v>
          </cell>
          <cell r="Y1090">
            <v>0</v>
          </cell>
          <cell r="Z1090" t="str">
            <v>Freight/Transportation</v>
          </cell>
        </row>
        <row r="1091">
          <cell r="A1091" t="str">
            <v>Singapore</v>
          </cell>
          <cell r="B1091" t="str">
            <v>Zone HQ</v>
          </cell>
          <cell r="C1091" t="str">
            <v/>
          </cell>
          <cell r="D1091" t="str">
            <v>OTHER CASH</v>
          </cell>
          <cell r="E1091" t="str">
            <v>OTHER</v>
          </cell>
          <cell r="F1091">
            <v>0</v>
          </cell>
          <cell r="G1091">
            <v>0</v>
          </cell>
          <cell r="H1091">
            <v>0</v>
          </cell>
          <cell r="I1091">
            <v>0</v>
          </cell>
          <cell r="J1091">
            <v>0</v>
          </cell>
          <cell r="K1091">
            <v>0</v>
          </cell>
          <cell r="L1091">
            <v>0</v>
          </cell>
          <cell r="M1091">
            <v>0</v>
          </cell>
          <cell r="N1091">
            <v>0</v>
          </cell>
          <cell r="O1091">
            <v>0</v>
          </cell>
          <cell r="P1091">
            <v>0</v>
          </cell>
          <cell r="Q1091">
            <v>0</v>
          </cell>
          <cell r="R1091">
            <v>0</v>
          </cell>
          <cell r="S1091">
            <v>1063819.92</v>
          </cell>
          <cell r="T1091">
            <v>-1063819.92</v>
          </cell>
          <cell r="U1091">
            <v>0</v>
          </cell>
          <cell r="V1091">
            <v>0</v>
          </cell>
          <cell r="W1091">
            <v>0</v>
          </cell>
          <cell r="X1091">
            <v>0</v>
          </cell>
          <cell r="Y1091">
            <v>0</v>
          </cell>
          <cell r="Z1091" t="str">
            <v>Other Direct Opex</v>
          </cell>
        </row>
        <row r="1092">
          <cell r="A1092" t="str">
            <v>Singapore</v>
          </cell>
          <cell r="B1092" t="str">
            <v>Country</v>
          </cell>
          <cell r="C1092" t="str">
            <v>Automotive Sales</v>
          </cell>
          <cell r="D1092" t="str">
            <v>EMPLOYEE</v>
          </cell>
          <cell r="E1092" t="str">
            <v>SWB</v>
          </cell>
          <cell r="F1092">
            <v>9667.84</v>
          </cell>
          <cell r="G1092">
            <v>9278.9599999999991</v>
          </cell>
          <cell r="H1092">
            <v>10176.24</v>
          </cell>
          <cell r="R1092">
            <v>29123.040000000001</v>
          </cell>
          <cell r="S1092">
            <v>0</v>
          </cell>
          <cell r="T1092">
            <v>29123.040000000001</v>
          </cell>
          <cell r="U1092">
            <v>31769.38</v>
          </cell>
          <cell r="V1092">
            <v>235232.24</v>
          </cell>
          <cell r="W1092">
            <v>-203462.86</v>
          </cell>
          <cell r="X1092">
            <v>246987.34</v>
          </cell>
          <cell r="Y1092">
            <v>29123.040000000001</v>
          </cell>
          <cell r="Z1092" t="str">
            <v>Employee Expenses</v>
          </cell>
        </row>
        <row r="1093">
          <cell r="A1093" t="str">
            <v>Singapore</v>
          </cell>
          <cell r="B1093" t="str">
            <v>Country</v>
          </cell>
          <cell r="C1093" t="str">
            <v>Automotive Sales</v>
          </cell>
          <cell r="D1093" t="str">
            <v>EMPLOYEE</v>
          </cell>
          <cell r="E1093" t="str">
            <v>T&amp;E</v>
          </cell>
          <cell r="F1093">
            <v>2641.01</v>
          </cell>
          <cell r="G1093">
            <v>509.82</v>
          </cell>
          <cell r="H1093">
            <v>5715.11</v>
          </cell>
          <cell r="I1093">
            <v>455.44</v>
          </cell>
          <cell r="R1093">
            <v>9321.3799999999992</v>
          </cell>
          <cell r="S1093">
            <v>0</v>
          </cell>
          <cell r="T1093">
            <v>9321.3799999999992</v>
          </cell>
          <cell r="U1093">
            <v>10187.75</v>
          </cell>
          <cell r="V1093">
            <v>51962.27</v>
          </cell>
          <cell r="W1093">
            <v>-41774.519999999997</v>
          </cell>
          <cell r="X1093">
            <v>54651.09</v>
          </cell>
          <cell r="Y1093">
            <v>8865.94</v>
          </cell>
          <cell r="Z1093" t="str">
            <v>T&amp;E</v>
          </cell>
        </row>
        <row r="1094">
          <cell r="A1094" t="str">
            <v>Singapore</v>
          </cell>
          <cell r="B1094" t="str">
            <v>Country</v>
          </cell>
          <cell r="C1094" t="str">
            <v>Automotive Sales</v>
          </cell>
          <cell r="D1094" t="str">
            <v>EMPLOYEE</v>
          </cell>
          <cell r="E1094" t="str">
            <v>TRAINING</v>
          </cell>
          <cell r="V1094">
            <v>5337.81</v>
          </cell>
          <cell r="W1094">
            <v>-5337.81</v>
          </cell>
          <cell r="X1094">
            <v>5551.71</v>
          </cell>
          <cell r="Y1094">
            <v>0</v>
          </cell>
          <cell r="Z1094" t="str">
            <v>Employee Expenses</v>
          </cell>
        </row>
        <row r="1095">
          <cell r="A1095" t="str">
            <v>Singapore</v>
          </cell>
          <cell r="B1095" t="str">
            <v>Country</v>
          </cell>
          <cell r="C1095" t="str">
            <v>Automotive Sales</v>
          </cell>
          <cell r="D1095" t="str">
            <v>EMPLOYEE</v>
          </cell>
          <cell r="E1095" t="str">
            <v>PENSION</v>
          </cell>
          <cell r="F1095">
            <v>66.19</v>
          </cell>
          <cell r="G1095">
            <v>66.19</v>
          </cell>
          <cell r="H1095">
            <v>66.19</v>
          </cell>
          <cell r="R1095">
            <v>198.57</v>
          </cell>
          <cell r="S1095">
            <v>0</v>
          </cell>
          <cell r="T1095">
            <v>198.57</v>
          </cell>
          <cell r="U1095">
            <v>216</v>
          </cell>
          <cell r="V1095">
            <v>2025.85</v>
          </cell>
          <cell r="W1095">
            <v>-1809.85</v>
          </cell>
          <cell r="X1095">
            <v>2135.04</v>
          </cell>
          <cell r="Y1095">
            <v>198.57</v>
          </cell>
          <cell r="Z1095" t="str">
            <v>Employee Expenses</v>
          </cell>
        </row>
        <row r="1096">
          <cell r="A1096" t="str">
            <v>Singapore</v>
          </cell>
          <cell r="B1096" t="str">
            <v>Country</v>
          </cell>
          <cell r="C1096" t="str">
            <v>Automotive Sales</v>
          </cell>
          <cell r="D1096" t="str">
            <v>ASP</v>
          </cell>
          <cell r="E1096" t="str">
            <v>ASP</v>
          </cell>
          <cell r="G1096">
            <v>1470.97</v>
          </cell>
          <cell r="R1096">
            <v>1470.97</v>
          </cell>
          <cell r="S1096">
            <v>0</v>
          </cell>
          <cell r="T1096">
            <v>1470.97</v>
          </cell>
          <cell r="U1096">
            <v>1592.03</v>
          </cell>
          <cell r="V1096">
            <v>4405.99</v>
          </cell>
          <cell r="W1096">
            <v>-2813.96</v>
          </cell>
          <cell r="X1096">
            <v>4553.5600000000004</v>
          </cell>
          <cell r="Y1096">
            <v>1470.97</v>
          </cell>
          <cell r="Z1096" t="str">
            <v>ASP</v>
          </cell>
        </row>
        <row r="1097">
          <cell r="A1097" t="str">
            <v>Singapore</v>
          </cell>
          <cell r="B1097" t="str">
            <v>Country</v>
          </cell>
          <cell r="C1097" t="str">
            <v>Automotive Sales</v>
          </cell>
          <cell r="D1097" t="str">
            <v>COMMISSIONS</v>
          </cell>
          <cell r="E1097" t="str">
            <v>COMMISSIONS</v>
          </cell>
          <cell r="V1097">
            <v>16984.12</v>
          </cell>
          <cell r="W1097">
            <v>-16984.12</v>
          </cell>
          <cell r="X1097">
            <v>17394.38</v>
          </cell>
          <cell r="Y1097">
            <v>0</v>
          </cell>
          <cell r="Z1097" t="str">
            <v>Commissions (3rd Party)</v>
          </cell>
        </row>
        <row r="1098">
          <cell r="A1098" t="str">
            <v>Singapore</v>
          </cell>
          <cell r="B1098" t="str">
            <v>Country</v>
          </cell>
          <cell r="C1098" t="str">
            <v>Automotive Sales</v>
          </cell>
          <cell r="D1098" t="str">
            <v>CUSTOMER</v>
          </cell>
          <cell r="E1098" t="str">
            <v>FINANCIAL_ASSISTANCE</v>
          </cell>
          <cell r="V1098">
            <v>0.01</v>
          </cell>
          <cell r="W1098">
            <v>-0.01</v>
          </cell>
          <cell r="X1098">
            <v>0.01</v>
          </cell>
          <cell r="Y1098">
            <v>0</v>
          </cell>
          <cell r="Z1098" t="str">
            <v>Other Direct Opex</v>
          </cell>
        </row>
        <row r="1099">
          <cell r="A1099" t="str">
            <v>Singapore</v>
          </cell>
          <cell r="B1099" t="str">
            <v>Country</v>
          </cell>
          <cell r="C1099" t="str">
            <v>Automotive Sales</v>
          </cell>
          <cell r="D1099" t="str">
            <v>CUSTOMER</v>
          </cell>
          <cell r="E1099" t="str">
            <v>TRADE_POLICY_ADJ</v>
          </cell>
          <cell r="F1099">
            <v>13.07</v>
          </cell>
          <cell r="R1099">
            <v>13.07</v>
          </cell>
          <cell r="S1099">
            <v>0</v>
          </cell>
          <cell r="T1099">
            <v>13.07</v>
          </cell>
          <cell r="U1099">
            <v>14.41</v>
          </cell>
          <cell r="V1099">
            <v>0.01</v>
          </cell>
          <cell r="W1099">
            <v>14.4</v>
          </cell>
          <cell r="X1099">
            <v>0.01</v>
          </cell>
          <cell r="Y1099">
            <v>13.07</v>
          </cell>
          <cell r="Z1099" t="str">
            <v>Other Direct Opex</v>
          </cell>
        </row>
        <row r="1100">
          <cell r="A1100" t="str">
            <v>Singapore</v>
          </cell>
          <cell r="B1100" t="str">
            <v>Country</v>
          </cell>
          <cell r="C1100" t="str">
            <v>Automotive Sales</v>
          </cell>
          <cell r="D1100" t="str">
            <v>SERVICE</v>
          </cell>
          <cell r="E1100" t="str">
            <v>CONSULTANCY</v>
          </cell>
          <cell r="F1100">
            <v>16917.099999999999</v>
          </cell>
          <cell r="G1100">
            <v>-9900.75</v>
          </cell>
          <cell r="H1100">
            <v>-18050.060000000001</v>
          </cell>
          <cell r="I1100">
            <v>-3058.62</v>
          </cell>
          <cell r="R1100">
            <v>-14092.33</v>
          </cell>
          <cell r="S1100">
            <v>0</v>
          </cell>
          <cell r="T1100">
            <v>-14092.33</v>
          </cell>
          <cell r="U1100">
            <v>-14092.33</v>
          </cell>
          <cell r="V1100">
            <v>246317.77</v>
          </cell>
          <cell r="W1100">
            <v>-260410.1</v>
          </cell>
          <cell r="X1100">
            <v>246317.77</v>
          </cell>
          <cell r="Y1100">
            <v>-11033.710000000003</v>
          </cell>
          <cell r="Z1100" t="str">
            <v>Services</v>
          </cell>
        </row>
        <row r="1101">
          <cell r="A1101" t="str">
            <v>Singapore</v>
          </cell>
          <cell r="B1101" t="str">
            <v>Country</v>
          </cell>
          <cell r="C1101" t="str">
            <v>Automotive Sales</v>
          </cell>
          <cell r="D1101" t="str">
            <v>SERVICE</v>
          </cell>
          <cell r="E1101" t="str">
            <v>FINANCIAL_INSURANCE</v>
          </cell>
          <cell r="G1101">
            <v>38640.58</v>
          </cell>
          <cell r="R1101">
            <v>38640.58</v>
          </cell>
          <cell r="S1101">
            <v>0</v>
          </cell>
          <cell r="T1101">
            <v>38640.58</v>
          </cell>
          <cell r="U1101">
            <v>42129</v>
          </cell>
          <cell r="V1101">
            <v>68260</v>
          </cell>
          <cell r="W1101">
            <v>-26131</v>
          </cell>
          <cell r="X1101">
            <v>71198.37</v>
          </cell>
          <cell r="Y1101">
            <v>38640.58</v>
          </cell>
          <cell r="Z1101" t="str">
            <v>Services</v>
          </cell>
        </row>
        <row r="1102">
          <cell r="A1102" t="str">
            <v>Singapore</v>
          </cell>
          <cell r="B1102" t="str">
            <v>Country</v>
          </cell>
          <cell r="C1102" t="str">
            <v>Automotive Sales</v>
          </cell>
          <cell r="D1102" t="str">
            <v>SERVICE</v>
          </cell>
          <cell r="E1102" t="str">
            <v>FINANCIAL_OTHER</v>
          </cell>
          <cell r="V1102">
            <v>0.32</v>
          </cell>
          <cell r="W1102">
            <v>-0.32</v>
          </cell>
          <cell r="X1102">
            <v>0</v>
          </cell>
          <cell r="Y1102">
            <v>0</v>
          </cell>
          <cell r="Z1102" t="str">
            <v>Services</v>
          </cell>
        </row>
        <row r="1103">
          <cell r="A1103" t="str">
            <v>Singapore</v>
          </cell>
          <cell r="B1103" t="str">
            <v>Country</v>
          </cell>
          <cell r="C1103" t="str">
            <v>Automotive Sales</v>
          </cell>
          <cell r="D1103" t="str">
            <v>SERVICE</v>
          </cell>
          <cell r="E1103" t="str">
            <v>SITE</v>
          </cell>
          <cell r="V1103">
            <v>23.98</v>
          </cell>
          <cell r="W1103">
            <v>-23.98</v>
          </cell>
          <cell r="X1103">
            <v>25.4</v>
          </cell>
          <cell r="Y1103">
            <v>0</v>
          </cell>
          <cell r="Z1103" t="str">
            <v>Services</v>
          </cell>
        </row>
        <row r="1104">
          <cell r="A1104" t="str">
            <v>Singapore</v>
          </cell>
          <cell r="B1104" t="str">
            <v>Country</v>
          </cell>
          <cell r="C1104" t="str">
            <v>Automotive Sales</v>
          </cell>
          <cell r="D1104" t="str">
            <v>SERVICE</v>
          </cell>
          <cell r="E1104" t="str">
            <v>TECHNICAL_TESTING</v>
          </cell>
          <cell r="V1104">
            <v>2393.75</v>
          </cell>
          <cell r="W1104">
            <v>-2393.75</v>
          </cell>
          <cell r="X1104">
            <v>2393.75</v>
          </cell>
          <cell r="Y1104">
            <v>0</v>
          </cell>
          <cell r="Z1104" t="str">
            <v>Services</v>
          </cell>
        </row>
        <row r="1105">
          <cell r="A1105" t="str">
            <v>Singapore</v>
          </cell>
          <cell r="B1105" t="str">
            <v>Country</v>
          </cell>
          <cell r="C1105" t="str">
            <v>Automotive Sales</v>
          </cell>
          <cell r="D1105" t="str">
            <v>SERVICE</v>
          </cell>
          <cell r="E1105" t="str">
            <v>TECHNICAL_NON_R&amp;D</v>
          </cell>
          <cell r="V1105">
            <v>96.61</v>
          </cell>
          <cell r="W1105">
            <v>-96.61</v>
          </cell>
          <cell r="X1105">
            <v>101.77</v>
          </cell>
          <cell r="Y1105">
            <v>0</v>
          </cell>
          <cell r="Z1105" t="str">
            <v>Services</v>
          </cell>
        </row>
        <row r="1106">
          <cell r="A1106" t="str">
            <v>Singapore</v>
          </cell>
          <cell r="B1106" t="str">
            <v>Country</v>
          </cell>
          <cell r="C1106" t="str">
            <v>Automotive Sales</v>
          </cell>
          <cell r="D1106" t="str">
            <v>SERVICE</v>
          </cell>
          <cell r="E1106" t="str">
            <v>OTHER</v>
          </cell>
          <cell r="F1106">
            <v>7265.2</v>
          </cell>
          <cell r="G1106">
            <v>-798.99</v>
          </cell>
          <cell r="H1106">
            <v>5707.18</v>
          </cell>
          <cell r="I1106">
            <v>-2976.5</v>
          </cell>
          <cell r="R1106">
            <v>9196.89</v>
          </cell>
          <cell r="S1106">
            <v>0</v>
          </cell>
          <cell r="T1106">
            <v>9196.89</v>
          </cell>
          <cell r="U1106">
            <v>10109.39</v>
          </cell>
          <cell r="V1106">
            <v>63613.64</v>
          </cell>
          <cell r="W1106">
            <v>-53504.25</v>
          </cell>
          <cell r="X1106">
            <v>67695.899999999994</v>
          </cell>
          <cell r="Y1106">
            <v>12173.39</v>
          </cell>
          <cell r="Z1106" t="str">
            <v>Other Direct Opex</v>
          </cell>
        </row>
        <row r="1107">
          <cell r="A1107" t="str">
            <v>Singapore</v>
          </cell>
          <cell r="B1107" t="str">
            <v>Country</v>
          </cell>
          <cell r="C1107" t="str">
            <v>Automotive Sales</v>
          </cell>
          <cell r="D1107" t="str">
            <v>GOODS</v>
          </cell>
          <cell r="E1107" t="str">
            <v>OFFICE&amp;STATIONARY</v>
          </cell>
          <cell r="V1107">
            <v>27.26</v>
          </cell>
          <cell r="W1107">
            <v>-27.26</v>
          </cell>
          <cell r="X1107">
            <v>28.12</v>
          </cell>
          <cell r="Y1107">
            <v>0</v>
          </cell>
          <cell r="Z1107" t="str">
            <v>Other Direct Opex</v>
          </cell>
        </row>
        <row r="1108">
          <cell r="A1108" t="str">
            <v>Singapore</v>
          </cell>
          <cell r="B1108" t="str">
            <v>Country</v>
          </cell>
          <cell r="C1108" t="str">
            <v>Automotive Sales</v>
          </cell>
          <cell r="D1108" t="str">
            <v>GOODS</v>
          </cell>
          <cell r="E1108" t="str">
            <v>EQUIPMENT&amp;FURNITURE</v>
          </cell>
          <cell r="V1108">
            <v>2156.34</v>
          </cell>
          <cell r="W1108">
            <v>-2156.34</v>
          </cell>
          <cell r="X1108">
            <v>2231.7199999999998</v>
          </cell>
          <cell r="Y1108">
            <v>0</v>
          </cell>
          <cell r="Z1108" t="str">
            <v>Other Direct Opex</v>
          </cell>
        </row>
        <row r="1109">
          <cell r="A1109" t="str">
            <v>Singapore</v>
          </cell>
          <cell r="B1109" t="str">
            <v>Country</v>
          </cell>
          <cell r="C1109" t="str">
            <v>Automotive Sales</v>
          </cell>
          <cell r="D1109" t="str">
            <v>GOODS</v>
          </cell>
          <cell r="E1109" t="str">
            <v>SALES_AID</v>
          </cell>
          <cell r="G1109">
            <v>4332.97</v>
          </cell>
          <cell r="R1109">
            <v>4332.97</v>
          </cell>
          <cell r="S1109">
            <v>0</v>
          </cell>
          <cell r="T1109">
            <v>4332.97</v>
          </cell>
          <cell r="U1109">
            <v>4706.01</v>
          </cell>
          <cell r="V1109">
            <v>1284.51</v>
          </cell>
          <cell r="W1109">
            <v>3421.5</v>
          </cell>
          <cell r="X1109">
            <v>1307.28</v>
          </cell>
          <cell r="Y1109">
            <v>4332.97</v>
          </cell>
          <cell r="Z1109" t="str">
            <v>Other Direct Opex</v>
          </cell>
        </row>
        <row r="1110">
          <cell r="A1110" t="str">
            <v>Singapore</v>
          </cell>
          <cell r="B1110" t="str">
            <v>Country</v>
          </cell>
          <cell r="C1110" t="str">
            <v>Automotive Sales</v>
          </cell>
          <cell r="D1110" t="str">
            <v>M&amp;R</v>
          </cell>
          <cell r="E1110" t="str">
            <v>M&amp;R</v>
          </cell>
          <cell r="V1110">
            <v>4537.71</v>
          </cell>
          <cell r="W1110">
            <v>-4537.71</v>
          </cell>
          <cell r="X1110">
            <v>4860.38</v>
          </cell>
          <cell r="Y1110">
            <v>0</v>
          </cell>
          <cell r="Z1110" t="str">
            <v>Other Direct Opex</v>
          </cell>
        </row>
        <row r="1111">
          <cell r="A1111" t="str">
            <v>Singapore</v>
          </cell>
          <cell r="B1111" t="str">
            <v>Country</v>
          </cell>
          <cell r="C1111" t="str">
            <v>Automotive Sales</v>
          </cell>
          <cell r="D1111" t="str">
            <v>PRODUCT_TRANSPORTATI</v>
          </cell>
          <cell r="E1111" t="str">
            <v>TRANSPORTATION_OTHER</v>
          </cell>
          <cell r="V1111">
            <v>4535.97</v>
          </cell>
          <cell r="W1111">
            <v>-4535.97</v>
          </cell>
          <cell r="X1111">
            <v>4736.16</v>
          </cell>
          <cell r="Y1111">
            <v>0</v>
          </cell>
          <cell r="Z1111" t="str">
            <v>Freight/Transportation</v>
          </cell>
        </row>
        <row r="1112">
          <cell r="A1112" t="str">
            <v>Singapore</v>
          </cell>
          <cell r="B1112" t="str">
            <v>Country</v>
          </cell>
          <cell r="C1112" t="str">
            <v>Automotive Sales</v>
          </cell>
          <cell r="D1112" t="str">
            <v>TAX</v>
          </cell>
          <cell r="E1112" t="str">
            <v>TAX</v>
          </cell>
          <cell r="V1112">
            <v>80.23</v>
          </cell>
          <cell r="W1112">
            <v>-80.23</v>
          </cell>
          <cell r="X1112">
            <v>86.88</v>
          </cell>
          <cell r="Y1112">
            <v>0</v>
          </cell>
          <cell r="Z1112" t="str">
            <v>Other Direct Opex</v>
          </cell>
        </row>
        <row r="1113">
          <cell r="A1113" t="str">
            <v>Singapore</v>
          </cell>
          <cell r="B1113" t="str">
            <v>Country</v>
          </cell>
          <cell r="C1113" t="str">
            <v>Automotive Sales</v>
          </cell>
          <cell r="D1113" t="str">
            <v>OTHER CASH</v>
          </cell>
          <cell r="E1113" t="str">
            <v>RIGHT_TO</v>
          </cell>
          <cell r="V1113">
            <v>0</v>
          </cell>
          <cell r="W1113">
            <v>0</v>
          </cell>
          <cell r="X1113">
            <v>0</v>
          </cell>
          <cell r="Y1113">
            <v>0</v>
          </cell>
          <cell r="Z1113" t="str">
            <v>Other Direct Opex</v>
          </cell>
        </row>
        <row r="1114">
          <cell r="A1114" t="str">
            <v>Singapore</v>
          </cell>
          <cell r="B1114" t="str">
            <v>Country</v>
          </cell>
          <cell r="C1114" t="str">
            <v>Automotive Sales</v>
          </cell>
          <cell r="D1114" t="str">
            <v>FINANCIAL_NON CASH</v>
          </cell>
          <cell r="E1114" t="str">
            <v>DEPRECIATION</v>
          </cell>
          <cell r="V1114">
            <v>591</v>
          </cell>
          <cell r="W1114">
            <v>-591</v>
          </cell>
          <cell r="X1114">
            <v>591</v>
          </cell>
          <cell r="Y1114">
            <v>0</v>
          </cell>
          <cell r="Z1114" t="str">
            <v>Non Cash</v>
          </cell>
        </row>
        <row r="1115">
          <cell r="A1115" t="str">
            <v>Singapore</v>
          </cell>
          <cell r="B1115" t="str">
            <v>Country</v>
          </cell>
          <cell r="C1115" t="str">
            <v>Automotive Sales</v>
          </cell>
          <cell r="D1115" t="str">
            <v>FINANCIAL_NON CASH</v>
          </cell>
          <cell r="E1115" t="str">
            <v>RETIRE</v>
          </cell>
          <cell r="V1115">
            <v>282</v>
          </cell>
          <cell r="W1115">
            <v>-282</v>
          </cell>
          <cell r="X1115">
            <v>282</v>
          </cell>
          <cell r="Y1115">
            <v>0</v>
          </cell>
          <cell r="Z1115" t="str">
            <v>Non Cash</v>
          </cell>
        </row>
        <row r="1116">
          <cell r="A1116" t="str">
            <v>Singapore</v>
          </cell>
          <cell r="B1116" t="str">
            <v>Country</v>
          </cell>
          <cell r="C1116" t="str">
            <v>Automotive Sales</v>
          </cell>
          <cell r="D1116" t="str">
            <v>EMIT</v>
          </cell>
          <cell r="E1116" t="str">
            <v>TELECOM</v>
          </cell>
          <cell r="F1116">
            <v>771.34</v>
          </cell>
          <cell r="G1116">
            <v>115.05</v>
          </cell>
          <cell r="H1116">
            <v>369.21</v>
          </cell>
          <cell r="I1116">
            <v>113.74</v>
          </cell>
          <cell r="R1116">
            <v>1369.34</v>
          </cell>
          <cell r="S1116">
            <v>0</v>
          </cell>
          <cell r="T1116">
            <v>1369.34</v>
          </cell>
          <cell r="U1116">
            <v>1471.18</v>
          </cell>
          <cell r="V1116">
            <v>10338.77</v>
          </cell>
          <cell r="W1116">
            <v>-8867.59</v>
          </cell>
          <cell r="X1116">
            <v>10764.58</v>
          </cell>
          <cell r="Y1116">
            <v>1255.5999999999999</v>
          </cell>
          <cell r="Z1116" t="str">
            <v>Services</v>
          </cell>
        </row>
        <row r="1117">
          <cell r="A1117" t="str">
            <v>Singapore</v>
          </cell>
          <cell r="B1117" t="str">
            <v>Country</v>
          </cell>
          <cell r="C1117" t="str">
            <v>Distributor Business</v>
          </cell>
          <cell r="D1117" t="str">
            <v>EMPLOYEE</v>
          </cell>
          <cell r="E1117" t="str">
            <v>SWB</v>
          </cell>
          <cell r="F1117">
            <v>5248.64</v>
          </cell>
          <cell r="G1117">
            <v>5093.09</v>
          </cell>
          <cell r="H1117">
            <v>4340.88</v>
          </cell>
          <cell r="R1117">
            <v>14682.61</v>
          </cell>
          <cell r="S1117">
            <v>0</v>
          </cell>
          <cell r="T1117">
            <v>14682.61</v>
          </cell>
          <cell r="U1117">
            <v>16014.71</v>
          </cell>
          <cell r="V1117">
            <v>80286.320000000007</v>
          </cell>
          <cell r="W1117">
            <v>-64271.61</v>
          </cell>
          <cell r="X1117">
            <v>84609.37</v>
          </cell>
          <cell r="Y1117">
            <v>14682.61</v>
          </cell>
          <cell r="Z1117" t="str">
            <v>Employee Expenses</v>
          </cell>
        </row>
        <row r="1118">
          <cell r="A1118" t="str">
            <v>Singapore</v>
          </cell>
          <cell r="B1118" t="str">
            <v>Country</v>
          </cell>
          <cell r="C1118" t="str">
            <v>Distributor Business</v>
          </cell>
          <cell r="D1118" t="str">
            <v>EMPLOYEE</v>
          </cell>
          <cell r="E1118" t="str">
            <v>T&amp;E</v>
          </cell>
          <cell r="F1118">
            <v>209.59</v>
          </cell>
          <cell r="G1118">
            <v>998.52</v>
          </cell>
          <cell r="H1118">
            <v>2170.36</v>
          </cell>
          <cell r="R1118">
            <v>3378.47</v>
          </cell>
          <cell r="S1118">
            <v>0</v>
          </cell>
          <cell r="T1118">
            <v>3378.47</v>
          </cell>
          <cell r="U1118">
            <v>3677.96</v>
          </cell>
          <cell r="V1118">
            <v>5768.87</v>
          </cell>
          <cell r="W1118">
            <v>-2090.91</v>
          </cell>
          <cell r="X1118">
            <v>6048.33</v>
          </cell>
          <cell r="Y1118">
            <v>3378.4700000000003</v>
          </cell>
          <cell r="Z1118" t="str">
            <v>T&amp;E</v>
          </cell>
        </row>
        <row r="1119">
          <cell r="A1119" t="str">
            <v>Singapore</v>
          </cell>
          <cell r="B1119" t="str">
            <v>Country</v>
          </cell>
          <cell r="C1119" t="str">
            <v>Distributor Business</v>
          </cell>
          <cell r="D1119" t="str">
            <v>EMPLOYEE</v>
          </cell>
          <cell r="E1119" t="str">
            <v>TRAINING</v>
          </cell>
          <cell r="V1119">
            <v>2286.02</v>
          </cell>
          <cell r="W1119">
            <v>-2286.02</v>
          </cell>
          <cell r="X1119">
            <v>2357.4899999999998</v>
          </cell>
          <cell r="Y1119">
            <v>0</v>
          </cell>
          <cell r="Z1119" t="str">
            <v>Employee Expenses</v>
          </cell>
        </row>
        <row r="1120">
          <cell r="A1120" t="str">
            <v>Singapore</v>
          </cell>
          <cell r="B1120" t="str">
            <v>Country</v>
          </cell>
          <cell r="C1120" t="str">
            <v>Distributor Business</v>
          </cell>
          <cell r="D1120" t="str">
            <v>EMPLOYEE</v>
          </cell>
          <cell r="E1120" t="str">
            <v>PENSION</v>
          </cell>
          <cell r="F1120">
            <v>36.81</v>
          </cell>
          <cell r="G1120">
            <v>36.81</v>
          </cell>
          <cell r="H1120">
            <v>36.81</v>
          </cell>
          <cell r="R1120">
            <v>110.43</v>
          </cell>
          <cell r="S1120">
            <v>0</v>
          </cell>
          <cell r="T1120">
            <v>110.43</v>
          </cell>
          <cell r="U1120">
            <v>120.31</v>
          </cell>
          <cell r="V1120">
            <v>640.16999999999996</v>
          </cell>
          <cell r="W1120">
            <v>-519.86</v>
          </cell>
          <cell r="X1120">
            <v>676.17</v>
          </cell>
          <cell r="Y1120">
            <v>110.43</v>
          </cell>
          <cell r="Z1120" t="str">
            <v>Employee Expenses</v>
          </cell>
        </row>
        <row r="1121">
          <cell r="A1121" t="str">
            <v>Singapore</v>
          </cell>
          <cell r="B1121" t="str">
            <v>Country</v>
          </cell>
          <cell r="C1121" t="str">
            <v>Distributor Business</v>
          </cell>
          <cell r="D1121" t="str">
            <v>CUSTOMER</v>
          </cell>
          <cell r="E1121" t="str">
            <v>FINANCIAL_ASSISTANCE</v>
          </cell>
          <cell r="V1121">
            <v>9328.75</v>
          </cell>
          <cell r="W1121">
            <v>-9328.75</v>
          </cell>
          <cell r="X1121">
            <v>10298.09</v>
          </cell>
          <cell r="Y1121">
            <v>0</v>
          </cell>
          <cell r="Z1121" t="str">
            <v>Other Direct Opex</v>
          </cell>
        </row>
        <row r="1122">
          <cell r="A1122" t="str">
            <v>Singapore</v>
          </cell>
          <cell r="B1122" t="str">
            <v>Country</v>
          </cell>
          <cell r="C1122" t="str">
            <v>Distributor Business</v>
          </cell>
          <cell r="D1122" t="str">
            <v>SERVICE</v>
          </cell>
          <cell r="E1122" t="str">
            <v>CONSULTANCY</v>
          </cell>
          <cell r="F1122">
            <v>2051.8200000000002</v>
          </cell>
          <cell r="G1122">
            <v>9172.99</v>
          </cell>
          <cell r="H1122">
            <v>-3893.18</v>
          </cell>
          <cell r="I1122">
            <v>-3516.37</v>
          </cell>
          <cell r="R1122">
            <v>3815.26</v>
          </cell>
          <cell r="S1122">
            <v>0</v>
          </cell>
          <cell r="T1122">
            <v>3815.26</v>
          </cell>
          <cell r="U1122">
            <v>3815.26</v>
          </cell>
          <cell r="V1122">
            <v>87086.76</v>
          </cell>
          <cell r="W1122">
            <v>-83271.5</v>
          </cell>
          <cell r="X1122">
            <v>87086.76</v>
          </cell>
          <cell r="Y1122">
            <v>7331.6299999999992</v>
          </cell>
          <cell r="Z1122" t="str">
            <v>Services</v>
          </cell>
        </row>
        <row r="1123">
          <cell r="A1123" t="str">
            <v>Singapore</v>
          </cell>
          <cell r="B1123" t="str">
            <v>Country</v>
          </cell>
          <cell r="C1123" t="str">
            <v>Distributor Business</v>
          </cell>
          <cell r="D1123" t="str">
            <v>SERVICE</v>
          </cell>
          <cell r="E1123" t="str">
            <v>TECHNICAL_TESTING</v>
          </cell>
          <cell r="V1123">
            <v>2136.77</v>
          </cell>
          <cell r="W1123">
            <v>-2136.77</v>
          </cell>
          <cell r="X1123">
            <v>2136.77</v>
          </cell>
          <cell r="Y1123">
            <v>0</v>
          </cell>
          <cell r="Z1123" t="str">
            <v>Services</v>
          </cell>
        </row>
        <row r="1124">
          <cell r="A1124" t="str">
            <v>Singapore</v>
          </cell>
          <cell r="B1124" t="str">
            <v>Country</v>
          </cell>
          <cell r="C1124" t="str">
            <v>Distributor Business</v>
          </cell>
          <cell r="D1124" t="str">
            <v>GOODS</v>
          </cell>
          <cell r="E1124" t="str">
            <v>SALES_AID</v>
          </cell>
          <cell r="V1124">
            <v>2998.95</v>
          </cell>
          <cell r="W1124">
            <v>-2998.95</v>
          </cell>
          <cell r="X1124">
            <v>3042.33</v>
          </cell>
          <cell r="Y1124">
            <v>0</v>
          </cell>
          <cell r="Z1124" t="str">
            <v>Other Direct Opex</v>
          </cell>
        </row>
        <row r="1125">
          <cell r="A1125" t="str">
            <v>Singapore</v>
          </cell>
          <cell r="B1125" t="str">
            <v>Country</v>
          </cell>
          <cell r="C1125" t="str">
            <v>Distributor Business</v>
          </cell>
          <cell r="D1125" t="str">
            <v>PRODUCT_TRANSPORTATI</v>
          </cell>
          <cell r="E1125" t="str">
            <v>FREIGHT_TRUCK</v>
          </cell>
          <cell r="V1125">
            <v>-5.03</v>
          </cell>
          <cell r="W1125">
            <v>5.03</v>
          </cell>
          <cell r="X1125">
            <v>-5.28</v>
          </cell>
          <cell r="Y1125">
            <v>0</v>
          </cell>
          <cell r="Z1125" t="str">
            <v>Freight/Transportation</v>
          </cell>
        </row>
        <row r="1126">
          <cell r="A1126" t="str">
            <v>Singapore</v>
          </cell>
          <cell r="B1126" t="str">
            <v>Country</v>
          </cell>
          <cell r="C1126" t="str">
            <v>Distributor Business</v>
          </cell>
          <cell r="D1126" t="str">
            <v>PRODUCT_TRANSPORTATI</v>
          </cell>
          <cell r="E1126" t="str">
            <v>TRANSPORTATION_OTHER</v>
          </cell>
          <cell r="V1126">
            <v>43.85</v>
          </cell>
          <cell r="W1126">
            <v>-43.85</v>
          </cell>
          <cell r="X1126">
            <v>47.83</v>
          </cell>
          <cell r="Y1126">
            <v>0</v>
          </cell>
          <cell r="Z1126" t="str">
            <v>Freight/Transportation</v>
          </cell>
        </row>
        <row r="1127">
          <cell r="A1127" t="str">
            <v>Singapore</v>
          </cell>
          <cell r="B1127" t="str">
            <v>Country</v>
          </cell>
          <cell r="C1127" t="str">
            <v>Distributor Business</v>
          </cell>
          <cell r="D1127" t="str">
            <v>TAX</v>
          </cell>
          <cell r="E1127" t="str">
            <v>TAX</v>
          </cell>
          <cell r="V1127">
            <v>-21.16</v>
          </cell>
          <cell r="W1127">
            <v>21.16</v>
          </cell>
          <cell r="X1127">
            <v>-18.260000000000002</v>
          </cell>
          <cell r="Y1127">
            <v>0</v>
          </cell>
          <cell r="Z1127" t="str">
            <v>Other Direct Opex</v>
          </cell>
        </row>
        <row r="1128">
          <cell r="A1128" t="str">
            <v>Singapore</v>
          </cell>
          <cell r="B1128" t="str">
            <v>Country</v>
          </cell>
          <cell r="C1128" t="str">
            <v>Distributor Business</v>
          </cell>
          <cell r="D1128" t="str">
            <v>EMIT</v>
          </cell>
          <cell r="E1128" t="str">
            <v>TELECOM</v>
          </cell>
          <cell r="F1128">
            <v>167.79</v>
          </cell>
          <cell r="G1128">
            <v>234.28</v>
          </cell>
          <cell r="H1128">
            <v>288.41000000000003</v>
          </cell>
          <cell r="R1128">
            <v>690.48</v>
          </cell>
          <cell r="S1128">
            <v>0</v>
          </cell>
          <cell r="T1128">
            <v>690.48</v>
          </cell>
          <cell r="U1128">
            <v>739.15</v>
          </cell>
          <cell r="V1128">
            <v>1465.2</v>
          </cell>
          <cell r="W1128">
            <v>-726.05</v>
          </cell>
          <cell r="X1128">
            <v>1521.91</v>
          </cell>
          <cell r="Y1128">
            <v>690.48</v>
          </cell>
          <cell r="Z1128" t="str">
            <v>Services</v>
          </cell>
        </row>
        <row r="1129">
          <cell r="A1129" t="str">
            <v>Singapore</v>
          </cell>
          <cell r="B1129" t="str">
            <v>Country</v>
          </cell>
          <cell r="C1129" t="str">
            <v>Field Engineering Su</v>
          </cell>
          <cell r="D1129" t="str">
            <v>EMPLOYEE</v>
          </cell>
          <cell r="E1129" t="str">
            <v>SWB</v>
          </cell>
          <cell r="F1129">
            <v>7130.03</v>
          </cell>
          <cell r="G1129">
            <v>6974.48</v>
          </cell>
          <cell r="H1129">
            <v>7333.39</v>
          </cell>
          <cell r="R1129">
            <v>21437.9</v>
          </cell>
          <cell r="S1129">
            <v>0</v>
          </cell>
          <cell r="T1129">
            <v>21437.9</v>
          </cell>
          <cell r="U1129">
            <v>23387.13</v>
          </cell>
          <cell r="V1129">
            <v>91400.63</v>
          </cell>
          <cell r="W1129">
            <v>-68013.5</v>
          </cell>
          <cell r="X1129">
            <v>95932.02</v>
          </cell>
          <cell r="Y1129">
            <v>21437.899999999998</v>
          </cell>
          <cell r="Z1129" t="str">
            <v>Employee Expenses</v>
          </cell>
        </row>
        <row r="1130">
          <cell r="A1130" t="str">
            <v>Singapore</v>
          </cell>
          <cell r="B1130" t="str">
            <v>Country</v>
          </cell>
          <cell r="C1130" t="str">
            <v>Field Engineering Su</v>
          </cell>
          <cell r="D1130" t="str">
            <v>EMPLOYEE</v>
          </cell>
          <cell r="E1130" t="str">
            <v>T&amp;E</v>
          </cell>
          <cell r="F1130">
            <v>147.81</v>
          </cell>
          <cell r="G1130">
            <v>838.52</v>
          </cell>
          <cell r="H1130">
            <v>2743.2</v>
          </cell>
          <cell r="R1130">
            <v>3729.53</v>
          </cell>
          <cell r="S1130">
            <v>0</v>
          </cell>
          <cell r="T1130">
            <v>3729.53</v>
          </cell>
          <cell r="U1130">
            <v>4075.1</v>
          </cell>
          <cell r="V1130">
            <v>11043.63</v>
          </cell>
          <cell r="W1130">
            <v>-6968.53</v>
          </cell>
          <cell r="X1130">
            <v>11556.73</v>
          </cell>
          <cell r="Y1130">
            <v>3729.5299999999997</v>
          </cell>
          <cell r="Z1130" t="str">
            <v>T&amp;E</v>
          </cell>
        </row>
        <row r="1131">
          <cell r="A1131" t="str">
            <v>Singapore</v>
          </cell>
          <cell r="B1131" t="str">
            <v>Country</v>
          </cell>
          <cell r="C1131" t="str">
            <v>Field Engineering Su</v>
          </cell>
          <cell r="D1131" t="str">
            <v>EMPLOYEE</v>
          </cell>
          <cell r="E1131" t="str">
            <v>PENSION</v>
          </cell>
          <cell r="F1131">
            <v>52.85</v>
          </cell>
          <cell r="G1131">
            <v>52.85</v>
          </cell>
          <cell r="H1131">
            <v>52.85</v>
          </cell>
          <cell r="R1131">
            <v>158.55000000000001</v>
          </cell>
          <cell r="S1131">
            <v>0</v>
          </cell>
          <cell r="T1131">
            <v>158.55000000000001</v>
          </cell>
          <cell r="U1131">
            <v>172.46</v>
          </cell>
          <cell r="V1131">
            <v>788.29</v>
          </cell>
          <cell r="W1131">
            <v>-615.83000000000004</v>
          </cell>
          <cell r="X1131">
            <v>829.77</v>
          </cell>
          <cell r="Y1131">
            <v>158.55000000000001</v>
          </cell>
          <cell r="Z1131" t="str">
            <v>Employee Expenses</v>
          </cell>
        </row>
        <row r="1132">
          <cell r="A1132" t="str">
            <v>Singapore</v>
          </cell>
          <cell r="B1132" t="str">
            <v>Country</v>
          </cell>
          <cell r="C1132" t="str">
            <v>Field Engineering Su</v>
          </cell>
          <cell r="D1132" t="str">
            <v>SERVICE</v>
          </cell>
          <cell r="E1132" t="str">
            <v>CONSULTANCY</v>
          </cell>
          <cell r="F1132">
            <v>-11207.5</v>
          </cell>
          <cell r="G1132">
            <v>19014.169999999998</v>
          </cell>
          <cell r="H1132">
            <v>1085.5999999999999</v>
          </cell>
          <cell r="I1132">
            <v>-8446.73</v>
          </cell>
          <cell r="R1132">
            <v>445.54</v>
          </cell>
          <cell r="S1132">
            <v>0</v>
          </cell>
          <cell r="T1132">
            <v>445.54</v>
          </cell>
          <cell r="U1132">
            <v>445.54</v>
          </cell>
          <cell r="V1132">
            <v>186194.18</v>
          </cell>
          <cell r="W1132">
            <v>-185748.64</v>
          </cell>
          <cell r="X1132">
            <v>186194.18</v>
          </cell>
          <cell r="Y1132">
            <v>8892.2699999999986</v>
          </cell>
          <cell r="Z1132" t="str">
            <v>Services</v>
          </cell>
        </row>
        <row r="1133">
          <cell r="A1133" t="str">
            <v>Singapore</v>
          </cell>
          <cell r="B1133" t="str">
            <v>Country</v>
          </cell>
          <cell r="C1133" t="str">
            <v>Field Engineering Su</v>
          </cell>
          <cell r="D1133" t="str">
            <v>SERVICE</v>
          </cell>
          <cell r="E1133" t="str">
            <v>FINANCIAL_OTHER</v>
          </cell>
          <cell r="V1133">
            <v>0</v>
          </cell>
          <cell r="W1133">
            <v>0</v>
          </cell>
          <cell r="X1133">
            <v>0</v>
          </cell>
          <cell r="Y1133">
            <v>0</v>
          </cell>
          <cell r="Z1133" t="str">
            <v>Services</v>
          </cell>
        </row>
        <row r="1134">
          <cell r="A1134" t="str">
            <v>Singapore</v>
          </cell>
          <cell r="B1134" t="str">
            <v>Country</v>
          </cell>
          <cell r="C1134" t="str">
            <v>Field Engineering Su</v>
          </cell>
          <cell r="D1134" t="str">
            <v>SERVICE</v>
          </cell>
          <cell r="E1134" t="str">
            <v>TECHNICAL_TESTING</v>
          </cell>
          <cell r="V1134">
            <v>2444.59</v>
          </cell>
          <cell r="W1134">
            <v>-2444.59</v>
          </cell>
          <cell r="X1134">
            <v>2444.59</v>
          </cell>
          <cell r="Y1134">
            <v>0</v>
          </cell>
          <cell r="Z1134" t="str">
            <v>Services</v>
          </cell>
        </row>
        <row r="1135">
          <cell r="A1135" t="str">
            <v>Singapore</v>
          </cell>
          <cell r="B1135" t="str">
            <v>Country</v>
          </cell>
          <cell r="C1135" t="str">
            <v>Field Engineering Su</v>
          </cell>
          <cell r="D1135" t="str">
            <v>GOODS</v>
          </cell>
          <cell r="E1135" t="str">
            <v>SALES_AID</v>
          </cell>
          <cell r="V1135">
            <v>191.62</v>
          </cell>
          <cell r="W1135">
            <v>-191.62</v>
          </cell>
          <cell r="X1135">
            <v>193.01</v>
          </cell>
          <cell r="Y1135">
            <v>0</v>
          </cell>
          <cell r="Z1135" t="str">
            <v>Other Direct Opex</v>
          </cell>
        </row>
        <row r="1136">
          <cell r="A1136" t="str">
            <v>Singapore</v>
          </cell>
          <cell r="B1136" t="str">
            <v>Country</v>
          </cell>
          <cell r="C1136" t="str">
            <v>Field Engineering Su</v>
          </cell>
          <cell r="D1136" t="str">
            <v>EMIT</v>
          </cell>
          <cell r="E1136" t="str">
            <v>TELECOM</v>
          </cell>
          <cell r="F1136">
            <v>137.26</v>
          </cell>
          <cell r="G1136">
            <v>237.22</v>
          </cell>
          <cell r="H1136">
            <v>144.94999999999999</v>
          </cell>
          <cell r="R1136">
            <v>519.42999999999995</v>
          </cell>
          <cell r="S1136">
            <v>0</v>
          </cell>
          <cell r="T1136">
            <v>519.42999999999995</v>
          </cell>
          <cell r="U1136">
            <v>555.74</v>
          </cell>
          <cell r="V1136">
            <v>2382.77</v>
          </cell>
          <cell r="W1136">
            <v>-1827.03</v>
          </cell>
          <cell r="X1136">
            <v>2481.4699999999998</v>
          </cell>
          <cell r="Y1136">
            <v>519.43000000000006</v>
          </cell>
          <cell r="Z1136" t="str">
            <v>Services</v>
          </cell>
        </row>
        <row r="1137">
          <cell r="A1137" t="str">
            <v>Singapore</v>
          </cell>
          <cell r="B1137" t="str">
            <v>Country</v>
          </cell>
          <cell r="C1137" t="str">
            <v>Industrial Sales</v>
          </cell>
          <cell r="D1137" t="str">
            <v>EMPLOYEE</v>
          </cell>
          <cell r="E1137" t="str">
            <v>SWB</v>
          </cell>
          <cell r="F1137">
            <v>14855.79</v>
          </cell>
          <cell r="G1137">
            <v>14856.45</v>
          </cell>
          <cell r="H1137">
            <v>15753.73</v>
          </cell>
          <cell r="R1137">
            <v>45465.97</v>
          </cell>
          <cell r="S1137">
            <v>0</v>
          </cell>
          <cell r="T1137">
            <v>45465.97</v>
          </cell>
          <cell r="U1137">
            <v>49596.86</v>
          </cell>
          <cell r="V1137">
            <v>177862.57</v>
          </cell>
          <cell r="W1137">
            <v>-128265.71</v>
          </cell>
          <cell r="X1137">
            <v>186600.56</v>
          </cell>
          <cell r="Y1137">
            <v>45465.97</v>
          </cell>
          <cell r="Z1137" t="str">
            <v>Employee Expenses</v>
          </cell>
        </row>
        <row r="1138">
          <cell r="A1138" t="str">
            <v>Singapore</v>
          </cell>
          <cell r="B1138" t="str">
            <v>Country</v>
          </cell>
          <cell r="C1138" t="str">
            <v>Industrial Sales</v>
          </cell>
          <cell r="D1138" t="str">
            <v>EMPLOYEE</v>
          </cell>
          <cell r="E1138" t="str">
            <v>T&amp;E</v>
          </cell>
          <cell r="F1138">
            <v>2823.75</v>
          </cell>
          <cell r="H1138">
            <v>8453.2099999999991</v>
          </cell>
          <cell r="R1138">
            <v>11276.96</v>
          </cell>
          <cell r="S1138">
            <v>0</v>
          </cell>
          <cell r="T1138">
            <v>11276.96</v>
          </cell>
          <cell r="U1138">
            <v>12328.05</v>
          </cell>
          <cell r="V1138">
            <v>32918.25</v>
          </cell>
          <cell r="W1138">
            <v>-20590.2</v>
          </cell>
          <cell r="X1138">
            <v>34622.65</v>
          </cell>
          <cell r="Y1138">
            <v>11276.96</v>
          </cell>
          <cell r="Z1138" t="str">
            <v>T&amp;E</v>
          </cell>
        </row>
        <row r="1139">
          <cell r="A1139" t="str">
            <v>Singapore</v>
          </cell>
          <cell r="B1139" t="str">
            <v>Country</v>
          </cell>
          <cell r="C1139" t="str">
            <v>Industrial Sales</v>
          </cell>
          <cell r="D1139" t="str">
            <v>EMPLOYEE</v>
          </cell>
          <cell r="E1139" t="str">
            <v>TRAINING</v>
          </cell>
          <cell r="V1139">
            <v>6601.18</v>
          </cell>
          <cell r="W1139">
            <v>-6601.18</v>
          </cell>
          <cell r="X1139">
            <v>6730.91</v>
          </cell>
          <cell r="Y1139">
            <v>0</v>
          </cell>
          <cell r="Z1139" t="str">
            <v>Employee Expenses</v>
          </cell>
        </row>
        <row r="1140">
          <cell r="A1140" t="str">
            <v>Singapore</v>
          </cell>
          <cell r="B1140" t="str">
            <v>Country</v>
          </cell>
          <cell r="C1140" t="str">
            <v>Industrial Sales</v>
          </cell>
          <cell r="D1140" t="str">
            <v>EMPLOYEE</v>
          </cell>
          <cell r="E1140" t="str">
            <v>PENSION</v>
          </cell>
          <cell r="F1140">
            <v>107.87</v>
          </cell>
          <cell r="G1140">
            <v>107.87</v>
          </cell>
          <cell r="H1140">
            <v>107.87</v>
          </cell>
          <cell r="R1140">
            <v>323.61</v>
          </cell>
          <cell r="S1140">
            <v>0</v>
          </cell>
          <cell r="T1140">
            <v>323.61</v>
          </cell>
          <cell r="U1140">
            <v>352.01</v>
          </cell>
          <cell r="V1140">
            <v>1565.9</v>
          </cell>
          <cell r="W1140">
            <v>-1213.8900000000001</v>
          </cell>
          <cell r="X1140">
            <v>1648.35</v>
          </cell>
          <cell r="Y1140">
            <v>323.61</v>
          </cell>
          <cell r="Z1140" t="str">
            <v>Employee Expenses</v>
          </cell>
        </row>
        <row r="1141">
          <cell r="A1141" t="str">
            <v>Singapore</v>
          </cell>
          <cell r="B1141" t="str">
            <v>Country</v>
          </cell>
          <cell r="C1141" t="str">
            <v>Industrial Sales</v>
          </cell>
          <cell r="D1141" t="str">
            <v>ASP</v>
          </cell>
          <cell r="E1141" t="str">
            <v>ASP</v>
          </cell>
          <cell r="V1141">
            <v>1025.94</v>
          </cell>
          <cell r="W1141">
            <v>-1025.94</v>
          </cell>
          <cell r="X1141">
            <v>1028.99</v>
          </cell>
          <cell r="Y1141">
            <v>0</v>
          </cell>
          <cell r="Z1141" t="str">
            <v>ASP</v>
          </cell>
        </row>
        <row r="1142">
          <cell r="A1142" t="str">
            <v>Singapore</v>
          </cell>
          <cell r="B1142" t="str">
            <v>Country</v>
          </cell>
          <cell r="C1142" t="str">
            <v>Industrial Sales</v>
          </cell>
          <cell r="D1142" t="str">
            <v>COMMISSIONS</v>
          </cell>
          <cell r="E1142" t="str">
            <v>COMMISSIONS</v>
          </cell>
          <cell r="V1142">
            <v>6072.9</v>
          </cell>
          <cell r="W1142">
            <v>-6072.9</v>
          </cell>
          <cell r="X1142">
            <v>6219.59</v>
          </cell>
          <cell r="Y1142">
            <v>0</v>
          </cell>
          <cell r="Z1142" t="str">
            <v>Commissions (3rd Party)</v>
          </cell>
        </row>
        <row r="1143">
          <cell r="A1143" t="str">
            <v>Singapore</v>
          </cell>
          <cell r="B1143" t="str">
            <v>Country</v>
          </cell>
          <cell r="C1143" t="str">
            <v>Industrial Sales</v>
          </cell>
          <cell r="D1143" t="str">
            <v>CUSTOMER</v>
          </cell>
          <cell r="E1143" t="str">
            <v>FINANCIAL_ASSISTANCE</v>
          </cell>
          <cell r="V1143">
            <v>5990.71</v>
          </cell>
          <cell r="W1143">
            <v>-5990.71</v>
          </cell>
          <cell r="X1143">
            <v>6462.63</v>
          </cell>
          <cell r="Y1143">
            <v>0</v>
          </cell>
          <cell r="Z1143" t="str">
            <v>Other Direct Opex</v>
          </cell>
        </row>
        <row r="1144">
          <cell r="A1144" t="str">
            <v>Singapore</v>
          </cell>
          <cell r="B1144" t="str">
            <v>Country</v>
          </cell>
          <cell r="C1144" t="str">
            <v>Industrial Sales</v>
          </cell>
          <cell r="D1144" t="str">
            <v>CUSTOMER</v>
          </cell>
          <cell r="E1144" t="str">
            <v>SAMPLE</v>
          </cell>
          <cell r="G1144">
            <v>162.94</v>
          </cell>
          <cell r="R1144">
            <v>162.94</v>
          </cell>
          <cell r="S1144">
            <v>0</v>
          </cell>
          <cell r="T1144">
            <v>162.94</v>
          </cell>
          <cell r="U1144">
            <v>176.96</v>
          </cell>
          <cell r="W1144">
            <v>176.96</v>
          </cell>
          <cell r="Y1144">
            <v>162.94</v>
          </cell>
          <cell r="Z1144" t="str">
            <v>Other Direct Opex</v>
          </cell>
        </row>
        <row r="1145">
          <cell r="A1145" t="str">
            <v>Singapore</v>
          </cell>
          <cell r="B1145" t="str">
            <v>Country</v>
          </cell>
          <cell r="C1145" t="str">
            <v>Industrial Sales</v>
          </cell>
          <cell r="D1145" t="str">
            <v>CUSTOMER</v>
          </cell>
          <cell r="E1145" t="str">
            <v>TRADE_POLICY_ADJ</v>
          </cell>
          <cell r="V1145">
            <v>19.559999999999999</v>
          </cell>
          <cell r="W1145">
            <v>-19.559999999999999</v>
          </cell>
          <cell r="X1145">
            <v>20.9</v>
          </cell>
          <cell r="Y1145">
            <v>0</v>
          </cell>
          <cell r="Z1145" t="str">
            <v>Other Direct Opex</v>
          </cell>
        </row>
        <row r="1146">
          <cell r="A1146" t="str">
            <v>Singapore</v>
          </cell>
          <cell r="B1146" t="str">
            <v>Country</v>
          </cell>
          <cell r="C1146" t="str">
            <v>Industrial Sales</v>
          </cell>
          <cell r="D1146" t="str">
            <v>SERVICE</v>
          </cell>
          <cell r="E1146" t="str">
            <v>CONSULTANCY</v>
          </cell>
          <cell r="F1146">
            <v>-36948.74</v>
          </cell>
          <cell r="G1146">
            <v>20129.03</v>
          </cell>
          <cell r="H1146">
            <v>340.42</v>
          </cell>
          <cell r="I1146">
            <v>-206.09</v>
          </cell>
          <cell r="R1146">
            <v>-16685.38</v>
          </cell>
          <cell r="S1146">
            <v>0</v>
          </cell>
          <cell r="T1146">
            <v>-16685.38</v>
          </cell>
          <cell r="U1146">
            <v>-16685.38</v>
          </cell>
          <cell r="V1146">
            <v>208350.4</v>
          </cell>
          <cell r="W1146">
            <v>-225035.78</v>
          </cell>
          <cell r="X1146">
            <v>208350.4</v>
          </cell>
          <cell r="Y1146">
            <v>-16479.29</v>
          </cell>
          <cell r="Z1146" t="str">
            <v>Services</v>
          </cell>
        </row>
        <row r="1147">
          <cell r="A1147" t="str">
            <v>Singapore</v>
          </cell>
          <cell r="B1147" t="str">
            <v>Country</v>
          </cell>
          <cell r="C1147" t="str">
            <v>Industrial Sales</v>
          </cell>
          <cell r="D1147" t="str">
            <v>SERVICE</v>
          </cell>
          <cell r="E1147" t="str">
            <v>FINANCIAL_INSURANCE</v>
          </cell>
          <cell r="G1147">
            <v>27299.439999999999</v>
          </cell>
          <cell r="R1147">
            <v>27299.439999999999</v>
          </cell>
          <cell r="S1147">
            <v>0</v>
          </cell>
          <cell r="T1147">
            <v>27299.439999999999</v>
          </cell>
          <cell r="U1147">
            <v>29764</v>
          </cell>
          <cell r="V1147">
            <v>56466</v>
          </cell>
          <cell r="W1147">
            <v>-26702</v>
          </cell>
          <cell r="X1147">
            <v>58896.68</v>
          </cell>
          <cell r="Y1147">
            <v>27299.439999999999</v>
          </cell>
          <cell r="Z1147" t="str">
            <v>Services</v>
          </cell>
        </row>
        <row r="1148">
          <cell r="A1148" t="str">
            <v>Singapore</v>
          </cell>
          <cell r="B1148" t="str">
            <v>Country</v>
          </cell>
          <cell r="C1148" t="str">
            <v>Industrial Sales</v>
          </cell>
          <cell r="D1148" t="str">
            <v>SERVICE</v>
          </cell>
          <cell r="E1148" t="str">
            <v>SITE</v>
          </cell>
          <cell r="V1148">
            <v>8.2200000000000006</v>
          </cell>
          <cell r="W1148">
            <v>-8.2200000000000006</v>
          </cell>
          <cell r="X1148">
            <v>8.6999999999999993</v>
          </cell>
          <cell r="Y1148">
            <v>0</v>
          </cell>
          <cell r="Z1148" t="str">
            <v>Services</v>
          </cell>
        </row>
        <row r="1149">
          <cell r="A1149" t="str">
            <v>Singapore</v>
          </cell>
          <cell r="B1149" t="str">
            <v>Country</v>
          </cell>
          <cell r="C1149" t="str">
            <v>Industrial Sales</v>
          </cell>
          <cell r="D1149" t="str">
            <v>SERVICE</v>
          </cell>
          <cell r="E1149" t="str">
            <v>TECHNICAL_TESTING</v>
          </cell>
          <cell r="F1149">
            <v>322.87</v>
          </cell>
          <cell r="G1149">
            <v>1130.04</v>
          </cell>
          <cell r="H1149">
            <v>605.14</v>
          </cell>
          <cell r="I1149">
            <v>17.8</v>
          </cell>
          <cell r="R1149">
            <v>2075.85</v>
          </cell>
          <cell r="S1149">
            <v>0</v>
          </cell>
          <cell r="T1149">
            <v>2075.85</v>
          </cell>
          <cell r="U1149">
            <v>2075.85</v>
          </cell>
          <cell r="V1149">
            <v>7403.4</v>
          </cell>
          <cell r="W1149">
            <v>-5327.55</v>
          </cell>
          <cell r="X1149">
            <v>7403.4</v>
          </cell>
          <cell r="Y1149">
            <v>2058.0499999999997</v>
          </cell>
          <cell r="Z1149" t="str">
            <v>Services</v>
          </cell>
        </row>
        <row r="1150">
          <cell r="A1150" t="str">
            <v>Singapore</v>
          </cell>
          <cell r="B1150" t="str">
            <v>Country</v>
          </cell>
          <cell r="C1150" t="str">
            <v>Industrial Sales</v>
          </cell>
          <cell r="D1150" t="str">
            <v>SERVICE</v>
          </cell>
          <cell r="E1150" t="str">
            <v>OTHER</v>
          </cell>
          <cell r="F1150">
            <v>6479.78</v>
          </cell>
          <cell r="G1150">
            <v>-712.59</v>
          </cell>
          <cell r="H1150">
            <v>5090.17</v>
          </cell>
          <cell r="I1150">
            <v>-2654.71</v>
          </cell>
          <cell r="R1150">
            <v>8202.65</v>
          </cell>
          <cell r="S1150">
            <v>0</v>
          </cell>
          <cell r="T1150">
            <v>8202.65</v>
          </cell>
          <cell r="U1150">
            <v>9016.49</v>
          </cell>
          <cell r="V1150">
            <v>52240.43</v>
          </cell>
          <cell r="W1150">
            <v>-43223.94</v>
          </cell>
          <cell r="X1150">
            <v>55266.82</v>
          </cell>
          <cell r="Y1150">
            <v>10857.36</v>
          </cell>
          <cell r="Z1150" t="str">
            <v>Other Direct Opex</v>
          </cell>
        </row>
        <row r="1151">
          <cell r="A1151" t="str">
            <v>Singapore</v>
          </cell>
          <cell r="B1151" t="str">
            <v>Country</v>
          </cell>
          <cell r="C1151" t="str">
            <v>Industrial Sales</v>
          </cell>
          <cell r="D1151" t="str">
            <v>GOODS</v>
          </cell>
          <cell r="E1151" t="str">
            <v>EQUIPMENT&amp;FURNITURE</v>
          </cell>
          <cell r="F1151">
            <v>849.03</v>
          </cell>
          <cell r="R1151">
            <v>849.03</v>
          </cell>
          <cell r="S1151">
            <v>0</v>
          </cell>
          <cell r="T1151">
            <v>849.03</v>
          </cell>
          <cell r="U1151">
            <v>929.89</v>
          </cell>
          <cell r="V1151">
            <v>1502.99</v>
          </cell>
          <cell r="W1151">
            <v>-573.1</v>
          </cell>
          <cell r="X1151">
            <v>1529.88</v>
          </cell>
          <cell r="Y1151">
            <v>849.03</v>
          </cell>
          <cell r="Z1151" t="str">
            <v>Other Direct Opex</v>
          </cell>
        </row>
        <row r="1152">
          <cell r="A1152" t="str">
            <v>Singapore</v>
          </cell>
          <cell r="B1152" t="str">
            <v>Country</v>
          </cell>
          <cell r="C1152" t="str">
            <v>Industrial Sales</v>
          </cell>
          <cell r="D1152" t="str">
            <v>GOODS</v>
          </cell>
          <cell r="E1152" t="str">
            <v>SALES_AID</v>
          </cell>
          <cell r="V1152">
            <v>510.27</v>
          </cell>
          <cell r="W1152">
            <v>-510.27</v>
          </cell>
          <cell r="X1152">
            <v>513.16999999999996</v>
          </cell>
          <cell r="Y1152">
            <v>0</v>
          </cell>
          <cell r="Z1152" t="str">
            <v>Other Direct Opex</v>
          </cell>
        </row>
        <row r="1153">
          <cell r="A1153" t="str">
            <v>Singapore</v>
          </cell>
          <cell r="B1153" t="str">
            <v>Country</v>
          </cell>
          <cell r="C1153" t="str">
            <v>Industrial Sales</v>
          </cell>
          <cell r="D1153" t="str">
            <v>PRODUCT_TRANSPORTATI</v>
          </cell>
          <cell r="E1153" t="str">
            <v>FREIGHT_AIR</v>
          </cell>
          <cell r="V1153">
            <v>1271.72</v>
          </cell>
          <cell r="W1153">
            <v>-1271.72</v>
          </cell>
          <cell r="X1153">
            <v>1271.72</v>
          </cell>
          <cell r="Y1153">
            <v>0</v>
          </cell>
          <cell r="Z1153" t="str">
            <v>Freight/Transportation</v>
          </cell>
        </row>
        <row r="1154">
          <cell r="A1154" t="str">
            <v>Singapore</v>
          </cell>
          <cell r="B1154" t="str">
            <v>Country</v>
          </cell>
          <cell r="C1154" t="str">
            <v>Industrial Sales</v>
          </cell>
          <cell r="D1154" t="str">
            <v>PRODUCT_TRANSPORTATI</v>
          </cell>
          <cell r="E1154" t="str">
            <v>TRANSPORTATION_OTHER</v>
          </cell>
          <cell r="G1154">
            <v>48.04</v>
          </cell>
          <cell r="R1154">
            <v>48.04</v>
          </cell>
          <cell r="S1154">
            <v>0</v>
          </cell>
          <cell r="T1154">
            <v>48.04</v>
          </cell>
          <cell r="U1154">
            <v>51.99</v>
          </cell>
          <cell r="V1154">
            <v>582.66999999999996</v>
          </cell>
          <cell r="W1154">
            <v>-530.67999999999995</v>
          </cell>
          <cell r="X1154">
            <v>615.17999999999995</v>
          </cell>
          <cell r="Y1154">
            <v>48.04</v>
          </cell>
          <cell r="Z1154" t="str">
            <v>Freight/Transportation</v>
          </cell>
        </row>
        <row r="1155">
          <cell r="A1155" t="str">
            <v>Singapore</v>
          </cell>
          <cell r="B1155" t="str">
            <v>Country</v>
          </cell>
          <cell r="C1155" t="str">
            <v>Industrial Sales</v>
          </cell>
          <cell r="D1155" t="str">
            <v>TAX</v>
          </cell>
          <cell r="E1155" t="str">
            <v>TAX</v>
          </cell>
          <cell r="F1155">
            <v>6.44</v>
          </cell>
          <cell r="G1155">
            <v>7.12</v>
          </cell>
          <cell r="H1155">
            <v>7.12</v>
          </cell>
          <cell r="R1155">
            <v>20.68</v>
          </cell>
          <cell r="S1155">
            <v>0</v>
          </cell>
          <cell r="T1155">
            <v>20.68</v>
          </cell>
          <cell r="U1155">
            <v>22.57</v>
          </cell>
          <cell r="V1155">
            <v>34.369999999999997</v>
          </cell>
          <cell r="W1155">
            <v>-11.8</v>
          </cell>
          <cell r="X1155">
            <v>35.22</v>
          </cell>
          <cell r="Y1155">
            <v>20.68</v>
          </cell>
          <cell r="Z1155" t="str">
            <v>Other Direct Opex</v>
          </cell>
        </row>
        <row r="1156">
          <cell r="A1156" t="str">
            <v>Singapore</v>
          </cell>
          <cell r="B1156" t="str">
            <v>Country</v>
          </cell>
          <cell r="C1156" t="str">
            <v>Industrial Sales</v>
          </cell>
          <cell r="D1156" t="str">
            <v>OTHER CASH</v>
          </cell>
          <cell r="E1156" t="str">
            <v>MEMBERSHIP</v>
          </cell>
          <cell r="F1156">
            <v>83.66</v>
          </cell>
          <cell r="G1156">
            <v>83.66</v>
          </cell>
          <cell r="H1156">
            <v>83.66</v>
          </cell>
          <cell r="R1156">
            <v>250.98</v>
          </cell>
          <cell r="S1156">
            <v>0</v>
          </cell>
          <cell r="T1156">
            <v>250.98</v>
          </cell>
          <cell r="U1156">
            <v>273.83</v>
          </cell>
          <cell r="V1156">
            <v>632.6</v>
          </cell>
          <cell r="W1156">
            <v>-358.77</v>
          </cell>
          <cell r="X1156">
            <v>649.25</v>
          </cell>
          <cell r="Y1156">
            <v>250.98</v>
          </cell>
          <cell r="Z1156" t="str">
            <v>Other Direct Opex</v>
          </cell>
        </row>
        <row r="1157">
          <cell r="A1157" t="str">
            <v>Singapore</v>
          </cell>
          <cell r="B1157" t="str">
            <v>Country</v>
          </cell>
          <cell r="C1157" t="str">
            <v>Industrial Sales</v>
          </cell>
          <cell r="D1157" t="str">
            <v>EMIT</v>
          </cell>
          <cell r="E1157" t="str">
            <v>TELECOM</v>
          </cell>
          <cell r="F1157">
            <v>302.23</v>
          </cell>
          <cell r="H1157">
            <v>1409.1</v>
          </cell>
          <cell r="R1157">
            <v>1711.33</v>
          </cell>
          <cell r="S1157">
            <v>0</v>
          </cell>
          <cell r="T1157">
            <v>1711.33</v>
          </cell>
          <cell r="U1157">
            <v>1835.3</v>
          </cell>
          <cell r="V1157">
            <v>6406.68</v>
          </cell>
          <cell r="W1157">
            <v>-4571.38</v>
          </cell>
          <cell r="X1157">
            <v>6656.68</v>
          </cell>
          <cell r="Y1157">
            <v>1711.33</v>
          </cell>
          <cell r="Z1157" t="str">
            <v>Services</v>
          </cell>
        </row>
        <row r="1158">
          <cell r="A1158" t="str">
            <v>Singapore</v>
          </cell>
          <cell r="B1158" t="str">
            <v>Country</v>
          </cell>
          <cell r="C1158" t="str">
            <v>Industrial Sales</v>
          </cell>
          <cell r="D1158" t="str">
            <v>HR</v>
          </cell>
          <cell r="E1158" t="str">
            <v>HR</v>
          </cell>
          <cell r="F1158">
            <v>126.5</v>
          </cell>
          <cell r="G1158">
            <v>1568.64</v>
          </cell>
          <cell r="H1158">
            <v>784.32</v>
          </cell>
          <cell r="R1158">
            <v>2479.46</v>
          </cell>
          <cell r="S1158">
            <v>0</v>
          </cell>
          <cell r="T1158">
            <v>2479.46</v>
          </cell>
          <cell r="U1158">
            <v>2693.82</v>
          </cell>
          <cell r="V1158">
            <v>4686.2700000000004</v>
          </cell>
          <cell r="W1158">
            <v>-1992.45</v>
          </cell>
          <cell r="X1158">
            <v>4795.66</v>
          </cell>
          <cell r="Y1158">
            <v>2479.46</v>
          </cell>
          <cell r="Z1158" t="str">
            <v>Services</v>
          </cell>
        </row>
        <row r="1159">
          <cell r="A1159" t="str">
            <v>Singapore</v>
          </cell>
          <cell r="B1159" t="str">
            <v>Country</v>
          </cell>
          <cell r="C1159" t="str">
            <v>Industrial Sales</v>
          </cell>
          <cell r="D1159" t="str">
            <v>TREASURERS</v>
          </cell>
          <cell r="E1159" t="str">
            <v>FINANCIAL_OTHER</v>
          </cell>
          <cell r="V1159">
            <v>32.270000000000003</v>
          </cell>
          <cell r="W1159">
            <v>-32.270000000000003</v>
          </cell>
          <cell r="X1159">
            <v>36.229999999999997</v>
          </cell>
          <cell r="Y1159">
            <v>0</v>
          </cell>
          <cell r="Z1159" t="str">
            <v>Services</v>
          </cell>
        </row>
        <row r="1160">
          <cell r="A1160" t="str">
            <v>Singapore</v>
          </cell>
          <cell r="B1160" t="str">
            <v>Country</v>
          </cell>
          <cell r="C1160" t="str">
            <v>PCI Sales Ovh</v>
          </cell>
          <cell r="D1160" t="str">
            <v>EMPLOYEE</v>
          </cell>
          <cell r="E1160" t="str">
            <v>SWB</v>
          </cell>
          <cell r="F1160">
            <v>43806.3</v>
          </cell>
          <cell r="G1160">
            <v>49441.21</v>
          </cell>
          <cell r="H1160">
            <v>46200.79</v>
          </cell>
          <cell r="R1160">
            <v>139448.29999999999</v>
          </cell>
          <cell r="S1160">
            <v>0</v>
          </cell>
          <cell r="T1160">
            <v>139448.29999999999</v>
          </cell>
          <cell r="U1160">
            <v>152073.81</v>
          </cell>
          <cell r="V1160">
            <v>623066.1</v>
          </cell>
          <cell r="W1160">
            <v>-470992.29</v>
          </cell>
          <cell r="X1160">
            <v>656587.98</v>
          </cell>
          <cell r="Y1160">
            <v>139448.30000000002</v>
          </cell>
          <cell r="Z1160" t="str">
            <v>Employee Expenses</v>
          </cell>
        </row>
        <row r="1161">
          <cell r="A1161" t="str">
            <v>Singapore</v>
          </cell>
          <cell r="B1161" t="str">
            <v>Country</v>
          </cell>
          <cell r="C1161" t="str">
            <v>PCI Sales Ovh</v>
          </cell>
          <cell r="D1161" t="str">
            <v>EMPLOYEE</v>
          </cell>
          <cell r="E1161" t="str">
            <v>T&amp;E</v>
          </cell>
          <cell r="F1161">
            <v>3023.83</v>
          </cell>
          <cell r="G1161">
            <v>14857.4</v>
          </cell>
          <cell r="H1161">
            <v>15239.03</v>
          </cell>
          <cell r="I1161">
            <v>6392.86</v>
          </cell>
          <cell r="R1161">
            <v>39513.120000000003</v>
          </cell>
          <cell r="S1161">
            <v>0</v>
          </cell>
          <cell r="T1161">
            <v>39513.120000000003</v>
          </cell>
          <cell r="U1161">
            <v>42961.89</v>
          </cell>
          <cell r="V1161">
            <v>134199.4</v>
          </cell>
          <cell r="W1161">
            <v>-91237.51</v>
          </cell>
          <cell r="X1161">
            <v>140452.04999999999</v>
          </cell>
          <cell r="Y1161">
            <v>33120.26</v>
          </cell>
          <cell r="Z1161" t="str">
            <v>T&amp;E</v>
          </cell>
        </row>
        <row r="1162">
          <cell r="A1162" t="str">
            <v>Singapore</v>
          </cell>
          <cell r="B1162" t="str">
            <v>Country</v>
          </cell>
          <cell r="C1162" t="str">
            <v>PCI Sales Ovh</v>
          </cell>
          <cell r="D1162" t="str">
            <v>EMPLOYEE</v>
          </cell>
          <cell r="E1162" t="str">
            <v>TRAINING</v>
          </cell>
          <cell r="H1162">
            <v>653.6</v>
          </cell>
          <cell r="R1162">
            <v>653.6</v>
          </cell>
          <cell r="S1162">
            <v>0</v>
          </cell>
          <cell r="T1162">
            <v>653.6</v>
          </cell>
          <cell r="U1162">
            <v>711.06</v>
          </cell>
          <cell r="V1162">
            <v>38578.39</v>
          </cell>
          <cell r="W1162">
            <v>-37867.33</v>
          </cell>
          <cell r="X1162">
            <v>40769.71</v>
          </cell>
          <cell r="Y1162">
            <v>653.6</v>
          </cell>
          <cell r="Z1162" t="str">
            <v>Employee Expenses</v>
          </cell>
        </row>
        <row r="1163">
          <cell r="A1163" t="str">
            <v>Singapore</v>
          </cell>
          <cell r="B1163" t="str">
            <v>Country</v>
          </cell>
          <cell r="C1163" t="str">
            <v>PCI Sales Ovh</v>
          </cell>
          <cell r="D1163" t="str">
            <v>EMPLOYEE</v>
          </cell>
          <cell r="E1163" t="str">
            <v>RELOCATION</v>
          </cell>
          <cell r="V1163">
            <v>0</v>
          </cell>
          <cell r="W1163">
            <v>0</v>
          </cell>
          <cell r="X1163">
            <v>-139.38</v>
          </cell>
          <cell r="Y1163">
            <v>0</v>
          </cell>
          <cell r="Z1163" t="str">
            <v>Employee Expenses</v>
          </cell>
        </row>
        <row r="1164">
          <cell r="A1164" t="str">
            <v>Singapore</v>
          </cell>
          <cell r="B1164" t="str">
            <v>Country</v>
          </cell>
          <cell r="C1164" t="str">
            <v>PCI Sales Ovh</v>
          </cell>
          <cell r="D1164" t="str">
            <v>EMPLOYEE</v>
          </cell>
          <cell r="E1164" t="str">
            <v>PENSION</v>
          </cell>
          <cell r="F1164">
            <v>320.19</v>
          </cell>
          <cell r="G1164">
            <v>320.19</v>
          </cell>
          <cell r="H1164">
            <v>320.19</v>
          </cell>
          <cell r="R1164">
            <v>960.57</v>
          </cell>
          <cell r="S1164">
            <v>0</v>
          </cell>
          <cell r="T1164">
            <v>960.57</v>
          </cell>
          <cell r="U1164">
            <v>1044.8399999999999</v>
          </cell>
          <cell r="V1164">
            <v>4794.58</v>
          </cell>
          <cell r="W1164">
            <v>-3749.74</v>
          </cell>
          <cell r="X1164">
            <v>5050.62</v>
          </cell>
          <cell r="Y1164">
            <v>960.56999999999994</v>
          </cell>
          <cell r="Z1164" t="str">
            <v>Employee Expenses</v>
          </cell>
        </row>
        <row r="1165">
          <cell r="A1165" t="str">
            <v>Singapore</v>
          </cell>
          <cell r="B1165" t="str">
            <v>Country</v>
          </cell>
          <cell r="C1165" t="str">
            <v>PCI Sales Ovh</v>
          </cell>
          <cell r="D1165" t="str">
            <v>CONTRACTOR</v>
          </cell>
          <cell r="E1165" t="str">
            <v>CONTRACTOR</v>
          </cell>
          <cell r="G1165">
            <v>3998.7</v>
          </cell>
          <cell r="H1165">
            <v>2015.64</v>
          </cell>
          <cell r="R1165">
            <v>6014.34</v>
          </cell>
          <cell r="S1165">
            <v>0</v>
          </cell>
          <cell r="T1165">
            <v>6014.34</v>
          </cell>
          <cell r="U1165">
            <v>6548.83</v>
          </cell>
          <cell r="V1165">
            <v>11477.51</v>
          </cell>
          <cell r="W1165">
            <v>-4928.68</v>
          </cell>
          <cell r="X1165">
            <v>11669.12</v>
          </cell>
          <cell r="Y1165">
            <v>6014.34</v>
          </cell>
          <cell r="Z1165" t="str">
            <v>Services</v>
          </cell>
        </row>
        <row r="1166">
          <cell r="A1166" t="str">
            <v>Singapore</v>
          </cell>
          <cell r="B1166" t="str">
            <v>Country</v>
          </cell>
          <cell r="C1166" t="str">
            <v>PCI Sales Ovh</v>
          </cell>
          <cell r="D1166" t="str">
            <v>CONTRACTOR</v>
          </cell>
          <cell r="E1166" t="str">
            <v>M&amp;R_SKILLED_TRADE_CO</v>
          </cell>
          <cell r="V1166">
            <v>-555221</v>
          </cell>
          <cell r="W1166">
            <v>555221</v>
          </cell>
          <cell r="X1166">
            <v>-605937.15</v>
          </cell>
          <cell r="Y1166">
            <v>0</v>
          </cell>
          <cell r="Z1166" t="str">
            <v>Services</v>
          </cell>
        </row>
        <row r="1167">
          <cell r="A1167" t="str">
            <v>Singapore</v>
          </cell>
          <cell r="B1167" t="str">
            <v>Country</v>
          </cell>
          <cell r="C1167" t="str">
            <v>PCI Sales Ovh</v>
          </cell>
          <cell r="D1167" t="str">
            <v>ASP</v>
          </cell>
          <cell r="E1167" t="str">
            <v>ASP</v>
          </cell>
          <cell r="I1167">
            <v>233.34</v>
          </cell>
          <cell r="R1167">
            <v>233.34</v>
          </cell>
          <cell r="S1167">
            <v>0</v>
          </cell>
          <cell r="T1167">
            <v>233.34</v>
          </cell>
          <cell r="U1167">
            <v>255.29</v>
          </cell>
          <cell r="V1167">
            <v>21932.47</v>
          </cell>
          <cell r="W1167">
            <v>-21677.18</v>
          </cell>
          <cell r="X1167">
            <v>22628.86</v>
          </cell>
          <cell r="Y1167">
            <v>0</v>
          </cell>
          <cell r="Z1167" t="str">
            <v>ASP</v>
          </cell>
        </row>
        <row r="1168">
          <cell r="A1168" t="str">
            <v>Singapore</v>
          </cell>
          <cell r="B1168" t="str">
            <v>Country</v>
          </cell>
          <cell r="C1168" t="str">
            <v>PCI Sales Ovh</v>
          </cell>
          <cell r="D1168" t="str">
            <v>COMMISSIONS</v>
          </cell>
          <cell r="E1168" t="str">
            <v>COMMISSIONS</v>
          </cell>
          <cell r="V1168">
            <v>66744.789999999994</v>
          </cell>
          <cell r="W1168">
            <v>-66744.789999999994</v>
          </cell>
          <cell r="X1168">
            <v>68948.7</v>
          </cell>
          <cell r="Y1168">
            <v>0</v>
          </cell>
          <cell r="Z1168" t="str">
            <v>Commissions (3rd Party)</v>
          </cell>
        </row>
        <row r="1169">
          <cell r="A1169" t="str">
            <v>Singapore</v>
          </cell>
          <cell r="B1169" t="str">
            <v>Country</v>
          </cell>
          <cell r="C1169" t="str">
            <v>PCI Sales Ovh</v>
          </cell>
          <cell r="D1169" t="str">
            <v>CUSTOMER</v>
          </cell>
          <cell r="E1169" t="str">
            <v>CONVENTION&amp;SEMINAR</v>
          </cell>
          <cell r="V1169">
            <v>6253.64</v>
          </cell>
          <cell r="W1169">
            <v>-6253.64</v>
          </cell>
          <cell r="X1169">
            <v>6631.6</v>
          </cell>
          <cell r="Y1169">
            <v>0</v>
          </cell>
          <cell r="Z1169" t="str">
            <v>Other Direct Opex</v>
          </cell>
        </row>
        <row r="1170">
          <cell r="A1170" t="str">
            <v>Singapore</v>
          </cell>
          <cell r="B1170" t="str">
            <v>Country</v>
          </cell>
          <cell r="C1170" t="str">
            <v>PCI Sales Ovh</v>
          </cell>
          <cell r="D1170" t="str">
            <v>CUSTOMER</v>
          </cell>
          <cell r="E1170" t="str">
            <v>FINANCIAL_ASSISTANCE</v>
          </cell>
          <cell r="F1170">
            <v>2719.29</v>
          </cell>
          <cell r="G1170">
            <v>2131.77</v>
          </cell>
          <cell r="H1170">
            <v>2103.2800000000002</v>
          </cell>
          <cell r="I1170">
            <v>924.1</v>
          </cell>
          <cell r="R1170">
            <v>7878.44</v>
          </cell>
          <cell r="S1170">
            <v>0</v>
          </cell>
          <cell r="T1170">
            <v>7878.44</v>
          </cell>
          <cell r="U1170">
            <v>8606.11</v>
          </cell>
          <cell r="V1170">
            <v>10802.66</v>
          </cell>
          <cell r="W1170">
            <v>-2196.5500000000002</v>
          </cell>
          <cell r="X1170">
            <v>11270.63</v>
          </cell>
          <cell r="Y1170">
            <v>6954.34</v>
          </cell>
          <cell r="Z1170" t="str">
            <v>Other Direct Opex</v>
          </cell>
        </row>
        <row r="1171">
          <cell r="A1171" t="str">
            <v>Singapore</v>
          </cell>
          <cell r="B1171" t="str">
            <v>Country</v>
          </cell>
          <cell r="C1171" t="str">
            <v>PCI Sales Ovh</v>
          </cell>
          <cell r="D1171" t="str">
            <v>CUSTOMER</v>
          </cell>
          <cell r="E1171" t="str">
            <v>BAD DEBT</v>
          </cell>
          <cell r="H1171">
            <v>-2378.37</v>
          </cell>
          <cell r="I1171">
            <v>-1206.8800000000001</v>
          </cell>
          <cell r="R1171">
            <v>-3585.25</v>
          </cell>
          <cell r="S1171">
            <v>0</v>
          </cell>
          <cell r="T1171">
            <v>-3585.25</v>
          </cell>
          <cell r="U1171">
            <v>-3922.36</v>
          </cell>
          <cell r="V1171">
            <v>-10192.969999999999</v>
          </cell>
          <cell r="W1171">
            <v>6270.61</v>
          </cell>
          <cell r="X1171">
            <v>-10619.97</v>
          </cell>
          <cell r="Y1171">
            <v>-2378.37</v>
          </cell>
          <cell r="Z1171" t="str">
            <v>Bad Debt</v>
          </cell>
        </row>
        <row r="1172">
          <cell r="A1172" t="str">
            <v>Singapore</v>
          </cell>
          <cell r="B1172" t="str">
            <v>Country</v>
          </cell>
          <cell r="C1172" t="str">
            <v>PCI Sales Ovh</v>
          </cell>
          <cell r="D1172" t="str">
            <v>CUSTOMER</v>
          </cell>
          <cell r="E1172" t="str">
            <v>TRADE_POLICY_ADJ</v>
          </cell>
          <cell r="V1172">
            <v>0.01</v>
          </cell>
          <cell r="W1172">
            <v>-0.01</v>
          </cell>
          <cell r="X1172">
            <v>0.01</v>
          </cell>
          <cell r="Y1172">
            <v>0</v>
          </cell>
          <cell r="Z1172" t="str">
            <v>Other Direct Opex</v>
          </cell>
        </row>
        <row r="1173">
          <cell r="A1173" t="str">
            <v>Singapore</v>
          </cell>
          <cell r="B1173" t="str">
            <v>Country</v>
          </cell>
          <cell r="C1173" t="str">
            <v>PCI Sales Ovh</v>
          </cell>
          <cell r="D1173" t="str">
            <v>CUSTOMER</v>
          </cell>
          <cell r="E1173" t="str">
            <v>SMALL_VARIATION</v>
          </cell>
          <cell r="H1173">
            <v>0.02</v>
          </cell>
          <cell r="R1173">
            <v>0.02</v>
          </cell>
          <cell r="S1173">
            <v>0</v>
          </cell>
          <cell r="T1173">
            <v>0.02</v>
          </cell>
          <cell r="U1173">
            <v>0.02</v>
          </cell>
          <cell r="V1173">
            <v>63.84</v>
          </cell>
          <cell r="W1173">
            <v>-63.82</v>
          </cell>
          <cell r="X1173">
            <v>68.73</v>
          </cell>
          <cell r="Y1173">
            <v>0.02</v>
          </cell>
          <cell r="Z1173" t="str">
            <v>Other Direct Opex</v>
          </cell>
        </row>
        <row r="1174">
          <cell r="A1174" t="str">
            <v>Singapore</v>
          </cell>
          <cell r="B1174" t="str">
            <v>Country</v>
          </cell>
          <cell r="C1174" t="str">
            <v>PCI Sales Ovh</v>
          </cell>
          <cell r="D1174" t="str">
            <v>SERVICE</v>
          </cell>
          <cell r="E1174" t="str">
            <v>CONSULTANCY</v>
          </cell>
          <cell r="F1174">
            <v>-15181.54</v>
          </cell>
          <cell r="G1174">
            <v>20368.439999999999</v>
          </cell>
          <cell r="H1174">
            <v>111409.93</v>
          </cell>
          <cell r="I1174">
            <v>-31827.11</v>
          </cell>
          <cell r="R1174">
            <v>84769.72</v>
          </cell>
          <cell r="S1174">
            <v>0</v>
          </cell>
          <cell r="T1174">
            <v>84769.72</v>
          </cell>
          <cell r="U1174">
            <v>84769.72</v>
          </cell>
          <cell r="V1174">
            <v>216330.99</v>
          </cell>
          <cell r="W1174">
            <v>-131561.26999999999</v>
          </cell>
          <cell r="X1174">
            <v>216330.99</v>
          </cell>
          <cell r="Y1174">
            <v>116596.82999999999</v>
          </cell>
          <cell r="Z1174" t="str">
            <v>Services</v>
          </cell>
        </row>
        <row r="1175">
          <cell r="A1175" t="str">
            <v>Singapore</v>
          </cell>
          <cell r="B1175" t="str">
            <v>Country</v>
          </cell>
          <cell r="C1175" t="str">
            <v>PCI Sales Ovh</v>
          </cell>
          <cell r="D1175" t="str">
            <v>SERVICE</v>
          </cell>
          <cell r="E1175" t="str">
            <v>FINANCIAL_OTHER</v>
          </cell>
          <cell r="V1175">
            <v>-0.44</v>
          </cell>
          <cell r="W1175">
            <v>0.44</v>
          </cell>
          <cell r="X1175">
            <v>0</v>
          </cell>
          <cell r="Y1175">
            <v>0</v>
          </cell>
          <cell r="Z1175" t="str">
            <v>Services</v>
          </cell>
        </row>
        <row r="1176">
          <cell r="A1176" t="str">
            <v>Singapore</v>
          </cell>
          <cell r="B1176" t="str">
            <v>Country</v>
          </cell>
          <cell r="C1176" t="str">
            <v>PCI Sales Ovh</v>
          </cell>
          <cell r="D1176" t="str">
            <v>SERVICE</v>
          </cell>
          <cell r="E1176" t="str">
            <v>SITE</v>
          </cell>
          <cell r="V1176">
            <v>573.96</v>
          </cell>
          <cell r="W1176">
            <v>-573.96</v>
          </cell>
          <cell r="X1176">
            <v>625.51</v>
          </cell>
          <cell r="Y1176">
            <v>0</v>
          </cell>
          <cell r="Z1176" t="str">
            <v>Services</v>
          </cell>
        </row>
        <row r="1177">
          <cell r="A1177" t="str">
            <v>Singapore</v>
          </cell>
          <cell r="B1177" t="str">
            <v>Country</v>
          </cell>
          <cell r="C1177" t="str">
            <v>PCI Sales Ovh</v>
          </cell>
          <cell r="D1177" t="str">
            <v>SERVICE</v>
          </cell>
          <cell r="E1177" t="str">
            <v>TECHNICAL_TESTING</v>
          </cell>
          <cell r="F1177">
            <v>4089.69</v>
          </cell>
          <cell r="H1177">
            <v>3381.7</v>
          </cell>
          <cell r="R1177">
            <v>7471.39</v>
          </cell>
          <cell r="S1177">
            <v>0</v>
          </cell>
          <cell r="T1177">
            <v>7471.39</v>
          </cell>
          <cell r="U1177">
            <v>7471.39</v>
          </cell>
          <cell r="V1177">
            <v>17174.18</v>
          </cell>
          <cell r="W1177">
            <v>-9702.7900000000009</v>
          </cell>
          <cell r="X1177">
            <v>17174.18</v>
          </cell>
          <cell r="Y1177">
            <v>7471.3899999999994</v>
          </cell>
          <cell r="Z1177" t="str">
            <v>Services</v>
          </cell>
        </row>
        <row r="1178">
          <cell r="A1178" t="str">
            <v>Singapore</v>
          </cell>
          <cell r="B1178" t="str">
            <v>Country</v>
          </cell>
          <cell r="C1178" t="str">
            <v>PCI Sales Ovh</v>
          </cell>
          <cell r="D1178" t="str">
            <v>SERVICE</v>
          </cell>
          <cell r="E1178" t="str">
            <v>TECHNICAL_NON_R&amp;D</v>
          </cell>
          <cell r="V1178">
            <v>193.22</v>
          </cell>
          <cell r="W1178">
            <v>-193.22</v>
          </cell>
          <cell r="X1178">
            <v>203.54</v>
          </cell>
          <cell r="Y1178">
            <v>0</v>
          </cell>
          <cell r="Z1178" t="str">
            <v>Services</v>
          </cell>
        </row>
        <row r="1179">
          <cell r="A1179" t="str">
            <v>Singapore</v>
          </cell>
          <cell r="B1179" t="str">
            <v>Country</v>
          </cell>
          <cell r="C1179" t="str">
            <v>PCI Sales Ovh</v>
          </cell>
          <cell r="D1179" t="str">
            <v>SERVICE</v>
          </cell>
          <cell r="E1179" t="str">
            <v>OTHER</v>
          </cell>
          <cell r="V1179">
            <v>688255.16</v>
          </cell>
          <cell r="W1179">
            <v>-688255.16</v>
          </cell>
          <cell r="X1179">
            <v>697935.75</v>
          </cell>
          <cell r="Y1179">
            <v>0</v>
          </cell>
          <cell r="Z1179" t="str">
            <v>Other Direct Opex</v>
          </cell>
        </row>
        <row r="1180">
          <cell r="A1180" t="str">
            <v>Singapore</v>
          </cell>
          <cell r="B1180" t="str">
            <v>Country</v>
          </cell>
          <cell r="C1180" t="str">
            <v>PCI Sales Ovh</v>
          </cell>
          <cell r="D1180" t="str">
            <v>GOODS</v>
          </cell>
          <cell r="E1180" t="str">
            <v>OFFICE&amp;STATIONARY</v>
          </cell>
          <cell r="G1180">
            <v>507.64</v>
          </cell>
          <cell r="H1180">
            <v>547.21</v>
          </cell>
          <cell r="I1180">
            <v>491.5</v>
          </cell>
          <cell r="R1180">
            <v>1546.35</v>
          </cell>
          <cell r="S1180">
            <v>0</v>
          </cell>
          <cell r="T1180">
            <v>1546.35</v>
          </cell>
          <cell r="U1180">
            <v>1686</v>
          </cell>
          <cell r="V1180">
            <v>5281.41</v>
          </cell>
          <cell r="W1180">
            <v>-3595.41</v>
          </cell>
          <cell r="X1180">
            <v>5479.43</v>
          </cell>
          <cell r="Y1180">
            <v>1054.8499999999999</v>
          </cell>
          <cell r="Z1180" t="str">
            <v>Other Direct Opex</v>
          </cell>
        </row>
        <row r="1181">
          <cell r="A1181" t="str">
            <v>Singapore</v>
          </cell>
          <cell r="B1181" t="str">
            <v>Country</v>
          </cell>
          <cell r="C1181" t="str">
            <v>PCI Sales Ovh</v>
          </cell>
          <cell r="D1181" t="str">
            <v>GOODS</v>
          </cell>
          <cell r="E1181" t="str">
            <v>EQUIPMENT&amp;FURNITURE</v>
          </cell>
          <cell r="V1181">
            <v>5458.97</v>
          </cell>
          <cell r="W1181">
            <v>-5458.97</v>
          </cell>
          <cell r="X1181">
            <v>5707.04</v>
          </cell>
          <cell r="Y1181">
            <v>0</v>
          </cell>
          <cell r="Z1181" t="str">
            <v>Other Direct Opex</v>
          </cell>
        </row>
        <row r="1182">
          <cell r="A1182" t="str">
            <v>Singapore</v>
          </cell>
          <cell r="B1182" t="str">
            <v>Country</v>
          </cell>
          <cell r="C1182" t="str">
            <v>PCI Sales Ovh</v>
          </cell>
          <cell r="D1182" t="str">
            <v>GOODS</v>
          </cell>
          <cell r="E1182" t="str">
            <v>CREDIT_CARD_PURCHASE</v>
          </cell>
          <cell r="V1182">
            <v>137.51</v>
          </cell>
          <cell r="W1182">
            <v>-137.51</v>
          </cell>
          <cell r="X1182">
            <v>139.86000000000001</v>
          </cell>
          <cell r="Y1182">
            <v>0</v>
          </cell>
          <cell r="Z1182" t="str">
            <v>Other Direct Opex</v>
          </cell>
        </row>
        <row r="1183">
          <cell r="A1183" t="str">
            <v>Singapore</v>
          </cell>
          <cell r="B1183" t="str">
            <v>Country</v>
          </cell>
          <cell r="C1183" t="str">
            <v>PCI Sales Ovh</v>
          </cell>
          <cell r="D1183" t="str">
            <v>GOODS</v>
          </cell>
          <cell r="E1183" t="str">
            <v>CLOTHING_SAFETY</v>
          </cell>
          <cell r="V1183">
            <v>285.45</v>
          </cell>
          <cell r="W1183">
            <v>-285.45</v>
          </cell>
          <cell r="X1183">
            <v>300.22000000000003</v>
          </cell>
          <cell r="Y1183">
            <v>0</v>
          </cell>
          <cell r="Z1183" t="str">
            <v>Other Direct Opex</v>
          </cell>
        </row>
        <row r="1184">
          <cell r="A1184" t="str">
            <v>Singapore</v>
          </cell>
          <cell r="B1184" t="str">
            <v>Country</v>
          </cell>
          <cell r="C1184" t="str">
            <v>PCI Sales Ovh</v>
          </cell>
          <cell r="D1184" t="str">
            <v>GOODS</v>
          </cell>
          <cell r="E1184" t="str">
            <v>SALES_AID</v>
          </cell>
          <cell r="I1184">
            <v>563.35</v>
          </cell>
          <cell r="R1184">
            <v>563.35</v>
          </cell>
          <cell r="S1184">
            <v>0</v>
          </cell>
          <cell r="T1184">
            <v>563.35</v>
          </cell>
          <cell r="U1184">
            <v>617.12</v>
          </cell>
          <cell r="V1184">
            <v>6188.2</v>
          </cell>
          <cell r="W1184">
            <v>-5571.08</v>
          </cell>
          <cell r="X1184">
            <v>6352.1</v>
          </cell>
          <cell r="Y1184">
            <v>0</v>
          </cell>
          <cell r="Z1184" t="str">
            <v>Other Direct Opex</v>
          </cell>
        </row>
        <row r="1185">
          <cell r="A1185" t="str">
            <v>Singapore</v>
          </cell>
          <cell r="B1185" t="str">
            <v>Country</v>
          </cell>
          <cell r="C1185" t="str">
            <v>PCI Sales Ovh</v>
          </cell>
          <cell r="D1185" t="str">
            <v>PRODUCT_STORAGE&amp;HAND</v>
          </cell>
          <cell r="E1185" t="str">
            <v>STOREHOUSE</v>
          </cell>
          <cell r="H1185">
            <v>5.37</v>
          </cell>
          <cell r="I1185">
            <v>51.95</v>
          </cell>
          <cell r="R1185">
            <v>57.32</v>
          </cell>
          <cell r="S1185">
            <v>0</v>
          </cell>
          <cell r="T1185">
            <v>57.32</v>
          </cell>
          <cell r="U1185">
            <v>62.73</v>
          </cell>
          <cell r="V1185">
            <v>241.86</v>
          </cell>
          <cell r="W1185">
            <v>-179.13</v>
          </cell>
          <cell r="X1185">
            <v>252.11</v>
          </cell>
          <cell r="Y1185">
            <v>5.37</v>
          </cell>
          <cell r="Z1185" t="str">
            <v>Services</v>
          </cell>
        </row>
        <row r="1186">
          <cell r="A1186" t="str">
            <v>Singapore</v>
          </cell>
          <cell r="B1186" t="str">
            <v>Country</v>
          </cell>
          <cell r="C1186" t="str">
            <v>PCI Sales Ovh</v>
          </cell>
          <cell r="D1186" t="str">
            <v>PRODUCT_TRANSPORTATI</v>
          </cell>
          <cell r="E1186" t="str">
            <v>TRANSPORTATION_OTHER</v>
          </cell>
          <cell r="G1186">
            <v>753.61</v>
          </cell>
          <cell r="H1186">
            <v>128.91</v>
          </cell>
          <cell r="I1186">
            <v>213.76</v>
          </cell>
          <cell r="R1186">
            <v>1096.28</v>
          </cell>
          <cell r="S1186">
            <v>0</v>
          </cell>
          <cell r="T1186">
            <v>1096.28</v>
          </cell>
          <cell r="U1186">
            <v>1192.95</v>
          </cell>
          <cell r="V1186">
            <v>4535.28</v>
          </cell>
          <cell r="W1186">
            <v>-3342.33</v>
          </cell>
          <cell r="X1186">
            <v>4820.32</v>
          </cell>
          <cell r="Y1186">
            <v>882.52</v>
          </cell>
          <cell r="Z1186" t="str">
            <v>Freight/Transportation</v>
          </cell>
        </row>
        <row r="1187">
          <cell r="A1187" t="str">
            <v>Singapore</v>
          </cell>
          <cell r="B1187" t="str">
            <v>Country</v>
          </cell>
          <cell r="C1187" t="str">
            <v>PCI Sales Ovh</v>
          </cell>
          <cell r="D1187" t="str">
            <v>TAX</v>
          </cell>
          <cell r="E1187" t="str">
            <v>FINANCIAL_OTHER</v>
          </cell>
          <cell r="V1187">
            <v>1717.7</v>
          </cell>
          <cell r="W1187">
            <v>-1717.7</v>
          </cell>
          <cell r="X1187">
            <v>1717.7</v>
          </cell>
          <cell r="Y1187">
            <v>0</v>
          </cell>
          <cell r="Z1187" t="str">
            <v>Services</v>
          </cell>
        </row>
        <row r="1188">
          <cell r="A1188" t="str">
            <v>Singapore</v>
          </cell>
          <cell r="B1188" t="str">
            <v>Country</v>
          </cell>
          <cell r="C1188" t="str">
            <v>PCI Sales Ovh</v>
          </cell>
          <cell r="D1188" t="str">
            <v>TAX</v>
          </cell>
          <cell r="E1188" t="str">
            <v>TAX</v>
          </cell>
          <cell r="H1188">
            <v>8962.09</v>
          </cell>
          <cell r="R1188">
            <v>8962.09</v>
          </cell>
          <cell r="S1188">
            <v>0</v>
          </cell>
          <cell r="T1188">
            <v>8962.09</v>
          </cell>
          <cell r="U1188">
            <v>9832.84</v>
          </cell>
          <cell r="V1188">
            <v>19949.37</v>
          </cell>
          <cell r="W1188">
            <v>-10116.530000000001</v>
          </cell>
          <cell r="X1188">
            <v>20946.57</v>
          </cell>
          <cell r="Y1188">
            <v>8962.09</v>
          </cell>
          <cell r="Z1188" t="str">
            <v>Other Direct Opex</v>
          </cell>
        </row>
        <row r="1189">
          <cell r="A1189" t="str">
            <v>Singapore</v>
          </cell>
          <cell r="B1189" t="str">
            <v>Country</v>
          </cell>
          <cell r="C1189" t="str">
            <v>PCI Sales Ovh</v>
          </cell>
          <cell r="D1189" t="str">
            <v>OTHER CASH</v>
          </cell>
          <cell r="E1189" t="str">
            <v>MEMBERSHIP</v>
          </cell>
          <cell r="F1189">
            <v>112.42</v>
          </cell>
          <cell r="G1189">
            <v>112.42</v>
          </cell>
          <cell r="H1189">
            <v>112.42</v>
          </cell>
          <cell r="R1189">
            <v>337.26</v>
          </cell>
          <cell r="S1189">
            <v>0</v>
          </cell>
          <cell r="T1189">
            <v>337.26</v>
          </cell>
          <cell r="U1189">
            <v>367.95</v>
          </cell>
          <cell r="V1189">
            <v>1428.05</v>
          </cell>
          <cell r="W1189">
            <v>-1060.0999999999999</v>
          </cell>
          <cell r="X1189">
            <v>1501.47</v>
          </cell>
          <cell r="Y1189">
            <v>337.26</v>
          </cell>
          <cell r="Z1189" t="str">
            <v>Other Direct Opex</v>
          </cell>
        </row>
        <row r="1190">
          <cell r="A1190" t="str">
            <v>Singapore</v>
          </cell>
          <cell r="B1190" t="str">
            <v>Country</v>
          </cell>
          <cell r="C1190" t="str">
            <v>PCI Sales Ovh</v>
          </cell>
          <cell r="D1190" t="str">
            <v>OTHER CASH</v>
          </cell>
          <cell r="E1190" t="str">
            <v>RENT&amp;LEASE</v>
          </cell>
          <cell r="V1190">
            <v>250.67</v>
          </cell>
          <cell r="W1190">
            <v>-250.67</v>
          </cell>
          <cell r="X1190">
            <v>254.06</v>
          </cell>
          <cell r="Y1190">
            <v>0</v>
          </cell>
          <cell r="Z1190" t="str">
            <v>Other Direct Opex</v>
          </cell>
        </row>
        <row r="1191">
          <cell r="A1191" t="str">
            <v>Singapore</v>
          </cell>
          <cell r="B1191" t="str">
            <v>Country</v>
          </cell>
          <cell r="C1191" t="str">
            <v>PCI Sales Ovh</v>
          </cell>
          <cell r="D1191" t="str">
            <v>OTHER CASH</v>
          </cell>
          <cell r="E1191" t="str">
            <v>RIGHT_TO</v>
          </cell>
          <cell r="V1191">
            <v>61320.78</v>
          </cell>
          <cell r="W1191">
            <v>-61320.78</v>
          </cell>
          <cell r="X1191">
            <v>66929.55</v>
          </cell>
          <cell r="Y1191">
            <v>0</v>
          </cell>
          <cell r="Z1191" t="str">
            <v>Other Direct Opex</v>
          </cell>
        </row>
        <row r="1192">
          <cell r="A1192" t="str">
            <v>Singapore</v>
          </cell>
          <cell r="B1192" t="str">
            <v>Country</v>
          </cell>
          <cell r="C1192" t="str">
            <v>PCI Sales Ovh</v>
          </cell>
          <cell r="D1192" t="str">
            <v>OTHER CASH</v>
          </cell>
          <cell r="E1192" t="str">
            <v>CREDIT_SUBSIDY</v>
          </cell>
          <cell r="H1192">
            <v>-649.96</v>
          </cell>
          <cell r="R1192">
            <v>-649.96</v>
          </cell>
          <cell r="S1192">
            <v>0</v>
          </cell>
          <cell r="T1192">
            <v>-649.96</v>
          </cell>
          <cell r="U1192">
            <v>-709.69</v>
          </cell>
          <cell r="W1192">
            <v>-709.69</v>
          </cell>
          <cell r="Y1192">
            <v>-649.96</v>
          </cell>
          <cell r="Z1192" t="str">
            <v>Bad Debt</v>
          </cell>
        </row>
        <row r="1193">
          <cell r="A1193" t="str">
            <v>Singapore</v>
          </cell>
          <cell r="B1193" t="str">
            <v>Country</v>
          </cell>
          <cell r="C1193" t="str">
            <v>PCI Sales Ovh</v>
          </cell>
          <cell r="D1193" t="str">
            <v>OTHER CASH</v>
          </cell>
          <cell r="E1193" t="str">
            <v>OTHER</v>
          </cell>
          <cell r="V1193">
            <v>302123.94</v>
          </cell>
          <cell r="W1193">
            <v>-302123.94</v>
          </cell>
          <cell r="X1193">
            <v>308701.94</v>
          </cell>
          <cell r="Y1193">
            <v>0</v>
          </cell>
          <cell r="Z1193" t="str">
            <v>Other Direct Opex</v>
          </cell>
        </row>
        <row r="1194">
          <cell r="A1194" t="str">
            <v>Singapore</v>
          </cell>
          <cell r="B1194" t="str">
            <v>Country</v>
          </cell>
          <cell r="C1194" t="str">
            <v>PCI Sales Ovh</v>
          </cell>
          <cell r="D1194" t="str">
            <v>EMIT</v>
          </cell>
          <cell r="E1194" t="str">
            <v>TELECOM</v>
          </cell>
          <cell r="F1194">
            <v>1682.86</v>
          </cell>
          <cell r="G1194">
            <v>748.66</v>
          </cell>
          <cell r="H1194">
            <v>2190.34</v>
          </cell>
          <cell r="I1194">
            <v>746.61</v>
          </cell>
          <cell r="R1194">
            <v>5368.47</v>
          </cell>
          <cell r="S1194">
            <v>0</v>
          </cell>
          <cell r="T1194">
            <v>5368.47</v>
          </cell>
          <cell r="U1194">
            <v>5749.29</v>
          </cell>
          <cell r="V1194">
            <v>16526.52</v>
          </cell>
          <cell r="W1194">
            <v>-10777.23</v>
          </cell>
          <cell r="X1194">
            <v>17186.77</v>
          </cell>
          <cell r="Y1194">
            <v>4621.8600000000006</v>
          </cell>
          <cell r="Z1194" t="str">
            <v>Services</v>
          </cell>
        </row>
        <row r="1195">
          <cell r="A1195" t="str">
            <v>Singapore</v>
          </cell>
          <cell r="B1195" t="str">
            <v>Country</v>
          </cell>
          <cell r="C1195" t="str">
            <v>PCI Sales Ovh</v>
          </cell>
          <cell r="D1195" t="str">
            <v>CONTROLLERS</v>
          </cell>
          <cell r="E1195" t="str">
            <v>FINANCIAL_ACCOUNTING</v>
          </cell>
          <cell r="V1195">
            <v>33</v>
          </cell>
          <cell r="W1195">
            <v>-33</v>
          </cell>
          <cell r="X1195">
            <v>34.9</v>
          </cell>
          <cell r="Y1195">
            <v>0</v>
          </cell>
          <cell r="Z1195" t="str">
            <v>Services</v>
          </cell>
        </row>
        <row r="1196">
          <cell r="A1196" t="str">
            <v>Singapore</v>
          </cell>
          <cell r="B1196" t="str">
            <v>Country</v>
          </cell>
          <cell r="C1196" t="str">
            <v>PCI Sales Ovh</v>
          </cell>
          <cell r="D1196" t="str">
            <v>TREASURERS</v>
          </cell>
          <cell r="E1196" t="str">
            <v>FINANCIAL_OTHER</v>
          </cell>
          <cell r="F1196">
            <v>18931.900000000001</v>
          </cell>
          <cell r="G1196">
            <v>12404.15</v>
          </cell>
          <cell r="H1196">
            <v>12762.18</v>
          </cell>
          <cell r="I1196">
            <v>687.8</v>
          </cell>
          <cell r="R1196">
            <v>44786.03</v>
          </cell>
          <cell r="S1196">
            <v>0</v>
          </cell>
          <cell r="T1196">
            <v>44786.03</v>
          </cell>
          <cell r="U1196">
            <v>47550.239999999998</v>
          </cell>
          <cell r="V1196">
            <v>292928.42</v>
          </cell>
          <cell r="W1196">
            <v>-245378.18</v>
          </cell>
          <cell r="X1196">
            <v>305165.65000000002</v>
          </cell>
          <cell r="Y1196">
            <v>44098.23</v>
          </cell>
          <cell r="Z1196" t="str">
            <v>Services</v>
          </cell>
        </row>
        <row r="1197">
          <cell r="A1197" t="str">
            <v>Singapore</v>
          </cell>
          <cell r="B1197" t="str">
            <v>Country</v>
          </cell>
          <cell r="C1197" t="str">
            <v>PCI Sales Ovh</v>
          </cell>
          <cell r="D1197" t="str">
            <v>Not assigned</v>
          </cell>
          <cell r="E1197" t="str">
            <v>Not assigned</v>
          </cell>
          <cell r="H1197">
            <v>-4317.33</v>
          </cell>
          <cell r="R1197">
            <v>-4317.33</v>
          </cell>
          <cell r="S1197">
            <v>0</v>
          </cell>
          <cell r="T1197">
            <v>-4317.33</v>
          </cell>
          <cell r="U1197">
            <v>-4714.12</v>
          </cell>
          <cell r="V1197">
            <v>-34978.589999999997</v>
          </cell>
          <cell r="W1197">
            <v>30264.47</v>
          </cell>
          <cell r="X1197">
            <v>-36655.589999999997</v>
          </cell>
          <cell r="Y1197">
            <v>-4317.33</v>
          </cell>
          <cell r="Z1197" t="str">
            <v>Other Direct Opex</v>
          </cell>
        </row>
        <row r="1198">
          <cell r="A1198" t="str">
            <v>Singapore</v>
          </cell>
          <cell r="B1198" t="str">
            <v>Country</v>
          </cell>
          <cell r="C1198" t="str">
            <v/>
          </cell>
          <cell r="D1198" t="str">
            <v>EMPLOYEE</v>
          </cell>
          <cell r="E1198" t="str">
            <v>SWB</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1467280.68</v>
          </cell>
          <cell r="T1198">
            <v>-1467280.68</v>
          </cell>
          <cell r="U1198">
            <v>0</v>
          </cell>
          <cell r="V1198">
            <v>0</v>
          </cell>
          <cell r="W1198">
            <v>0</v>
          </cell>
          <cell r="X1198">
            <v>0</v>
          </cell>
          <cell r="Y1198">
            <v>0</v>
          </cell>
          <cell r="Z1198" t="str">
            <v>Employee Expenses</v>
          </cell>
        </row>
        <row r="1199">
          <cell r="A1199" t="str">
            <v>Singapore</v>
          </cell>
          <cell r="B1199" t="str">
            <v>Country</v>
          </cell>
          <cell r="C1199" t="str">
            <v/>
          </cell>
          <cell r="D1199" t="str">
            <v>EMPLOYEE</v>
          </cell>
          <cell r="E1199" t="str">
            <v>T&amp;E</v>
          </cell>
          <cell r="F1199">
            <v>0</v>
          </cell>
          <cell r="G1199">
            <v>0</v>
          </cell>
          <cell r="H1199">
            <v>0</v>
          </cell>
          <cell r="I1199">
            <v>0</v>
          </cell>
          <cell r="J1199">
            <v>0</v>
          </cell>
          <cell r="K1199">
            <v>0</v>
          </cell>
          <cell r="L1199">
            <v>0</v>
          </cell>
          <cell r="M1199">
            <v>0</v>
          </cell>
          <cell r="N1199">
            <v>0</v>
          </cell>
          <cell r="O1199">
            <v>0</v>
          </cell>
          <cell r="P1199">
            <v>0</v>
          </cell>
          <cell r="Q1199">
            <v>0</v>
          </cell>
          <cell r="R1199">
            <v>0</v>
          </cell>
          <cell r="S1199">
            <v>168014.28</v>
          </cell>
          <cell r="T1199">
            <v>-168014.28</v>
          </cell>
          <cell r="U1199">
            <v>0</v>
          </cell>
          <cell r="V1199">
            <v>0</v>
          </cell>
          <cell r="W1199">
            <v>0</v>
          </cell>
          <cell r="X1199">
            <v>0</v>
          </cell>
          <cell r="Y1199">
            <v>0</v>
          </cell>
          <cell r="Z1199" t="str">
            <v>T&amp;E</v>
          </cell>
        </row>
        <row r="1200">
          <cell r="A1200" t="str">
            <v>Singapore</v>
          </cell>
          <cell r="B1200" t="str">
            <v>Country</v>
          </cell>
          <cell r="C1200" t="str">
            <v/>
          </cell>
          <cell r="D1200" t="str">
            <v>ASP</v>
          </cell>
          <cell r="E1200" t="str">
            <v>ASP</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89378.76</v>
          </cell>
          <cell r="T1200">
            <v>-89378.76</v>
          </cell>
          <cell r="U1200">
            <v>0</v>
          </cell>
          <cell r="V1200">
            <v>0</v>
          </cell>
          <cell r="W1200">
            <v>0</v>
          </cell>
          <cell r="X1200">
            <v>0</v>
          </cell>
          <cell r="Y1200">
            <v>0</v>
          </cell>
          <cell r="Z1200" t="str">
            <v>ASP</v>
          </cell>
        </row>
        <row r="1201">
          <cell r="A1201" t="str">
            <v>Singapore</v>
          </cell>
          <cell r="B1201" t="str">
            <v>Country</v>
          </cell>
          <cell r="C1201" t="str">
            <v/>
          </cell>
          <cell r="D1201" t="str">
            <v>COMMISSIONS</v>
          </cell>
          <cell r="E1201" t="str">
            <v>COMMISSIONS</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cell r="S1201">
            <v>18923.52</v>
          </cell>
          <cell r="T1201">
            <v>-18923.52</v>
          </cell>
          <cell r="U1201">
            <v>0</v>
          </cell>
          <cell r="V1201">
            <v>0</v>
          </cell>
          <cell r="W1201">
            <v>0</v>
          </cell>
          <cell r="X1201">
            <v>0</v>
          </cell>
          <cell r="Y1201">
            <v>0</v>
          </cell>
          <cell r="Z1201" t="str">
            <v>Commissions (3rd Party)</v>
          </cell>
        </row>
        <row r="1202">
          <cell r="A1202" t="str">
            <v>Singapore</v>
          </cell>
          <cell r="B1202" t="str">
            <v>Country</v>
          </cell>
          <cell r="C1202" t="str">
            <v/>
          </cell>
          <cell r="D1202" t="str">
            <v>CUSTOMER</v>
          </cell>
          <cell r="E1202" t="str">
            <v>BAD DEBT</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cell r="S1202">
            <v>-19913.04</v>
          </cell>
          <cell r="T1202">
            <v>19913.04</v>
          </cell>
          <cell r="U1202">
            <v>0</v>
          </cell>
          <cell r="W1202">
            <v>0</v>
          </cell>
          <cell r="Y1202">
            <v>0</v>
          </cell>
          <cell r="Z1202" t="str">
            <v>Bad Debt</v>
          </cell>
        </row>
        <row r="1203">
          <cell r="A1203" t="str">
            <v>Singapore</v>
          </cell>
          <cell r="B1203" t="str">
            <v>Country</v>
          </cell>
          <cell r="C1203" t="str">
            <v/>
          </cell>
          <cell r="D1203" t="str">
            <v>SERVICE</v>
          </cell>
          <cell r="E1203" t="str">
            <v>REAL_ESTATE</v>
          </cell>
          <cell r="V1203">
            <v>-607.89</v>
          </cell>
          <cell r="W1203">
            <v>607.89</v>
          </cell>
          <cell r="X1203">
            <v>-665.88</v>
          </cell>
          <cell r="Y1203">
            <v>0</v>
          </cell>
          <cell r="Z1203" t="str">
            <v>Services</v>
          </cell>
        </row>
        <row r="1204">
          <cell r="A1204" t="str">
            <v>Singapore</v>
          </cell>
          <cell r="B1204" t="str">
            <v>Country</v>
          </cell>
          <cell r="C1204" t="str">
            <v/>
          </cell>
          <cell r="D1204" t="str">
            <v>SERVICE</v>
          </cell>
          <cell r="E1204" t="str">
            <v>OTHER</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2751459.84</v>
          </cell>
          <cell r="T1204">
            <v>-2751459.84</v>
          </cell>
          <cell r="U1204">
            <v>0</v>
          </cell>
          <cell r="V1204">
            <v>-6271.36</v>
          </cell>
          <cell r="W1204">
            <v>6271.36</v>
          </cell>
          <cell r="X1204">
            <v>-6688.79</v>
          </cell>
          <cell r="Y1204">
            <v>0</v>
          </cell>
          <cell r="Z1204" t="str">
            <v>Other Direct Opex</v>
          </cell>
        </row>
        <row r="1205">
          <cell r="A1205" t="str">
            <v>Singapore</v>
          </cell>
          <cell r="B1205" t="str">
            <v>Country</v>
          </cell>
          <cell r="C1205" t="str">
            <v/>
          </cell>
          <cell r="D1205" t="str">
            <v>PRODUCT_TRANSPORTATI</v>
          </cell>
          <cell r="E1205" t="str">
            <v>TRANSPORTATION_OTHER</v>
          </cell>
          <cell r="F1205">
            <v>0</v>
          </cell>
          <cell r="G1205">
            <v>0</v>
          </cell>
          <cell r="H1205">
            <v>0</v>
          </cell>
          <cell r="I1205">
            <v>0</v>
          </cell>
          <cell r="J1205">
            <v>0</v>
          </cell>
          <cell r="K1205">
            <v>0</v>
          </cell>
          <cell r="L1205">
            <v>0</v>
          </cell>
          <cell r="M1205">
            <v>0</v>
          </cell>
          <cell r="N1205">
            <v>0</v>
          </cell>
          <cell r="O1205">
            <v>0</v>
          </cell>
          <cell r="P1205">
            <v>0</v>
          </cell>
          <cell r="Q1205">
            <v>0</v>
          </cell>
          <cell r="R1205">
            <v>0</v>
          </cell>
          <cell r="S1205">
            <v>31042.92</v>
          </cell>
          <cell r="T1205">
            <v>-31042.92</v>
          </cell>
          <cell r="U1205">
            <v>0</v>
          </cell>
          <cell r="V1205">
            <v>0</v>
          </cell>
          <cell r="W1205">
            <v>0</v>
          </cell>
          <cell r="X1205">
            <v>0</v>
          </cell>
          <cell r="Y1205">
            <v>0</v>
          </cell>
          <cell r="Z1205" t="str">
            <v>Freight/Transportation</v>
          </cell>
        </row>
        <row r="1206">
          <cell r="A1206" t="str">
            <v>Singapore</v>
          </cell>
          <cell r="B1206" t="str">
            <v>Country</v>
          </cell>
          <cell r="C1206" t="str">
            <v/>
          </cell>
          <cell r="D1206" t="str">
            <v>OTHER CASH</v>
          </cell>
          <cell r="E1206" t="str">
            <v>PROVISION_OTHER</v>
          </cell>
          <cell r="F1206">
            <v>0</v>
          </cell>
          <cell r="G1206">
            <v>0</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W1206">
            <v>0</v>
          </cell>
          <cell r="Y1206">
            <v>0</v>
          </cell>
          <cell r="Z1206" t="str">
            <v>Other Direct Opex</v>
          </cell>
        </row>
        <row r="1207">
          <cell r="A1207" t="str">
            <v>Singapore</v>
          </cell>
          <cell r="B1207" t="str">
            <v>Country</v>
          </cell>
          <cell r="C1207" t="str">
            <v/>
          </cell>
          <cell r="D1207" t="str">
            <v>OTHER CASH</v>
          </cell>
          <cell r="E1207" t="str">
            <v>OTHER</v>
          </cell>
          <cell r="F1207">
            <v>0</v>
          </cell>
          <cell r="G1207">
            <v>0</v>
          </cell>
          <cell r="H1207">
            <v>0</v>
          </cell>
          <cell r="I1207">
            <v>0</v>
          </cell>
          <cell r="J1207">
            <v>0</v>
          </cell>
          <cell r="K1207">
            <v>0</v>
          </cell>
          <cell r="L1207">
            <v>0</v>
          </cell>
          <cell r="M1207">
            <v>0</v>
          </cell>
          <cell r="N1207">
            <v>0</v>
          </cell>
          <cell r="O1207">
            <v>0</v>
          </cell>
          <cell r="P1207">
            <v>0</v>
          </cell>
          <cell r="Q1207">
            <v>0</v>
          </cell>
          <cell r="R1207">
            <v>0</v>
          </cell>
          <cell r="S1207">
            <v>524926.43999999994</v>
          </cell>
          <cell r="T1207">
            <v>-524926.43999999994</v>
          </cell>
          <cell r="U1207">
            <v>0</v>
          </cell>
          <cell r="V1207">
            <v>0</v>
          </cell>
          <cell r="W1207">
            <v>0</v>
          </cell>
          <cell r="X1207">
            <v>0</v>
          </cell>
          <cell r="Y1207">
            <v>0</v>
          </cell>
          <cell r="Z1207" t="str">
            <v>Other Direct Opex</v>
          </cell>
        </row>
        <row r="1208">
          <cell r="A1208" t="str">
            <v>Singapore</v>
          </cell>
          <cell r="B1208" t="str">
            <v>Country</v>
          </cell>
          <cell r="C1208" t="str">
            <v/>
          </cell>
          <cell r="D1208" t="str">
            <v>FINANCIAL_NON CASH</v>
          </cell>
          <cell r="E1208" t="str">
            <v>DEPRECIATION</v>
          </cell>
          <cell r="F1208">
            <v>0</v>
          </cell>
          <cell r="G1208">
            <v>0</v>
          </cell>
          <cell r="H1208">
            <v>0</v>
          </cell>
          <cell r="I1208">
            <v>0</v>
          </cell>
          <cell r="J1208">
            <v>0</v>
          </cell>
          <cell r="K1208">
            <v>0</v>
          </cell>
          <cell r="L1208">
            <v>0</v>
          </cell>
          <cell r="M1208">
            <v>0</v>
          </cell>
          <cell r="N1208">
            <v>0</v>
          </cell>
          <cell r="O1208">
            <v>0</v>
          </cell>
          <cell r="P1208">
            <v>0</v>
          </cell>
          <cell r="Q1208">
            <v>0</v>
          </cell>
          <cell r="R1208">
            <v>0</v>
          </cell>
          <cell r="S1208">
            <v>15171.48</v>
          </cell>
          <cell r="T1208">
            <v>-15171.48</v>
          </cell>
          <cell r="U1208">
            <v>0</v>
          </cell>
          <cell r="V1208">
            <v>0</v>
          </cell>
          <cell r="W1208">
            <v>0</v>
          </cell>
          <cell r="X1208">
            <v>0</v>
          </cell>
          <cell r="Y1208">
            <v>0</v>
          </cell>
          <cell r="Z1208" t="str">
            <v>Non Cash</v>
          </cell>
        </row>
        <row r="1209">
          <cell r="A1209" t="str">
            <v>Singapore</v>
          </cell>
          <cell r="B1209" t="str">
            <v>Country</v>
          </cell>
          <cell r="C1209" t="str">
            <v/>
          </cell>
          <cell r="D1209" t="str">
            <v>EMIT</v>
          </cell>
          <cell r="E1209" t="str">
            <v>SYSTEMS</v>
          </cell>
          <cell r="V1209">
            <v>-2960.63</v>
          </cell>
          <cell r="W1209">
            <v>2960.63</v>
          </cell>
          <cell r="X1209">
            <v>-3207.29</v>
          </cell>
          <cell r="Y1209">
            <v>0</v>
          </cell>
          <cell r="Z1209" t="str">
            <v>Services</v>
          </cell>
        </row>
        <row r="1210">
          <cell r="A1210" t="str">
            <v>Thailand</v>
          </cell>
          <cell r="B1210" t="str">
            <v>BSC</v>
          </cell>
          <cell r="C1210" t="str">
            <v>Sales Support Specia</v>
          </cell>
          <cell r="D1210" t="str">
            <v>EMPLOYEE</v>
          </cell>
          <cell r="E1210" t="str">
            <v>SWB</v>
          </cell>
          <cell r="F1210">
            <v>14368.3</v>
          </cell>
          <cell r="G1210">
            <v>14592.88</v>
          </cell>
          <cell r="H1210">
            <v>13697.09</v>
          </cell>
          <cell r="R1210">
            <v>42658.27</v>
          </cell>
          <cell r="S1210">
            <v>0</v>
          </cell>
          <cell r="T1210">
            <v>42658.27</v>
          </cell>
          <cell r="U1210">
            <v>46551.76</v>
          </cell>
          <cell r="V1210">
            <v>208774.76</v>
          </cell>
          <cell r="W1210">
            <v>-162223</v>
          </cell>
          <cell r="X1210">
            <v>223756.02</v>
          </cell>
          <cell r="Y1210">
            <v>42658.270000000004</v>
          </cell>
          <cell r="Z1210" t="str">
            <v>Employee Expenses</v>
          </cell>
        </row>
        <row r="1211">
          <cell r="A1211" t="str">
            <v>Thailand</v>
          </cell>
          <cell r="B1211" t="str">
            <v>BSC</v>
          </cell>
          <cell r="C1211" t="str">
            <v>Sales Support Specia</v>
          </cell>
          <cell r="D1211" t="str">
            <v>EMPLOYEE</v>
          </cell>
          <cell r="E1211" t="str">
            <v>T&amp;E</v>
          </cell>
          <cell r="F1211">
            <v>205.2</v>
          </cell>
          <cell r="G1211">
            <v>334.07</v>
          </cell>
          <cell r="H1211">
            <v>4411.62</v>
          </cell>
          <cell r="I1211">
            <v>3337.45</v>
          </cell>
          <cell r="R1211">
            <v>8288.34</v>
          </cell>
          <cell r="S1211">
            <v>0</v>
          </cell>
          <cell r="T1211">
            <v>8288.34</v>
          </cell>
          <cell r="U1211">
            <v>9127.7199999999993</v>
          </cell>
          <cell r="V1211">
            <v>18243.439999999999</v>
          </cell>
          <cell r="W1211">
            <v>-9115.7199999999993</v>
          </cell>
          <cell r="X1211">
            <v>20143.36</v>
          </cell>
          <cell r="Y1211">
            <v>4950.8899999999994</v>
          </cell>
          <cell r="Z1211" t="str">
            <v>T&amp;E</v>
          </cell>
        </row>
        <row r="1212">
          <cell r="A1212" t="str">
            <v>Thailand</v>
          </cell>
          <cell r="B1212" t="str">
            <v>BSC</v>
          </cell>
          <cell r="C1212" t="str">
            <v>Sales Support Specia</v>
          </cell>
          <cell r="D1212" t="str">
            <v>EMPLOYEE</v>
          </cell>
          <cell r="E1212" t="str">
            <v>TRAINING</v>
          </cell>
          <cell r="V1212">
            <v>4300</v>
          </cell>
          <cell r="W1212">
            <v>-4300</v>
          </cell>
          <cell r="X1212">
            <v>4458.41</v>
          </cell>
          <cell r="Y1212">
            <v>0</v>
          </cell>
          <cell r="Z1212" t="str">
            <v>Employee Expenses</v>
          </cell>
        </row>
        <row r="1213">
          <cell r="A1213" t="str">
            <v>Thailand</v>
          </cell>
          <cell r="B1213" t="str">
            <v>BSC</v>
          </cell>
          <cell r="C1213" t="str">
            <v>Sales Support Specia</v>
          </cell>
          <cell r="D1213" t="str">
            <v>EMPLOYEE</v>
          </cell>
          <cell r="E1213" t="str">
            <v>TAX_PAYROLL</v>
          </cell>
          <cell r="F1213">
            <v>146.53</v>
          </cell>
          <cell r="G1213">
            <v>186.36</v>
          </cell>
          <cell r="H1213">
            <v>146.53</v>
          </cell>
          <cell r="R1213">
            <v>479.42</v>
          </cell>
          <cell r="S1213">
            <v>0</v>
          </cell>
          <cell r="T1213">
            <v>479.42</v>
          </cell>
          <cell r="U1213">
            <v>523.04</v>
          </cell>
          <cell r="V1213">
            <v>1664.58</v>
          </cell>
          <cell r="W1213">
            <v>-1141.54</v>
          </cell>
          <cell r="X1213">
            <v>1788.63</v>
          </cell>
          <cell r="Y1213">
            <v>479.41999999999996</v>
          </cell>
          <cell r="Z1213" t="str">
            <v>Employee Expenses</v>
          </cell>
        </row>
        <row r="1214">
          <cell r="A1214" t="str">
            <v>Thailand</v>
          </cell>
          <cell r="B1214" t="str">
            <v>BSC</v>
          </cell>
          <cell r="C1214" t="str">
            <v>Sales Support Specia</v>
          </cell>
          <cell r="D1214" t="str">
            <v>EMPLOYEE</v>
          </cell>
          <cell r="E1214" t="str">
            <v>SEVERANCE</v>
          </cell>
          <cell r="F1214">
            <v>755.83</v>
          </cell>
          <cell r="G1214">
            <v>709.67</v>
          </cell>
          <cell r="H1214">
            <v>709.67</v>
          </cell>
          <cell r="R1214">
            <v>2175.17</v>
          </cell>
          <cell r="S1214">
            <v>0</v>
          </cell>
          <cell r="T1214">
            <v>2175.17</v>
          </cell>
          <cell r="U1214">
            <v>2374.13</v>
          </cell>
          <cell r="V1214">
            <v>10272.549999999999</v>
          </cell>
          <cell r="W1214">
            <v>-7898.42</v>
          </cell>
          <cell r="X1214">
            <v>13143.33</v>
          </cell>
          <cell r="Y1214">
            <v>2175.17</v>
          </cell>
          <cell r="Z1214" t="str">
            <v>Employee Expenses</v>
          </cell>
        </row>
        <row r="1215">
          <cell r="A1215" t="str">
            <v>Thailand</v>
          </cell>
          <cell r="B1215" t="str">
            <v>BSC</v>
          </cell>
          <cell r="C1215" t="str">
            <v>Sales Support Specia</v>
          </cell>
          <cell r="D1215" t="str">
            <v>EMPLOYEE</v>
          </cell>
          <cell r="E1215" t="str">
            <v>PENSION</v>
          </cell>
          <cell r="V1215">
            <v>3031.68</v>
          </cell>
          <cell r="W1215">
            <v>-3031.68</v>
          </cell>
          <cell r="X1215">
            <v>3329.16</v>
          </cell>
          <cell r="Y1215">
            <v>0</v>
          </cell>
          <cell r="Z1215" t="str">
            <v>Employee Expenses</v>
          </cell>
        </row>
        <row r="1216">
          <cell r="A1216" t="str">
            <v>Thailand</v>
          </cell>
          <cell r="B1216" t="str">
            <v>BSC</v>
          </cell>
          <cell r="C1216" t="str">
            <v>Sales Support Specia</v>
          </cell>
          <cell r="D1216" t="str">
            <v>SERVICE</v>
          </cell>
          <cell r="E1216" t="str">
            <v>SITE</v>
          </cell>
          <cell r="F1216">
            <v>864.01</v>
          </cell>
          <cell r="G1216">
            <v>810.17</v>
          </cell>
          <cell r="H1216">
            <v>848.54</v>
          </cell>
          <cell r="R1216">
            <v>2522.7199999999998</v>
          </cell>
          <cell r="S1216">
            <v>0</v>
          </cell>
          <cell r="T1216">
            <v>2522.7199999999998</v>
          </cell>
          <cell r="U1216">
            <v>2749</v>
          </cell>
          <cell r="V1216">
            <v>9714.59</v>
          </cell>
          <cell r="W1216">
            <v>-6965.59</v>
          </cell>
          <cell r="X1216">
            <v>10371.530000000001</v>
          </cell>
          <cell r="Y1216">
            <v>2522.7199999999998</v>
          </cell>
          <cell r="Z1216" t="str">
            <v>Services</v>
          </cell>
        </row>
        <row r="1217">
          <cell r="A1217" t="str">
            <v>Thailand</v>
          </cell>
          <cell r="B1217" t="str">
            <v>BSC</v>
          </cell>
          <cell r="C1217" t="str">
            <v>Sales Support Specia</v>
          </cell>
          <cell r="D1217" t="str">
            <v>GOODS</v>
          </cell>
          <cell r="E1217" t="str">
            <v>OFFICE&amp;STATIONARY</v>
          </cell>
          <cell r="F1217">
            <v>41.88</v>
          </cell>
          <cell r="G1217">
            <v>55.84</v>
          </cell>
          <cell r="H1217">
            <v>69.8</v>
          </cell>
          <cell r="I1217">
            <v>13.96</v>
          </cell>
          <cell r="R1217">
            <v>181.48</v>
          </cell>
          <cell r="S1217">
            <v>0</v>
          </cell>
          <cell r="T1217">
            <v>181.48</v>
          </cell>
          <cell r="U1217">
            <v>197.95</v>
          </cell>
          <cell r="V1217">
            <v>647.58000000000004</v>
          </cell>
          <cell r="W1217">
            <v>-449.63</v>
          </cell>
          <cell r="X1217">
            <v>668.87</v>
          </cell>
          <cell r="Y1217">
            <v>167.51999999999998</v>
          </cell>
          <cell r="Z1217" t="str">
            <v>Other Direct Opex</v>
          </cell>
        </row>
        <row r="1218">
          <cell r="A1218" t="str">
            <v>Thailand</v>
          </cell>
          <cell r="B1218" t="str">
            <v>BSC</v>
          </cell>
          <cell r="C1218" t="str">
            <v>Sales Support Specia</v>
          </cell>
          <cell r="D1218" t="str">
            <v>GOODS</v>
          </cell>
          <cell r="E1218" t="str">
            <v>CREDIT_CARD_PURCHASE</v>
          </cell>
          <cell r="V1218">
            <v>1883.57</v>
          </cell>
          <cell r="W1218">
            <v>-1883.57</v>
          </cell>
          <cell r="X1218">
            <v>2001.6</v>
          </cell>
          <cell r="Y1218">
            <v>0</v>
          </cell>
          <cell r="Z1218" t="str">
            <v>Other Direct Opex</v>
          </cell>
        </row>
        <row r="1219">
          <cell r="A1219" t="str">
            <v>Thailand</v>
          </cell>
          <cell r="B1219" t="str">
            <v>BSC</v>
          </cell>
          <cell r="C1219" t="str">
            <v>Sales Support Specia</v>
          </cell>
          <cell r="D1219" t="str">
            <v>GOODS</v>
          </cell>
          <cell r="E1219" t="str">
            <v>GIFT</v>
          </cell>
          <cell r="V1219">
            <v>319.63</v>
          </cell>
          <cell r="W1219">
            <v>-319.63</v>
          </cell>
          <cell r="X1219">
            <v>331.79</v>
          </cell>
          <cell r="Y1219">
            <v>0</v>
          </cell>
          <cell r="Z1219" t="str">
            <v>Other Direct Opex</v>
          </cell>
        </row>
        <row r="1220">
          <cell r="A1220" t="str">
            <v>Thailand</v>
          </cell>
          <cell r="B1220" t="str">
            <v>BSC</v>
          </cell>
          <cell r="C1220" t="str">
            <v>Sales Support Specia</v>
          </cell>
          <cell r="D1220" t="str">
            <v>GOODS</v>
          </cell>
          <cell r="E1220" t="str">
            <v>TRAINING</v>
          </cell>
          <cell r="V1220">
            <v>16.739999999999998</v>
          </cell>
          <cell r="W1220">
            <v>-16.739999999999998</v>
          </cell>
          <cell r="X1220">
            <v>18.73</v>
          </cell>
          <cell r="Y1220">
            <v>0</v>
          </cell>
          <cell r="Z1220" t="str">
            <v>Employee Expenses</v>
          </cell>
        </row>
        <row r="1221">
          <cell r="A1221" t="str">
            <v>Thailand</v>
          </cell>
          <cell r="B1221" t="str">
            <v>BSC</v>
          </cell>
          <cell r="C1221" t="str">
            <v>Sales Support Specia</v>
          </cell>
          <cell r="D1221" t="str">
            <v>PRODUCT_TRANSPORTATI</v>
          </cell>
          <cell r="E1221" t="str">
            <v>TRANSPORTATION_OTHER</v>
          </cell>
          <cell r="V1221">
            <v>152.53</v>
          </cell>
          <cell r="W1221">
            <v>-152.53</v>
          </cell>
          <cell r="X1221">
            <v>158.88</v>
          </cell>
          <cell r="Y1221">
            <v>0</v>
          </cell>
          <cell r="Z1221" t="str">
            <v>Freight/Transportation</v>
          </cell>
        </row>
        <row r="1222">
          <cell r="A1222" t="str">
            <v>Thailand</v>
          </cell>
          <cell r="B1222" t="str">
            <v>BSC</v>
          </cell>
          <cell r="C1222" t="str">
            <v>Sales Support Specia</v>
          </cell>
          <cell r="D1222" t="str">
            <v>TAX</v>
          </cell>
          <cell r="E1222" t="str">
            <v>TAX</v>
          </cell>
          <cell r="V1222">
            <v>6.67</v>
          </cell>
          <cell r="W1222">
            <v>-6.67</v>
          </cell>
          <cell r="X1222">
            <v>6.89</v>
          </cell>
          <cell r="Y1222">
            <v>0</v>
          </cell>
          <cell r="Z1222" t="str">
            <v>Other Direct Opex</v>
          </cell>
        </row>
        <row r="1223">
          <cell r="A1223" t="str">
            <v>Thailand</v>
          </cell>
          <cell r="B1223" t="str">
            <v>BSC</v>
          </cell>
          <cell r="C1223" t="str">
            <v>Sales Support Specia</v>
          </cell>
          <cell r="D1223" t="str">
            <v>EMIT</v>
          </cell>
          <cell r="E1223" t="str">
            <v>TELECOM</v>
          </cell>
          <cell r="F1223">
            <v>394.11</v>
          </cell>
          <cell r="G1223">
            <v>28.06</v>
          </cell>
          <cell r="H1223">
            <v>141.1</v>
          </cell>
          <cell r="I1223">
            <v>744.91</v>
          </cell>
          <cell r="R1223">
            <v>1308.18</v>
          </cell>
          <cell r="S1223">
            <v>0</v>
          </cell>
          <cell r="T1223">
            <v>1308.18</v>
          </cell>
          <cell r="U1223">
            <v>1411.35</v>
          </cell>
          <cell r="V1223">
            <v>3701.58</v>
          </cell>
          <cell r="W1223">
            <v>-2290.23</v>
          </cell>
          <cell r="X1223">
            <v>3905.66</v>
          </cell>
          <cell r="Y1223">
            <v>563.27</v>
          </cell>
          <cell r="Z1223" t="str">
            <v>Services</v>
          </cell>
        </row>
        <row r="1224">
          <cell r="A1224" t="str">
            <v>Thailand</v>
          </cell>
          <cell r="B1224" t="str">
            <v>BSC</v>
          </cell>
          <cell r="C1224" t="str">
            <v>Sales Support Specia</v>
          </cell>
          <cell r="D1224" t="str">
            <v>EMIT</v>
          </cell>
          <cell r="E1224" t="str">
            <v>SERVICE_EMIT</v>
          </cell>
          <cell r="F1224">
            <v>5.28</v>
          </cell>
          <cell r="G1224">
            <v>0.11</v>
          </cell>
          <cell r="H1224">
            <v>-0.02</v>
          </cell>
          <cell r="R1224">
            <v>5.37</v>
          </cell>
          <cell r="S1224">
            <v>0</v>
          </cell>
          <cell r="T1224">
            <v>5.37</v>
          </cell>
          <cell r="U1224">
            <v>5.75</v>
          </cell>
          <cell r="V1224">
            <v>124.13</v>
          </cell>
          <cell r="W1224">
            <v>-118.38</v>
          </cell>
          <cell r="X1224">
            <v>127.42</v>
          </cell>
          <cell r="Y1224">
            <v>5.370000000000001</v>
          </cell>
          <cell r="Z1224" t="str">
            <v>Services</v>
          </cell>
        </row>
        <row r="1225">
          <cell r="A1225" t="str">
            <v>Thailand</v>
          </cell>
          <cell r="B1225" t="str">
            <v>BSC</v>
          </cell>
          <cell r="C1225" t="str">
            <v>Sales Support Specia</v>
          </cell>
          <cell r="D1225" t="str">
            <v>HR</v>
          </cell>
          <cell r="E1225" t="str">
            <v>HR</v>
          </cell>
          <cell r="V1225">
            <v>770.18</v>
          </cell>
          <cell r="W1225">
            <v>-770.18</v>
          </cell>
          <cell r="X1225">
            <v>801.08</v>
          </cell>
          <cell r="Y1225">
            <v>0</v>
          </cell>
          <cell r="Z1225" t="str">
            <v>Services</v>
          </cell>
        </row>
        <row r="1226">
          <cell r="A1226" t="str">
            <v>Thailand</v>
          </cell>
          <cell r="B1226" t="str">
            <v>BSC</v>
          </cell>
          <cell r="C1226" t="str">
            <v>Sales Support Specia</v>
          </cell>
          <cell r="D1226" t="str">
            <v>HR</v>
          </cell>
          <cell r="E1226" t="str">
            <v>SERVICE_HR</v>
          </cell>
          <cell r="F1226">
            <v>622.21</v>
          </cell>
          <cell r="G1226">
            <v>626.36</v>
          </cell>
          <cell r="H1226">
            <v>628.44000000000005</v>
          </cell>
          <cell r="R1226">
            <v>1877.01</v>
          </cell>
          <cell r="S1226">
            <v>0</v>
          </cell>
          <cell r="T1226">
            <v>1877.01</v>
          </cell>
          <cell r="U1226">
            <v>1877.01</v>
          </cell>
          <cell r="V1226">
            <v>11121.37</v>
          </cell>
          <cell r="W1226">
            <v>-9244.36</v>
          </cell>
          <cell r="X1226">
            <v>11144.74</v>
          </cell>
          <cell r="Y1226">
            <v>1877.0100000000002</v>
          </cell>
          <cell r="Z1226" t="str">
            <v>Services</v>
          </cell>
        </row>
        <row r="1227">
          <cell r="A1227" t="str">
            <v>Thailand</v>
          </cell>
          <cell r="B1227" t="str">
            <v>BSC</v>
          </cell>
          <cell r="C1227" t="str">
            <v>Sales Support Specia</v>
          </cell>
          <cell r="D1227" t="str">
            <v>HR</v>
          </cell>
          <cell r="E1227" t="str">
            <v>HR_PAYROLL</v>
          </cell>
          <cell r="V1227">
            <v>3758.57</v>
          </cell>
          <cell r="W1227">
            <v>-3758.57</v>
          </cell>
          <cell r="X1227">
            <v>3758.57</v>
          </cell>
          <cell r="Y1227">
            <v>0</v>
          </cell>
          <cell r="Z1227" t="str">
            <v>Services</v>
          </cell>
        </row>
        <row r="1228">
          <cell r="A1228" t="str">
            <v>Thailand</v>
          </cell>
          <cell r="B1228" t="str">
            <v>BSC</v>
          </cell>
          <cell r="C1228" t="str">
            <v>Sales Support Specia</v>
          </cell>
          <cell r="D1228" t="str">
            <v>MEDICAL</v>
          </cell>
          <cell r="E1228" t="str">
            <v>MEDICAL</v>
          </cell>
          <cell r="V1228">
            <v>46.36</v>
          </cell>
          <cell r="W1228">
            <v>-46.36</v>
          </cell>
          <cell r="X1228">
            <v>46.36</v>
          </cell>
          <cell r="Y1228">
            <v>0</v>
          </cell>
          <cell r="Z1228" t="str">
            <v>Other Direct Opex</v>
          </cell>
        </row>
        <row r="1229">
          <cell r="A1229" t="str">
            <v>Thailand</v>
          </cell>
          <cell r="B1229" t="str">
            <v>BSC</v>
          </cell>
          <cell r="C1229" t="str">
            <v>Sales Support Specia</v>
          </cell>
          <cell r="D1229" t="str">
            <v>MEDICAL</v>
          </cell>
          <cell r="E1229" t="str">
            <v>SERVICE_MEDICAL</v>
          </cell>
          <cell r="F1229">
            <v>34.020000000000003</v>
          </cell>
          <cell r="G1229">
            <v>28.31</v>
          </cell>
          <cell r="H1229">
            <v>57.05</v>
          </cell>
          <cell r="R1229">
            <v>119.38</v>
          </cell>
          <cell r="S1229">
            <v>0</v>
          </cell>
          <cell r="T1229">
            <v>119.38</v>
          </cell>
          <cell r="U1229">
            <v>130.21</v>
          </cell>
          <cell r="V1229">
            <v>582.21</v>
          </cell>
          <cell r="W1229">
            <v>-452</v>
          </cell>
          <cell r="X1229">
            <v>620.62</v>
          </cell>
          <cell r="Y1229">
            <v>119.38</v>
          </cell>
          <cell r="Z1229" t="str">
            <v>Services</v>
          </cell>
        </row>
        <row r="1230">
          <cell r="A1230" t="str">
            <v>Thailand</v>
          </cell>
          <cell r="B1230" t="str">
            <v>BSC</v>
          </cell>
          <cell r="C1230" t="str">
            <v>Sales Support Specia</v>
          </cell>
          <cell r="D1230" t="str">
            <v>TREASURERS</v>
          </cell>
          <cell r="E1230" t="str">
            <v>FINANCIAL_OTHER</v>
          </cell>
          <cell r="V1230">
            <v>5.63</v>
          </cell>
          <cell r="W1230">
            <v>-5.63</v>
          </cell>
          <cell r="X1230">
            <v>6.22</v>
          </cell>
          <cell r="Y1230">
            <v>0</v>
          </cell>
          <cell r="Z1230" t="str">
            <v>Services</v>
          </cell>
        </row>
        <row r="1231">
          <cell r="A1231" t="str">
            <v>Thailand</v>
          </cell>
          <cell r="B1231" t="str">
            <v>BSC</v>
          </cell>
          <cell r="C1231" t="str">
            <v>Sales Support Specia</v>
          </cell>
          <cell r="D1231" t="str">
            <v>OTHER</v>
          </cell>
          <cell r="E1231" t="str">
            <v>OPERATION_SUPPORT_OT</v>
          </cell>
          <cell r="F1231">
            <v>-57.43</v>
          </cell>
          <cell r="G1231">
            <v>127.2</v>
          </cell>
          <cell r="H1231">
            <v>74.760000000000005</v>
          </cell>
          <cell r="R1231">
            <v>144.53</v>
          </cell>
          <cell r="S1231">
            <v>0</v>
          </cell>
          <cell r="T1231">
            <v>144.53</v>
          </cell>
          <cell r="U1231">
            <v>159.75</v>
          </cell>
          <cell r="V1231">
            <v>2664.48</v>
          </cell>
          <cell r="W1231">
            <v>-2504.73</v>
          </cell>
          <cell r="X1231">
            <v>2802.76</v>
          </cell>
          <cell r="Y1231">
            <v>144.53000000000003</v>
          </cell>
          <cell r="Z1231" t="str">
            <v>Other Direct Opex</v>
          </cell>
        </row>
        <row r="1232">
          <cell r="A1232" t="str">
            <v>Thailand</v>
          </cell>
          <cell r="B1232" t="str">
            <v>BSC</v>
          </cell>
          <cell r="C1232" t="str">
            <v>Sales Support Specia</v>
          </cell>
          <cell r="D1232" t="str">
            <v>OTHER</v>
          </cell>
          <cell r="E1232" t="str">
            <v>GENERAL_BUSINESS_MAN</v>
          </cell>
          <cell r="F1232">
            <v>219.75</v>
          </cell>
          <cell r="G1232">
            <v>176.9</v>
          </cell>
          <cell r="H1232">
            <v>194.13</v>
          </cell>
          <cell r="R1232">
            <v>590.78</v>
          </cell>
          <cell r="S1232">
            <v>0</v>
          </cell>
          <cell r="T1232">
            <v>590.78</v>
          </cell>
          <cell r="U1232">
            <v>642.71</v>
          </cell>
          <cell r="W1232">
            <v>642.71</v>
          </cell>
          <cell r="Y1232">
            <v>590.78</v>
          </cell>
          <cell r="Z1232" t="str">
            <v>Other Direct Opex</v>
          </cell>
        </row>
        <row r="1233">
          <cell r="A1233" t="str">
            <v>Thailand</v>
          </cell>
          <cell r="B1233" t="str">
            <v>BSC</v>
          </cell>
          <cell r="C1233" t="str">
            <v>Sales Support Specia</v>
          </cell>
          <cell r="D1233" t="str">
            <v>Not assigned</v>
          </cell>
          <cell r="E1233" t="str">
            <v>Not assigned</v>
          </cell>
          <cell r="H1233">
            <v>169.97</v>
          </cell>
          <cell r="I1233">
            <v>39.6</v>
          </cell>
          <cell r="R1233">
            <v>209.57</v>
          </cell>
          <cell r="S1233">
            <v>0</v>
          </cell>
          <cell r="T1233">
            <v>209.57</v>
          </cell>
          <cell r="U1233">
            <v>230.81</v>
          </cell>
          <cell r="V1233">
            <v>40.21</v>
          </cell>
          <cell r="W1233">
            <v>190.6</v>
          </cell>
          <cell r="X1233">
            <v>41.53</v>
          </cell>
          <cell r="Y1233">
            <v>169.97</v>
          </cell>
          <cell r="Z1233" t="str">
            <v>Other Direct Opex</v>
          </cell>
        </row>
        <row r="1234">
          <cell r="A1234" t="str">
            <v>Thailand</v>
          </cell>
          <cell r="B1234" t="str">
            <v>BSC</v>
          </cell>
          <cell r="C1234" t="str">
            <v/>
          </cell>
          <cell r="D1234" t="str">
            <v>EMPLOYEE</v>
          </cell>
          <cell r="E1234" t="str">
            <v>SWB</v>
          </cell>
          <cell r="F1234">
            <v>0</v>
          </cell>
          <cell r="G1234">
            <v>0</v>
          </cell>
          <cell r="H1234">
            <v>0</v>
          </cell>
          <cell r="I1234">
            <v>0</v>
          </cell>
          <cell r="J1234">
            <v>0</v>
          </cell>
          <cell r="K1234">
            <v>0</v>
          </cell>
          <cell r="L1234">
            <v>0</v>
          </cell>
          <cell r="M1234">
            <v>0</v>
          </cell>
          <cell r="N1234">
            <v>0</v>
          </cell>
          <cell r="O1234">
            <v>0</v>
          </cell>
          <cell r="P1234">
            <v>0</v>
          </cell>
          <cell r="Q1234">
            <v>0</v>
          </cell>
          <cell r="R1234">
            <v>0</v>
          </cell>
          <cell r="S1234">
            <v>362442.96</v>
          </cell>
          <cell r="T1234">
            <v>-362442.96</v>
          </cell>
          <cell r="U1234">
            <v>0</v>
          </cell>
          <cell r="V1234">
            <v>0</v>
          </cell>
          <cell r="W1234">
            <v>0</v>
          </cell>
          <cell r="X1234">
            <v>0</v>
          </cell>
          <cell r="Y1234">
            <v>0</v>
          </cell>
          <cell r="Z1234" t="str">
            <v>Employee Expenses</v>
          </cell>
        </row>
        <row r="1235">
          <cell r="A1235" t="str">
            <v>Thailand</v>
          </cell>
          <cell r="B1235" t="str">
            <v>BSC</v>
          </cell>
          <cell r="C1235" t="str">
            <v/>
          </cell>
          <cell r="D1235" t="str">
            <v>EMPLOYEE</v>
          </cell>
          <cell r="E1235" t="str">
            <v>T&amp;E</v>
          </cell>
          <cell r="F1235">
            <v>0</v>
          </cell>
          <cell r="G1235">
            <v>0</v>
          </cell>
          <cell r="H1235">
            <v>0</v>
          </cell>
          <cell r="I1235">
            <v>0</v>
          </cell>
          <cell r="J1235">
            <v>0</v>
          </cell>
          <cell r="K1235">
            <v>0</v>
          </cell>
          <cell r="L1235">
            <v>0</v>
          </cell>
          <cell r="M1235">
            <v>0</v>
          </cell>
          <cell r="N1235">
            <v>0</v>
          </cell>
          <cell r="O1235">
            <v>0</v>
          </cell>
          <cell r="P1235">
            <v>0</v>
          </cell>
          <cell r="Q1235">
            <v>0</v>
          </cell>
          <cell r="R1235">
            <v>0</v>
          </cell>
          <cell r="S1235">
            <v>49958.76</v>
          </cell>
          <cell r="T1235">
            <v>-49958.76</v>
          </cell>
          <cell r="U1235">
            <v>0</v>
          </cell>
          <cell r="V1235">
            <v>0</v>
          </cell>
          <cell r="W1235">
            <v>0</v>
          </cell>
          <cell r="X1235">
            <v>0</v>
          </cell>
          <cell r="Y1235">
            <v>0</v>
          </cell>
          <cell r="Z1235" t="str">
            <v>T&amp;E</v>
          </cell>
        </row>
        <row r="1236">
          <cell r="A1236" t="str">
            <v>Thailand</v>
          </cell>
          <cell r="B1236" t="str">
            <v>BSC</v>
          </cell>
          <cell r="C1236" t="str">
            <v/>
          </cell>
          <cell r="D1236" t="str">
            <v>COMMISSIONS</v>
          </cell>
          <cell r="E1236" t="str">
            <v>COMMISSIONS</v>
          </cell>
          <cell r="F1236">
            <v>-100386.55</v>
          </cell>
          <cell r="G1236">
            <v>-113231.41</v>
          </cell>
          <cell r="H1236">
            <v>-123374.64</v>
          </cell>
          <cell r="I1236">
            <v>0</v>
          </cell>
          <cell r="J1236">
            <v>0</v>
          </cell>
          <cell r="K1236">
            <v>0</v>
          </cell>
          <cell r="L1236">
            <v>0</v>
          </cell>
          <cell r="M1236">
            <v>0</v>
          </cell>
          <cell r="N1236">
            <v>0</v>
          </cell>
          <cell r="O1236">
            <v>0</v>
          </cell>
          <cell r="P1236">
            <v>0</v>
          </cell>
          <cell r="Q1236">
            <v>0</v>
          </cell>
          <cell r="R1236">
            <v>-336992.6</v>
          </cell>
          <cell r="S1236">
            <v>-1299972.8400000001</v>
          </cell>
          <cell r="T1236">
            <v>962980.24</v>
          </cell>
          <cell r="U1236">
            <v>-367467.51</v>
          </cell>
          <cell r="V1236">
            <v>-1026708.36</v>
          </cell>
          <cell r="W1236">
            <v>659240.85</v>
          </cell>
          <cell r="X1236">
            <v>-1110070.02</v>
          </cell>
          <cell r="Y1236">
            <v>-336992.60000000003</v>
          </cell>
          <cell r="Z1236" t="str">
            <v>Commissions (3rd Party)</v>
          </cell>
        </row>
        <row r="1237">
          <cell r="A1237" t="str">
            <v>Thailand</v>
          </cell>
          <cell r="B1237" t="str">
            <v>BSC</v>
          </cell>
          <cell r="C1237" t="str">
            <v/>
          </cell>
          <cell r="D1237" t="str">
            <v>SERVICE</v>
          </cell>
          <cell r="E1237" t="str">
            <v>OTHER</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cell r="S1237">
            <v>32173.8</v>
          </cell>
          <cell r="T1237">
            <v>-32173.8</v>
          </cell>
          <cell r="U1237">
            <v>0</v>
          </cell>
          <cell r="V1237">
            <v>0</v>
          </cell>
          <cell r="W1237">
            <v>0</v>
          </cell>
          <cell r="X1237">
            <v>0</v>
          </cell>
          <cell r="Y1237">
            <v>0</v>
          </cell>
          <cell r="Z1237" t="str">
            <v>Other Direct Opex</v>
          </cell>
        </row>
        <row r="1238">
          <cell r="A1238" t="str">
            <v>Thailand</v>
          </cell>
          <cell r="B1238" t="str">
            <v>BSC</v>
          </cell>
          <cell r="C1238" t="str">
            <v/>
          </cell>
          <cell r="D1238" t="str">
            <v>OTHER CASH</v>
          </cell>
          <cell r="E1238" t="str">
            <v>OTHER</v>
          </cell>
          <cell r="F1238">
            <v>0</v>
          </cell>
          <cell r="G1238">
            <v>0</v>
          </cell>
          <cell r="H1238">
            <v>0</v>
          </cell>
          <cell r="I1238">
            <v>0</v>
          </cell>
          <cell r="J1238">
            <v>0</v>
          </cell>
          <cell r="K1238">
            <v>0</v>
          </cell>
          <cell r="L1238">
            <v>0</v>
          </cell>
          <cell r="M1238">
            <v>0</v>
          </cell>
          <cell r="N1238">
            <v>0</v>
          </cell>
          <cell r="O1238">
            <v>0</v>
          </cell>
          <cell r="P1238">
            <v>0</v>
          </cell>
          <cell r="Q1238">
            <v>0</v>
          </cell>
          <cell r="R1238">
            <v>0</v>
          </cell>
          <cell r="S1238">
            <v>-27003.96</v>
          </cell>
          <cell r="T1238">
            <v>27003.96</v>
          </cell>
          <cell r="U1238">
            <v>0</v>
          </cell>
          <cell r="V1238">
            <v>0</v>
          </cell>
          <cell r="W1238">
            <v>0</v>
          </cell>
          <cell r="X1238">
            <v>0</v>
          </cell>
          <cell r="Y1238">
            <v>0</v>
          </cell>
          <cell r="Z1238" t="str">
            <v>Other Direct Opex</v>
          </cell>
        </row>
        <row r="1239">
          <cell r="A1239" t="str">
            <v>Thailand</v>
          </cell>
          <cell r="B1239" t="str">
            <v>BSC</v>
          </cell>
          <cell r="C1239" t="str">
            <v/>
          </cell>
          <cell r="D1239" t="str">
            <v>SALES</v>
          </cell>
          <cell r="E1239" t="str">
            <v>SALES</v>
          </cell>
          <cell r="F1239">
            <v>-2085.5700000000002</v>
          </cell>
          <cell r="G1239">
            <v>-2408.0300000000002</v>
          </cell>
          <cell r="H1239">
            <v>-2703.28</v>
          </cell>
          <cell r="R1239">
            <v>-7196.88</v>
          </cell>
          <cell r="S1239">
            <v>0</v>
          </cell>
          <cell r="T1239">
            <v>-7196.88</v>
          </cell>
          <cell r="U1239">
            <v>-7196.88</v>
          </cell>
          <cell r="V1239">
            <v>-19085.240000000002</v>
          </cell>
          <cell r="W1239">
            <v>11888.36</v>
          </cell>
          <cell r="X1239">
            <v>-19085.240000000002</v>
          </cell>
          <cell r="Y1239">
            <v>-7196.880000000001</v>
          </cell>
          <cell r="Z1239" t="str">
            <v>Other Direct Opex</v>
          </cell>
        </row>
        <row r="1240">
          <cell r="A1240" t="str">
            <v>Thailand</v>
          </cell>
          <cell r="B1240" t="str">
            <v>Country</v>
          </cell>
          <cell r="C1240" t="str">
            <v>Automotive Sales</v>
          </cell>
          <cell r="D1240" t="str">
            <v>EMPLOYEE</v>
          </cell>
          <cell r="E1240" t="str">
            <v>SWB</v>
          </cell>
          <cell r="F1240">
            <v>47662.26</v>
          </cell>
          <cell r="G1240">
            <v>46827.11</v>
          </cell>
          <cell r="H1240">
            <v>43351.33</v>
          </cell>
          <cell r="R1240">
            <v>137840.70000000001</v>
          </cell>
          <cell r="S1240">
            <v>0</v>
          </cell>
          <cell r="T1240">
            <v>137840.70000000001</v>
          </cell>
          <cell r="U1240">
            <v>150408.37</v>
          </cell>
          <cell r="V1240">
            <v>472820.17</v>
          </cell>
          <cell r="W1240">
            <v>-322411.8</v>
          </cell>
          <cell r="X1240">
            <v>502684.71</v>
          </cell>
          <cell r="Y1240">
            <v>137840.70000000001</v>
          </cell>
          <cell r="Z1240" t="str">
            <v>Employee Expenses</v>
          </cell>
        </row>
        <row r="1241">
          <cell r="A1241" t="str">
            <v>Thailand</v>
          </cell>
          <cell r="B1241" t="str">
            <v>Country</v>
          </cell>
          <cell r="C1241" t="str">
            <v>Automotive Sales</v>
          </cell>
          <cell r="D1241" t="str">
            <v>EMPLOYEE</v>
          </cell>
          <cell r="E1241" t="str">
            <v>T&amp;E</v>
          </cell>
          <cell r="F1241">
            <v>5406.35</v>
          </cell>
          <cell r="G1241">
            <v>6190.56</v>
          </cell>
          <cell r="H1241">
            <v>8850.27</v>
          </cell>
          <cell r="I1241">
            <v>6801.59</v>
          </cell>
          <cell r="R1241">
            <v>27248.77</v>
          </cell>
          <cell r="S1241">
            <v>0</v>
          </cell>
          <cell r="T1241">
            <v>27248.77</v>
          </cell>
          <cell r="U1241">
            <v>29849.09</v>
          </cell>
          <cell r="V1241">
            <v>79631.740000000005</v>
          </cell>
          <cell r="W1241">
            <v>-49782.65</v>
          </cell>
          <cell r="X1241">
            <v>84745.59</v>
          </cell>
          <cell r="Y1241">
            <v>20447.18</v>
          </cell>
          <cell r="Z1241" t="str">
            <v>T&amp;E</v>
          </cell>
        </row>
        <row r="1242">
          <cell r="A1242" t="str">
            <v>Thailand</v>
          </cell>
          <cell r="B1242" t="str">
            <v>Country</v>
          </cell>
          <cell r="C1242" t="str">
            <v>Automotive Sales</v>
          </cell>
          <cell r="D1242" t="str">
            <v>EMPLOYEE</v>
          </cell>
          <cell r="E1242" t="str">
            <v>TRAINING</v>
          </cell>
          <cell r="V1242">
            <v>760.66</v>
          </cell>
          <cell r="W1242">
            <v>-760.66</v>
          </cell>
          <cell r="X1242">
            <v>816.03</v>
          </cell>
          <cell r="Y1242">
            <v>0</v>
          </cell>
          <cell r="Z1242" t="str">
            <v>Employee Expenses</v>
          </cell>
        </row>
        <row r="1243">
          <cell r="A1243" t="str">
            <v>Thailand</v>
          </cell>
          <cell r="B1243" t="str">
            <v>Country</v>
          </cell>
          <cell r="C1243" t="str">
            <v>Automotive Sales</v>
          </cell>
          <cell r="D1243" t="str">
            <v>EMPLOYEE</v>
          </cell>
          <cell r="E1243" t="str">
            <v>TAX_PAYROLL</v>
          </cell>
          <cell r="F1243">
            <v>293.06</v>
          </cell>
          <cell r="G1243">
            <v>356.02</v>
          </cell>
          <cell r="H1243">
            <v>272.13</v>
          </cell>
          <cell r="R1243">
            <v>921.21</v>
          </cell>
          <cell r="S1243">
            <v>0</v>
          </cell>
          <cell r="T1243">
            <v>921.21</v>
          </cell>
          <cell r="U1243">
            <v>1004.79</v>
          </cell>
          <cell r="V1243">
            <v>2689.69</v>
          </cell>
          <cell r="W1243">
            <v>-1684.9</v>
          </cell>
          <cell r="X1243">
            <v>2879.25</v>
          </cell>
          <cell r="Y1243">
            <v>921.20999999999992</v>
          </cell>
          <cell r="Z1243" t="str">
            <v>Employee Expenses</v>
          </cell>
        </row>
        <row r="1244">
          <cell r="A1244" t="str">
            <v>Thailand</v>
          </cell>
          <cell r="B1244" t="str">
            <v>Country</v>
          </cell>
          <cell r="C1244" t="str">
            <v>Automotive Sales</v>
          </cell>
          <cell r="D1244" t="str">
            <v>EMPLOYEE</v>
          </cell>
          <cell r="E1244" t="str">
            <v>SEVERANCE</v>
          </cell>
          <cell r="F1244">
            <v>7341.7</v>
          </cell>
          <cell r="G1244">
            <v>7341.71</v>
          </cell>
          <cell r="H1244">
            <v>6665.75</v>
          </cell>
          <cell r="R1244">
            <v>21349.16</v>
          </cell>
          <cell r="S1244">
            <v>0</v>
          </cell>
          <cell r="T1244">
            <v>21349.16</v>
          </cell>
          <cell r="U1244">
            <v>23293.58</v>
          </cell>
          <cell r="V1244">
            <v>60053.15</v>
          </cell>
          <cell r="W1244">
            <v>-36759.57</v>
          </cell>
          <cell r="X1244">
            <v>63890.96</v>
          </cell>
          <cell r="Y1244">
            <v>21349.16</v>
          </cell>
          <cell r="Z1244" t="str">
            <v>Employee Expenses</v>
          </cell>
        </row>
        <row r="1245">
          <cell r="A1245" t="str">
            <v>Thailand</v>
          </cell>
          <cell r="B1245" t="str">
            <v>Country</v>
          </cell>
          <cell r="C1245" t="str">
            <v>Automotive Sales</v>
          </cell>
          <cell r="D1245" t="str">
            <v>EMPLOYEE</v>
          </cell>
          <cell r="E1245" t="str">
            <v>PENSION</v>
          </cell>
          <cell r="F1245">
            <v>9084.65</v>
          </cell>
          <cell r="G1245">
            <v>9084.64</v>
          </cell>
          <cell r="H1245">
            <v>8147.48</v>
          </cell>
          <cell r="R1245">
            <v>26316.77</v>
          </cell>
          <cell r="S1245">
            <v>0</v>
          </cell>
          <cell r="T1245">
            <v>26316.77</v>
          </cell>
          <cell r="U1245">
            <v>28711.95</v>
          </cell>
          <cell r="V1245">
            <v>70811.88</v>
          </cell>
          <cell r="W1245">
            <v>-42099.93</v>
          </cell>
          <cell r="X1245">
            <v>75349.47</v>
          </cell>
          <cell r="Y1245">
            <v>26316.77</v>
          </cell>
          <cell r="Z1245" t="str">
            <v>Employee Expenses</v>
          </cell>
        </row>
        <row r="1246">
          <cell r="A1246" t="str">
            <v>Thailand</v>
          </cell>
          <cell r="B1246" t="str">
            <v>Country</v>
          </cell>
          <cell r="C1246" t="str">
            <v>Automotive Sales</v>
          </cell>
          <cell r="D1246" t="str">
            <v>CONTRACTOR</v>
          </cell>
          <cell r="E1246" t="str">
            <v>M&amp;R_SKILLED_TRADE_CO</v>
          </cell>
          <cell r="F1246">
            <v>276.95999999999998</v>
          </cell>
          <cell r="G1246">
            <v>364.78</v>
          </cell>
          <cell r="H1246">
            <v>166.64</v>
          </cell>
          <cell r="I1246">
            <v>17.579999999999998</v>
          </cell>
          <cell r="R1246">
            <v>825.96</v>
          </cell>
          <cell r="S1246">
            <v>0</v>
          </cell>
          <cell r="T1246">
            <v>825.96</v>
          </cell>
          <cell r="U1246">
            <v>897.75</v>
          </cell>
          <cell r="V1246">
            <v>6184.79</v>
          </cell>
          <cell r="W1246">
            <v>-5287.04</v>
          </cell>
          <cell r="X1246">
            <v>6601.49</v>
          </cell>
          <cell r="Y1246">
            <v>808.38</v>
          </cell>
          <cell r="Z1246" t="str">
            <v>Services</v>
          </cell>
        </row>
        <row r="1247">
          <cell r="A1247" t="str">
            <v>Thailand</v>
          </cell>
          <cell r="B1247" t="str">
            <v>Country</v>
          </cell>
          <cell r="C1247" t="str">
            <v>Automotive Sales</v>
          </cell>
          <cell r="D1247" t="str">
            <v>ASP</v>
          </cell>
          <cell r="E1247" t="str">
            <v>ASP</v>
          </cell>
          <cell r="V1247">
            <v>3802.95</v>
          </cell>
          <cell r="W1247">
            <v>-3802.95</v>
          </cell>
          <cell r="X1247">
            <v>4199.8500000000004</v>
          </cell>
          <cell r="Y1247">
            <v>0</v>
          </cell>
          <cell r="Z1247" t="str">
            <v>ASP</v>
          </cell>
        </row>
        <row r="1248">
          <cell r="A1248" t="str">
            <v>Thailand</v>
          </cell>
          <cell r="B1248" t="str">
            <v>Country</v>
          </cell>
          <cell r="C1248" t="str">
            <v>Automotive Sales</v>
          </cell>
          <cell r="D1248" t="str">
            <v>CUSTOMER</v>
          </cell>
          <cell r="E1248" t="str">
            <v>FINANCIAL_ASSISTANCE</v>
          </cell>
          <cell r="V1248">
            <v>73168.33</v>
          </cell>
          <cell r="W1248">
            <v>-73168.33</v>
          </cell>
          <cell r="X1248">
            <v>78427.42</v>
          </cell>
          <cell r="Y1248">
            <v>0</v>
          </cell>
          <cell r="Z1248" t="str">
            <v>Other Direct Opex</v>
          </cell>
        </row>
        <row r="1249">
          <cell r="A1249" t="str">
            <v>Thailand</v>
          </cell>
          <cell r="B1249" t="str">
            <v>Country</v>
          </cell>
          <cell r="C1249" t="str">
            <v>Automotive Sales</v>
          </cell>
          <cell r="D1249" t="str">
            <v>CUSTOMER</v>
          </cell>
          <cell r="E1249" t="str">
            <v>BAD DEBT</v>
          </cell>
          <cell r="V1249">
            <v>-1713.7</v>
          </cell>
          <cell r="W1249">
            <v>1713.7</v>
          </cell>
          <cell r="X1249">
            <v>-1858.25</v>
          </cell>
          <cell r="Y1249">
            <v>0</v>
          </cell>
          <cell r="Z1249" t="str">
            <v>Bad Debt</v>
          </cell>
        </row>
        <row r="1250">
          <cell r="A1250" t="str">
            <v>Thailand</v>
          </cell>
          <cell r="B1250" t="str">
            <v>Country</v>
          </cell>
          <cell r="C1250" t="str">
            <v>Automotive Sales</v>
          </cell>
          <cell r="D1250" t="str">
            <v>CUSTOMER</v>
          </cell>
          <cell r="E1250" t="str">
            <v>SMALL_VARIATION</v>
          </cell>
          <cell r="H1250">
            <v>0</v>
          </cell>
          <cell r="R1250">
            <v>0</v>
          </cell>
          <cell r="S1250">
            <v>0</v>
          </cell>
          <cell r="T1250">
            <v>0</v>
          </cell>
          <cell r="U1250">
            <v>-0.01</v>
          </cell>
          <cell r="V1250">
            <v>0.35</v>
          </cell>
          <cell r="W1250">
            <v>-0.36</v>
          </cell>
          <cell r="X1250">
            <v>0.38</v>
          </cell>
          <cell r="Y1250">
            <v>0</v>
          </cell>
          <cell r="Z1250" t="str">
            <v>Other Direct Opex</v>
          </cell>
        </row>
        <row r="1251">
          <cell r="A1251" t="str">
            <v>Thailand</v>
          </cell>
          <cell r="B1251" t="str">
            <v>Country</v>
          </cell>
          <cell r="C1251" t="str">
            <v>Automotive Sales</v>
          </cell>
          <cell r="D1251" t="str">
            <v>SERVICE</v>
          </cell>
          <cell r="E1251" t="str">
            <v>FINANCIAL_INSURANCE</v>
          </cell>
          <cell r="V1251">
            <v>729.54</v>
          </cell>
          <cell r="W1251">
            <v>-729.54</v>
          </cell>
          <cell r="X1251">
            <v>729.54</v>
          </cell>
          <cell r="Y1251">
            <v>0</v>
          </cell>
          <cell r="Z1251" t="str">
            <v>Services</v>
          </cell>
        </row>
        <row r="1252">
          <cell r="A1252" t="str">
            <v>Thailand</v>
          </cell>
          <cell r="B1252" t="str">
            <v>Country</v>
          </cell>
          <cell r="C1252" t="str">
            <v>Automotive Sales</v>
          </cell>
          <cell r="D1252" t="str">
            <v>SERVICE</v>
          </cell>
          <cell r="E1252" t="str">
            <v>SITE</v>
          </cell>
          <cell r="F1252">
            <v>27.91</v>
          </cell>
          <cell r="H1252">
            <v>100.48</v>
          </cell>
          <cell r="R1252">
            <v>128.38999999999999</v>
          </cell>
          <cell r="S1252">
            <v>0</v>
          </cell>
          <cell r="T1252">
            <v>128.38999999999999</v>
          </cell>
          <cell r="U1252">
            <v>139.41</v>
          </cell>
          <cell r="V1252">
            <v>86.05</v>
          </cell>
          <cell r="W1252">
            <v>53.36</v>
          </cell>
          <cell r="X1252">
            <v>93.36</v>
          </cell>
          <cell r="Y1252">
            <v>128.39000000000001</v>
          </cell>
          <cell r="Z1252" t="str">
            <v>Services</v>
          </cell>
        </row>
        <row r="1253">
          <cell r="A1253" t="str">
            <v>Thailand</v>
          </cell>
          <cell r="B1253" t="str">
            <v>Country</v>
          </cell>
          <cell r="C1253" t="str">
            <v>Automotive Sales</v>
          </cell>
          <cell r="D1253" t="str">
            <v>SERVICE</v>
          </cell>
          <cell r="E1253" t="str">
            <v>TECHNICAL_TESTING</v>
          </cell>
          <cell r="V1253">
            <v>44.07</v>
          </cell>
          <cell r="W1253">
            <v>-44.07</v>
          </cell>
          <cell r="X1253">
            <v>44.07</v>
          </cell>
          <cell r="Y1253">
            <v>0</v>
          </cell>
          <cell r="Z1253" t="str">
            <v>Services</v>
          </cell>
        </row>
        <row r="1254">
          <cell r="A1254" t="str">
            <v>Thailand</v>
          </cell>
          <cell r="B1254" t="str">
            <v>Country</v>
          </cell>
          <cell r="C1254" t="str">
            <v>Automotive Sales</v>
          </cell>
          <cell r="D1254" t="str">
            <v>SERVICE</v>
          </cell>
          <cell r="E1254" t="str">
            <v>OTHER</v>
          </cell>
          <cell r="F1254">
            <v>534.49</v>
          </cell>
          <cell r="G1254">
            <v>679.19</v>
          </cell>
          <cell r="H1254">
            <v>319.57</v>
          </cell>
          <cell r="I1254">
            <v>89.31</v>
          </cell>
          <cell r="R1254">
            <v>1622.56</v>
          </cell>
          <cell r="S1254">
            <v>0</v>
          </cell>
          <cell r="T1254">
            <v>1622.56</v>
          </cell>
          <cell r="U1254">
            <v>1766.69</v>
          </cell>
          <cell r="V1254">
            <v>11944.67</v>
          </cell>
          <cell r="W1254">
            <v>-10177.98</v>
          </cell>
          <cell r="X1254">
            <v>12642.6</v>
          </cell>
          <cell r="Y1254">
            <v>1533.25</v>
          </cell>
          <cell r="Z1254" t="str">
            <v>Other Direct Opex</v>
          </cell>
        </row>
        <row r="1255">
          <cell r="A1255" t="str">
            <v>Thailand</v>
          </cell>
          <cell r="B1255" t="str">
            <v>Country</v>
          </cell>
          <cell r="C1255" t="str">
            <v>Automotive Sales</v>
          </cell>
          <cell r="D1255" t="str">
            <v>GOODS</v>
          </cell>
          <cell r="E1255" t="str">
            <v>OFFICE&amp;STATIONARY</v>
          </cell>
          <cell r="V1255">
            <v>253.68</v>
          </cell>
          <cell r="W1255">
            <v>-253.68</v>
          </cell>
          <cell r="X1255">
            <v>278.91000000000003</v>
          </cell>
          <cell r="Y1255">
            <v>0</v>
          </cell>
          <cell r="Z1255" t="str">
            <v>Other Direct Opex</v>
          </cell>
        </row>
        <row r="1256">
          <cell r="A1256" t="str">
            <v>Thailand</v>
          </cell>
          <cell r="B1256" t="str">
            <v>Country</v>
          </cell>
          <cell r="C1256" t="str">
            <v>Automotive Sales</v>
          </cell>
          <cell r="D1256" t="str">
            <v>GOODS</v>
          </cell>
          <cell r="E1256" t="str">
            <v>EQUIPMENT&amp;FURNITURE</v>
          </cell>
          <cell r="V1256">
            <v>2166.0500000000002</v>
          </cell>
          <cell r="W1256">
            <v>-2166.0500000000002</v>
          </cell>
          <cell r="X1256">
            <v>2293.23</v>
          </cell>
          <cell r="Y1256">
            <v>0</v>
          </cell>
          <cell r="Z1256" t="str">
            <v>Other Direct Opex</v>
          </cell>
        </row>
        <row r="1257">
          <cell r="A1257" t="str">
            <v>Thailand</v>
          </cell>
          <cell r="B1257" t="str">
            <v>Country</v>
          </cell>
          <cell r="C1257" t="str">
            <v>Automotive Sales</v>
          </cell>
          <cell r="D1257" t="str">
            <v>GOODS</v>
          </cell>
          <cell r="E1257" t="str">
            <v>CREDIT_CARD_PURCHASE</v>
          </cell>
          <cell r="V1257">
            <v>100.97</v>
          </cell>
          <cell r="W1257">
            <v>-100.97</v>
          </cell>
          <cell r="X1257">
            <v>104.67</v>
          </cell>
          <cell r="Y1257">
            <v>0</v>
          </cell>
          <cell r="Z1257" t="str">
            <v>Other Direct Opex</v>
          </cell>
        </row>
        <row r="1258">
          <cell r="A1258" t="str">
            <v>Thailand</v>
          </cell>
          <cell r="B1258" t="str">
            <v>Country</v>
          </cell>
          <cell r="C1258" t="str">
            <v>Automotive Sales</v>
          </cell>
          <cell r="D1258" t="str">
            <v>GOODS</v>
          </cell>
          <cell r="E1258" t="str">
            <v>GIFT</v>
          </cell>
          <cell r="H1258">
            <v>44.24</v>
          </cell>
          <cell r="R1258">
            <v>44.24</v>
          </cell>
          <cell r="S1258">
            <v>0</v>
          </cell>
          <cell r="T1258">
            <v>44.24</v>
          </cell>
          <cell r="U1258">
            <v>48.52</v>
          </cell>
          <cell r="V1258">
            <v>6628.06</v>
          </cell>
          <cell r="W1258">
            <v>-6579.54</v>
          </cell>
          <cell r="X1258">
            <v>6892.72</v>
          </cell>
          <cell r="Y1258">
            <v>44.24</v>
          </cell>
          <cell r="Z1258" t="str">
            <v>Other Direct Opex</v>
          </cell>
        </row>
        <row r="1259">
          <cell r="A1259" t="str">
            <v>Thailand</v>
          </cell>
          <cell r="B1259" t="str">
            <v>Country</v>
          </cell>
          <cell r="C1259" t="str">
            <v>Automotive Sales</v>
          </cell>
          <cell r="D1259" t="str">
            <v>GOODS</v>
          </cell>
          <cell r="E1259" t="str">
            <v>SALES_AID</v>
          </cell>
          <cell r="V1259">
            <v>58.96</v>
          </cell>
          <cell r="W1259">
            <v>-58.96</v>
          </cell>
          <cell r="X1259">
            <v>71.87</v>
          </cell>
          <cell r="Y1259">
            <v>0</v>
          </cell>
          <cell r="Z1259" t="str">
            <v>Other Direct Opex</v>
          </cell>
        </row>
        <row r="1260">
          <cell r="A1260" t="str">
            <v>Thailand</v>
          </cell>
          <cell r="B1260" t="str">
            <v>Country</v>
          </cell>
          <cell r="C1260" t="str">
            <v>Automotive Sales</v>
          </cell>
          <cell r="D1260" t="str">
            <v>GOODS</v>
          </cell>
          <cell r="E1260" t="str">
            <v>OTHER</v>
          </cell>
          <cell r="G1260">
            <v>87.22</v>
          </cell>
          <cell r="R1260">
            <v>87.22</v>
          </cell>
          <cell r="S1260">
            <v>0</v>
          </cell>
          <cell r="T1260">
            <v>87.22</v>
          </cell>
          <cell r="U1260">
            <v>94.5</v>
          </cell>
          <cell r="V1260">
            <v>6466.41</v>
          </cell>
          <cell r="W1260">
            <v>-6371.91</v>
          </cell>
          <cell r="X1260">
            <v>6816.29</v>
          </cell>
          <cell r="Y1260">
            <v>87.22</v>
          </cell>
          <cell r="Z1260" t="str">
            <v>Other Direct Opex</v>
          </cell>
        </row>
        <row r="1261">
          <cell r="A1261" t="str">
            <v>Thailand</v>
          </cell>
          <cell r="B1261" t="str">
            <v>Country</v>
          </cell>
          <cell r="C1261" t="str">
            <v>Automotive Sales</v>
          </cell>
          <cell r="D1261" t="str">
            <v>UTILITIES</v>
          </cell>
          <cell r="E1261" t="str">
            <v>UTILITIES</v>
          </cell>
          <cell r="V1261">
            <v>909.3</v>
          </cell>
          <cell r="W1261">
            <v>-909.3</v>
          </cell>
          <cell r="X1261">
            <v>909.3</v>
          </cell>
          <cell r="Y1261">
            <v>0</v>
          </cell>
          <cell r="Z1261" t="str">
            <v>Other Direct Opex</v>
          </cell>
        </row>
        <row r="1262">
          <cell r="A1262" t="str">
            <v>Thailand</v>
          </cell>
          <cell r="B1262" t="str">
            <v>Country</v>
          </cell>
          <cell r="C1262" t="str">
            <v>Automotive Sales</v>
          </cell>
          <cell r="D1262" t="str">
            <v>PRODUCT_STORAGE&amp;HAND</v>
          </cell>
          <cell r="E1262" t="str">
            <v>STOREHOUSE</v>
          </cell>
          <cell r="F1262">
            <v>89.2</v>
          </cell>
          <cell r="G1262">
            <v>177.01</v>
          </cell>
          <cell r="H1262">
            <v>267.60000000000002</v>
          </cell>
          <cell r="R1262">
            <v>533.80999999999995</v>
          </cell>
          <cell r="S1262">
            <v>0</v>
          </cell>
          <cell r="T1262">
            <v>533.80999999999995</v>
          </cell>
          <cell r="U1262">
            <v>585.02</v>
          </cell>
          <cell r="V1262">
            <v>2760.92</v>
          </cell>
          <cell r="W1262">
            <v>-2175.9</v>
          </cell>
          <cell r="X1262">
            <v>2935.9</v>
          </cell>
          <cell r="Y1262">
            <v>533.80999999999995</v>
          </cell>
          <cell r="Z1262" t="str">
            <v>Services</v>
          </cell>
        </row>
        <row r="1263">
          <cell r="A1263" t="str">
            <v>Thailand</v>
          </cell>
          <cell r="B1263" t="str">
            <v>Country</v>
          </cell>
          <cell r="C1263" t="str">
            <v>Automotive Sales</v>
          </cell>
          <cell r="D1263" t="str">
            <v>PRODUCT_TRANSPORTATI</v>
          </cell>
          <cell r="E1263" t="str">
            <v>FREIGHT_TRUCK</v>
          </cell>
          <cell r="V1263">
            <v>217.63</v>
          </cell>
          <cell r="W1263">
            <v>-217.63</v>
          </cell>
          <cell r="X1263">
            <v>232.92</v>
          </cell>
          <cell r="Y1263">
            <v>0</v>
          </cell>
          <cell r="Z1263" t="str">
            <v>Freight/Transportation</v>
          </cell>
        </row>
        <row r="1264">
          <cell r="A1264" t="str">
            <v>Thailand</v>
          </cell>
          <cell r="B1264" t="str">
            <v>Country</v>
          </cell>
          <cell r="C1264" t="str">
            <v>Automotive Sales</v>
          </cell>
          <cell r="D1264" t="str">
            <v>PRODUCT_TRANSPORTATI</v>
          </cell>
          <cell r="E1264" t="str">
            <v>FREIGHT_AIR</v>
          </cell>
          <cell r="F1264">
            <v>730.29</v>
          </cell>
          <cell r="G1264">
            <v>856.14</v>
          </cell>
          <cell r="H1264">
            <v>631.09</v>
          </cell>
          <cell r="R1264">
            <v>2217.52</v>
          </cell>
          <cell r="S1264">
            <v>0</v>
          </cell>
          <cell r="T1264">
            <v>2217.52</v>
          </cell>
          <cell r="U1264">
            <v>2217.52</v>
          </cell>
          <cell r="V1264">
            <v>7691.63</v>
          </cell>
          <cell r="W1264">
            <v>-5474.11</v>
          </cell>
          <cell r="X1264">
            <v>7691.63</v>
          </cell>
          <cell r="Y1264">
            <v>2217.52</v>
          </cell>
          <cell r="Z1264" t="str">
            <v>Freight/Transportation</v>
          </cell>
        </row>
        <row r="1265">
          <cell r="A1265" t="str">
            <v>Thailand</v>
          </cell>
          <cell r="B1265" t="str">
            <v>Country</v>
          </cell>
          <cell r="C1265" t="str">
            <v>Automotive Sales</v>
          </cell>
          <cell r="D1265" t="str">
            <v>PRODUCT_TRANSPORTATI</v>
          </cell>
          <cell r="E1265" t="str">
            <v>TRANSPORTATION_OTHER</v>
          </cell>
          <cell r="V1265">
            <v>7.46</v>
          </cell>
          <cell r="W1265">
            <v>-7.46</v>
          </cell>
          <cell r="X1265">
            <v>7.9</v>
          </cell>
          <cell r="Y1265">
            <v>0</v>
          </cell>
          <cell r="Z1265" t="str">
            <v>Freight/Transportation</v>
          </cell>
        </row>
        <row r="1266">
          <cell r="A1266" t="str">
            <v>Thailand</v>
          </cell>
          <cell r="B1266" t="str">
            <v>Country</v>
          </cell>
          <cell r="C1266" t="str">
            <v>Automotive Sales</v>
          </cell>
          <cell r="D1266" t="str">
            <v>TAX</v>
          </cell>
          <cell r="E1266" t="str">
            <v>TAX</v>
          </cell>
          <cell r="F1266">
            <v>78.34</v>
          </cell>
          <cell r="G1266">
            <v>0</v>
          </cell>
          <cell r="H1266">
            <v>4131.8500000000004</v>
          </cell>
          <cell r="I1266">
            <v>450.47</v>
          </cell>
          <cell r="R1266">
            <v>4660.66</v>
          </cell>
          <cell r="S1266">
            <v>0</v>
          </cell>
          <cell r="T1266">
            <v>4660.66</v>
          </cell>
          <cell r="U1266">
            <v>5142.21</v>
          </cell>
          <cell r="V1266">
            <v>17770.63</v>
          </cell>
          <cell r="W1266">
            <v>-12628.42</v>
          </cell>
          <cell r="X1266">
            <v>19099.41</v>
          </cell>
          <cell r="Y1266">
            <v>4210.1900000000005</v>
          </cell>
          <cell r="Z1266" t="str">
            <v>Other Direct Opex</v>
          </cell>
        </row>
        <row r="1267">
          <cell r="A1267" t="str">
            <v>Thailand</v>
          </cell>
          <cell r="B1267" t="str">
            <v>Country</v>
          </cell>
          <cell r="C1267" t="str">
            <v>Automotive Sales</v>
          </cell>
          <cell r="D1267" t="str">
            <v>OTHER CASH</v>
          </cell>
          <cell r="E1267" t="str">
            <v>RENT&amp;LEASE</v>
          </cell>
          <cell r="V1267">
            <v>309.82</v>
          </cell>
          <cell r="W1267">
            <v>-309.82</v>
          </cell>
          <cell r="X1267">
            <v>323.55</v>
          </cell>
          <cell r="Y1267">
            <v>0</v>
          </cell>
          <cell r="Z1267" t="str">
            <v>Other Direct Opex</v>
          </cell>
        </row>
        <row r="1268">
          <cell r="A1268" t="str">
            <v>Thailand</v>
          </cell>
          <cell r="B1268" t="str">
            <v>Country</v>
          </cell>
          <cell r="C1268" t="str">
            <v>Automotive Sales</v>
          </cell>
          <cell r="D1268" t="str">
            <v>OTHER CASH</v>
          </cell>
          <cell r="E1268" t="str">
            <v>RIGHT_TO</v>
          </cell>
          <cell r="V1268">
            <v>-8504.9500000000007</v>
          </cell>
          <cell r="W1268">
            <v>8504.9500000000007</v>
          </cell>
          <cell r="X1268">
            <v>-9241.24</v>
          </cell>
          <cell r="Y1268">
            <v>0</v>
          </cell>
          <cell r="Z1268" t="str">
            <v>Other Direct Opex</v>
          </cell>
        </row>
        <row r="1269">
          <cell r="A1269" t="str">
            <v>Thailand</v>
          </cell>
          <cell r="B1269" t="str">
            <v>Country</v>
          </cell>
          <cell r="C1269" t="str">
            <v>Automotive Sales</v>
          </cell>
          <cell r="D1269" t="str">
            <v>OTHER CASH</v>
          </cell>
          <cell r="E1269" t="str">
            <v>PENALTY_FEE_OTHER GO</v>
          </cell>
          <cell r="I1269">
            <v>0.75</v>
          </cell>
          <cell r="R1269">
            <v>0.75</v>
          </cell>
          <cell r="S1269">
            <v>0</v>
          </cell>
          <cell r="T1269">
            <v>0.75</v>
          </cell>
          <cell r="U1269">
            <v>0.83</v>
          </cell>
          <cell r="V1269">
            <v>2328.02</v>
          </cell>
          <cell r="W1269">
            <v>-2327.19</v>
          </cell>
          <cell r="X1269">
            <v>2461.98</v>
          </cell>
          <cell r="Y1269">
            <v>0</v>
          </cell>
          <cell r="Z1269" t="str">
            <v>Other Direct Opex</v>
          </cell>
        </row>
        <row r="1270">
          <cell r="A1270" t="str">
            <v>Thailand</v>
          </cell>
          <cell r="B1270" t="str">
            <v>Country</v>
          </cell>
          <cell r="C1270" t="str">
            <v>Automotive Sales</v>
          </cell>
          <cell r="D1270" t="str">
            <v>FINANCIAL_NON CASH</v>
          </cell>
          <cell r="E1270" t="str">
            <v>DEPRECIATION</v>
          </cell>
          <cell r="F1270">
            <v>2263.86</v>
          </cell>
          <cell r="G1270">
            <v>2263.8000000000002</v>
          </cell>
          <cell r="H1270">
            <v>1981.97</v>
          </cell>
          <cell r="R1270">
            <v>6509.63</v>
          </cell>
          <cell r="S1270">
            <v>0</v>
          </cell>
          <cell r="T1270">
            <v>6509.63</v>
          </cell>
          <cell r="U1270">
            <v>7083.6</v>
          </cell>
          <cell r="V1270">
            <v>34461.61</v>
          </cell>
          <cell r="W1270">
            <v>-27378.01</v>
          </cell>
          <cell r="X1270">
            <v>36923.449999999997</v>
          </cell>
          <cell r="Y1270">
            <v>6509.63</v>
          </cell>
          <cell r="Z1270" t="str">
            <v>Non Cash</v>
          </cell>
        </row>
        <row r="1271">
          <cell r="A1271" t="str">
            <v>Thailand</v>
          </cell>
          <cell r="B1271" t="str">
            <v>Country</v>
          </cell>
          <cell r="C1271" t="str">
            <v>Automotive Sales</v>
          </cell>
          <cell r="D1271" t="str">
            <v>FINANCIAL_NON CASH</v>
          </cell>
          <cell r="E1271" t="str">
            <v>RETIRE</v>
          </cell>
          <cell r="V1271">
            <v>2173.44</v>
          </cell>
          <cell r="W1271">
            <v>-2173.44</v>
          </cell>
          <cell r="X1271">
            <v>2437.62</v>
          </cell>
          <cell r="Y1271">
            <v>0</v>
          </cell>
          <cell r="Z1271" t="str">
            <v>Non Cash</v>
          </cell>
        </row>
        <row r="1272">
          <cell r="A1272" t="str">
            <v>Thailand</v>
          </cell>
          <cell r="B1272" t="str">
            <v>Country</v>
          </cell>
          <cell r="C1272" t="str">
            <v>Automotive Sales</v>
          </cell>
          <cell r="D1272" t="str">
            <v>EMIT</v>
          </cell>
          <cell r="E1272" t="str">
            <v>TELECOM</v>
          </cell>
          <cell r="G1272">
            <v>106.3</v>
          </cell>
          <cell r="H1272">
            <v>320.63</v>
          </cell>
          <cell r="I1272">
            <v>619.73</v>
          </cell>
          <cell r="R1272">
            <v>1046.6600000000001</v>
          </cell>
          <cell r="S1272">
            <v>0</v>
          </cell>
          <cell r="T1272">
            <v>1046.6600000000001</v>
          </cell>
          <cell r="U1272">
            <v>1131</v>
          </cell>
          <cell r="V1272">
            <v>705.62</v>
          </cell>
          <cell r="W1272">
            <v>425.38</v>
          </cell>
          <cell r="X1272">
            <v>729.87</v>
          </cell>
          <cell r="Y1272">
            <v>426.93</v>
          </cell>
          <cell r="Z1272" t="str">
            <v>Services</v>
          </cell>
        </row>
        <row r="1273">
          <cell r="A1273" t="str">
            <v>Thailand</v>
          </cell>
          <cell r="B1273" t="str">
            <v>Country</v>
          </cell>
          <cell r="C1273" t="str">
            <v>Automotive Sales</v>
          </cell>
          <cell r="D1273" t="str">
            <v>HR</v>
          </cell>
          <cell r="E1273" t="str">
            <v>HR</v>
          </cell>
          <cell r="V1273">
            <v>558.79999999999995</v>
          </cell>
          <cell r="W1273">
            <v>-558.79999999999995</v>
          </cell>
          <cell r="X1273">
            <v>622.20000000000005</v>
          </cell>
          <cell r="Y1273">
            <v>0</v>
          </cell>
          <cell r="Z1273" t="str">
            <v>Services</v>
          </cell>
        </row>
        <row r="1274">
          <cell r="A1274" t="str">
            <v>Thailand</v>
          </cell>
          <cell r="B1274" t="str">
            <v>Country</v>
          </cell>
          <cell r="C1274" t="str">
            <v>Automotive Sales</v>
          </cell>
          <cell r="D1274" t="str">
            <v>PUBLIC_AFFAIRS</v>
          </cell>
          <cell r="E1274" t="str">
            <v>PUBLIC_RELATION</v>
          </cell>
          <cell r="V1274">
            <v>563.4</v>
          </cell>
          <cell r="W1274">
            <v>-563.4</v>
          </cell>
          <cell r="X1274">
            <v>622.20000000000005</v>
          </cell>
          <cell r="Y1274">
            <v>0</v>
          </cell>
          <cell r="Z1274" t="str">
            <v>Services</v>
          </cell>
        </row>
        <row r="1275">
          <cell r="A1275" t="str">
            <v>Thailand</v>
          </cell>
          <cell r="B1275" t="str">
            <v>Country</v>
          </cell>
          <cell r="C1275" t="str">
            <v>Automotive Sales</v>
          </cell>
          <cell r="D1275" t="str">
            <v>PUBLIC_AFFAIRS</v>
          </cell>
          <cell r="E1275" t="str">
            <v>SERVICE_PUBLIC_AFFAI</v>
          </cell>
          <cell r="V1275">
            <v>8670.84</v>
          </cell>
          <cell r="W1275">
            <v>-8670.84</v>
          </cell>
          <cell r="X1275">
            <v>9408.7800000000007</v>
          </cell>
          <cell r="Y1275">
            <v>0</v>
          </cell>
          <cell r="Z1275" t="str">
            <v>Services</v>
          </cell>
        </row>
        <row r="1276">
          <cell r="A1276" t="str">
            <v>Thailand</v>
          </cell>
          <cell r="B1276" t="str">
            <v>Country</v>
          </cell>
          <cell r="C1276" t="str">
            <v>Automotive Sales</v>
          </cell>
          <cell r="D1276" t="str">
            <v>TREASURERS</v>
          </cell>
          <cell r="E1276" t="str">
            <v>FINANCIAL_OTHER</v>
          </cell>
          <cell r="F1276">
            <v>3.35</v>
          </cell>
          <cell r="G1276">
            <v>3.35</v>
          </cell>
          <cell r="H1276">
            <v>3.21</v>
          </cell>
          <cell r="I1276">
            <v>0.56000000000000005</v>
          </cell>
          <cell r="R1276">
            <v>10.47</v>
          </cell>
          <cell r="S1276">
            <v>0</v>
          </cell>
          <cell r="T1276">
            <v>10.47</v>
          </cell>
          <cell r="U1276">
            <v>11.39</v>
          </cell>
          <cell r="V1276">
            <v>41.7</v>
          </cell>
          <cell r="W1276">
            <v>-30.31</v>
          </cell>
          <cell r="X1276">
            <v>44.47</v>
          </cell>
          <cell r="Y1276">
            <v>9.91</v>
          </cell>
          <cell r="Z1276" t="str">
            <v>Services</v>
          </cell>
        </row>
        <row r="1277">
          <cell r="A1277" t="str">
            <v>Thailand</v>
          </cell>
          <cell r="B1277" t="str">
            <v>Country</v>
          </cell>
          <cell r="C1277" t="str">
            <v>Automotive Sales</v>
          </cell>
          <cell r="D1277" t="str">
            <v>SALES</v>
          </cell>
          <cell r="E1277" t="str">
            <v>SALES_SALES_FORCE</v>
          </cell>
          <cell r="F1277">
            <v>6268.59</v>
          </cell>
          <cell r="G1277">
            <v>5272.56</v>
          </cell>
          <cell r="H1277">
            <v>3847.03</v>
          </cell>
          <cell r="R1277">
            <v>15388.18</v>
          </cell>
          <cell r="S1277">
            <v>0</v>
          </cell>
          <cell r="T1277">
            <v>15388.18</v>
          </cell>
          <cell r="U1277">
            <v>16915.419999999998</v>
          </cell>
          <cell r="V1277">
            <v>72565.279999999999</v>
          </cell>
          <cell r="W1277">
            <v>-55649.86</v>
          </cell>
          <cell r="X1277">
            <v>77186.28</v>
          </cell>
          <cell r="Y1277">
            <v>15388.180000000002</v>
          </cell>
          <cell r="Z1277" t="str">
            <v>Other Direct Opex</v>
          </cell>
        </row>
        <row r="1278">
          <cell r="A1278" t="str">
            <v>Thailand</v>
          </cell>
          <cell r="B1278" t="str">
            <v>Country</v>
          </cell>
          <cell r="C1278" t="str">
            <v>Automotive Sales</v>
          </cell>
          <cell r="D1278" t="str">
            <v>OTHER</v>
          </cell>
          <cell r="E1278" t="str">
            <v>OPERATION_SUPPORT_OT</v>
          </cell>
          <cell r="F1278">
            <v>56.27</v>
          </cell>
          <cell r="G1278">
            <v>14.87</v>
          </cell>
          <cell r="H1278">
            <v>44.68</v>
          </cell>
          <cell r="R1278">
            <v>115.82</v>
          </cell>
          <cell r="S1278">
            <v>0</v>
          </cell>
          <cell r="T1278">
            <v>115.82</v>
          </cell>
          <cell r="U1278">
            <v>126.07</v>
          </cell>
          <cell r="V1278">
            <v>437.46</v>
          </cell>
          <cell r="W1278">
            <v>-311.39</v>
          </cell>
          <cell r="X1278">
            <v>470.94</v>
          </cell>
          <cell r="Y1278">
            <v>115.82</v>
          </cell>
          <cell r="Z1278" t="str">
            <v>Other Direct Opex</v>
          </cell>
        </row>
        <row r="1279">
          <cell r="A1279" t="str">
            <v>Thailand</v>
          </cell>
          <cell r="B1279" t="str">
            <v>Country</v>
          </cell>
          <cell r="C1279" t="str">
            <v>Automotive Sales</v>
          </cell>
          <cell r="D1279" t="str">
            <v>Not assigned</v>
          </cell>
          <cell r="E1279" t="str">
            <v>Not assigned</v>
          </cell>
          <cell r="F1279">
            <v>62.8</v>
          </cell>
          <cell r="G1279">
            <v>1103.53</v>
          </cell>
          <cell r="H1279">
            <v>53.51</v>
          </cell>
          <cell r="R1279">
            <v>1219.8399999999999</v>
          </cell>
          <cell r="S1279">
            <v>0</v>
          </cell>
          <cell r="T1279">
            <v>1219.8399999999999</v>
          </cell>
          <cell r="U1279">
            <v>1318.16</v>
          </cell>
          <cell r="V1279">
            <v>22.64</v>
          </cell>
          <cell r="W1279">
            <v>1295.52</v>
          </cell>
          <cell r="X1279">
            <v>23.33</v>
          </cell>
          <cell r="Y1279">
            <v>1219.8399999999999</v>
          </cell>
          <cell r="Z1279" t="str">
            <v>Other Direct Opex</v>
          </cell>
        </row>
        <row r="1280">
          <cell r="A1280" t="str">
            <v>Thailand</v>
          </cell>
          <cell r="B1280" t="str">
            <v>Country</v>
          </cell>
          <cell r="C1280" t="str">
            <v>Distributor Business</v>
          </cell>
          <cell r="D1280" t="str">
            <v>EMPLOYEE</v>
          </cell>
          <cell r="E1280" t="str">
            <v>SWB</v>
          </cell>
          <cell r="F1280">
            <v>8009.42</v>
          </cell>
          <cell r="G1280">
            <v>7796.24</v>
          </cell>
          <cell r="H1280">
            <v>7905.09</v>
          </cell>
          <cell r="R1280">
            <v>23710.75</v>
          </cell>
          <cell r="S1280">
            <v>0</v>
          </cell>
          <cell r="T1280">
            <v>23710.75</v>
          </cell>
          <cell r="U1280">
            <v>25883.21</v>
          </cell>
          <cell r="V1280">
            <v>161507.07999999999</v>
          </cell>
          <cell r="W1280">
            <v>-135623.87</v>
          </cell>
          <cell r="X1280">
            <v>172092.51</v>
          </cell>
          <cell r="Y1280">
            <v>23710.75</v>
          </cell>
          <cell r="Z1280" t="str">
            <v>Employee Expenses</v>
          </cell>
        </row>
        <row r="1281">
          <cell r="A1281" t="str">
            <v>Thailand</v>
          </cell>
          <cell r="B1281" t="str">
            <v>Country</v>
          </cell>
          <cell r="C1281" t="str">
            <v>Distributor Business</v>
          </cell>
          <cell r="D1281" t="str">
            <v>EMPLOYEE</v>
          </cell>
          <cell r="E1281" t="str">
            <v>T&amp;E</v>
          </cell>
          <cell r="F1281">
            <v>458.41</v>
          </cell>
          <cell r="G1281">
            <v>392.44</v>
          </cell>
          <cell r="H1281">
            <v>1162.01</v>
          </cell>
          <cell r="I1281">
            <v>718.97</v>
          </cell>
          <cell r="R1281">
            <v>2731.83</v>
          </cell>
          <cell r="S1281">
            <v>0</v>
          </cell>
          <cell r="T1281">
            <v>2731.83</v>
          </cell>
          <cell r="U1281">
            <v>2998.22</v>
          </cell>
          <cell r="V1281">
            <v>34096.44</v>
          </cell>
          <cell r="W1281">
            <v>-31098.22</v>
          </cell>
          <cell r="X1281">
            <v>36558.61</v>
          </cell>
          <cell r="Y1281">
            <v>2012.8600000000001</v>
          </cell>
          <cell r="Z1281" t="str">
            <v>T&amp;E</v>
          </cell>
        </row>
        <row r="1282">
          <cell r="A1282" t="str">
            <v>Thailand</v>
          </cell>
          <cell r="B1282" t="str">
            <v>Country</v>
          </cell>
          <cell r="C1282" t="str">
            <v>Distributor Business</v>
          </cell>
          <cell r="D1282" t="str">
            <v>EMPLOYEE</v>
          </cell>
          <cell r="E1282" t="str">
            <v>TRAINING</v>
          </cell>
          <cell r="V1282">
            <v>7639.24</v>
          </cell>
          <cell r="W1282">
            <v>-7639.24</v>
          </cell>
          <cell r="X1282">
            <v>8107.95</v>
          </cell>
          <cell r="Y1282">
            <v>0</v>
          </cell>
          <cell r="Z1282" t="str">
            <v>Employee Expenses</v>
          </cell>
        </row>
        <row r="1283">
          <cell r="A1283" t="str">
            <v>Thailand</v>
          </cell>
          <cell r="B1283" t="str">
            <v>Country</v>
          </cell>
          <cell r="C1283" t="str">
            <v>Distributor Business</v>
          </cell>
          <cell r="D1283" t="str">
            <v>EMPLOYEE</v>
          </cell>
          <cell r="E1283" t="str">
            <v>TAX_PAYROLL</v>
          </cell>
          <cell r="F1283">
            <v>41.87</v>
          </cell>
          <cell r="G1283">
            <v>51.56</v>
          </cell>
          <cell r="H1283">
            <v>41.87</v>
          </cell>
          <cell r="R1283">
            <v>135.30000000000001</v>
          </cell>
          <cell r="S1283">
            <v>0</v>
          </cell>
          <cell r="T1283">
            <v>135.30000000000001</v>
          </cell>
          <cell r="U1283">
            <v>147.61000000000001</v>
          </cell>
          <cell r="V1283">
            <v>592.47</v>
          </cell>
          <cell r="W1283">
            <v>-444.86</v>
          </cell>
          <cell r="X1283">
            <v>634.66</v>
          </cell>
          <cell r="Y1283">
            <v>135.30000000000001</v>
          </cell>
          <cell r="Z1283" t="str">
            <v>Employee Expenses</v>
          </cell>
        </row>
        <row r="1284">
          <cell r="A1284" t="str">
            <v>Thailand</v>
          </cell>
          <cell r="B1284" t="str">
            <v>Country</v>
          </cell>
          <cell r="C1284" t="str">
            <v>Distributor Business</v>
          </cell>
          <cell r="D1284" t="str">
            <v>EMPLOYEE</v>
          </cell>
          <cell r="E1284" t="str">
            <v>SEVERANCE</v>
          </cell>
          <cell r="F1284">
            <v>1050.03</v>
          </cell>
          <cell r="G1284">
            <v>1050.03</v>
          </cell>
          <cell r="H1284">
            <v>1050.03</v>
          </cell>
          <cell r="R1284">
            <v>3150.09</v>
          </cell>
          <cell r="S1284">
            <v>0</v>
          </cell>
          <cell r="T1284">
            <v>3150.09</v>
          </cell>
          <cell r="U1284">
            <v>3438.65</v>
          </cell>
          <cell r="V1284">
            <v>22240.28</v>
          </cell>
          <cell r="W1284">
            <v>-18801.63</v>
          </cell>
          <cell r="X1284">
            <v>23701.79</v>
          </cell>
          <cell r="Y1284">
            <v>3150.09</v>
          </cell>
          <cell r="Z1284" t="str">
            <v>Employee Expenses</v>
          </cell>
        </row>
        <row r="1285">
          <cell r="A1285" t="str">
            <v>Thailand</v>
          </cell>
          <cell r="B1285" t="str">
            <v>Country</v>
          </cell>
          <cell r="C1285" t="str">
            <v>Distributor Business</v>
          </cell>
          <cell r="D1285" t="str">
            <v>EMPLOYEE</v>
          </cell>
          <cell r="E1285" t="str">
            <v>PENSION</v>
          </cell>
          <cell r="F1285">
            <v>1123.1500000000001</v>
          </cell>
          <cell r="G1285">
            <v>1123.1500000000001</v>
          </cell>
          <cell r="H1285">
            <v>1123.1500000000001</v>
          </cell>
          <cell r="R1285">
            <v>3369.45</v>
          </cell>
          <cell r="S1285">
            <v>0</v>
          </cell>
          <cell r="T1285">
            <v>3369.45</v>
          </cell>
          <cell r="U1285">
            <v>3678.12</v>
          </cell>
          <cell r="V1285">
            <v>27624.61</v>
          </cell>
          <cell r="W1285">
            <v>-23946.49</v>
          </cell>
          <cell r="X1285">
            <v>29454.86</v>
          </cell>
          <cell r="Y1285">
            <v>3369.4500000000003</v>
          </cell>
          <cell r="Z1285" t="str">
            <v>Employee Expenses</v>
          </cell>
        </row>
        <row r="1286">
          <cell r="A1286" t="str">
            <v>Thailand</v>
          </cell>
          <cell r="B1286" t="str">
            <v>Country</v>
          </cell>
          <cell r="C1286" t="str">
            <v>Distributor Business</v>
          </cell>
          <cell r="D1286" t="str">
            <v>CONTRACTOR</v>
          </cell>
          <cell r="E1286" t="str">
            <v>M&amp;R_SKILLED_TRADE_CO</v>
          </cell>
          <cell r="F1286">
            <v>5.58</v>
          </cell>
          <cell r="G1286">
            <v>5.58</v>
          </cell>
          <cell r="H1286">
            <v>200.01</v>
          </cell>
          <cell r="R1286">
            <v>211.17</v>
          </cell>
          <cell r="S1286">
            <v>0</v>
          </cell>
          <cell r="T1286">
            <v>211.17</v>
          </cell>
          <cell r="U1286">
            <v>231.42</v>
          </cell>
          <cell r="V1286">
            <v>2004.07</v>
          </cell>
          <cell r="W1286">
            <v>-1772.65</v>
          </cell>
          <cell r="X1286">
            <v>2118.14</v>
          </cell>
          <cell r="Y1286">
            <v>211.17</v>
          </cell>
          <cell r="Z1286" t="str">
            <v>Services</v>
          </cell>
        </row>
        <row r="1287">
          <cell r="A1287" t="str">
            <v>Thailand</v>
          </cell>
          <cell r="B1287" t="str">
            <v>Country</v>
          </cell>
          <cell r="C1287" t="str">
            <v>Distributor Business</v>
          </cell>
          <cell r="D1287" t="str">
            <v>ASP</v>
          </cell>
          <cell r="E1287" t="str">
            <v>ASP</v>
          </cell>
          <cell r="V1287">
            <v>31165.91</v>
          </cell>
          <cell r="W1287">
            <v>-31165.91</v>
          </cell>
          <cell r="X1287">
            <v>33112.71</v>
          </cell>
          <cell r="Y1287">
            <v>0</v>
          </cell>
          <cell r="Z1287" t="str">
            <v>ASP</v>
          </cell>
        </row>
        <row r="1288">
          <cell r="A1288" t="str">
            <v>Thailand</v>
          </cell>
          <cell r="B1288" t="str">
            <v>Country</v>
          </cell>
          <cell r="C1288" t="str">
            <v>Distributor Business</v>
          </cell>
          <cell r="D1288" t="str">
            <v>CUSTOMER</v>
          </cell>
          <cell r="E1288" t="str">
            <v>BAD DEBT</v>
          </cell>
          <cell r="F1288">
            <v>-2791</v>
          </cell>
          <cell r="I1288">
            <v>-1674.6</v>
          </cell>
          <cell r="R1288">
            <v>-4465.6000000000004</v>
          </cell>
          <cell r="S1288">
            <v>0</v>
          </cell>
          <cell r="T1288">
            <v>-4465.6000000000004</v>
          </cell>
          <cell r="U1288">
            <v>-4879.3999999999996</v>
          </cell>
          <cell r="W1288">
            <v>-4879.3999999999996</v>
          </cell>
          <cell r="Y1288">
            <v>-2791</v>
          </cell>
          <cell r="Z1288" t="str">
            <v>Bad Debt</v>
          </cell>
        </row>
        <row r="1289">
          <cell r="A1289" t="str">
            <v>Thailand</v>
          </cell>
          <cell r="B1289" t="str">
            <v>Country</v>
          </cell>
          <cell r="C1289" t="str">
            <v>Distributor Business</v>
          </cell>
          <cell r="D1289" t="str">
            <v>CUSTOMER</v>
          </cell>
          <cell r="E1289" t="str">
            <v>SMALL_VARIATION</v>
          </cell>
          <cell r="G1289">
            <v>0.09</v>
          </cell>
          <cell r="H1289">
            <v>-0.38</v>
          </cell>
          <cell r="I1289">
            <v>0.23</v>
          </cell>
          <cell r="R1289">
            <v>-0.06</v>
          </cell>
          <cell r="S1289">
            <v>0</v>
          </cell>
          <cell r="T1289">
            <v>-0.06</v>
          </cell>
          <cell r="U1289">
            <v>-7.0000000000000007E-2</v>
          </cell>
          <cell r="V1289">
            <v>0.05</v>
          </cell>
          <cell r="W1289">
            <v>-0.12</v>
          </cell>
          <cell r="X1289">
            <v>0.08</v>
          </cell>
          <cell r="Y1289">
            <v>-0.29000000000000004</v>
          </cell>
          <cell r="Z1289" t="str">
            <v>Other Direct Opex</v>
          </cell>
        </row>
        <row r="1290">
          <cell r="A1290" t="str">
            <v>Thailand</v>
          </cell>
          <cell r="B1290" t="str">
            <v>Country</v>
          </cell>
          <cell r="C1290" t="str">
            <v>Distributor Business</v>
          </cell>
          <cell r="D1290" t="str">
            <v>SERVICE</v>
          </cell>
          <cell r="E1290" t="str">
            <v>FINANCIAL_INSURANCE</v>
          </cell>
          <cell r="V1290">
            <v>182.38</v>
          </cell>
          <cell r="W1290">
            <v>-182.38</v>
          </cell>
          <cell r="X1290">
            <v>182.38</v>
          </cell>
          <cell r="Y1290">
            <v>0</v>
          </cell>
          <cell r="Z1290" t="str">
            <v>Services</v>
          </cell>
        </row>
        <row r="1291">
          <cell r="A1291" t="str">
            <v>Thailand</v>
          </cell>
          <cell r="B1291" t="str">
            <v>Country</v>
          </cell>
          <cell r="C1291" t="str">
            <v>Distributor Business</v>
          </cell>
          <cell r="D1291" t="str">
            <v>SERVICE</v>
          </cell>
          <cell r="E1291" t="str">
            <v>SITE</v>
          </cell>
          <cell r="V1291">
            <v>624.44000000000005</v>
          </cell>
          <cell r="W1291">
            <v>-624.44000000000005</v>
          </cell>
          <cell r="X1291">
            <v>653.32000000000005</v>
          </cell>
          <cell r="Y1291">
            <v>0</v>
          </cell>
          <cell r="Z1291" t="str">
            <v>Services</v>
          </cell>
        </row>
        <row r="1292">
          <cell r="A1292" t="str">
            <v>Thailand</v>
          </cell>
          <cell r="B1292" t="str">
            <v>Country</v>
          </cell>
          <cell r="C1292" t="str">
            <v>Distributor Business</v>
          </cell>
          <cell r="D1292" t="str">
            <v>SERVICE</v>
          </cell>
          <cell r="E1292" t="str">
            <v>OTHER</v>
          </cell>
          <cell r="F1292">
            <v>156.30000000000001</v>
          </cell>
          <cell r="G1292">
            <v>419.21</v>
          </cell>
          <cell r="R1292">
            <v>575.51</v>
          </cell>
          <cell r="S1292">
            <v>0</v>
          </cell>
          <cell r="T1292">
            <v>575.51</v>
          </cell>
          <cell r="U1292">
            <v>623.4</v>
          </cell>
          <cell r="V1292">
            <v>6405.58</v>
          </cell>
          <cell r="W1292">
            <v>-5782.18</v>
          </cell>
          <cell r="X1292">
            <v>7018.53</v>
          </cell>
          <cell r="Y1292">
            <v>575.51</v>
          </cell>
          <cell r="Z1292" t="str">
            <v>Other Direct Opex</v>
          </cell>
        </row>
        <row r="1293">
          <cell r="A1293" t="str">
            <v>Thailand</v>
          </cell>
          <cell r="B1293" t="str">
            <v>Country</v>
          </cell>
          <cell r="C1293" t="str">
            <v>Distributor Business</v>
          </cell>
          <cell r="D1293" t="str">
            <v>GOODS</v>
          </cell>
          <cell r="E1293" t="str">
            <v>OFFICE&amp;STATIONARY</v>
          </cell>
          <cell r="V1293">
            <v>34.36</v>
          </cell>
          <cell r="W1293">
            <v>-34.36</v>
          </cell>
          <cell r="X1293">
            <v>35.69</v>
          </cell>
          <cell r="Y1293">
            <v>0</v>
          </cell>
          <cell r="Z1293" t="str">
            <v>Other Direct Opex</v>
          </cell>
        </row>
        <row r="1294">
          <cell r="A1294" t="str">
            <v>Thailand</v>
          </cell>
          <cell r="B1294" t="str">
            <v>Country</v>
          </cell>
          <cell r="C1294" t="str">
            <v>Distributor Business</v>
          </cell>
          <cell r="D1294" t="str">
            <v>GOODS</v>
          </cell>
          <cell r="E1294" t="str">
            <v>EQUIPMENT&amp;FURNITURE</v>
          </cell>
          <cell r="V1294">
            <v>677.09</v>
          </cell>
          <cell r="W1294">
            <v>-677.09</v>
          </cell>
          <cell r="X1294">
            <v>719.16</v>
          </cell>
          <cell r="Y1294">
            <v>0</v>
          </cell>
          <cell r="Z1294" t="str">
            <v>Other Direct Opex</v>
          </cell>
        </row>
        <row r="1295">
          <cell r="A1295" t="str">
            <v>Thailand</v>
          </cell>
          <cell r="B1295" t="str">
            <v>Country</v>
          </cell>
          <cell r="C1295" t="str">
            <v>Distributor Business</v>
          </cell>
          <cell r="D1295" t="str">
            <v>GOODS</v>
          </cell>
          <cell r="E1295" t="str">
            <v>CREDIT_CARD_PURCHASE</v>
          </cell>
          <cell r="F1295">
            <v>1566.61</v>
          </cell>
          <cell r="R1295">
            <v>1566.61</v>
          </cell>
          <cell r="S1295">
            <v>0</v>
          </cell>
          <cell r="T1295">
            <v>1566.61</v>
          </cell>
          <cell r="U1295">
            <v>1697.97</v>
          </cell>
          <cell r="V1295">
            <v>2279.13</v>
          </cell>
          <cell r="W1295">
            <v>-581.16</v>
          </cell>
          <cell r="X1295">
            <v>2465.9</v>
          </cell>
          <cell r="Y1295">
            <v>1566.61</v>
          </cell>
          <cell r="Z1295" t="str">
            <v>Other Direct Opex</v>
          </cell>
        </row>
        <row r="1296">
          <cell r="A1296" t="str">
            <v>Thailand</v>
          </cell>
          <cell r="B1296" t="str">
            <v>Country</v>
          </cell>
          <cell r="C1296" t="str">
            <v>Distributor Business</v>
          </cell>
          <cell r="D1296" t="str">
            <v>GOODS</v>
          </cell>
          <cell r="E1296" t="str">
            <v>GIFT</v>
          </cell>
          <cell r="V1296">
            <v>6332.02</v>
          </cell>
          <cell r="W1296">
            <v>-6332.02</v>
          </cell>
          <cell r="X1296">
            <v>6575.07</v>
          </cell>
          <cell r="Y1296">
            <v>0</v>
          </cell>
          <cell r="Z1296" t="str">
            <v>Other Direct Opex</v>
          </cell>
        </row>
        <row r="1297">
          <cell r="A1297" t="str">
            <v>Thailand</v>
          </cell>
          <cell r="B1297" t="str">
            <v>Country</v>
          </cell>
          <cell r="C1297" t="str">
            <v>Distributor Business</v>
          </cell>
          <cell r="D1297" t="str">
            <v>GOODS</v>
          </cell>
          <cell r="E1297" t="str">
            <v>SALES_AID</v>
          </cell>
          <cell r="V1297">
            <v>312.95</v>
          </cell>
          <cell r="W1297">
            <v>-312.95</v>
          </cell>
          <cell r="X1297">
            <v>340.54</v>
          </cell>
          <cell r="Y1297">
            <v>0</v>
          </cell>
          <cell r="Z1297" t="str">
            <v>Other Direct Opex</v>
          </cell>
        </row>
        <row r="1298">
          <cell r="A1298" t="str">
            <v>Thailand</v>
          </cell>
          <cell r="B1298" t="str">
            <v>Country</v>
          </cell>
          <cell r="C1298" t="str">
            <v>Distributor Business</v>
          </cell>
          <cell r="D1298" t="str">
            <v>GOODS</v>
          </cell>
          <cell r="E1298" t="str">
            <v>TRAINING</v>
          </cell>
          <cell r="V1298">
            <v>400.87</v>
          </cell>
          <cell r="W1298">
            <v>-400.87</v>
          </cell>
          <cell r="X1298">
            <v>425.78</v>
          </cell>
          <cell r="Y1298">
            <v>0</v>
          </cell>
          <cell r="Z1298" t="str">
            <v>Employee Expenses</v>
          </cell>
        </row>
        <row r="1299">
          <cell r="A1299" t="str">
            <v>Thailand</v>
          </cell>
          <cell r="B1299" t="str">
            <v>Country</v>
          </cell>
          <cell r="C1299" t="str">
            <v>Distributor Business</v>
          </cell>
          <cell r="D1299" t="str">
            <v>GOODS</v>
          </cell>
          <cell r="E1299" t="str">
            <v>OTHER</v>
          </cell>
          <cell r="V1299">
            <v>10175.98</v>
          </cell>
          <cell r="W1299">
            <v>-10175.98</v>
          </cell>
          <cell r="X1299">
            <v>11111.15</v>
          </cell>
          <cell r="Y1299">
            <v>0</v>
          </cell>
          <cell r="Z1299" t="str">
            <v>Other Direct Opex</v>
          </cell>
        </row>
        <row r="1300">
          <cell r="A1300" t="str">
            <v>Thailand</v>
          </cell>
          <cell r="B1300" t="str">
            <v>Country</v>
          </cell>
          <cell r="C1300" t="str">
            <v>Distributor Business</v>
          </cell>
          <cell r="D1300" t="str">
            <v>UTILITIES</v>
          </cell>
          <cell r="E1300" t="str">
            <v>UTILITIES</v>
          </cell>
          <cell r="V1300">
            <v>85.32</v>
          </cell>
          <cell r="W1300">
            <v>-85.32</v>
          </cell>
          <cell r="X1300">
            <v>85.32</v>
          </cell>
          <cell r="Y1300">
            <v>0</v>
          </cell>
          <cell r="Z1300" t="str">
            <v>Other Direct Opex</v>
          </cell>
        </row>
        <row r="1301">
          <cell r="A1301" t="str">
            <v>Thailand</v>
          </cell>
          <cell r="B1301" t="str">
            <v>Country</v>
          </cell>
          <cell r="C1301" t="str">
            <v>Distributor Business</v>
          </cell>
          <cell r="D1301" t="str">
            <v>TAX</v>
          </cell>
          <cell r="E1301" t="str">
            <v>TAX</v>
          </cell>
          <cell r="H1301">
            <v>9511.34</v>
          </cell>
          <cell r="I1301">
            <v>304.17</v>
          </cell>
          <cell r="R1301">
            <v>9815.51</v>
          </cell>
          <cell r="S1301">
            <v>0</v>
          </cell>
          <cell r="T1301">
            <v>9815.51</v>
          </cell>
          <cell r="U1301">
            <v>10829.79</v>
          </cell>
          <cell r="V1301">
            <v>15571.29</v>
          </cell>
          <cell r="W1301">
            <v>-4741.5</v>
          </cell>
          <cell r="X1301">
            <v>17097.13</v>
          </cell>
          <cell r="Y1301">
            <v>9511.34</v>
          </cell>
          <cell r="Z1301" t="str">
            <v>Other Direct Opex</v>
          </cell>
        </row>
        <row r="1302">
          <cell r="A1302" t="str">
            <v>Thailand</v>
          </cell>
          <cell r="B1302" t="str">
            <v>Country</v>
          </cell>
          <cell r="C1302" t="str">
            <v>Distributor Business</v>
          </cell>
          <cell r="D1302" t="str">
            <v>OTHER CASH</v>
          </cell>
          <cell r="E1302" t="str">
            <v>RENT&amp;LEASE</v>
          </cell>
          <cell r="V1302">
            <v>238.46</v>
          </cell>
          <cell r="W1302">
            <v>-238.46</v>
          </cell>
          <cell r="X1302">
            <v>255.1</v>
          </cell>
          <cell r="Y1302">
            <v>0</v>
          </cell>
          <cell r="Z1302" t="str">
            <v>Other Direct Opex</v>
          </cell>
        </row>
        <row r="1303">
          <cell r="A1303" t="str">
            <v>Thailand</v>
          </cell>
          <cell r="B1303" t="str">
            <v>Country</v>
          </cell>
          <cell r="C1303" t="str">
            <v>Distributor Business</v>
          </cell>
          <cell r="D1303" t="str">
            <v>OTHER CASH</v>
          </cell>
          <cell r="E1303" t="str">
            <v>PENALTY_FEE_OTHER GO</v>
          </cell>
          <cell r="V1303">
            <v>1179</v>
          </cell>
          <cell r="W1303">
            <v>-1179</v>
          </cell>
          <cell r="X1303">
            <v>1249.3</v>
          </cell>
          <cell r="Y1303">
            <v>0</v>
          </cell>
          <cell r="Z1303" t="str">
            <v>Other Direct Opex</v>
          </cell>
        </row>
        <row r="1304">
          <cell r="A1304" t="str">
            <v>Thailand</v>
          </cell>
          <cell r="B1304" t="str">
            <v>Country</v>
          </cell>
          <cell r="C1304" t="str">
            <v>Distributor Business</v>
          </cell>
          <cell r="D1304" t="str">
            <v>FINANCIAL_NON CASH</v>
          </cell>
          <cell r="E1304" t="str">
            <v>DEPRECIATION</v>
          </cell>
          <cell r="F1304">
            <v>584.54999999999995</v>
          </cell>
          <cell r="G1304">
            <v>584.57000000000005</v>
          </cell>
          <cell r="H1304">
            <v>584.54999999999995</v>
          </cell>
          <cell r="R1304">
            <v>1753.67</v>
          </cell>
          <cell r="S1304">
            <v>0</v>
          </cell>
          <cell r="T1304">
            <v>1753.67</v>
          </cell>
          <cell r="U1304">
            <v>1909.23</v>
          </cell>
          <cell r="V1304">
            <v>8184.9</v>
          </cell>
          <cell r="W1304">
            <v>-6275.67</v>
          </cell>
          <cell r="X1304">
            <v>8755.25</v>
          </cell>
          <cell r="Y1304">
            <v>1753.6699999999998</v>
          </cell>
          <cell r="Z1304" t="str">
            <v>Non Cash</v>
          </cell>
        </row>
        <row r="1305">
          <cell r="A1305" t="str">
            <v>Thailand</v>
          </cell>
          <cell r="B1305" t="str">
            <v>Country</v>
          </cell>
          <cell r="C1305" t="str">
            <v>Distributor Business</v>
          </cell>
          <cell r="D1305" t="str">
            <v>EMIT</v>
          </cell>
          <cell r="E1305" t="str">
            <v>TELECOM</v>
          </cell>
          <cell r="H1305">
            <v>34.35</v>
          </cell>
          <cell r="I1305">
            <v>43.73</v>
          </cell>
          <cell r="R1305">
            <v>78.08</v>
          </cell>
          <cell r="S1305">
            <v>0</v>
          </cell>
          <cell r="T1305">
            <v>78.08</v>
          </cell>
          <cell r="U1305">
            <v>84.44</v>
          </cell>
          <cell r="V1305">
            <v>917.7</v>
          </cell>
          <cell r="W1305">
            <v>-833.26</v>
          </cell>
          <cell r="X1305">
            <v>964.17</v>
          </cell>
          <cell r="Y1305">
            <v>34.35</v>
          </cell>
          <cell r="Z1305" t="str">
            <v>Services</v>
          </cell>
        </row>
        <row r="1306">
          <cell r="A1306" t="str">
            <v>Thailand</v>
          </cell>
          <cell r="B1306" t="str">
            <v>Country</v>
          </cell>
          <cell r="C1306" t="str">
            <v>Distributor Business</v>
          </cell>
          <cell r="D1306" t="str">
            <v>HR</v>
          </cell>
          <cell r="E1306" t="str">
            <v>HR</v>
          </cell>
          <cell r="V1306">
            <v>58.48</v>
          </cell>
          <cell r="W1306">
            <v>-58.48</v>
          </cell>
          <cell r="X1306">
            <v>60.66</v>
          </cell>
          <cell r="Y1306">
            <v>0</v>
          </cell>
          <cell r="Z1306" t="str">
            <v>Services</v>
          </cell>
        </row>
        <row r="1307">
          <cell r="A1307" t="str">
            <v>Thailand</v>
          </cell>
          <cell r="B1307" t="str">
            <v>Country</v>
          </cell>
          <cell r="C1307" t="str">
            <v>Distributor Business</v>
          </cell>
          <cell r="D1307" t="str">
            <v>PUBLIC_AFFAIRS</v>
          </cell>
          <cell r="E1307" t="str">
            <v>SERVICE_PUBLIC_AFFAI</v>
          </cell>
          <cell r="V1307">
            <v>756.93</v>
          </cell>
          <cell r="W1307">
            <v>-756.93</v>
          </cell>
          <cell r="X1307">
            <v>821.35</v>
          </cell>
          <cell r="Y1307">
            <v>0</v>
          </cell>
          <cell r="Z1307" t="str">
            <v>Services</v>
          </cell>
        </row>
        <row r="1308">
          <cell r="A1308" t="str">
            <v>Thailand</v>
          </cell>
          <cell r="B1308" t="str">
            <v>Country</v>
          </cell>
          <cell r="C1308" t="str">
            <v>Distributor Business</v>
          </cell>
          <cell r="D1308" t="str">
            <v>OTHER</v>
          </cell>
          <cell r="E1308" t="str">
            <v>OPERATION_SUPPORT_OT</v>
          </cell>
          <cell r="F1308">
            <v>8.25</v>
          </cell>
          <cell r="G1308">
            <v>2.1800000000000002</v>
          </cell>
          <cell r="H1308">
            <v>6.55</v>
          </cell>
          <cell r="R1308">
            <v>16.98</v>
          </cell>
          <cell r="S1308">
            <v>0</v>
          </cell>
          <cell r="T1308">
            <v>16.98</v>
          </cell>
          <cell r="U1308">
            <v>18.5</v>
          </cell>
          <cell r="V1308">
            <v>80.34</v>
          </cell>
          <cell r="W1308">
            <v>-61.84</v>
          </cell>
          <cell r="X1308">
            <v>86.52</v>
          </cell>
          <cell r="Y1308">
            <v>16.98</v>
          </cell>
          <cell r="Z1308" t="str">
            <v>Other Direct Opex</v>
          </cell>
        </row>
        <row r="1309">
          <cell r="A1309" t="str">
            <v>Thailand</v>
          </cell>
          <cell r="B1309" t="str">
            <v>Country</v>
          </cell>
          <cell r="C1309" t="str">
            <v>Field Engineering Su</v>
          </cell>
          <cell r="D1309" t="str">
            <v>EMPLOYEE</v>
          </cell>
          <cell r="E1309" t="str">
            <v>SWB</v>
          </cell>
          <cell r="F1309">
            <v>13875.79</v>
          </cell>
          <cell r="G1309">
            <v>13545.5</v>
          </cell>
          <cell r="H1309">
            <v>13627.7</v>
          </cell>
          <cell r="R1309">
            <v>41048.99</v>
          </cell>
          <cell r="S1309">
            <v>0</v>
          </cell>
          <cell r="T1309">
            <v>41048.99</v>
          </cell>
          <cell r="U1309">
            <v>44808.51</v>
          </cell>
          <cell r="V1309">
            <v>169183.63</v>
          </cell>
          <cell r="W1309">
            <v>-124375.12</v>
          </cell>
          <cell r="X1309">
            <v>180138.69</v>
          </cell>
          <cell r="Y1309">
            <v>41048.990000000005</v>
          </cell>
          <cell r="Z1309" t="str">
            <v>Employee Expenses</v>
          </cell>
        </row>
        <row r="1310">
          <cell r="A1310" t="str">
            <v>Thailand</v>
          </cell>
          <cell r="B1310" t="str">
            <v>Country</v>
          </cell>
          <cell r="C1310" t="str">
            <v>Field Engineering Su</v>
          </cell>
          <cell r="D1310" t="str">
            <v>EMPLOYEE</v>
          </cell>
          <cell r="E1310" t="str">
            <v>T&amp;E</v>
          </cell>
          <cell r="F1310">
            <v>1328.76</v>
          </cell>
          <cell r="G1310">
            <v>769.77</v>
          </cell>
          <cell r="H1310">
            <v>1297.8499999999999</v>
          </cell>
          <cell r="I1310">
            <v>1607.69</v>
          </cell>
          <cell r="R1310">
            <v>5004.07</v>
          </cell>
          <cell r="S1310">
            <v>0</v>
          </cell>
          <cell r="T1310">
            <v>5004.07</v>
          </cell>
          <cell r="U1310">
            <v>5492.49</v>
          </cell>
          <cell r="V1310">
            <v>24527.57</v>
          </cell>
          <cell r="W1310">
            <v>-19035.080000000002</v>
          </cell>
          <cell r="X1310">
            <v>26085.86</v>
          </cell>
          <cell r="Y1310">
            <v>3396.3799999999997</v>
          </cell>
          <cell r="Z1310" t="str">
            <v>T&amp;E</v>
          </cell>
        </row>
        <row r="1311">
          <cell r="A1311" t="str">
            <v>Thailand</v>
          </cell>
          <cell r="B1311" t="str">
            <v>Country</v>
          </cell>
          <cell r="C1311" t="str">
            <v>Field Engineering Su</v>
          </cell>
          <cell r="D1311" t="str">
            <v>EMPLOYEE</v>
          </cell>
          <cell r="E1311" t="str">
            <v>TRAINING</v>
          </cell>
          <cell r="V1311">
            <v>151.44999999999999</v>
          </cell>
          <cell r="W1311">
            <v>-151.44999999999999</v>
          </cell>
          <cell r="X1311">
            <v>163.52000000000001</v>
          </cell>
          <cell r="Y1311">
            <v>0</v>
          </cell>
          <cell r="Z1311" t="str">
            <v>Employee Expenses</v>
          </cell>
        </row>
        <row r="1312">
          <cell r="A1312" t="str">
            <v>Thailand</v>
          </cell>
          <cell r="B1312" t="str">
            <v>Country</v>
          </cell>
          <cell r="C1312" t="str">
            <v>Field Engineering Su</v>
          </cell>
          <cell r="D1312" t="str">
            <v>EMPLOYEE</v>
          </cell>
          <cell r="E1312" t="str">
            <v>TAX_PAYROLL</v>
          </cell>
          <cell r="F1312">
            <v>62.8</v>
          </cell>
          <cell r="G1312">
            <v>77.33</v>
          </cell>
          <cell r="H1312">
            <v>62.8</v>
          </cell>
          <cell r="R1312">
            <v>202.93</v>
          </cell>
          <cell r="S1312">
            <v>0</v>
          </cell>
          <cell r="T1312">
            <v>202.93</v>
          </cell>
          <cell r="U1312">
            <v>221.4</v>
          </cell>
          <cell r="V1312">
            <v>627.49</v>
          </cell>
          <cell r="W1312">
            <v>-406.09</v>
          </cell>
          <cell r="X1312">
            <v>672</v>
          </cell>
          <cell r="Y1312">
            <v>202.93</v>
          </cell>
          <cell r="Z1312" t="str">
            <v>Employee Expenses</v>
          </cell>
        </row>
        <row r="1313">
          <cell r="A1313" t="str">
            <v>Thailand</v>
          </cell>
          <cell r="B1313" t="str">
            <v>Country</v>
          </cell>
          <cell r="C1313" t="str">
            <v>Field Engineering Su</v>
          </cell>
          <cell r="D1313" t="str">
            <v>EMPLOYEE</v>
          </cell>
          <cell r="E1313" t="str">
            <v>SEVERANCE</v>
          </cell>
          <cell r="F1313">
            <v>2046</v>
          </cell>
          <cell r="G1313">
            <v>2046</v>
          </cell>
          <cell r="H1313">
            <v>2046</v>
          </cell>
          <cell r="R1313">
            <v>6138</v>
          </cell>
          <cell r="S1313">
            <v>0</v>
          </cell>
          <cell r="T1313">
            <v>6138</v>
          </cell>
          <cell r="U1313">
            <v>6700.27</v>
          </cell>
          <cell r="V1313">
            <v>21802.16</v>
          </cell>
          <cell r="W1313">
            <v>-15101.89</v>
          </cell>
          <cell r="X1313">
            <v>23219.279999999999</v>
          </cell>
          <cell r="Y1313">
            <v>6138</v>
          </cell>
          <cell r="Z1313" t="str">
            <v>Employee Expenses</v>
          </cell>
        </row>
        <row r="1314">
          <cell r="A1314" t="str">
            <v>Thailand</v>
          </cell>
          <cell r="B1314" t="str">
            <v>Country</v>
          </cell>
          <cell r="C1314" t="str">
            <v>Field Engineering Su</v>
          </cell>
          <cell r="D1314" t="str">
            <v>EMPLOYEE</v>
          </cell>
          <cell r="E1314" t="str">
            <v>PENSION</v>
          </cell>
          <cell r="F1314">
            <v>2459.15</v>
          </cell>
          <cell r="G1314">
            <v>2459.15</v>
          </cell>
          <cell r="H1314">
            <v>2459.15</v>
          </cell>
          <cell r="R1314">
            <v>7377.45</v>
          </cell>
          <cell r="S1314">
            <v>0</v>
          </cell>
          <cell r="T1314">
            <v>7377.45</v>
          </cell>
          <cell r="U1314">
            <v>8053.25</v>
          </cell>
          <cell r="V1314">
            <v>25663.01</v>
          </cell>
          <cell r="W1314">
            <v>-17609.759999999998</v>
          </cell>
          <cell r="X1314">
            <v>27336.240000000002</v>
          </cell>
          <cell r="Y1314">
            <v>7377.4500000000007</v>
          </cell>
          <cell r="Z1314" t="str">
            <v>Employee Expenses</v>
          </cell>
        </row>
        <row r="1315">
          <cell r="A1315" t="str">
            <v>Thailand</v>
          </cell>
          <cell r="B1315" t="str">
            <v>Country</v>
          </cell>
          <cell r="C1315" t="str">
            <v>Field Engineering Su</v>
          </cell>
          <cell r="D1315" t="str">
            <v>CONTRACTOR</v>
          </cell>
          <cell r="E1315" t="str">
            <v>M&amp;R_SKILLED_TRADE_CO</v>
          </cell>
          <cell r="F1315">
            <v>156.47999999999999</v>
          </cell>
          <cell r="G1315">
            <v>13.67</v>
          </cell>
          <cell r="H1315">
            <v>518.32000000000005</v>
          </cell>
          <cell r="I1315">
            <v>8.3699999999999992</v>
          </cell>
          <cell r="R1315">
            <v>696.84</v>
          </cell>
          <cell r="S1315">
            <v>0</v>
          </cell>
          <cell r="T1315">
            <v>696.84</v>
          </cell>
          <cell r="U1315">
            <v>764.37</v>
          </cell>
          <cell r="V1315">
            <v>2922.07</v>
          </cell>
          <cell r="W1315">
            <v>-2157.6999999999998</v>
          </cell>
          <cell r="X1315">
            <v>3125.84</v>
          </cell>
          <cell r="Y1315">
            <v>688.47</v>
          </cell>
          <cell r="Z1315" t="str">
            <v>Services</v>
          </cell>
        </row>
        <row r="1316">
          <cell r="A1316" t="str">
            <v>Thailand</v>
          </cell>
          <cell r="B1316" t="str">
            <v>Country</v>
          </cell>
          <cell r="C1316" t="str">
            <v>Field Engineering Su</v>
          </cell>
          <cell r="D1316" t="str">
            <v>SERVICE</v>
          </cell>
          <cell r="E1316" t="str">
            <v>FINANCIAL_INSURANCE</v>
          </cell>
          <cell r="V1316">
            <v>3370.98</v>
          </cell>
          <cell r="W1316">
            <v>-3370.98</v>
          </cell>
          <cell r="X1316">
            <v>3370.98</v>
          </cell>
          <cell r="Y1316">
            <v>0</v>
          </cell>
          <cell r="Z1316" t="str">
            <v>Services</v>
          </cell>
        </row>
        <row r="1317">
          <cell r="A1317" t="str">
            <v>Thailand</v>
          </cell>
          <cell r="B1317" t="str">
            <v>Country</v>
          </cell>
          <cell r="C1317" t="str">
            <v>Field Engineering Su</v>
          </cell>
          <cell r="D1317" t="str">
            <v>SERVICE</v>
          </cell>
          <cell r="E1317" t="str">
            <v>SITE</v>
          </cell>
          <cell r="F1317">
            <v>676.65</v>
          </cell>
          <cell r="G1317">
            <v>1010.6</v>
          </cell>
          <cell r="H1317">
            <v>999.25</v>
          </cell>
          <cell r="R1317">
            <v>2686.5</v>
          </cell>
          <cell r="S1317">
            <v>0</v>
          </cell>
          <cell r="T1317">
            <v>2686.5</v>
          </cell>
          <cell r="U1317">
            <v>2928.87</v>
          </cell>
          <cell r="V1317">
            <v>12492.19</v>
          </cell>
          <cell r="W1317">
            <v>-9563.32</v>
          </cell>
          <cell r="X1317">
            <v>13378.9</v>
          </cell>
          <cell r="Y1317">
            <v>2686.5</v>
          </cell>
          <cell r="Z1317" t="str">
            <v>Services</v>
          </cell>
        </row>
        <row r="1318">
          <cell r="A1318" t="str">
            <v>Thailand</v>
          </cell>
          <cell r="B1318" t="str">
            <v>Country</v>
          </cell>
          <cell r="C1318" t="str">
            <v>Field Engineering Su</v>
          </cell>
          <cell r="D1318" t="str">
            <v>SERVICE</v>
          </cell>
          <cell r="E1318" t="str">
            <v>TECHNICAL_TESTING</v>
          </cell>
          <cell r="F1318">
            <v>5055.95</v>
          </cell>
          <cell r="G1318">
            <v>100.06</v>
          </cell>
          <cell r="H1318">
            <v>5826.69</v>
          </cell>
          <cell r="R1318">
            <v>10982.7</v>
          </cell>
          <cell r="S1318">
            <v>0</v>
          </cell>
          <cell r="T1318">
            <v>10982.7</v>
          </cell>
          <cell r="U1318">
            <v>10982.7</v>
          </cell>
          <cell r="V1318">
            <v>28601.97</v>
          </cell>
          <cell r="W1318">
            <v>-17619.27</v>
          </cell>
          <cell r="X1318">
            <v>28601.97</v>
          </cell>
          <cell r="Y1318">
            <v>10982.7</v>
          </cell>
          <cell r="Z1318" t="str">
            <v>Services</v>
          </cell>
        </row>
        <row r="1319">
          <cell r="A1319" t="str">
            <v>Thailand</v>
          </cell>
          <cell r="B1319" t="str">
            <v>Country</v>
          </cell>
          <cell r="C1319" t="str">
            <v>Field Engineering Su</v>
          </cell>
          <cell r="D1319" t="str">
            <v>SERVICE</v>
          </cell>
          <cell r="E1319" t="str">
            <v>OTHER</v>
          </cell>
          <cell r="G1319">
            <v>8.93</v>
          </cell>
          <cell r="H1319">
            <v>3.35</v>
          </cell>
          <cell r="R1319">
            <v>12.28</v>
          </cell>
          <cell r="S1319">
            <v>0</v>
          </cell>
          <cell r="T1319">
            <v>12.28</v>
          </cell>
          <cell r="U1319">
            <v>13.31</v>
          </cell>
          <cell r="V1319">
            <v>1834.09</v>
          </cell>
          <cell r="W1319">
            <v>-1820.78</v>
          </cell>
          <cell r="X1319">
            <v>1926.03</v>
          </cell>
          <cell r="Y1319">
            <v>12.28</v>
          </cell>
          <cell r="Z1319" t="str">
            <v>Other Direct Opex</v>
          </cell>
        </row>
        <row r="1320">
          <cell r="A1320" t="str">
            <v>Thailand</v>
          </cell>
          <cell r="B1320" t="str">
            <v>Country</v>
          </cell>
          <cell r="C1320" t="str">
            <v>Field Engineering Su</v>
          </cell>
          <cell r="D1320" t="str">
            <v>GOODS</v>
          </cell>
          <cell r="E1320" t="str">
            <v>GIFT</v>
          </cell>
          <cell r="V1320">
            <v>750.2</v>
          </cell>
          <cell r="W1320">
            <v>-750.2</v>
          </cell>
          <cell r="X1320">
            <v>778.99</v>
          </cell>
          <cell r="Y1320">
            <v>0</v>
          </cell>
          <cell r="Z1320" t="str">
            <v>Other Direct Opex</v>
          </cell>
        </row>
        <row r="1321">
          <cell r="A1321" t="str">
            <v>Thailand</v>
          </cell>
          <cell r="B1321" t="str">
            <v>Country</v>
          </cell>
          <cell r="C1321" t="str">
            <v>Field Engineering Su</v>
          </cell>
          <cell r="D1321" t="str">
            <v>PRODUCT_STORAGE&amp;HAND</v>
          </cell>
          <cell r="E1321" t="str">
            <v>STOREHOUSE</v>
          </cell>
          <cell r="V1321">
            <v>472.61</v>
          </cell>
          <cell r="W1321">
            <v>-472.61</v>
          </cell>
          <cell r="X1321">
            <v>527.98</v>
          </cell>
          <cell r="Y1321">
            <v>0</v>
          </cell>
          <cell r="Z1321" t="str">
            <v>Services</v>
          </cell>
        </row>
        <row r="1322">
          <cell r="A1322" t="str">
            <v>Thailand</v>
          </cell>
          <cell r="B1322" t="str">
            <v>Country</v>
          </cell>
          <cell r="C1322" t="str">
            <v>Field Engineering Su</v>
          </cell>
          <cell r="D1322" t="str">
            <v>PRODUCT_TRANSPORTATI</v>
          </cell>
          <cell r="E1322" t="str">
            <v>TRANSPORTATION_OTHER</v>
          </cell>
          <cell r="F1322">
            <v>329.2</v>
          </cell>
          <cell r="G1322">
            <v>259.04000000000002</v>
          </cell>
          <cell r="H1322">
            <v>402.76</v>
          </cell>
          <cell r="R1322">
            <v>991</v>
          </cell>
          <cell r="S1322">
            <v>0</v>
          </cell>
          <cell r="T1322">
            <v>991</v>
          </cell>
          <cell r="U1322">
            <v>1080.3499999999999</v>
          </cell>
          <cell r="V1322">
            <v>4148.88</v>
          </cell>
          <cell r="W1322">
            <v>-3068.53</v>
          </cell>
          <cell r="X1322">
            <v>4440.96</v>
          </cell>
          <cell r="Y1322">
            <v>991</v>
          </cell>
          <cell r="Z1322" t="str">
            <v>Freight/Transportation</v>
          </cell>
        </row>
        <row r="1323">
          <cell r="A1323" t="str">
            <v>Thailand</v>
          </cell>
          <cell r="B1323" t="str">
            <v>Country</v>
          </cell>
          <cell r="C1323" t="str">
            <v>Field Engineering Su</v>
          </cell>
          <cell r="D1323" t="str">
            <v>TAX</v>
          </cell>
          <cell r="E1323" t="str">
            <v>TAX</v>
          </cell>
          <cell r="V1323">
            <v>247.44</v>
          </cell>
          <cell r="W1323">
            <v>-247.44</v>
          </cell>
          <cell r="X1323">
            <v>257.41000000000003</v>
          </cell>
          <cell r="Y1323">
            <v>0</v>
          </cell>
          <cell r="Z1323" t="str">
            <v>Other Direct Opex</v>
          </cell>
        </row>
        <row r="1324">
          <cell r="A1324" t="str">
            <v>Thailand</v>
          </cell>
          <cell r="B1324" t="str">
            <v>Country</v>
          </cell>
          <cell r="C1324" t="str">
            <v>Field Engineering Su</v>
          </cell>
          <cell r="D1324" t="str">
            <v>OTHER CASH</v>
          </cell>
          <cell r="E1324" t="str">
            <v>PENALTY_FEE_OTHER GO</v>
          </cell>
          <cell r="V1324">
            <v>7.1</v>
          </cell>
          <cell r="W1324">
            <v>-7.1</v>
          </cell>
          <cell r="X1324">
            <v>7.53</v>
          </cell>
          <cell r="Y1324">
            <v>0</v>
          </cell>
          <cell r="Z1324" t="str">
            <v>Other Direct Opex</v>
          </cell>
        </row>
        <row r="1325">
          <cell r="A1325" t="str">
            <v>Thailand</v>
          </cell>
          <cell r="B1325" t="str">
            <v>Country</v>
          </cell>
          <cell r="C1325" t="str">
            <v>Field Engineering Su</v>
          </cell>
          <cell r="D1325" t="str">
            <v>OTHER CASH</v>
          </cell>
          <cell r="E1325" t="str">
            <v>VENDOR_PENALTY&amp;FEE</v>
          </cell>
          <cell r="V1325">
            <v>20.92</v>
          </cell>
          <cell r="W1325">
            <v>-20.92</v>
          </cell>
          <cell r="X1325">
            <v>21.74</v>
          </cell>
          <cell r="Y1325">
            <v>0</v>
          </cell>
          <cell r="Z1325" t="str">
            <v>Other Direct Opex</v>
          </cell>
        </row>
        <row r="1326">
          <cell r="A1326" t="str">
            <v>Thailand</v>
          </cell>
          <cell r="B1326" t="str">
            <v>Country</v>
          </cell>
          <cell r="C1326" t="str">
            <v>Field Engineering Su</v>
          </cell>
          <cell r="D1326" t="str">
            <v>FINANCIAL_NON CASH</v>
          </cell>
          <cell r="E1326" t="str">
            <v>DEPRECIATION</v>
          </cell>
          <cell r="F1326">
            <v>584.44000000000005</v>
          </cell>
          <cell r="G1326">
            <v>584.44000000000005</v>
          </cell>
          <cell r="H1326">
            <v>584.44000000000005</v>
          </cell>
          <cell r="R1326">
            <v>1753.32</v>
          </cell>
          <cell r="S1326">
            <v>0</v>
          </cell>
          <cell r="T1326">
            <v>1753.32</v>
          </cell>
          <cell r="U1326">
            <v>1908.84</v>
          </cell>
          <cell r="V1326">
            <v>7321.38</v>
          </cell>
          <cell r="W1326">
            <v>-5412.54</v>
          </cell>
          <cell r="X1326">
            <v>7817.22</v>
          </cell>
          <cell r="Y1326">
            <v>1753.3200000000002</v>
          </cell>
          <cell r="Z1326" t="str">
            <v>Non Cash</v>
          </cell>
        </row>
        <row r="1327">
          <cell r="A1327" t="str">
            <v>Thailand</v>
          </cell>
          <cell r="B1327" t="str">
            <v>Country</v>
          </cell>
          <cell r="C1327" t="str">
            <v>Field Engineering Su</v>
          </cell>
          <cell r="D1327" t="str">
            <v>EMIT</v>
          </cell>
          <cell r="E1327" t="str">
            <v>TELECOM</v>
          </cell>
          <cell r="H1327">
            <v>85.83</v>
          </cell>
          <cell r="I1327">
            <v>45.85</v>
          </cell>
          <cell r="R1327">
            <v>131.68</v>
          </cell>
          <cell r="S1327">
            <v>0</v>
          </cell>
          <cell r="T1327">
            <v>131.68</v>
          </cell>
          <cell r="U1327">
            <v>142.16</v>
          </cell>
          <cell r="V1327">
            <v>2.94</v>
          </cell>
          <cell r="W1327">
            <v>139.22</v>
          </cell>
          <cell r="X1327">
            <v>3.08</v>
          </cell>
          <cell r="Y1327">
            <v>85.83</v>
          </cell>
          <cell r="Z1327" t="str">
            <v>Services</v>
          </cell>
        </row>
        <row r="1328">
          <cell r="A1328" t="str">
            <v>Thailand</v>
          </cell>
          <cell r="B1328" t="str">
            <v>Country</v>
          </cell>
          <cell r="C1328" t="str">
            <v>Field Engineering Su</v>
          </cell>
          <cell r="D1328" t="str">
            <v>HR</v>
          </cell>
          <cell r="E1328" t="str">
            <v>HR</v>
          </cell>
          <cell r="V1328">
            <v>58.68</v>
          </cell>
          <cell r="W1328">
            <v>-58.68</v>
          </cell>
          <cell r="X1328">
            <v>60.66</v>
          </cell>
          <cell r="Y1328">
            <v>0</v>
          </cell>
          <cell r="Z1328" t="str">
            <v>Services</v>
          </cell>
        </row>
        <row r="1329">
          <cell r="A1329" t="str">
            <v>Thailand</v>
          </cell>
          <cell r="B1329" t="str">
            <v>Country</v>
          </cell>
          <cell r="C1329" t="str">
            <v>Field Engineering Su</v>
          </cell>
          <cell r="D1329" t="str">
            <v>PUBLIC_AFFAIRS</v>
          </cell>
          <cell r="E1329" t="str">
            <v>SERVICE_PUBLIC_AFFAI</v>
          </cell>
          <cell r="V1329">
            <v>898.15</v>
          </cell>
          <cell r="W1329">
            <v>-898.15</v>
          </cell>
          <cell r="X1329">
            <v>974.59</v>
          </cell>
          <cell r="Y1329">
            <v>0</v>
          </cell>
          <cell r="Z1329" t="str">
            <v>Services</v>
          </cell>
        </row>
        <row r="1330">
          <cell r="A1330" t="str">
            <v>Thailand</v>
          </cell>
          <cell r="B1330" t="str">
            <v>Country</v>
          </cell>
          <cell r="C1330" t="str">
            <v>Field Engineering Su</v>
          </cell>
          <cell r="D1330" t="str">
            <v>OTHER</v>
          </cell>
          <cell r="E1330" t="str">
            <v>OPERATION_SUPPORT_OT</v>
          </cell>
          <cell r="F1330">
            <v>12</v>
          </cell>
          <cell r="G1330">
            <v>3.17</v>
          </cell>
          <cell r="H1330">
            <v>9.5299999999999994</v>
          </cell>
          <cell r="R1330">
            <v>24.7</v>
          </cell>
          <cell r="S1330">
            <v>0</v>
          </cell>
          <cell r="T1330">
            <v>24.7</v>
          </cell>
          <cell r="U1330">
            <v>26.9</v>
          </cell>
          <cell r="V1330">
            <v>120.5</v>
          </cell>
          <cell r="W1330">
            <v>-93.6</v>
          </cell>
          <cell r="X1330">
            <v>129.75</v>
          </cell>
          <cell r="Y1330">
            <v>24.7</v>
          </cell>
          <cell r="Z1330" t="str">
            <v>Other Direct Opex</v>
          </cell>
        </row>
        <row r="1331">
          <cell r="A1331" t="str">
            <v>Thailand</v>
          </cell>
          <cell r="B1331" t="str">
            <v>Country</v>
          </cell>
          <cell r="C1331" t="str">
            <v>Field Engineering Su</v>
          </cell>
          <cell r="D1331" t="str">
            <v>Not assigned</v>
          </cell>
          <cell r="E1331" t="str">
            <v>Not assigned</v>
          </cell>
          <cell r="F1331">
            <v>59.56</v>
          </cell>
          <cell r="G1331">
            <v>33.35</v>
          </cell>
          <cell r="H1331">
            <v>38.24</v>
          </cell>
          <cell r="I1331">
            <v>34.799999999999997</v>
          </cell>
          <cell r="R1331">
            <v>165.95</v>
          </cell>
          <cell r="S1331">
            <v>0</v>
          </cell>
          <cell r="T1331">
            <v>165.95</v>
          </cell>
          <cell r="U1331">
            <v>181.49</v>
          </cell>
          <cell r="V1331">
            <v>22.58</v>
          </cell>
          <cell r="W1331">
            <v>158.91</v>
          </cell>
          <cell r="X1331">
            <v>23.33</v>
          </cell>
          <cell r="Y1331">
            <v>131.15</v>
          </cell>
          <cell r="Z1331" t="str">
            <v>Other Direct Opex</v>
          </cell>
        </row>
        <row r="1332">
          <cell r="A1332" t="str">
            <v>Thailand</v>
          </cell>
          <cell r="B1332" t="str">
            <v>Country</v>
          </cell>
          <cell r="C1332" t="str">
            <v>Industrial Sales</v>
          </cell>
          <cell r="D1332" t="str">
            <v>EMPLOYEE</v>
          </cell>
          <cell r="E1332" t="str">
            <v>SWB</v>
          </cell>
          <cell r="F1332">
            <v>13603.43</v>
          </cell>
          <cell r="G1332">
            <v>13181.27</v>
          </cell>
          <cell r="H1332">
            <v>13303.75</v>
          </cell>
          <cell r="R1332">
            <v>40088.449999999997</v>
          </cell>
          <cell r="S1332">
            <v>0</v>
          </cell>
          <cell r="T1332">
            <v>40088.449999999997</v>
          </cell>
          <cell r="U1332">
            <v>43762</v>
          </cell>
          <cell r="V1332">
            <v>160905.82</v>
          </cell>
          <cell r="W1332">
            <v>-117143.82</v>
          </cell>
          <cell r="X1332">
            <v>171383.24</v>
          </cell>
          <cell r="Y1332">
            <v>40088.449999999997</v>
          </cell>
          <cell r="Z1332" t="str">
            <v>Employee Expenses</v>
          </cell>
        </row>
        <row r="1333">
          <cell r="A1333" t="str">
            <v>Thailand</v>
          </cell>
          <cell r="B1333" t="str">
            <v>Country</v>
          </cell>
          <cell r="C1333" t="str">
            <v>Industrial Sales</v>
          </cell>
          <cell r="D1333" t="str">
            <v>EMPLOYEE</v>
          </cell>
          <cell r="E1333" t="str">
            <v>T&amp;E</v>
          </cell>
          <cell r="F1333">
            <v>1674.87</v>
          </cell>
          <cell r="G1333">
            <v>717.29</v>
          </cell>
          <cell r="H1333">
            <v>1386.78</v>
          </cell>
          <cell r="I1333">
            <v>987.75</v>
          </cell>
          <cell r="R1333">
            <v>4766.6899999999996</v>
          </cell>
          <cell r="S1333">
            <v>0</v>
          </cell>
          <cell r="T1333">
            <v>4766.6899999999996</v>
          </cell>
          <cell r="U1333">
            <v>5215.09</v>
          </cell>
          <cell r="V1333">
            <v>28295.93</v>
          </cell>
          <cell r="W1333">
            <v>-23080.84</v>
          </cell>
          <cell r="X1333">
            <v>30089.81</v>
          </cell>
          <cell r="Y1333">
            <v>3778.9399999999996</v>
          </cell>
          <cell r="Z1333" t="str">
            <v>T&amp;E</v>
          </cell>
        </row>
        <row r="1334">
          <cell r="A1334" t="str">
            <v>Thailand</v>
          </cell>
          <cell r="B1334" t="str">
            <v>Country</v>
          </cell>
          <cell r="C1334" t="str">
            <v>Industrial Sales</v>
          </cell>
          <cell r="D1334" t="str">
            <v>EMPLOYEE</v>
          </cell>
          <cell r="E1334" t="str">
            <v>TRAINING</v>
          </cell>
          <cell r="V1334">
            <v>5999.76</v>
          </cell>
          <cell r="W1334">
            <v>-5999.76</v>
          </cell>
          <cell r="X1334">
            <v>6364.5</v>
          </cell>
          <cell r="Y1334">
            <v>0</v>
          </cell>
          <cell r="Z1334" t="str">
            <v>Employee Expenses</v>
          </cell>
        </row>
        <row r="1335">
          <cell r="A1335" t="str">
            <v>Thailand</v>
          </cell>
          <cell r="B1335" t="str">
            <v>Country</v>
          </cell>
          <cell r="C1335" t="str">
            <v>Industrial Sales</v>
          </cell>
          <cell r="D1335" t="str">
            <v>EMPLOYEE</v>
          </cell>
          <cell r="E1335" t="str">
            <v>TAX_PAYROLL</v>
          </cell>
          <cell r="F1335">
            <v>83.73</v>
          </cell>
          <cell r="G1335">
            <v>103.1</v>
          </cell>
          <cell r="H1335">
            <v>83.73</v>
          </cell>
          <cell r="R1335">
            <v>270.56</v>
          </cell>
          <cell r="S1335">
            <v>0</v>
          </cell>
          <cell r="T1335">
            <v>270.56</v>
          </cell>
          <cell r="U1335">
            <v>295.2</v>
          </cell>
          <cell r="V1335">
            <v>836.62</v>
          </cell>
          <cell r="W1335">
            <v>-541.41999999999996</v>
          </cell>
          <cell r="X1335">
            <v>895.98</v>
          </cell>
          <cell r="Y1335">
            <v>270.56</v>
          </cell>
          <cell r="Z1335" t="str">
            <v>Employee Expenses</v>
          </cell>
        </row>
        <row r="1336">
          <cell r="A1336" t="str">
            <v>Thailand</v>
          </cell>
          <cell r="B1336" t="str">
            <v>Country</v>
          </cell>
          <cell r="C1336" t="str">
            <v>Industrial Sales</v>
          </cell>
          <cell r="D1336" t="str">
            <v>EMPLOYEE</v>
          </cell>
          <cell r="E1336" t="str">
            <v>SEVERANCE</v>
          </cell>
          <cell r="F1336">
            <v>1737.09</v>
          </cell>
          <cell r="G1336">
            <v>1737.09</v>
          </cell>
          <cell r="H1336">
            <v>1737.09</v>
          </cell>
          <cell r="R1336">
            <v>5211.2700000000004</v>
          </cell>
          <cell r="S1336">
            <v>0</v>
          </cell>
          <cell r="T1336">
            <v>5211.2700000000004</v>
          </cell>
          <cell r="U1336">
            <v>5688.64</v>
          </cell>
          <cell r="V1336">
            <v>18660.21</v>
          </cell>
          <cell r="W1336">
            <v>-12971.57</v>
          </cell>
          <cell r="X1336">
            <v>19869.2</v>
          </cell>
          <cell r="Y1336">
            <v>5211.2699999999995</v>
          </cell>
          <cell r="Z1336" t="str">
            <v>Employee Expenses</v>
          </cell>
        </row>
        <row r="1337">
          <cell r="A1337" t="str">
            <v>Thailand</v>
          </cell>
          <cell r="B1337" t="str">
            <v>Country</v>
          </cell>
          <cell r="C1337" t="str">
            <v>Industrial Sales</v>
          </cell>
          <cell r="D1337" t="str">
            <v>EMPLOYEE</v>
          </cell>
          <cell r="E1337" t="str">
            <v>PENSION</v>
          </cell>
          <cell r="F1337">
            <v>1870.75</v>
          </cell>
          <cell r="G1337">
            <v>1870.75</v>
          </cell>
          <cell r="H1337">
            <v>1870.75</v>
          </cell>
          <cell r="R1337">
            <v>5612.25</v>
          </cell>
          <cell r="S1337">
            <v>0</v>
          </cell>
          <cell r="T1337">
            <v>5612.25</v>
          </cell>
          <cell r="U1337">
            <v>6126.37</v>
          </cell>
          <cell r="V1337">
            <v>19412.82</v>
          </cell>
          <cell r="W1337">
            <v>-13286.45</v>
          </cell>
          <cell r="X1337">
            <v>20672.900000000001</v>
          </cell>
          <cell r="Y1337">
            <v>5612.25</v>
          </cell>
          <cell r="Z1337" t="str">
            <v>Employee Expenses</v>
          </cell>
        </row>
        <row r="1338">
          <cell r="A1338" t="str">
            <v>Thailand</v>
          </cell>
          <cell r="B1338" t="str">
            <v>Country</v>
          </cell>
          <cell r="C1338" t="str">
            <v>Industrial Sales</v>
          </cell>
          <cell r="D1338" t="str">
            <v>CONTRACTOR</v>
          </cell>
          <cell r="E1338" t="str">
            <v>M&amp;R_SKILLED_TRADE_CO</v>
          </cell>
          <cell r="H1338">
            <v>489.47</v>
          </cell>
          <cell r="I1338">
            <v>2.79</v>
          </cell>
          <cell r="R1338">
            <v>492.26</v>
          </cell>
          <cell r="S1338">
            <v>0</v>
          </cell>
          <cell r="T1338">
            <v>492.26</v>
          </cell>
          <cell r="U1338">
            <v>543.46</v>
          </cell>
          <cell r="V1338">
            <v>906.95</v>
          </cell>
          <cell r="W1338">
            <v>-363.49</v>
          </cell>
          <cell r="X1338">
            <v>979.78</v>
          </cell>
          <cell r="Y1338">
            <v>489.47</v>
          </cell>
          <cell r="Z1338" t="str">
            <v>Services</v>
          </cell>
        </row>
        <row r="1339">
          <cell r="A1339" t="str">
            <v>Thailand</v>
          </cell>
          <cell r="B1339" t="str">
            <v>Country</v>
          </cell>
          <cell r="C1339" t="str">
            <v>Industrial Sales</v>
          </cell>
          <cell r="D1339" t="str">
            <v>CUSTOMER</v>
          </cell>
          <cell r="E1339" t="str">
            <v>SMALL_VARIATION</v>
          </cell>
          <cell r="G1339">
            <v>0.66</v>
          </cell>
          <cell r="H1339">
            <v>1.42</v>
          </cell>
          <cell r="R1339">
            <v>2.08</v>
          </cell>
          <cell r="S1339">
            <v>0</v>
          </cell>
          <cell r="T1339">
            <v>2.08</v>
          </cell>
          <cell r="U1339">
            <v>2.33</v>
          </cell>
          <cell r="V1339">
            <v>6.61</v>
          </cell>
          <cell r="W1339">
            <v>-4.28</v>
          </cell>
          <cell r="X1339">
            <v>7.07</v>
          </cell>
          <cell r="Y1339">
            <v>2.08</v>
          </cell>
          <cell r="Z1339" t="str">
            <v>Other Direct Opex</v>
          </cell>
        </row>
        <row r="1340">
          <cell r="A1340" t="str">
            <v>Thailand</v>
          </cell>
          <cell r="B1340" t="str">
            <v>Country</v>
          </cell>
          <cell r="C1340" t="str">
            <v>Industrial Sales</v>
          </cell>
          <cell r="D1340" t="str">
            <v>SERVICE</v>
          </cell>
          <cell r="E1340" t="str">
            <v>FINANCIAL_INSURANCE</v>
          </cell>
          <cell r="V1340">
            <v>273.58</v>
          </cell>
          <cell r="W1340">
            <v>-273.58</v>
          </cell>
          <cell r="X1340">
            <v>273.58</v>
          </cell>
          <cell r="Y1340">
            <v>0</v>
          </cell>
          <cell r="Z1340" t="str">
            <v>Services</v>
          </cell>
        </row>
        <row r="1341">
          <cell r="A1341" t="str">
            <v>Thailand</v>
          </cell>
          <cell r="B1341" t="str">
            <v>Country</v>
          </cell>
          <cell r="C1341" t="str">
            <v>Industrial Sales</v>
          </cell>
          <cell r="D1341" t="str">
            <v>SERVICE</v>
          </cell>
          <cell r="E1341" t="str">
            <v>SITE</v>
          </cell>
          <cell r="V1341">
            <v>74.87</v>
          </cell>
          <cell r="W1341">
            <v>-74.87</v>
          </cell>
          <cell r="X1341">
            <v>80.75</v>
          </cell>
          <cell r="Y1341">
            <v>0</v>
          </cell>
          <cell r="Z1341" t="str">
            <v>Services</v>
          </cell>
        </row>
        <row r="1342">
          <cell r="A1342" t="str">
            <v>Thailand</v>
          </cell>
          <cell r="B1342" t="str">
            <v>Country</v>
          </cell>
          <cell r="C1342" t="str">
            <v>Industrial Sales</v>
          </cell>
          <cell r="D1342" t="str">
            <v>SERVICE</v>
          </cell>
          <cell r="E1342" t="str">
            <v>TECHNICAL_TESTING</v>
          </cell>
          <cell r="F1342">
            <v>22.69</v>
          </cell>
          <cell r="G1342">
            <v>22.6</v>
          </cell>
          <cell r="R1342">
            <v>45.29</v>
          </cell>
          <cell r="S1342">
            <v>0</v>
          </cell>
          <cell r="T1342">
            <v>45.29</v>
          </cell>
          <cell r="U1342">
            <v>45.29</v>
          </cell>
          <cell r="W1342">
            <v>45.29</v>
          </cell>
          <cell r="Y1342">
            <v>45.290000000000006</v>
          </cell>
          <cell r="Z1342" t="str">
            <v>Services</v>
          </cell>
        </row>
        <row r="1343">
          <cell r="A1343" t="str">
            <v>Thailand</v>
          </cell>
          <cell r="B1343" t="str">
            <v>Country</v>
          </cell>
          <cell r="C1343" t="str">
            <v>Industrial Sales</v>
          </cell>
          <cell r="D1343" t="str">
            <v>SERVICE</v>
          </cell>
          <cell r="E1343" t="str">
            <v>OTHER</v>
          </cell>
          <cell r="V1343">
            <v>2009.78</v>
          </cell>
          <cell r="W1343">
            <v>-2009.78</v>
          </cell>
          <cell r="X1343">
            <v>2110.14</v>
          </cell>
          <cell r="Y1343">
            <v>0</v>
          </cell>
          <cell r="Z1343" t="str">
            <v>Other Direct Opex</v>
          </cell>
        </row>
        <row r="1344">
          <cell r="A1344" t="str">
            <v>Thailand</v>
          </cell>
          <cell r="B1344" t="str">
            <v>Country</v>
          </cell>
          <cell r="C1344" t="str">
            <v>Industrial Sales</v>
          </cell>
          <cell r="D1344" t="str">
            <v>GOODS</v>
          </cell>
          <cell r="E1344" t="str">
            <v>CREDIT_CARD_PURCHASE</v>
          </cell>
          <cell r="V1344">
            <v>1071.2</v>
          </cell>
          <cell r="W1344">
            <v>-1071.2</v>
          </cell>
          <cell r="X1344">
            <v>1128.68</v>
          </cell>
          <cell r="Y1344">
            <v>0</v>
          </cell>
          <cell r="Z1344" t="str">
            <v>Other Direct Opex</v>
          </cell>
        </row>
        <row r="1345">
          <cell r="A1345" t="str">
            <v>Thailand</v>
          </cell>
          <cell r="B1345" t="str">
            <v>Country</v>
          </cell>
          <cell r="C1345" t="str">
            <v>Industrial Sales</v>
          </cell>
          <cell r="D1345" t="str">
            <v>GOODS</v>
          </cell>
          <cell r="E1345" t="str">
            <v>GIFT</v>
          </cell>
          <cell r="V1345">
            <v>883.97</v>
          </cell>
          <cell r="W1345">
            <v>-883.97</v>
          </cell>
          <cell r="X1345">
            <v>917.9</v>
          </cell>
          <cell r="Y1345">
            <v>0</v>
          </cell>
          <cell r="Z1345" t="str">
            <v>Other Direct Opex</v>
          </cell>
        </row>
        <row r="1346">
          <cell r="A1346" t="str">
            <v>Thailand</v>
          </cell>
          <cell r="B1346" t="str">
            <v>Country</v>
          </cell>
          <cell r="C1346" t="str">
            <v>Industrial Sales</v>
          </cell>
          <cell r="D1346" t="str">
            <v>GOODS</v>
          </cell>
          <cell r="E1346" t="str">
            <v>TRAINING</v>
          </cell>
          <cell r="V1346">
            <v>400.87</v>
          </cell>
          <cell r="W1346">
            <v>-400.87</v>
          </cell>
          <cell r="X1346">
            <v>425.78</v>
          </cell>
          <cell r="Y1346">
            <v>0</v>
          </cell>
          <cell r="Z1346" t="str">
            <v>Employee Expenses</v>
          </cell>
        </row>
        <row r="1347">
          <cell r="A1347" t="str">
            <v>Thailand</v>
          </cell>
          <cell r="B1347" t="str">
            <v>Country</v>
          </cell>
          <cell r="C1347" t="str">
            <v>Industrial Sales</v>
          </cell>
          <cell r="D1347" t="str">
            <v>GOODS</v>
          </cell>
          <cell r="E1347" t="str">
            <v>OTHER</v>
          </cell>
          <cell r="F1347">
            <v>184.35</v>
          </cell>
          <cell r="G1347">
            <v>1364.8</v>
          </cell>
          <cell r="R1347">
            <v>1549.15</v>
          </cell>
          <cell r="S1347">
            <v>0</v>
          </cell>
          <cell r="T1347">
            <v>1549.15</v>
          </cell>
          <cell r="U1347">
            <v>1677.37</v>
          </cell>
          <cell r="V1347">
            <v>6183.25</v>
          </cell>
          <cell r="W1347">
            <v>-4505.88</v>
          </cell>
          <cell r="X1347">
            <v>6546.77</v>
          </cell>
          <cell r="Y1347">
            <v>1549.1499999999999</v>
          </cell>
          <cell r="Z1347" t="str">
            <v>Other Direct Opex</v>
          </cell>
        </row>
        <row r="1348">
          <cell r="A1348" t="str">
            <v>Thailand</v>
          </cell>
          <cell r="B1348" t="str">
            <v>Country</v>
          </cell>
          <cell r="C1348" t="str">
            <v>Industrial Sales</v>
          </cell>
          <cell r="D1348" t="str">
            <v>UTILITIES</v>
          </cell>
          <cell r="E1348" t="str">
            <v>UTILITIES</v>
          </cell>
          <cell r="F1348">
            <v>137.62</v>
          </cell>
          <cell r="G1348">
            <v>52.43</v>
          </cell>
          <cell r="H1348">
            <v>204.2</v>
          </cell>
          <cell r="R1348">
            <v>394.25</v>
          </cell>
          <cell r="S1348">
            <v>0</v>
          </cell>
          <cell r="T1348">
            <v>394.25</v>
          </cell>
          <cell r="U1348">
            <v>394.25</v>
          </cell>
          <cell r="V1348">
            <v>475.58</v>
          </cell>
          <cell r="W1348">
            <v>-81.33</v>
          </cell>
          <cell r="X1348">
            <v>475.58</v>
          </cell>
          <cell r="Y1348">
            <v>394.25</v>
          </cell>
          <cell r="Z1348" t="str">
            <v>Other Direct Opex</v>
          </cell>
        </row>
        <row r="1349">
          <cell r="A1349" t="str">
            <v>Thailand</v>
          </cell>
          <cell r="B1349" t="str">
            <v>Country</v>
          </cell>
          <cell r="C1349" t="str">
            <v>Industrial Sales</v>
          </cell>
          <cell r="D1349" t="str">
            <v>PRODUCT_STORAGE&amp;HAND</v>
          </cell>
          <cell r="E1349" t="str">
            <v>STOREHOUSE</v>
          </cell>
          <cell r="F1349">
            <v>137.65</v>
          </cell>
          <cell r="R1349">
            <v>137.65</v>
          </cell>
          <cell r="S1349">
            <v>0</v>
          </cell>
          <cell r="T1349">
            <v>137.65</v>
          </cell>
          <cell r="U1349">
            <v>149.13999999999999</v>
          </cell>
          <cell r="V1349">
            <v>1377.88</v>
          </cell>
          <cell r="W1349">
            <v>-1228.74</v>
          </cell>
          <cell r="X1349">
            <v>1479.13</v>
          </cell>
          <cell r="Y1349">
            <v>137.65</v>
          </cell>
          <cell r="Z1349" t="str">
            <v>Services</v>
          </cell>
        </row>
        <row r="1350">
          <cell r="A1350" t="str">
            <v>Thailand</v>
          </cell>
          <cell r="B1350" t="str">
            <v>Country</v>
          </cell>
          <cell r="C1350" t="str">
            <v>Industrial Sales</v>
          </cell>
          <cell r="D1350" t="str">
            <v>PRODUCT_TRANSPORTATI</v>
          </cell>
          <cell r="E1350" t="str">
            <v>FREIGHT_TRUCK</v>
          </cell>
          <cell r="V1350">
            <v>85.78</v>
          </cell>
          <cell r="W1350">
            <v>-85.78</v>
          </cell>
          <cell r="X1350">
            <v>90.8</v>
          </cell>
          <cell r="Y1350">
            <v>0</v>
          </cell>
          <cell r="Z1350" t="str">
            <v>Freight/Transportation</v>
          </cell>
        </row>
        <row r="1351">
          <cell r="A1351" t="str">
            <v>Thailand</v>
          </cell>
          <cell r="B1351" t="str">
            <v>Country</v>
          </cell>
          <cell r="C1351" t="str">
            <v>Industrial Sales</v>
          </cell>
          <cell r="D1351" t="str">
            <v>PRODUCT_TRANSPORTATI</v>
          </cell>
          <cell r="E1351" t="str">
            <v>FREIGHT_AIR</v>
          </cell>
          <cell r="G1351">
            <v>77.489999999999995</v>
          </cell>
          <cell r="R1351">
            <v>77.489999999999995</v>
          </cell>
          <cell r="S1351">
            <v>0</v>
          </cell>
          <cell r="T1351">
            <v>77.489999999999995</v>
          </cell>
          <cell r="U1351">
            <v>77.489999999999995</v>
          </cell>
          <cell r="V1351">
            <v>1888.35</v>
          </cell>
          <cell r="W1351">
            <v>-1810.86</v>
          </cell>
          <cell r="X1351">
            <v>1888.35</v>
          </cell>
          <cell r="Y1351">
            <v>77.489999999999995</v>
          </cell>
          <cell r="Z1351" t="str">
            <v>Freight/Transportation</v>
          </cell>
        </row>
        <row r="1352">
          <cell r="A1352" t="str">
            <v>Thailand</v>
          </cell>
          <cell r="B1352" t="str">
            <v>Country</v>
          </cell>
          <cell r="C1352" t="str">
            <v>Industrial Sales</v>
          </cell>
          <cell r="D1352" t="str">
            <v>PRODUCT_TRANSPORTATI</v>
          </cell>
          <cell r="E1352" t="str">
            <v>TRANSPORTATION_OTHER</v>
          </cell>
          <cell r="F1352">
            <v>6.21</v>
          </cell>
          <cell r="G1352">
            <v>3.35</v>
          </cell>
          <cell r="R1352">
            <v>9.56</v>
          </cell>
          <cell r="S1352">
            <v>0</v>
          </cell>
          <cell r="T1352">
            <v>9.56</v>
          </cell>
          <cell r="U1352">
            <v>10.35</v>
          </cell>
          <cell r="W1352">
            <v>10.35</v>
          </cell>
          <cell r="Y1352">
            <v>9.56</v>
          </cell>
          <cell r="Z1352" t="str">
            <v>Freight/Transportation</v>
          </cell>
        </row>
        <row r="1353">
          <cell r="A1353" t="str">
            <v>Thailand</v>
          </cell>
          <cell r="B1353" t="str">
            <v>Country</v>
          </cell>
          <cell r="C1353" t="str">
            <v>Industrial Sales</v>
          </cell>
          <cell r="D1353" t="str">
            <v>TAX</v>
          </cell>
          <cell r="E1353" t="str">
            <v>TAX</v>
          </cell>
          <cell r="V1353">
            <v>7056.72</v>
          </cell>
          <cell r="W1353">
            <v>-7056.72</v>
          </cell>
          <cell r="X1353">
            <v>7368.4</v>
          </cell>
          <cell r="Y1353">
            <v>0</v>
          </cell>
          <cell r="Z1353" t="str">
            <v>Other Direct Opex</v>
          </cell>
        </row>
        <row r="1354">
          <cell r="A1354" t="str">
            <v>Thailand</v>
          </cell>
          <cell r="B1354" t="str">
            <v>Country</v>
          </cell>
          <cell r="C1354" t="str">
            <v>Industrial Sales</v>
          </cell>
          <cell r="D1354" t="str">
            <v>OTHER CASH</v>
          </cell>
          <cell r="E1354" t="str">
            <v>PENALTY_FEE_OTHER GO</v>
          </cell>
          <cell r="V1354">
            <v>583.39</v>
          </cell>
          <cell r="W1354">
            <v>-583.39</v>
          </cell>
          <cell r="X1354">
            <v>616.71</v>
          </cell>
          <cell r="Y1354">
            <v>0</v>
          </cell>
          <cell r="Z1354" t="str">
            <v>Other Direct Opex</v>
          </cell>
        </row>
        <row r="1355">
          <cell r="A1355" t="str">
            <v>Thailand</v>
          </cell>
          <cell r="B1355" t="str">
            <v>Country</v>
          </cell>
          <cell r="C1355" t="str">
            <v>Industrial Sales</v>
          </cell>
          <cell r="D1355" t="str">
            <v>FINANCIAL_NON CASH</v>
          </cell>
          <cell r="E1355" t="str">
            <v>DEPRECIATION</v>
          </cell>
          <cell r="F1355">
            <v>850.45</v>
          </cell>
          <cell r="G1355">
            <v>850.45</v>
          </cell>
          <cell r="H1355">
            <v>850.45</v>
          </cell>
          <cell r="R1355">
            <v>2551.35</v>
          </cell>
          <cell r="S1355">
            <v>0</v>
          </cell>
          <cell r="T1355">
            <v>2551.35</v>
          </cell>
          <cell r="U1355">
            <v>2777.65</v>
          </cell>
          <cell r="V1355">
            <v>14792.86</v>
          </cell>
          <cell r="W1355">
            <v>-12015.21</v>
          </cell>
          <cell r="X1355">
            <v>15846.75</v>
          </cell>
          <cell r="Y1355">
            <v>2551.3500000000004</v>
          </cell>
          <cell r="Z1355" t="str">
            <v>Non Cash</v>
          </cell>
        </row>
        <row r="1356">
          <cell r="A1356" t="str">
            <v>Thailand</v>
          </cell>
          <cell r="B1356" t="str">
            <v>Country</v>
          </cell>
          <cell r="C1356" t="str">
            <v>Industrial Sales</v>
          </cell>
          <cell r="D1356" t="str">
            <v>FINANCIAL_NON CASH</v>
          </cell>
          <cell r="E1356" t="str">
            <v>RETIRE</v>
          </cell>
          <cell r="V1356">
            <v>27109.16</v>
          </cell>
          <cell r="W1356">
            <v>-27109.16</v>
          </cell>
          <cell r="X1356">
            <v>28197.26</v>
          </cell>
          <cell r="Y1356">
            <v>0</v>
          </cell>
          <cell r="Z1356" t="str">
            <v>Non Cash</v>
          </cell>
        </row>
        <row r="1357">
          <cell r="A1357" t="str">
            <v>Thailand</v>
          </cell>
          <cell r="B1357" t="str">
            <v>Country</v>
          </cell>
          <cell r="C1357" t="str">
            <v>Industrial Sales</v>
          </cell>
          <cell r="D1357" t="str">
            <v>EMIT</v>
          </cell>
          <cell r="E1357" t="str">
            <v>TELECOM</v>
          </cell>
          <cell r="H1357">
            <v>63.44</v>
          </cell>
          <cell r="I1357">
            <v>73.81</v>
          </cell>
          <cell r="R1357">
            <v>137.25</v>
          </cell>
          <cell r="S1357">
            <v>0</v>
          </cell>
          <cell r="T1357">
            <v>137.25</v>
          </cell>
          <cell r="U1357">
            <v>148.37</v>
          </cell>
          <cell r="V1357">
            <v>40.520000000000003</v>
          </cell>
          <cell r="W1357">
            <v>107.85</v>
          </cell>
          <cell r="X1357">
            <v>42.45</v>
          </cell>
          <cell r="Y1357">
            <v>63.44</v>
          </cell>
          <cell r="Z1357" t="str">
            <v>Services</v>
          </cell>
        </row>
        <row r="1358">
          <cell r="A1358" t="str">
            <v>Thailand</v>
          </cell>
          <cell r="B1358" t="str">
            <v>Country</v>
          </cell>
          <cell r="C1358" t="str">
            <v>Industrial Sales</v>
          </cell>
          <cell r="D1358" t="str">
            <v>PUBLIC_AFFAIRS</v>
          </cell>
          <cell r="E1358" t="str">
            <v>SERVICE_PUBLIC_AFFAI</v>
          </cell>
          <cell r="V1358">
            <v>1835.85</v>
          </cell>
          <cell r="W1358">
            <v>-1835.85</v>
          </cell>
          <cell r="X1358">
            <v>1992.09</v>
          </cell>
          <cell r="Y1358">
            <v>0</v>
          </cell>
          <cell r="Z1358" t="str">
            <v>Services</v>
          </cell>
        </row>
        <row r="1359">
          <cell r="A1359" t="str">
            <v>Thailand</v>
          </cell>
          <cell r="B1359" t="str">
            <v>Country</v>
          </cell>
          <cell r="C1359" t="str">
            <v>Industrial Sales</v>
          </cell>
          <cell r="D1359" t="str">
            <v>TREASURERS</v>
          </cell>
          <cell r="E1359" t="str">
            <v>FINANCIAL_OTHER</v>
          </cell>
          <cell r="I1359">
            <v>41.87</v>
          </cell>
          <cell r="R1359">
            <v>41.87</v>
          </cell>
          <cell r="S1359">
            <v>0</v>
          </cell>
          <cell r="T1359">
            <v>41.87</v>
          </cell>
          <cell r="U1359">
            <v>46.46</v>
          </cell>
          <cell r="V1359">
            <v>257.25</v>
          </cell>
          <cell r="W1359">
            <v>-210.79</v>
          </cell>
          <cell r="X1359">
            <v>272.95</v>
          </cell>
          <cell r="Y1359">
            <v>0</v>
          </cell>
          <cell r="Z1359" t="str">
            <v>Services</v>
          </cell>
        </row>
        <row r="1360">
          <cell r="A1360" t="str">
            <v>Thailand</v>
          </cell>
          <cell r="B1360" t="str">
            <v>Country</v>
          </cell>
          <cell r="C1360" t="str">
            <v>Industrial Sales</v>
          </cell>
          <cell r="D1360" t="str">
            <v>OTHER</v>
          </cell>
          <cell r="E1360" t="str">
            <v>OPERATION_SUPPORT_OT</v>
          </cell>
          <cell r="F1360">
            <v>15.76</v>
          </cell>
          <cell r="G1360">
            <v>4.17</v>
          </cell>
          <cell r="H1360">
            <v>12.51</v>
          </cell>
          <cell r="R1360">
            <v>32.44</v>
          </cell>
          <cell r="S1360">
            <v>0</v>
          </cell>
          <cell r="T1360">
            <v>32.44</v>
          </cell>
          <cell r="U1360">
            <v>35.31</v>
          </cell>
          <cell r="V1360">
            <v>160.69999999999999</v>
          </cell>
          <cell r="W1360">
            <v>-125.39</v>
          </cell>
          <cell r="X1360">
            <v>172.99</v>
          </cell>
          <cell r="Y1360">
            <v>32.44</v>
          </cell>
          <cell r="Z1360" t="str">
            <v>Other Direct Opex</v>
          </cell>
        </row>
        <row r="1361">
          <cell r="A1361" t="str">
            <v>Thailand</v>
          </cell>
          <cell r="B1361" t="str">
            <v>Country</v>
          </cell>
          <cell r="C1361" t="str">
            <v>PCI Sales Ovh</v>
          </cell>
          <cell r="D1361" t="str">
            <v>EMPLOYEE</v>
          </cell>
          <cell r="E1361" t="str">
            <v>SWB</v>
          </cell>
          <cell r="F1361">
            <v>83609.13</v>
          </cell>
          <cell r="G1361">
            <v>76616.28</v>
          </cell>
          <cell r="H1361">
            <v>87018.11</v>
          </cell>
          <cell r="R1361">
            <v>247243.51999999999</v>
          </cell>
          <cell r="S1361">
            <v>0</v>
          </cell>
          <cell r="T1361">
            <v>247243.51999999999</v>
          </cell>
          <cell r="U1361">
            <v>269542.74</v>
          </cell>
          <cell r="V1361">
            <v>796416.69</v>
          </cell>
          <cell r="W1361">
            <v>-526873.94999999995</v>
          </cell>
          <cell r="X1361">
            <v>851072.17</v>
          </cell>
          <cell r="Y1361">
            <v>247243.52000000002</v>
          </cell>
          <cell r="Z1361" t="str">
            <v>Employee Expenses</v>
          </cell>
        </row>
        <row r="1362">
          <cell r="A1362" t="str">
            <v>Thailand</v>
          </cell>
          <cell r="B1362" t="str">
            <v>Country</v>
          </cell>
          <cell r="C1362" t="str">
            <v>PCI Sales Ovh</v>
          </cell>
          <cell r="D1362" t="str">
            <v>EMPLOYEE</v>
          </cell>
          <cell r="E1362" t="str">
            <v>T&amp;E</v>
          </cell>
          <cell r="F1362">
            <v>4789.07</v>
          </cell>
          <cell r="G1362">
            <v>6114.31</v>
          </cell>
          <cell r="H1362">
            <v>15228.48</v>
          </cell>
          <cell r="I1362">
            <v>5219.17</v>
          </cell>
          <cell r="R1362">
            <v>31351.03</v>
          </cell>
          <cell r="S1362">
            <v>0</v>
          </cell>
          <cell r="T1362">
            <v>31351.03</v>
          </cell>
          <cell r="U1362">
            <v>34442.33</v>
          </cell>
          <cell r="V1362">
            <v>69443.37</v>
          </cell>
          <cell r="W1362">
            <v>-35001.040000000001</v>
          </cell>
          <cell r="X1362">
            <v>74911.509999999995</v>
          </cell>
          <cell r="Y1362">
            <v>26131.86</v>
          </cell>
          <cell r="Z1362" t="str">
            <v>T&amp;E</v>
          </cell>
        </row>
        <row r="1363">
          <cell r="A1363" t="str">
            <v>Thailand</v>
          </cell>
          <cell r="B1363" t="str">
            <v>Country</v>
          </cell>
          <cell r="C1363" t="str">
            <v>PCI Sales Ovh</v>
          </cell>
          <cell r="D1363" t="str">
            <v>EMPLOYEE</v>
          </cell>
          <cell r="E1363" t="str">
            <v>TRAINING</v>
          </cell>
          <cell r="V1363">
            <v>2709.19</v>
          </cell>
          <cell r="W1363">
            <v>-2709.19</v>
          </cell>
          <cell r="X1363">
            <v>2846.29</v>
          </cell>
          <cell r="Y1363">
            <v>0</v>
          </cell>
          <cell r="Z1363" t="str">
            <v>Employee Expenses</v>
          </cell>
        </row>
        <row r="1364">
          <cell r="A1364" t="str">
            <v>Thailand</v>
          </cell>
          <cell r="B1364" t="str">
            <v>Country</v>
          </cell>
          <cell r="C1364" t="str">
            <v>PCI Sales Ovh</v>
          </cell>
          <cell r="D1364" t="str">
            <v>EMPLOYEE</v>
          </cell>
          <cell r="E1364" t="str">
            <v>RELOCATION</v>
          </cell>
          <cell r="G1364">
            <v>20221.080000000002</v>
          </cell>
          <cell r="H1364">
            <v>55.82</v>
          </cell>
          <cell r="R1364">
            <v>20276.900000000001</v>
          </cell>
          <cell r="S1364">
            <v>0</v>
          </cell>
          <cell r="T1364">
            <v>20276.900000000001</v>
          </cell>
          <cell r="U1364">
            <v>21845.37</v>
          </cell>
          <cell r="V1364">
            <v>23247.64</v>
          </cell>
          <cell r="W1364">
            <v>-1402.27</v>
          </cell>
          <cell r="X1364">
            <v>24740.97</v>
          </cell>
          <cell r="Y1364">
            <v>20276.900000000001</v>
          </cell>
          <cell r="Z1364" t="str">
            <v>Employee Expenses</v>
          </cell>
        </row>
        <row r="1365">
          <cell r="A1365" t="str">
            <v>Thailand</v>
          </cell>
          <cell r="B1365" t="str">
            <v>Country</v>
          </cell>
          <cell r="C1365" t="str">
            <v>PCI Sales Ovh</v>
          </cell>
          <cell r="D1365" t="str">
            <v>EMPLOYEE</v>
          </cell>
          <cell r="E1365" t="str">
            <v>TAX_PAYROLL</v>
          </cell>
          <cell r="F1365">
            <v>83.73</v>
          </cell>
          <cell r="G1365">
            <v>98.26</v>
          </cell>
          <cell r="H1365">
            <v>83.73</v>
          </cell>
          <cell r="R1365">
            <v>265.72000000000003</v>
          </cell>
          <cell r="S1365">
            <v>0</v>
          </cell>
          <cell r="T1365">
            <v>265.72000000000003</v>
          </cell>
          <cell r="U1365">
            <v>289.97000000000003</v>
          </cell>
          <cell r="V1365">
            <v>1236.69</v>
          </cell>
          <cell r="W1365">
            <v>-946.72</v>
          </cell>
          <cell r="X1365">
            <v>1339.78</v>
          </cell>
          <cell r="Y1365">
            <v>265.72000000000003</v>
          </cell>
          <cell r="Z1365" t="str">
            <v>Employee Expenses</v>
          </cell>
        </row>
        <row r="1366">
          <cell r="A1366" t="str">
            <v>Thailand</v>
          </cell>
          <cell r="B1366" t="str">
            <v>Country</v>
          </cell>
          <cell r="C1366" t="str">
            <v>PCI Sales Ovh</v>
          </cell>
          <cell r="D1366" t="str">
            <v>EMPLOYEE</v>
          </cell>
          <cell r="E1366" t="str">
            <v>SEVERANCE</v>
          </cell>
          <cell r="F1366">
            <v>1275.51</v>
          </cell>
          <cell r="G1366">
            <v>1275.51</v>
          </cell>
          <cell r="H1366">
            <v>1275.51</v>
          </cell>
          <cell r="R1366">
            <v>3826.53</v>
          </cell>
          <cell r="S1366">
            <v>0</v>
          </cell>
          <cell r="T1366">
            <v>3826.53</v>
          </cell>
          <cell r="U1366">
            <v>4177.07</v>
          </cell>
          <cell r="V1366">
            <v>14144.97</v>
          </cell>
          <cell r="W1366">
            <v>-9967.9</v>
          </cell>
          <cell r="X1366">
            <v>15071.57</v>
          </cell>
          <cell r="Y1366">
            <v>3826.5299999999997</v>
          </cell>
          <cell r="Z1366" t="str">
            <v>Employee Expenses</v>
          </cell>
        </row>
        <row r="1367">
          <cell r="A1367" t="str">
            <v>Thailand</v>
          </cell>
          <cell r="B1367" t="str">
            <v>Country</v>
          </cell>
          <cell r="C1367" t="str">
            <v>PCI Sales Ovh</v>
          </cell>
          <cell r="D1367" t="str">
            <v>EMPLOYEE</v>
          </cell>
          <cell r="E1367" t="str">
            <v>PENSION</v>
          </cell>
          <cell r="F1367">
            <v>1010.48</v>
          </cell>
          <cell r="G1367">
            <v>1010.48</v>
          </cell>
          <cell r="H1367">
            <v>1010.48</v>
          </cell>
          <cell r="R1367">
            <v>3031.44</v>
          </cell>
          <cell r="S1367">
            <v>0</v>
          </cell>
          <cell r="T1367">
            <v>3031.44</v>
          </cell>
          <cell r="U1367">
            <v>3309.14</v>
          </cell>
          <cell r="V1367">
            <v>9859.68</v>
          </cell>
          <cell r="W1367">
            <v>-6550.54</v>
          </cell>
          <cell r="X1367">
            <v>10505.28</v>
          </cell>
          <cell r="Y1367">
            <v>3031.44</v>
          </cell>
          <cell r="Z1367" t="str">
            <v>Employee Expenses</v>
          </cell>
        </row>
        <row r="1368">
          <cell r="A1368" t="str">
            <v>Thailand</v>
          </cell>
          <cell r="B1368" t="str">
            <v>Country</v>
          </cell>
          <cell r="C1368" t="str">
            <v>PCI Sales Ovh</v>
          </cell>
          <cell r="D1368" t="str">
            <v>CUSTOMER</v>
          </cell>
          <cell r="E1368" t="str">
            <v>FINANCIAL_ASSISTANCE</v>
          </cell>
          <cell r="F1368">
            <v>4898.45</v>
          </cell>
          <cell r="G1368">
            <v>7312.93</v>
          </cell>
          <cell r="H1368">
            <v>5986.97</v>
          </cell>
          <cell r="I1368">
            <v>2539.89</v>
          </cell>
          <cell r="R1368">
            <v>20738.240000000002</v>
          </cell>
          <cell r="S1368">
            <v>0</v>
          </cell>
          <cell r="T1368">
            <v>20738.240000000002</v>
          </cell>
          <cell r="U1368">
            <v>22610.74</v>
          </cell>
          <cell r="V1368">
            <v>64001.87</v>
          </cell>
          <cell r="W1368">
            <v>-41391.129999999997</v>
          </cell>
          <cell r="X1368">
            <v>68096.95</v>
          </cell>
          <cell r="Y1368">
            <v>18198.350000000002</v>
          </cell>
          <cell r="Z1368" t="str">
            <v>Other Direct Opex</v>
          </cell>
        </row>
        <row r="1369">
          <cell r="A1369" t="str">
            <v>Thailand</v>
          </cell>
          <cell r="B1369" t="str">
            <v>Country</v>
          </cell>
          <cell r="C1369" t="str">
            <v>PCI Sales Ovh</v>
          </cell>
          <cell r="D1369" t="str">
            <v>SERVICE</v>
          </cell>
          <cell r="E1369" t="str">
            <v>FINANCIAL_INSURANCE</v>
          </cell>
          <cell r="F1369">
            <v>345.26</v>
          </cell>
          <cell r="G1369">
            <v>343.9</v>
          </cell>
          <cell r="H1369">
            <v>344.58</v>
          </cell>
          <cell r="R1369">
            <v>1033.74</v>
          </cell>
          <cell r="S1369">
            <v>0</v>
          </cell>
          <cell r="T1369">
            <v>1033.74</v>
          </cell>
          <cell r="U1369">
            <v>1033.74</v>
          </cell>
          <cell r="V1369">
            <v>2533.4299999999998</v>
          </cell>
          <cell r="W1369">
            <v>-1499.69</v>
          </cell>
          <cell r="X1369">
            <v>2533.4299999999998</v>
          </cell>
          <cell r="Y1369">
            <v>1033.74</v>
          </cell>
          <cell r="Z1369" t="str">
            <v>Services</v>
          </cell>
        </row>
        <row r="1370">
          <cell r="A1370" t="str">
            <v>Thailand</v>
          </cell>
          <cell r="B1370" t="str">
            <v>Country</v>
          </cell>
          <cell r="C1370" t="str">
            <v>PCI Sales Ovh</v>
          </cell>
          <cell r="D1370" t="str">
            <v>SERVICE</v>
          </cell>
          <cell r="E1370" t="str">
            <v>FINANCIAL_OTHER</v>
          </cell>
          <cell r="F1370">
            <v>337.88</v>
          </cell>
          <cell r="G1370">
            <v>270.22000000000003</v>
          </cell>
          <cell r="H1370">
            <v>264.38</v>
          </cell>
          <cell r="I1370">
            <v>248.31</v>
          </cell>
          <cell r="R1370">
            <v>1120.79</v>
          </cell>
          <cell r="S1370">
            <v>0</v>
          </cell>
          <cell r="T1370">
            <v>1120.79</v>
          </cell>
          <cell r="U1370">
            <v>1227.3</v>
          </cell>
          <cell r="V1370">
            <v>3230.51</v>
          </cell>
          <cell r="W1370">
            <v>-2003.21</v>
          </cell>
          <cell r="X1370">
            <v>3441.85</v>
          </cell>
          <cell r="Y1370">
            <v>872.48</v>
          </cell>
          <cell r="Z1370" t="str">
            <v>Services</v>
          </cell>
        </row>
        <row r="1371">
          <cell r="A1371" t="str">
            <v>Thailand</v>
          </cell>
          <cell r="B1371" t="str">
            <v>Country</v>
          </cell>
          <cell r="C1371" t="str">
            <v>PCI Sales Ovh</v>
          </cell>
          <cell r="D1371" t="str">
            <v>SERVICE</v>
          </cell>
          <cell r="E1371" t="str">
            <v>SITE</v>
          </cell>
          <cell r="F1371">
            <v>103.13</v>
          </cell>
          <cell r="G1371">
            <v>74.290000000000006</v>
          </cell>
          <cell r="R1371">
            <v>177.42</v>
          </cell>
          <cell r="S1371">
            <v>0</v>
          </cell>
          <cell r="T1371">
            <v>177.42</v>
          </cell>
          <cell r="U1371">
            <v>192.89</v>
          </cell>
          <cell r="V1371">
            <v>175.79</v>
          </cell>
          <cell r="W1371">
            <v>17.100000000000001</v>
          </cell>
          <cell r="X1371">
            <v>183.87</v>
          </cell>
          <cell r="Y1371">
            <v>177.42000000000002</v>
          </cell>
          <cell r="Z1371" t="str">
            <v>Services</v>
          </cell>
        </row>
        <row r="1372">
          <cell r="A1372" t="str">
            <v>Thailand</v>
          </cell>
          <cell r="B1372" t="str">
            <v>Country</v>
          </cell>
          <cell r="C1372" t="str">
            <v>PCI Sales Ovh</v>
          </cell>
          <cell r="D1372" t="str">
            <v>SERVICE</v>
          </cell>
          <cell r="E1372" t="str">
            <v>TECHNICAL_TESTING</v>
          </cell>
          <cell r="V1372">
            <v>9.27</v>
          </cell>
          <cell r="W1372">
            <v>-9.27</v>
          </cell>
          <cell r="X1372">
            <v>9.27</v>
          </cell>
          <cell r="Y1372">
            <v>0</v>
          </cell>
          <cell r="Z1372" t="str">
            <v>Services</v>
          </cell>
        </row>
        <row r="1373">
          <cell r="A1373" t="str">
            <v>Thailand</v>
          </cell>
          <cell r="B1373" t="str">
            <v>Country</v>
          </cell>
          <cell r="C1373" t="str">
            <v>PCI Sales Ovh</v>
          </cell>
          <cell r="D1373" t="str">
            <v>SERVICE</v>
          </cell>
          <cell r="E1373" t="str">
            <v>TECHNICAL_NON_R&amp;D</v>
          </cell>
          <cell r="V1373">
            <v>437.41</v>
          </cell>
          <cell r="W1373">
            <v>-437.41</v>
          </cell>
          <cell r="X1373">
            <v>452.23</v>
          </cell>
          <cell r="Y1373">
            <v>0</v>
          </cell>
          <cell r="Z1373" t="str">
            <v>Services</v>
          </cell>
        </row>
        <row r="1374">
          <cell r="A1374" t="str">
            <v>Thailand</v>
          </cell>
          <cell r="B1374" t="str">
            <v>Country</v>
          </cell>
          <cell r="C1374" t="str">
            <v>PCI Sales Ovh</v>
          </cell>
          <cell r="D1374" t="str">
            <v>SERVICE</v>
          </cell>
          <cell r="E1374" t="str">
            <v>OTHER</v>
          </cell>
          <cell r="F1374">
            <v>970.16</v>
          </cell>
          <cell r="G1374">
            <v>128.38999999999999</v>
          </cell>
          <cell r="H1374">
            <v>36600.949999999997</v>
          </cell>
          <cell r="R1374">
            <v>37699.5</v>
          </cell>
          <cell r="S1374">
            <v>0</v>
          </cell>
          <cell r="T1374">
            <v>37699.5</v>
          </cell>
          <cell r="U1374">
            <v>41426.910000000003</v>
          </cell>
          <cell r="V1374">
            <v>65991.59</v>
          </cell>
          <cell r="W1374">
            <v>-24564.68</v>
          </cell>
          <cell r="X1374">
            <v>73309.460000000006</v>
          </cell>
          <cell r="Y1374">
            <v>37699.5</v>
          </cell>
          <cell r="Z1374" t="str">
            <v>Other Direct Opex</v>
          </cell>
        </row>
        <row r="1375">
          <cell r="A1375" t="str">
            <v>Thailand</v>
          </cell>
          <cell r="B1375" t="str">
            <v>Country</v>
          </cell>
          <cell r="C1375" t="str">
            <v>PCI Sales Ovh</v>
          </cell>
          <cell r="D1375" t="str">
            <v>GOODS</v>
          </cell>
          <cell r="E1375" t="str">
            <v>OFFICE&amp;STATIONARY</v>
          </cell>
          <cell r="V1375">
            <v>138.34</v>
          </cell>
          <cell r="W1375">
            <v>-138.34</v>
          </cell>
          <cell r="X1375">
            <v>151.71</v>
          </cell>
          <cell r="Y1375">
            <v>0</v>
          </cell>
          <cell r="Z1375" t="str">
            <v>Other Direct Opex</v>
          </cell>
        </row>
        <row r="1376">
          <cell r="A1376" t="str">
            <v>Thailand</v>
          </cell>
          <cell r="B1376" t="str">
            <v>Country</v>
          </cell>
          <cell r="C1376" t="str">
            <v>PCI Sales Ovh</v>
          </cell>
          <cell r="D1376" t="str">
            <v>GOODS</v>
          </cell>
          <cell r="E1376" t="str">
            <v>EQUIPMENT&amp;FURNITURE</v>
          </cell>
          <cell r="V1376">
            <v>532.84</v>
          </cell>
          <cell r="W1376">
            <v>-532.84</v>
          </cell>
          <cell r="X1376">
            <v>578.59</v>
          </cell>
          <cell r="Y1376">
            <v>0</v>
          </cell>
          <cell r="Z1376" t="str">
            <v>Other Direct Opex</v>
          </cell>
        </row>
        <row r="1377">
          <cell r="A1377" t="str">
            <v>Thailand</v>
          </cell>
          <cell r="B1377" t="str">
            <v>Country</v>
          </cell>
          <cell r="C1377" t="str">
            <v>PCI Sales Ovh</v>
          </cell>
          <cell r="D1377" t="str">
            <v>GOODS</v>
          </cell>
          <cell r="E1377" t="str">
            <v>CREDIT_CARD_PURCHASE</v>
          </cell>
          <cell r="F1377">
            <v>738.05</v>
          </cell>
          <cell r="G1377">
            <v>353.03</v>
          </cell>
          <cell r="H1377">
            <v>1140.9000000000001</v>
          </cell>
          <cell r="I1377">
            <v>234.39</v>
          </cell>
          <cell r="R1377">
            <v>2466.37</v>
          </cell>
          <cell r="S1377">
            <v>0</v>
          </cell>
          <cell r="T1377">
            <v>2466.37</v>
          </cell>
          <cell r="U1377">
            <v>2692.68</v>
          </cell>
          <cell r="V1377">
            <v>8678.2999999999993</v>
          </cell>
          <cell r="W1377">
            <v>-5985.62</v>
          </cell>
          <cell r="X1377">
            <v>9361.01</v>
          </cell>
          <cell r="Y1377">
            <v>2231.98</v>
          </cell>
          <cell r="Z1377" t="str">
            <v>Other Direct Opex</v>
          </cell>
        </row>
        <row r="1378">
          <cell r="A1378" t="str">
            <v>Thailand</v>
          </cell>
          <cell r="B1378" t="str">
            <v>Country</v>
          </cell>
          <cell r="C1378" t="str">
            <v>PCI Sales Ovh</v>
          </cell>
          <cell r="D1378" t="str">
            <v>GOODS</v>
          </cell>
          <cell r="E1378" t="str">
            <v>GIFT</v>
          </cell>
          <cell r="V1378">
            <v>1277.5899999999999</v>
          </cell>
          <cell r="W1378">
            <v>-1277.5899999999999</v>
          </cell>
          <cell r="X1378">
            <v>1326.53</v>
          </cell>
          <cell r="Y1378">
            <v>0</v>
          </cell>
          <cell r="Z1378" t="str">
            <v>Other Direct Opex</v>
          </cell>
        </row>
        <row r="1379">
          <cell r="A1379" t="str">
            <v>Thailand</v>
          </cell>
          <cell r="B1379" t="str">
            <v>Country</v>
          </cell>
          <cell r="C1379" t="str">
            <v>PCI Sales Ovh</v>
          </cell>
          <cell r="D1379" t="str">
            <v>GOODS</v>
          </cell>
          <cell r="E1379" t="str">
            <v>MEDICAL</v>
          </cell>
          <cell r="V1379">
            <v>1997.85</v>
          </cell>
          <cell r="W1379">
            <v>-1997.85</v>
          </cell>
          <cell r="X1379">
            <v>2080.79</v>
          </cell>
          <cell r="Y1379">
            <v>0</v>
          </cell>
          <cell r="Z1379" t="str">
            <v>Other Direct Opex</v>
          </cell>
        </row>
        <row r="1380">
          <cell r="A1380" t="str">
            <v>Thailand</v>
          </cell>
          <cell r="B1380" t="str">
            <v>Country</v>
          </cell>
          <cell r="C1380" t="str">
            <v>PCI Sales Ovh</v>
          </cell>
          <cell r="D1380" t="str">
            <v>M&amp;R</v>
          </cell>
          <cell r="E1380" t="str">
            <v>M&amp;R</v>
          </cell>
          <cell r="V1380">
            <v>42.32</v>
          </cell>
          <cell r="W1380">
            <v>-42.32</v>
          </cell>
          <cell r="X1380">
            <v>43.75</v>
          </cell>
          <cell r="Y1380">
            <v>0</v>
          </cell>
          <cell r="Z1380" t="str">
            <v>Other Direct Opex</v>
          </cell>
        </row>
        <row r="1381">
          <cell r="A1381" t="str">
            <v>Thailand</v>
          </cell>
          <cell r="B1381" t="str">
            <v>Country</v>
          </cell>
          <cell r="C1381" t="str">
            <v>PCI Sales Ovh</v>
          </cell>
          <cell r="D1381" t="str">
            <v>PRODUCT_STORAGE&amp;HAND</v>
          </cell>
          <cell r="E1381" t="str">
            <v>STOREHOUSE</v>
          </cell>
          <cell r="V1381">
            <v>-5.01</v>
          </cell>
          <cell r="W1381">
            <v>5.01</v>
          </cell>
          <cell r="X1381">
            <v>-5.44</v>
          </cell>
          <cell r="Y1381">
            <v>0</v>
          </cell>
          <cell r="Z1381" t="str">
            <v>Services</v>
          </cell>
        </row>
        <row r="1382">
          <cell r="A1382" t="str">
            <v>Thailand</v>
          </cell>
          <cell r="B1382" t="str">
            <v>Country</v>
          </cell>
          <cell r="C1382" t="str">
            <v>PCI Sales Ovh</v>
          </cell>
          <cell r="D1382" t="str">
            <v>PRODUCT_TRANSPORTATI</v>
          </cell>
          <cell r="E1382" t="str">
            <v>TRANSPORTATION_OTHER</v>
          </cell>
          <cell r="V1382">
            <v>123.14</v>
          </cell>
          <cell r="W1382">
            <v>-123.14</v>
          </cell>
          <cell r="X1382">
            <v>127.39</v>
          </cell>
          <cell r="Y1382">
            <v>0</v>
          </cell>
          <cell r="Z1382" t="str">
            <v>Freight/Transportation</v>
          </cell>
        </row>
        <row r="1383">
          <cell r="A1383" t="str">
            <v>Thailand</v>
          </cell>
          <cell r="B1383" t="str">
            <v>Country</v>
          </cell>
          <cell r="C1383" t="str">
            <v>PCI Sales Ovh</v>
          </cell>
          <cell r="D1383" t="str">
            <v>TAX</v>
          </cell>
          <cell r="E1383" t="str">
            <v>FINANCIAL_OTHER</v>
          </cell>
          <cell r="V1383">
            <v>2162.87</v>
          </cell>
          <cell r="W1383">
            <v>-2162.87</v>
          </cell>
          <cell r="X1383">
            <v>2162.87</v>
          </cell>
          <cell r="Y1383">
            <v>0</v>
          </cell>
          <cell r="Z1383" t="str">
            <v>Services</v>
          </cell>
        </row>
        <row r="1384">
          <cell r="A1384" t="str">
            <v>Thailand</v>
          </cell>
          <cell r="B1384" t="str">
            <v>Country</v>
          </cell>
          <cell r="C1384" t="str">
            <v>PCI Sales Ovh</v>
          </cell>
          <cell r="D1384" t="str">
            <v>TAX</v>
          </cell>
          <cell r="E1384" t="str">
            <v>TAX</v>
          </cell>
          <cell r="V1384">
            <v>27.79</v>
          </cell>
          <cell r="W1384">
            <v>-27.79</v>
          </cell>
          <cell r="X1384">
            <v>28.74</v>
          </cell>
          <cell r="Y1384">
            <v>0</v>
          </cell>
          <cell r="Z1384" t="str">
            <v>Other Direct Opex</v>
          </cell>
        </row>
        <row r="1385">
          <cell r="A1385" t="str">
            <v>Thailand</v>
          </cell>
          <cell r="B1385" t="str">
            <v>Country</v>
          </cell>
          <cell r="C1385" t="str">
            <v>PCI Sales Ovh</v>
          </cell>
          <cell r="D1385" t="str">
            <v>OTHER CASH</v>
          </cell>
          <cell r="E1385" t="str">
            <v>RENT&amp;LEASE</v>
          </cell>
          <cell r="G1385">
            <v>2143.5</v>
          </cell>
          <cell r="H1385">
            <v>383.76</v>
          </cell>
          <cell r="R1385">
            <v>2527.2600000000002</v>
          </cell>
          <cell r="S1385">
            <v>0</v>
          </cell>
          <cell r="T1385">
            <v>2527.2600000000002</v>
          </cell>
          <cell r="U1385">
            <v>2737.85</v>
          </cell>
          <cell r="V1385">
            <v>4593.3</v>
          </cell>
          <cell r="W1385">
            <v>-1855.45</v>
          </cell>
          <cell r="X1385">
            <v>4882.8500000000004</v>
          </cell>
          <cell r="Y1385">
            <v>2527.2600000000002</v>
          </cell>
          <cell r="Z1385" t="str">
            <v>Other Direct Opex</v>
          </cell>
        </row>
        <row r="1386">
          <cell r="A1386" t="str">
            <v>Thailand</v>
          </cell>
          <cell r="B1386" t="str">
            <v>Country</v>
          </cell>
          <cell r="C1386" t="str">
            <v>PCI Sales Ovh</v>
          </cell>
          <cell r="D1386" t="str">
            <v>OTHER CASH</v>
          </cell>
          <cell r="E1386" t="str">
            <v>PENALTY_FEE_OTHER GO</v>
          </cell>
          <cell r="V1386">
            <v>0.06</v>
          </cell>
          <cell r="W1386">
            <v>-0.06</v>
          </cell>
          <cell r="X1386">
            <v>7.0000000000000007E-2</v>
          </cell>
          <cell r="Y1386">
            <v>0</v>
          </cell>
          <cell r="Z1386" t="str">
            <v>Other Direct Opex</v>
          </cell>
        </row>
        <row r="1387">
          <cell r="A1387" t="str">
            <v>Thailand</v>
          </cell>
          <cell r="B1387" t="str">
            <v>Country</v>
          </cell>
          <cell r="C1387" t="str">
            <v>PCI Sales Ovh</v>
          </cell>
          <cell r="D1387" t="str">
            <v>FINANCIAL_NON CASH</v>
          </cell>
          <cell r="E1387" t="str">
            <v>DEPRECIATION</v>
          </cell>
          <cell r="F1387">
            <v>6.98</v>
          </cell>
          <cell r="G1387">
            <v>6.98</v>
          </cell>
          <cell r="H1387">
            <v>6.98</v>
          </cell>
          <cell r="R1387">
            <v>20.94</v>
          </cell>
          <cell r="S1387">
            <v>0</v>
          </cell>
          <cell r="T1387">
            <v>20.94</v>
          </cell>
          <cell r="U1387">
            <v>22.79</v>
          </cell>
          <cell r="V1387">
            <v>87.41</v>
          </cell>
          <cell r="W1387">
            <v>-64.62</v>
          </cell>
          <cell r="X1387">
            <v>93.36</v>
          </cell>
          <cell r="Y1387">
            <v>20.94</v>
          </cell>
          <cell r="Z1387" t="str">
            <v>Non Cash</v>
          </cell>
        </row>
        <row r="1388">
          <cell r="A1388" t="str">
            <v>Thailand</v>
          </cell>
          <cell r="B1388" t="str">
            <v>Country</v>
          </cell>
          <cell r="C1388" t="str">
            <v>PCI Sales Ovh</v>
          </cell>
          <cell r="D1388" t="str">
            <v>EMIT</v>
          </cell>
          <cell r="E1388" t="str">
            <v>TELECOM</v>
          </cell>
          <cell r="F1388">
            <v>3299.73</v>
          </cell>
          <cell r="G1388">
            <v>3424.55</v>
          </cell>
          <cell r="H1388">
            <v>839.65</v>
          </cell>
          <cell r="I1388">
            <v>915.59</v>
          </cell>
          <cell r="R1388">
            <v>8479.52</v>
          </cell>
          <cell r="S1388">
            <v>0</v>
          </cell>
          <cell r="T1388">
            <v>8479.52</v>
          </cell>
          <cell r="U1388">
            <v>9061.75</v>
          </cell>
          <cell r="V1388">
            <v>31483.54</v>
          </cell>
          <cell r="W1388">
            <v>-22421.79</v>
          </cell>
          <cell r="X1388">
            <v>33289.82</v>
          </cell>
          <cell r="Y1388">
            <v>7563.93</v>
          </cell>
          <cell r="Z1388" t="str">
            <v>Services</v>
          </cell>
        </row>
        <row r="1389">
          <cell r="A1389" t="str">
            <v>Thailand</v>
          </cell>
          <cell r="B1389" t="str">
            <v>Country</v>
          </cell>
          <cell r="C1389" t="str">
            <v>PCI Sales Ovh</v>
          </cell>
          <cell r="D1389" t="str">
            <v>HR</v>
          </cell>
          <cell r="E1389" t="str">
            <v>HR</v>
          </cell>
          <cell r="H1389">
            <v>10047.23</v>
          </cell>
          <cell r="R1389">
            <v>10047.23</v>
          </cell>
          <cell r="S1389">
            <v>0</v>
          </cell>
          <cell r="T1389">
            <v>10047.23</v>
          </cell>
          <cell r="U1389">
            <v>11040.07</v>
          </cell>
          <cell r="V1389">
            <v>574.80999999999995</v>
          </cell>
          <cell r="W1389">
            <v>10465.26</v>
          </cell>
          <cell r="X1389">
            <v>587.91999999999996</v>
          </cell>
          <cell r="Y1389">
            <v>10047.23</v>
          </cell>
          <cell r="Z1389" t="str">
            <v>Services</v>
          </cell>
        </row>
        <row r="1390">
          <cell r="A1390" t="str">
            <v>Thailand</v>
          </cell>
          <cell r="B1390" t="str">
            <v>Country</v>
          </cell>
          <cell r="C1390" t="str">
            <v>PCI Sales Ovh</v>
          </cell>
          <cell r="D1390" t="str">
            <v>PUBLIC_AFFAIRS</v>
          </cell>
          <cell r="E1390" t="str">
            <v>SERVICE_PUBLIC_AFFAI</v>
          </cell>
          <cell r="V1390">
            <v>237.25</v>
          </cell>
          <cell r="W1390">
            <v>-237.25</v>
          </cell>
          <cell r="X1390">
            <v>257.44</v>
          </cell>
          <cell r="Y1390">
            <v>0</v>
          </cell>
          <cell r="Z1390" t="str">
            <v>Services</v>
          </cell>
        </row>
        <row r="1391">
          <cell r="A1391" t="str">
            <v>Thailand</v>
          </cell>
          <cell r="B1391" t="str">
            <v>Country</v>
          </cell>
          <cell r="C1391" t="str">
            <v>PCI Sales Ovh</v>
          </cell>
          <cell r="D1391" t="str">
            <v>MEDICAL</v>
          </cell>
          <cell r="E1391" t="str">
            <v>MEDICAL</v>
          </cell>
          <cell r="V1391">
            <v>5060</v>
          </cell>
          <cell r="W1391">
            <v>-5060</v>
          </cell>
          <cell r="X1391">
            <v>5060</v>
          </cell>
          <cell r="Y1391">
            <v>0</v>
          </cell>
          <cell r="Z1391" t="str">
            <v>Other Direct Opex</v>
          </cell>
        </row>
        <row r="1392">
          <cell r="A1392" t="str">
            <v>Thailand</v>
          </cell>
          <cell r="B1392" t="str">
            <v>Country</v>
          </cell>
          <cell r="C1392" t="str">
            <v>PCI Sales Ovh</v>
          </cell>
          <cell r="D1392" t="str">
            <v>TREASURERS</v>
          </cell>
          <cell r="E1392" t="str">
            <v>FINANCIAL_OTHER</v>
          </cell>
          <cell r="H1392">
            <v>2.79</v>
          </cell>
          <cell r="R1392">
            <v>2.79</v>
          </cell>
          <cell r="S1392">
            <v>0</v>
          </cell>
          <cell r="T1392">
            <v>2.79</v>
          </cell>
          <cell r="U1392">
            <v>3.02</v>
          </cell>
          <cell r="W1392">
            <v>3.02</v>
          </cell>
          <cell r="Y1392">
            <v>2.79</v>
          </cell>
          <cell r="Z1392" t="str">
            <v>Services</v>
          </cell>
        </row>
        <row r="1393">
          <cell r="A1393" t="str">
            <v>Thailand</v>
          </cell>
          <cell r="B1393" t="str">
            <v>Country</v>
          </cell>
          <cell r="C1393" t="str">
            <v>PCI Sales Ovh</v>
          </cell>
          <cell r="D1393" t="str">
            <v>SECURITY</v>
          </cell>
          <cell r="E1393" t="str">
            <v>SITE</v>
          </cell>
          <cell r="V1393">
            <v>56.83</v>
          </cell>
          <cell r="W1393">
            <v>-56.83</v>
          </cell>
          <cell r="X1393">
            <v>56.83</v>
          </cell>
          <cell r="Y1393">
            <v>0</v>
          </cell>
          <cell r="Z1393" t="str">
            <v>Services</v>
          </cell>
        </row>
        <row r="1394">
          <cell r="A1394" t="str">
            <v>Thailand</v>
          </cell>
          <cell r="B1394" t="str">
            <v>Country</v>
          </cell>
          <cell r="C1394" t="str">
            <v>PCI Sales Ovh</v>
          </cell>
          <cell r="D1394" t="str">
            <v>SALES</v>
          </cell>
          <cell r="E1394" t="str">
            <v>SALES_SALES_FORCE</v>
          </cell>
          <cell r="V1394">
            <v>-431605.64</v>
          </cell>
          <cell r="W1394">
            <v>431605.64</v>
          </cell>
          <cell r="X1394">
            <v>-448647.78</v>
          </cell>
          <cell r="Y1394">
            <v>0</v>
          </cell>
          <cell r="Z1394" t="str">
            <v>Other Direct Opex</v>
          </cell>
        </row>
        <row r="1395">
          <cell r="A1395" t="str">
            <v>Thailand</v>
          </cell>
          <cell r="B1395" t="str">
            <v>Country</v>
          </cell>
          <cell r="C1395" t="str">
            <v>PCI Sales Ovh</v>
          </cell>
          <cell r="D1395" t="str">
            <v>OTHER</v>
          </cell>
          <cell r="E1395" t="str">
            <v>OPERATION_SUPPORT_OT</v>
          </cell>
          <cell r="F1395">
            <v>15.76</v>
          </cell>
          <cell r="G1395">
            <v>4.17</v>
          </cell>
          <cell r="H1395">
            <v>12.51</v>
          </cell>
          <cell r="R1395">
            <v>32.44</v>
          </cell>
          <cell r="S1395">
            <v>0</v>
          </cell>
          <cell r="T1395">
            <v>32.44</v>
          </cell>
          <cell r="U1395">
            <v>35.31</v>
          </cell>
          <cell r="V1395">
            <v>120.5</v>
          </cell>
          <cell r="W1395">
            <v>-85.19</v>
          </cell>
          <cell r="X1395">
            <v>129.75</v>
          </cell>
          <cell r="Y1395">
            <v>32.44</v>
          </cell>
          <cell r="Z1395" t="str">
            <v>Other Direct Opex</v>
          </cell>
        </row>
        <row r="1396">
          <cell r="A1396" t="str">
            <v>Thailand</v>
          </cell>
          <cell r="B1396" t="str">
            <v>Country</v>
          </cell>
          <cell r="C1396" t="str">
            <v>PCI Sales Ovh</v>
          </cell>
          <cell r="D1396" t="str">
            <v>Not assigned</v>
          </cell>
          <cell r="E1396" t="str">
            <v>Not assigned</v>
          </cell>
          <cell r="F1396">
            <v>534.07000000000005</v>
          </cell>
          <cell r="G1396">
            <v>20.93</v>
          </cell>
          <cell r="R1396">
            <v>555</v>
          </cell>
          <cell r="S1396">
            <v>0</v>
          </cell>
          <cell r="T1396">
            <v>555</v>
          </cell>
          <cell r="U1396">
            <v>601.42999999999995</v>
          </cell>
          <cell r="V1396">
            <v>2415.8000000000002</v>
          </cell>
          <cell r="W1396">
            <v>-1814.37</v>
          </cell>
          <cell r="X1396">
            <v>2497.5100000000002</v>
          </cell>
          <cell r="Y1396">
            <v>555</v>
          </cell>
          <cell r="Z1396" t="str">
            <v>Other Direct Opex</v>
          </cell>
        </row>
        <row r="1397">
          <cell r="A1397" t="str">
            <v>Thailand</v>
          </cell>
          <cell r="B1397" t="str">
            <v>Country</v>
          </cell>
          <cell r="C1397" t="str">
            <v/>
          </cell>
          <cell r="D1397" t="str">
            <v>EMPLOYEE</v>
          </cell>
          <cell r="E1397" t="str">
            <v>SWB</v>
          </cell>
          <cell r="F1397">
            <v>0</v>
          </cell>
          <cell r="G1397">
            <v>0</v>
          </cell>
          <cell r="H1397">
            <v>0</v>
          </cell>
          <cell r="I1397">
            <v>0</v>
          </cell>
          <cell r="J1397">
            <v>0</v>
          </cell>
          <cell r="K1397">
            <v>0</v>
          </cell>
          <cell r="L1397">
            <v>0</v>
          </cell>
          <cell r="M1397">
            <v>0</v>
          </cell>
          <cell r="N1397">
            <v>0</v>
          </cell>
          <cell r="O1397">
            <v>0</v>
          </cell>
          <cell r="P1397">
            <v>0</v>
          </cell>
          <cell r="Q1397">
            <v>0</v>
          </cell>
          <cell r="R1397">
            <v>0</v>
          </cell>
          <cell r="S1397">
            <v>1646093.88</v>
          </cell>
          <cell r="T1397">
            <v>-1646093.88</v>
          </cell>
          <cell r="U1397">
            <v>0</v>
          </cell>
          <cell r="V1397">
            <v>0</v>
          </cell>
          <cell r="W1397">
            <v>0</v>
          </cell>
          <cell r="X1397">
            <v>0</v>
          </cell>
          <cell r="Y1397">
            <v>0</v>
          </cell>
          <cell r="Z1397" t="str">
            <v>Employee Expenses</v>
          </cell>
        </row>
        <row r="1398">
          <cell r="A1398" t="str">
            <v>Thailand</v>
          </cell>
          <cell r="B1398" t="str">
            <v>Country</v>
          </cell>
          <cell r="C1398" t="str">
            <v/>
          </cell>
          <cell r="D1398" t="str">
            <v>EMPLOYEE</v>
          </cell>
          <cell r="E1398" t="str">
            <v>T&amp;E</v>
          </cell>
          <cell r="F1398">
            <v>0</v>
          </cell>
          <cell r="G1398">
            <v>0</v>
          </cell>
          <cell r="H1398">
            <v>0</v>
          </cell>
          <cell r="I1398">
            <v>0</v>
          </cell>
          <cell r="J1398">
            <v>0</v>
          </cell>
          <cell r="K1398">
            <v>0</v>
          </cell>
          <cell r="L1398">
            <v>0</v>
          </cell>
          <cell r="M1398">
            <v>0</v>
          </cell>
          <cell r="N1398">
            <v>0</v>
          </cell>
          <cell r="O1398">
            <v>0</v>
          </cell>
          <cell r="P1398">
            <v>0</v>
          </cell>
          <cell r="Q1398">
            <v>0</v>
          </cell>
          <cell r="R1398">
            <v>0</v>
          </cell>
          <cell r="S1398">
            <v>165378.84</v>
          </cell>
          <cell r="T1398">
            <v>-165378.84</v>
          </cell>
          <cell r="U1398">
            <v>0</v>
          </cell>
          <cell r="V1398">
            <v>0</v>
          </cell>
          <cell r="W1398">
            <v>0</v>
          </cell>
          <cell r="X1398">
            <v>0</v>
          </cell>
          <cell r="Y1398">
            <v>0</v>
          </cell>
          <cell r="Z1398" t="str">
            <v>T&amp;E</v>
          </cell>
        </row>
        <row r="1399">
          <cell r="A1399" t="str">
            <v>Thailand</v>
          </cell>
          <cell r="B1399" t="str">
            <v>Country</v>
          </cell>
          <cell r="C1399" t="str">
            <v/>
          </cell>
          <cell r="D1399" t="str">
            <v>ASP</v>
          </cell>
          <cell r="E1399" t="str">
            <v>ASP</v>
          </cell>
          <cell r="F1399">
            <v>0</v>
          </cell>
          <cell r="G1399">
            <v>0</v>
          </cell>
          <cell r="H1399">
            <v>0</v>
          </cell>
          <cell r="I1399">
            <v>0</v>
          </cell>
          <cell r="J1399">
            <v>0</v>
          </cell>
          <cell r="K1399">
            <v>0</v>
          </cell>
          <cell r="L1399">
            <v>0</v>
          </cell>
          <cell r="M1399">
            <v>0</v>
          </cell>
          <cell r="N1399">
            <v>0</v>
          </cell>
          <cell r="O1399">
            <v>0</v>
          </cell>
          <cell r="P1399">
            <v>0</v>
          </cell>
          <cell r="Q1399">
            <v>0</v>
          </cell>
          <cell r="R1399">
            <v>0</v>
          </cell>
          <cell r="S1399">
            <v>34163.160000000003</v>
          </cell>
          <cell r="T1399">
            <v>-34163.160000000003</v>
          </cell>
          <cell r="U1399">
            <v>0</v>
          </cell>
          <cell r="V1399">
            <v>0</v>
          </cell>
          <cell r="W1399">
            <v>0</v>
          </cell>
          <cell r="X1399">
            <v>0</v>
          </cell>
          <cell r="Y1399">
            <v>0</v>
          </cell>
          <cell r="Z1399" t="str">
            <v>ASP</v>
          </cell>
        </row>
        <row r="1400">
          <cell r="A1400" t="str">
            <v>Thailand</v>
          </cell>
          <cell r="B1400" t="str">
            <v>Country</v>
          </cell>
          <cell r="C1400" t="str">
            <v/>
          </cell>
          <cell r="D1400" t="str">
            <v>COMMISSIONS</v>
          </cell>
          <cell r="E1400" t="str">
            <v>COMMISSIONS</v>
          </cell>
          <cell r="V1400">
            <v>-21580.28</v>
          </cell>
          <cell r="W1400">
            <v>21580.28</v>
          </cell>
          <cell r="X1400">
            <v>-22432.39</v>
          </cell>
          <cell r="Y1400">
            <v>0</v>
          </cell>
          <cell r="Z1400" t="str">
            <v>Commissions (3rd Party)</v>
          </cell>
        </row>
        <row r="1401">
          <cell r="A1401" t="str">
            <v>Thailand</v>
          </cell>
          <cell r="B1401" t="str">
            <v>Country</v>
          </cell>
          <cell r="C1401" t="str">
            <v/>
          </cell>
          <cell r="D1401" t="str">
            <v>CUSTOMER</v>
          </cell>
          <cell r="E1401" t="str">
            <v>BAD DEBT</v>
          </cell>
          <cell r="F1401">
            <v>0</v>
          </cell>
          <cell r="G1401">
            <v>0</v>
          </cell>
          <cell r="H1401">
            <v>0</v>
          </cell>
          <cell r="I1401">
            <v>0</v>
          </cell>
          <cell r="J1401">
            <v>0</v>
          </cell>
          <cell r="K1401">
            <v>0</v>
          </cell>
          <cell r="L1401">
            <v>0</v>
          </cell>
          <cell r="M1401">
            <v>0</v>
          </cell>
          <cell r="N1401">
            <v>0</v>
          </cell>
          <cell r="O1401">
            <v>0</v>
          </cell>
          <cell r="P1401">
            <v>0</v>
          </cell>
          <cell r="Q1401">
            <v>0</v>
          </cell>
          <cell r="R1401">
            <v>0</v>
          </cell>
          <cell r="S1401">
            <v>10842</v>
          </cell>
          <cell r="T1401">
            <v>-10842</v>
          </cell>
          <cell r="U1401">
            <v>0</v>
          </cell>
          <cell r="W1401">
            <v>0</v>
          </cell>
          <cell r="Y1401">
            <v>0</v>
          </cell>
          <cell r="Z1401" t="str">
            <v>Bad Debt</v>
          </cell>
        </row>
        <row r="1402">
          <cell r="A1402" t="str">
            <v>Thailand</v>
          </cell>
          <cell r="B1402" t="str">
            <v>Country</v>
          </cell>
          <cell r="C1402" t="str">
            <v/>
          </cell>
          <cell r="D1402" t="str">
            <v>SERVICE</v>
          </cell>
          <cell r="E1402" t="str">
            <v>OTHER</v>
          </cell>
          <cell r="F1402">
            <v>0</v>
          </cell>
          <cell r="G1402">
            <v>0</v>
          </cell>
          <cell r="H1402">
            <v>0</v>
          </cell>
          <cell r="I1402">
            <v>0</v>
          </cell>
          <cell r="J1402">
            <v>0</v>
          </cell>
          <cell r="K1402">
            <v>0</v>
          </cell>
          <cell r="L1402">
            <v>0</v>
          </cell>
          <cell r="M1402">
            <v>0</v>
          </cell>
          <cell r="N1402">
            <v>0</v>
          </cell>
          <cell r="O1402">
            <v>0</v>
          </cell>
          <cell r="P1402">
            <v>0</v>
          </cell>
          <cell r="Q1402">
            <v>0</v>
          </cell>
          <cell r="R1402">
            <v>0</v>
          </cell>
          <cell r="S1402">
            <v>281004</v>
          </cell>
          <cell r="T1402">
            <v>-281004</v>
          </cell>
          <cell r="U1402">
            <v>0</v>
          </cell>
          <cell r="V1402">
            <v>-126754.33</v>
          </cell>
          <cell r="W1402">
            <v>126754.33</v>
          </cell>
          <cell r="X1402">
            <v>-131681.35999999999</v>
          </cell>
          <cell r="Y1402">
            <v>0</v>
          </cell>
          <cell r="Z1402" t="str">
            <v>Other Direct Opex</v>
          </cell>
        </row>
        <row r="1403">
          <cell r="A1403" t="str">
            <v>Thailand</v>
          </cell>
          <cell r="B1403" t="str">
            <v>Country</v>
          </cell>
          <cell r="C1403" t="str">
            <v/>
          </cell>
          <cell r="D1403" t="str">
            <v>PRODUCT_TRANSPORTATI</v>
          </cell>
          <cell r="E1403" t="str">
            <v>TRANSPORTATION_OTHER</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11436.24</v>
          </cell>
          <cell r="T1403">
            <v>-11436.24</v>
          </cell>
          <cell r="U1403">
            <v>0</v>
          </cell>
          <cell r="V1403">
            <v>0</v>
          </cell>
          <cell r="W1403">
            <v>0</v>
          </cell>
          <cell r="X1403">
            <v>0</v>
          </cell>
          <cell r="Y1403">
            <v>0</v>
          </cell>
          <cell r="Z1403" t="str">
            <v>Freight/Transportation</v>
          </cell>
        </row>
        <row r="1404">
          <cell r="A1404" t="str">
            <v>Thailand</v>
          </cell>
          <cell r="B1404" t="str">
            <v>Country</v>
          </cell>
          <cell r="C1404" t="str">
            <v/>
          </cell>
          <cell r="D1404" t="str">
            <v>OTHER CASH</v>
          </cell>
          <cell r="E1404" t="str">
            <v>PROVISION_OTHER</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W1404">
            <v>0</v>
          </cell>
          <cell r="Y1404">
            <v>0</v>
          </cell>
          <cell r="Z1404" t="str">
            <v>Other Direct Opex</v>
          </cell>
        </row>
        <row r="1405">
          <cell r="A1405" t="str">
            <v>Thailand</v>
          </cell>
          <cell r="B1405" t="str">
            <v>Country</v>
          </cell>
          <cell r="C1405" t="str">
            <v/>
          </cell>
          <cell r="D1405" t="str">
            <v>OTHER CASH</v>
          </cell>
          <cell r="E1405" t="str">
            <v>OTHER</v>
          </cell>
          <cell r="F1405">
            <v>0</v>
          </cell>
          <cell r="G1405">
            <v>0</v>
          </cell>
          <cell r="H1405">
            <v>0</v>
          </cell>
          <cell r="I1405">
            <v>0</v>
          </cell>
          <cell r="J1405">
            <v>0</v>
          </cell>
          <cell r="K1405">
            <v>0</v>
          </cell>
          <cell r="L1405">
            <v>0</v>
          </cell>
          <cell r="M1405">
            <v>0</v>
          </cell>
          <cell r="N1405">
            <v>0</v>
          </cell>
          <cell r="O1405">
            <v>0</v>
          </cell>
          <cell r="P1405">
            <v>0</v>
          </cell>
          <cell r="Q1405">
            <v>0</v>
          </cell>
          <cell r="R1405">
            <v>0</v>
          </cell>
          <cell r="S1405">
            <v>198283.32</v>
          </cell>
          <cell r="T1405">
            <v>-198283.32</v>
          </cell>
          <cell r="U1405">
            <v>0</v>
          </cell>
          <cell r="V1405">
            <v>0</v>
          </cell>
          <cell r="W1405">
            <v>0</v>
          </cell>
          <cell r="X1405">
            <v>0</v>
          </cell>
          <cell r="Y1405">
            <v>0</v>
          </cell>
          <cell r="Z1405" t="str">
            <v>Other Direct Opex</v>
          </cell>
        </row>
        <row r="1406">
          <cell r="A1406" t="str">
            <v>Thailand</v>
          </cell>
          <cell r="B1406" t="str">
            <v>Country</v>
          </cell>
          <cell r="C1406" t="str">
            <v/>
          </cell>
          <cell r="D1406" t="str">
            <v>FINANCIAL_NON CASH</v>
          </cell>
          <cell r="E1406" t="str">
            <v>DEPRECIATION</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129208.56</v>
          </cell>
          <cell r="T1406">
            <v>-129208.56</v>
          </cell>
          <cell r="U1406">
            <v>0</v>
          </cell>
          <cell r="V1406">
            <v>0</v>
          </cell>
          <cell r="W1406">
            <v>0</v>
          </cell>
          <cell r="X1406">
            <v>0</v>
          </cell>
          <cell r="Y1406">
            <v>0</v>
          </cell>
          <cell r="Z1406" t="str">
            <v>Non Cash</v>
          </cell>
        </row>
        <row r="1407">
          <cell r="A1407" t="str">
            <v>Taiwan</v>
          </cell>
          <cell r="B1407" t="str">
            <v>Country</v>
          </cell>
          <cell r="C1407" t="str">
            <v>Automotive Sales</v>
          </cell>
          <cell r="D1407" t="str">
            <v>EMPLOYEE</v>
          </cell>
          <cell r="E1407" t="str">
            <v>SWB</v>
          </cell>
          <cell r="F1407">
            <v>33604.83</v>
          </cell>
          <cell r="G1407">
            <v>32728.5</v>
          </cell>
          <cell r="H1407">
            <v>32333.81</v>
          </cell>
          <cell r="R1407">
            <v>98667.14</v>
          </cell>
          <cell r="S1407">
            <v>0</v>
          </cell>
          <cell r="T1407">
            <v>98667.14</v>
          </cell>
          <cell r="U1407">
            <v>102781.56</v>
          </cell>
          <cell r="V1407">
            <v>394085.64</v>
          </cell>
          <cell r="W1407">
            <v>-291304.08</v>
          </cell>
          <cell r="X1407">
            <v>420662.27</v>
          </cell>
          <cell r="Y1407">
            <v>98667.14</v>
          </cell>
          <cell r="Z1407" t="str">
            <v>Employee Expenses</v>
          </cell>
        </row>
        <row r="1408">
          <cell r="A1408" t="str">
            <v>Taiwan</v>
          </cell>
          <cell r="B1408" t="str">
            <v>Country</v>
          </cell>
          <cell r="C1408" t="str">
            <v>Automotive Sales</v>
          </cell>
          <cell r="D1408" t="str">
            <v>EMPLOYEE</v>
          </cell>
          <cell r="E1408" t="str">
            <v>T&amp;E</v>
          </cell>
          <cell r="F1408">
            <v>1194.92</v>
          </cell>
          <cell r="G1408">
            <v>1835.67</v>
          </cell>
          <cell r="H1408">
            <v>6429.17</v>
          </cell>
          <cell r="R1408">
            <v>9459.76</v>
          </cell>
          <cell r="S1408">
            <v>0</v>
          </cell>
          <cell r="T1408">
            <v>9459.76</v>
          </cell>
          <cell r="U1408">
            <v>9836.33</v>
          </cell>
          <cell r="V1408">
            <v>84010.06</v>
          </cell>
          <cell r="W1408">
            <v>-74173.73</v>
          </cell>
          <cell r="X1408">
            <v>91431.73</v>
          </cell>
          <cell r="Y1408">
            <v>9459.76</v>
          </cell>
          <cell r="Z1408" t="str">
            <v>T&amp;E</v>
          </cell>
        </row>
        <row r="1409">
          <cell r="A1409" t="str">
            <v>Taiwan</v>
          </cell>
          <cell r="B1409" t="str">
            <v>Country</v>
          </cell>
          <cell r="C1409" t="str">
            <v>Automotive Sales</v>
          </cell>
          <cell r="D1409" t="str">
            <v>EMPLOYEE</v>
          </cell>
          <cell r="E1409" t="str">
            <v>TRAINING</v>
          </cell>
          <cell r="V1409">
            <v>330.68</v>
          </cell>
          <cell r="W1409">
            <v>-330.68</v>
          </cell>
          <cell r="X1409">
            <v>347.95</v>
          </cell>
          <cell r="Y1409">
            <v>0</v>
          </cell>
          <cell r="Z1409" t="str">
            <v>Employee Expenses</v>
          </cell>
        </row>
        <row r="1410">
          <cell r="A1410" t="str">
            <v>Taiwan</v>
          </cell>
          <cell r="B1410" t="str">
            <v>Country</v>
          </cell>
          <cell r="C1410" t="str">
            <v>Automotive Sales</v>
          </cell>
          <cell r="D1410" t="str">
            <v>EMPLOYEE</v>
          </cell>
          <cell r="E1410" t="str">
            <v>TAX_PAYROLL</v>
          </cell>
          <cell r="H1410">
            <v>1238.1500000000001</v>
          </cell>
          <cell r="R1410">
            <v>1238.1500000000001</v>
          </cell>
          <cell r="S1410">
            <v>0</v>
          </cell>
          <cell r="T1410">
            <v>1238.1500000000001</v>
          </cell>
          <cell r="U1410">
            <v>1282.8900000000001</v>
          </cell>
          <cell r="W1410">
            <v>1282.8900000000001</v>
          </cell>
          <cell r="Y1410">
            <v>1238.1500000000001</v>
          </cell>
          <cell r="Z1410" t="str">
            <v>Employee Expenses</v>
          </cell>
        </row>
        <row r="1411">
          <cell r="A1411" t="str">
            <v>Taiwan</v>
          </cell>
          <cell r="B1411" t="str">
            <v>Country</v>
          </cell>
          <cell r="C1411" t="str">
            <v>Automotive Sales</v>
          </cell>
          <cell r="D1411" t="str">
            <v>EMPLOYEE</v>
          </cell>
          <cell r="E1411" t="str">
            <v>PENSION</v>
          </cell>
          <cell r="F1411">
            <v>9228.7000000000007</v>
          </cell>
          <cell r="G1411">
            <v>9072.1</v>
          </cell>
          <cell r="H1411">
            <v>9218.16</v>
          </cell>
          <cell r="R1411">
            <v>27518.959999999999</v>
          </cell>
          <cell r="S1411">
            <v>0</v>
          </cell>
          <cell r="T1411">
            <v>27518.959999999999</v>
          </cell>
          <cell r="U1411">
            <v>28666.04</v>
          </cell>
          <cell r="V1411">
            <v>101904.81</v>
          </cell>
          <cell r="W1411">
            <v>-73238.77</v>
          </cell>
          <cell r="X1411">
            <v>108737.07</v>
          </cell>
          <cell r="Y1411">
            <v>27518.960000000003</v>
          </cell>
          <cell r="Z1411" t="str">
            <v>Employee Expenses</v>
          </cell>
        </row>
        <row r="1412">
          <cell r="A1412" t="str">
            <v>Taiwan</v>
          </cell>
          <cell r="B1412" t="str">
            <v>Country</v>
          </cell>
          <cell r="C1412" t="str">
            <v>Automotive Sales</v>
          </cell>
          <cell r="D1412" t="str">
            <v>CUSTOMER</v>
          </cell>
          <cell r="E1412" t="str">
            <v>CONVENTION&amp;SEMINAR</v>
          </cell>
          <cell r="F1412">
            <v>277.82</v>
          </cell>
          <cell r="H1412">
            <v>446.93</v>
          </cell>
          <cell r="R1412">
            <v>724.75</v>
          </cell>
          <cell r="S1412">
            <v>0</v>
          </cell>
          <cell r="T1412">
            <v>724.75</v>
          </cell>
          <cell r="U1412">
            <v>749.34</v>
          </cell>
          <cell r="V1412">
            <v>12845.9</v>
          </cell>
          <cell r="W1412">
            <v>-12096.56</v>
          </cell>
          <cell r="X1412">
            <v>13926.71</v>
          </cell>
          <cell r="Y1412">
            <v>724.75</v>
          </cell>
          <cell r="Z1412" t="str">
            <v>Other Direct Opex</v>
          </cell>
        </row>
        <row r="1413">
          <cell r="A1413" t="str">
            <v>Taiwan</v>
          </cell>
          <cell r="B1413" t="str">
            <v>Country</v>
          </cell>
          <cell r="C1413" t="str">
            <v>Automotive Sales</v>
          </cell>
          <cell r="D1413" t="str">
            <v>CUSTOMER</v>
          </cell>
          <cell r="E1413" t="str">
            <v>SAMPLE</v>
          </cell>
          <cell r="F1413">
            <v>-607.29999999999995</v>
          </cell>
          <cell r="G1413">
            <v>7225</v>
          </cell>
          <cell r="R1413">
            <v>6617.7</v>
          </cell>
          <cell r="S1413">
            <v>0</v>
          </cell>
          <cell r="T1413">
            <v>6617.7</v>
          </cell>
          <cell r="U1413">
            <v>6933.23</v>
          </cell>
          <cell r="V1413">
            <v>3525.1</v>
          </cell>
          <cell r="W1413">
            <v>3408.13</v>
          </cell>
          <cell r="X1413">
            <v>3800.63</v>
          </cell>
          <cell r="Y1413">
            <v>6617.7</v>
          </cell>
          <cell r="Z1413" t="str">
            <v>Other Direct Opex</v>
          </cell>
        </row>
        <row r="1414">
          <cell r="A1414" t="str">
            <v>Taiwan</v>
          </cell>
          <cell r="B1414" t="str">
            <v>Country</v>
          </cell>
          <cell r="C1414" t="str">
            <v>Automotive Sales</v>
          </cell>
          <cell r="D1414" t="str">
            <v>CUSTOMER</v>
          </cell>
          <cell r="E1414" t="str">
            <v>SMALL_VARIATION</v>
          </cell>
          <cell r="V1414">
            <v>-0.03</v>
          </cell>
          <cell r="W1414">
            <v>0.03</v>
          </cell>
          <cell r="X1414">
            <v>-0.03</v>
          </cell>
          <cell r="Y1414">
            <v>0</v>
          </cell>
          <cell r="Z1414" t="str">
            <v>Other Direct Opex</v>
          </cell>
        </row>
        <row r="1415">
          <cell r="A1415" t="str">
            <v>Taiwan</v>
          </cell>
          <cell r="B1415" t="str">
            <v>Country</v>
          </cell>
          <cell r="C1415" t="str">
            <v>Automotive Sales</v>
          </cell>
          <cell r="D1415" t="str">
            <v>SERVICE</v>
          </cell>
          <cell r="E1415" t="str">
            <v>FINANCIAL_INSURANCE</v>
          </cell>
          <cell r="F1415">
            <v>5286.99</v>
          </cell>
          <cell r="G1415">
            <v>1302.8800000000001</v>
          </cell>
          <cell r="H1415">
            <v>1323.39</v>
          </cell>
          <cell r="R1415">
            <v>7913.26</v>
          </cell>
          <cell r="S1415">
            <v>0</v>
          </cell>
          <cell r="T1415">
            <v>7913.26</v>
          </cell>
          <cell r="U1415">
            <v>8198.39</v>
          </cell>
          <cell r="V1415">
            <v>13971.64</v>
          </cell>
          <cell r="W1415">
            <v>-5773.25</v>
          </cell>
          <cell r="X1415">
            <v>14854.3</v>
          </cell>
          <cell r="Y1415">
            <v>7913.26</v>
          </cell>
          <cell r="Z1415" t="str">
            <v>Services</v>
          </cell>
        </row>
        <row r="1416">
          <cell r="A1416" t="str">
            <v>Taiwan</v>
          </cell>
          <cell r="B1416" t="str">
            <v>Country</v>
          </cell>
          <cell r="C1416" t="str">
            <v>Automotive Sales</v>
          </cell>
          <cell r="D1416" t="str">
            <v>SERVICE</v>
          </cell>
          <cell r="E1416" t="str">
            <v>FINANCIAL_OTHER</v>
          </cell>
          <cell r="G1416">
            <v>155.68</v>
          </cell>
          <cell r="H1416">
            <v>135.19999999999999</v>
          </cell>
          <cell r="R1416">
            <v>290.88</v>
          </cell>
          <cell r="S1416">
            <v>0</v>
          </cell>
          <cell r="T1416">
            <v>290.88</v>
          </cell>
          <cell r="U1416">
            <v>304.93</v>
          </cell>
          <cell r="V1416">
            <v>280.33</v>
          </cell>
          <cell r="W1416">
            <v>24.6</v>
          </cell>
          <cell r="X1416">
            <v>306.89999999999998</v>
          </cell>
          <cell r="Y1416">
            <v>290.88</v>
          </cell>
          <cell r="Z1416" t="str">
            <v>Services</v>
          </cell>
        </row>
        <row r="1417">
          <cell r="A1417" t="str">
            <v>Taiwan</v>
          </cell>
          <cell r="B1417" t="str">
            <v>Country</v>
          </cell>
          <cell r="C1417" t="str">
            <v>Automotive Sales</v>
          </cell>
          <cell r="D1417" t="str">
            <v>SERVICE</v>
          </cell>
          <cell r="E1417" t="str">
            <v>SITE</v>
          </cell>
          <cell r="F1417">
            <v>14.72</v>
          </cell>
          <cell r="G1417">
            <v>7.45</v>
          </cell>
          <cell r="H1417">
            <v>7.6</v>
          </cell>
          <cell r="R1417">
            <v>29.77</v>
          </cell>
          <cell r="S1417">
            <v>0</v>
          </cell>
          <cell r="T1417">
            <v>29.77</v>
          </cell>
          <cell r="U1417">
            <v>30.94</v>
          </cell>
          <cell r="V1417">
            <v>1690.51</v>
          </cell>
          <cell r="W1417">
            <v>-1659.57</v>
          </cell>
          <cell r="X1417">
            <v>1775.04</v>
          </cell>
          <cell r="Y1417">
            <v>29.770000000000003</v>
          </cell>
          <cell r="Z1417" t="str">
            <v>Services</v>
          </cell>
        </row>
        <row r="1418">
          <cell r="A1418" t="str">
            <v>Taiwan</v>
          </cell>
          <cell r="B1418" t="str">
            <v>Country</v>
          </cell>
          <cell r="C1418" t="str">
            <v>Automotive Sales</v>
          </cell>
          <cell r="D1418" t="str">
            <v>SERVICE</v>
          </cell>
          <cell r="E1418" t="str">
            <v>WASTE_MANAGEMENT</v>
          </cell>
          <cell r="G1418">
            <v>16125.95</v>
          </cell>
          <cell r="R1418">
            <v>16125.95</v>
          </cell>
          <cell r="S1418">
            <v>0</v>
          </cell>
          <cell r="T1418">
            <v>16125.95</v>
          </cell>
          <cell r="U1418">
            <v>17074.259999999998</v>
          </cell>
          <cell r="V1418">
            <v>65478.02</v>
          </cell>
          <cell r="W1418">
            <v>-48403.76</v>
          </cell>
          <cell r="X1418">
            <v>69595.5</v>
          </cell>
          <cell r="Y1418">
            <v>16125.95</v>
          </cell>
          <cell r="Z1418" t="str">
            <v>Services</v>
          </cell>
        </row>
        <row r="1419">
          <cell r="A1419" t="str">
            <v>Taiwan</v>
          </cell>
          <cell r="B1419" t="str">
            <v>Country</v>
          </cell>
          <cell r="C1419" t="str">
            <v>Automotive Sales</v>
          </cell>
          <cell r="D1419" t="str">
            <v>GOODS</v>
          </cell>
          <cell r="E1419" t="str">
            <v>OFFICE&amp;STATIONARY</v>
          </cell>
          <cell r="H1419">
            <v>1.8</v>
          </cell>
          <cell r="R1419">
            <v>1.8</v>
          </cell>
          <cell r="S1419">
            <v>0</v>
          </cell>
          <cell r="T1419">
            <v>1.8</v>
          </cell>
          <cell r="U1419">
            <v>1.87</v>
          </cell>
          <cell r="V1419">
            <v>113.33</v>
          </cell>
          <cell r="W1419">
            <v>-111.46</v>
          </cell>
          <cell r="X1419">
            <v>119.09</v>
          </cell>
          <cell r="Y1419">
            <v>1.8</v>
          </cell>
          <cell r="Z1419" t="str">
            <v>Other Direct Opex</v>
          </cell>
        </row>
        <row r="1420">
          <cell r="A1420" t="str">
            <v>Taiwan</v>
          </cell>
          <cell r="B1420" t="str">
            <v>Country</v>
          </cell>
          <cell r="C1420" t="str">
            <v>Automotive Sales</v>
          </cell>
          <cell r="D1420" t="str">
            <v>GOODS</v>
          </cell>
          <cell r="E1420" t="str">
            <v>EQUIPMENT&amp;FURNITURE</v>
          </cell>
          <cell r="G1420">
            <v>77.03</v>
          </cell>
          <cell r="H1420">
            <v>83.77</v>
          </cell>
          <cell r="R1420">
            <v>160.80000000000001</v>
          </cell>
          <cell r="S1420">
            <v>0</v>
          </cell>
          <cell r="T1420">
            <v>160.80000000000001</v>
          </cell>
          <cell r="U1420">
            <v>168.35</v>
          </cell>
          <cell r="V1420">
            <v>768.42</v>
          </cell>
          <cell r="W1420">
            <v>-600.07000000000005</v>
          </cell>
          <cell r="X1420">
            <v>854.39</v>
          </cell>
          <cell r="Y1420">
            <v>160.80000000000001</v>
          </cell>
          <cell r="Z1420" t="str">
            <v>Other Direct Opex</v>
          </cell>
        </row>
        <row r="1421">
          <cell r="A1421" t="str">
            <v>Taiwan</v>
          </cell>
          <cell r="B1421" t="str">
            <v>Country</v>
          </cell>
          <cell r="C1421" t="str">
            <v>Automotive Sales</v>
          </cell>
          <cell r="D1421" t="str">
            <v>GOODS</v>
          </cell>
          <cell r="E1421" t="str">
            <v>POSTAGE</v>
          </cell>
          <cell r="F1421">
            <v>42.77</v>
          </cell>
          <cell r="G1421">
            <v>58.48</v>
          </cell>
          <cell r="H1421">
            <v>11.32</v>
          </cell>
          <cell r="R1421">
            <v>112.57</v>
          </cell>
          <cell r="S1421">
            <v>0</v>
          </cell>
          <cell r="T1421">
            <v>112.57</v>
          </cell>
          <cell r="U1421">
            <v>117.74</v>
          </cell>
          <cell r="V1421">
            <v>1088.19</v>
          </cell>
          <cell r="W1421">
            <v>-970.45</v>
          </cell>
          <cell r="X1421">
            <v>1147.6400000000001</v>
          </cell>
          <cell r="Y1421">
            <v>112.57</v>
          </cell>
          <cell r="Z1421" t="str">
            <v>Other Direct Opex</v>
          </cell>
        </row>
        <row r="1422">
          <cell r="A1422" t="str">
            <v>Taiwan</v>
          </cell>
          <cell r="B1422" t="str">
            <v>Country</v>
          </cell>
          <cell r="C1422" t="str">
            <v>Automotive Sales</v>
          </cell>
          <cell r="D1422" t="str">
            <v>GOODS</v>
          </cell>
          <cell r="E1422" t="str">
            <v>CLOTHING_SAFETY</v>
          </cell>
          <cell r="V1422">
            <v>262.89</v>
          </cell>
          <cell r="W1422">
            <v>-262.89</v>
          </cell>
          <cell r="X1422">
            <v>284.86</v>
          </cell>
          <cell r="Y1422">
            <v>0</v>
          </cell>
          <cell r="Z1422" t="str">
            <v>Other Direct Opex</v>
          </cell>
        </row>
        <row r="1423">
          <cell r="A1423" t="str">
            <v>Taiwan</v>
          </cell>
          <cell r="B1423" t="str">
            <v>Country</v>
          </cell>
          <cell r="C1423" t="str">
            <v>Automotive Sales</v>
          </cell>
          <cell r="D1423" t="str">
            <v>GOODS</v>
          </cell>
          <cell r="E1423" t="str">
            <v>SALES_AID</v>
          </cell>
          <cell r="G1423">
            <v>32111.63</v>
          </cell>
          <cell r="H1423">
            <v>4206.38</v>
          </cell>
          <cell r="R1423">
            <v>36318.01</v>
          </cell>
          <cell r="S1423">
            <v>0</v>
          </cell>
          <cell r="T1423">
            <v>36318.01</v>
          </cell>
          <cell r="U1423">
            <v>38358.379999999997</v>
          </cell>
          <cell r="V1423">
            <v>205375.86</v>
          </cell>
          <cell r="W1423">
            <v>-167017.48000000001</v>
          </cell>
          <cell r="X1423">
            <v>219930.28</v>
          </cell>
          <cell r="Y1423">
            <v>36318.01</v>
          </cell>
          <cell r="Z1423" t="str">
            <v>Other Direct Opex</v>
          </cell>
        </row>
        <row r="1424">
          <cell r="A1424" t="str">
            <v>Taiwan</v>
          </cell>
          <cell r="B1424" t="str">
            <v>Country</v>
          </cell>
          <cell r="C1424" t="str">
            <v>Automotive Sales</v>
          </cell>
          <cell r="D1424" t="str">
            <v>GOODS</v>
          </cell>
          <cell r="E1424" t="str">
            <v>OTHER</v>
          </cell>
          <cell r="H1424">
            <v>75.709999999999994</v>
          </cell>
          <cell r="R1424">
            <v>75.709999999999994</v>
          </cell>
          <cell r="S1424">
            <v>0</v>
          </cell>
          <cell r="T1424">
            <v>75.709999999999994</v>
          </cell>
          <cell r="U1424">
            <v>78.45</v>
          </cell>
          <cell r="W1424">
            <v>78.45</v>
          </cell>
          <cell r="Y1424">
            <v>75.709999999999994</v>
          </cell>
          <cell r="Z1424" t="str">
            <v>Other Direct Opex</v>
          </cell>
        </row>
        <row r="1425">
          <cell r="A1425" t="str">
            <v>Taiwan</v>
          </cell>
          <cell r="B1425" t="str">
            <v>Country</v>
          </cell>
          <cell r="C1425" t="str">
            <v>Automotive Sales</v>
          </cell>
          <cell r="D1425" t="str">
            <v>M&amp;R</v>
          </cell>
          <cell r="E1425" t="str">
            <v>M&amp;R</v>
          </cell>
          <cell r="V1425">
            <v>360.62</v>
          </cell>
          <cell r="W1425">
            <v>-360.62</v>
          </cell>
          <cell r="X1425">
            <v>417.09</v>
          </cell>
          <cell r="Y1425">
            <v>0</v>
          </cell>
          <cell r="Z1425" t="str">
            <v>Other Direct Opex</v>
          </cell>
        </row>
        <row r="1426">
          <cell r="A1426" t="str">
            <v>Taiwan</v>
          </cell>
          <cell r="B1426" t="str">
            <v>Country</v>
          </cell>
          <cell r="C1426" t="str">
            <v>Automotive Sales</v>
          </cell>
          <cell r="D1426" t="str">
            <v>PRODUCT_STORAGE&amp;HAND</v>
          </cell>
          <cell r="E1426" t="str">
            <v>RECEIVE_STORE_SHIP</v>
          </cell>
          <cell r="F1426">
            <v>478.14</v>
          </cell>
          <cell r="G1426">
            <v>4.26</v>
          </cell>
          <cell r="H1426">
            <v>1374.6</v>
          </cell>
          <cell r="R1426">
            <v>1857</v>
          </cell>
          <cell r="S1426">
            <v>0</v>
          </cell>
          <cell r="T1426">
            <v>1857</v>
          </cell>
          <cell r="U1426">
            <v>1928.38</v>
          </cell>
          <cell r="V1426">
            <v>6590.01</v>
          </cell>
          <cell r="W1426">
            <v>-4661.63</v>
          </cell>
          <cell r="X1426">
            <v>7017.15</v>
          </cell>
          <cell r="Y1426">
            <v>1857</v>
          </cell>
          <cell r="Z1426" t="str">
            <v>Other Direct Opex</v>
          </cell>
        </row>
        <row r="1427">
          <cell r="A1427" t="str">
            <v>Taiwan</v>
          </cell>
          <cell r="B1427" t="str">
            <v>Country</v>
          </cell>
          <cell r="C1427" t="str">
            <v>Automotive Sales</v>
          </cell>
          <cell r="D1427" t="str">
            <v>PRODUCT_TRANSPORTATI</v>
          </cell>
          <cell r="E1427" t="str">
            <v>FREIGHT_TRUCK</v>
          </cell>
          <cell r="V1427">
            <v>20281.400000000001</v>
          </cell>
          <cell r="W1427">
            <v>-20281.400000000001</v>
          </cell>
          <cell r="X1427">
            <v>21206.73</v>
          </cell>
          <cell r="Y1427">
            <v>0</v>
          </cell>
          <cell r="Z1427" t="str">
            <v>Freight/Transportation</v>
          </cell>
        </row>
        <row r="1428">
          <cell r="A1428" t="str">
            <v>Taiwan</v>
          </cell>
          <cell r="B1428" t="str">
            <v>Country</v>
          </cell>
          <cell r="C1428" t="str">
            <v>Automotive Sales</v>
          </cell>
          <cell r="D1428" t="str">
            <v>TAX</v>
          </cell>
          <cell r="E1428" t="str">
            <v>TAX</v>
          </cell>
          <cell r="V1428">
            <v>1128.73</v>
          </cell>
          <cell r="W1428">
            <v>-1128.73</v>
          </cell>
          <cell r="X1428">
            <v>1178.42</v>
          </cell>
          <cell r="Y1428">
            <v>0</v>
          </cell>
          <cell r="Z1428" t="str">
            <v>Other Direct Opex</v>
          </cell>
        </row>
        <row r="1429">
          <cell r="A1429" t="str">
            <v>Taiwan</v>
          </cell>
          <cell r="B1429" t="str">
            <v>Country</v>
          </cell>
          <cell r="C1429" t="str">
            <v>Automotive Sales</v>
          </cell>
          <cell r="D1429" t="str">
            <v>OTHER CASH</v>
          </cell>
          <cell r="E1429" t="str">
            <v>RIGHT_TO</v>
          </cell>
          <cell r="V1429">
            <v>20065.919999999998</v>
          </cell>
          <cell r="W1429">
            <v>-20065.919999999998</v>
          </cell>
          <cell r="X1429">
            <v>21557.01</v>
          </cell>
          <cell r="Y1429">
            <v>0</v>
          </cell>
          <cell r="Z1429" t="str">
            <v>Other Direct Opex</v>
          </cell>
        </row>
        <row r="1430">
          <cell r="A1430" t="str">
            <v>Taiwan</v>
          </cell>
          <cell r="B1430" t="str">
            <v>Country</v>
          </cell>
          <cell r="C1430" t="str">
            <v>Automotive Sales</v>
          </cell>
          <cell r="D1430" t="str">
            <v>OTHER CASH</v>
          </cell>
          <cell r="E1430" t="str">
            <v>OTHER</v>
          </cell>
          <cell r="V1430">
            <v>1157.78</v>
          </cell>
          <cell r="W1430">
            <v>-1157.78</v>
          </cell>
          <cell r="X1430">
            <v>1247.6099999999999</v>
          </cell>
          <cell r="Y1430">
            <v>0</v>
          </cell>
          <cell r="Z1430" t="str">
            <v>Other Direct Opex</v>
          </cell>
        </row>
        <row r="1431">
          <cell r="A1431" t="str">
            <v>Taiwan</v>
          </cell>
          <cell r="B1431" t="str">
            <v>Country</v>
          </cell>
          <cell r="C1431" t="str">
            <v>Automotive Sales</v>
          </cell>
          <cell r="D1431" t="str">
            <v>FINANCIAL_NON CASH</v>
          </cell>
          <cell r="E1431" t="str">
            <v>DEPRECIATION</v>
          </cell>
          <cell r="V1431">
            <v>352.61</v>
          </cell>
          <cell r="W1431">
            <v>-352.61</v>
          </cell>
          <cell r="X1431">
            <v>373.04</v>
          </cell>
          <cell r="Y1431">
            <v>0</v>
          </cell>
          <cell r="Z1431" t="str">
            <v>Non Cash</v>
          </cell>
        </row>
        <row r="1432">
          <cell r="A1432" t="str">
            <v>Taiwan</v>
          </cell>
          <cell r="B1432" t="str">
            <v>Country</v>
          </cell>
          <cell r="C1432" t="str">
            <v>Automotive Sales</v>
          </cell>
          <cell r="D1432" t="str">
            <v>EMIT</v>
          </cell>
          <cell r="E1432" t="str">
            <v>TELECOM</v>
          </cell>
          <cell r="F1432">
            <v>318.42</v>
          </cell>
          <cell r="G1432">
            <v>244.66</v>
          </cell>
          <cell r="H1432">
            <v>1046.27</v>
          </cell>
          <cell r="R1432">
            <v>1609.35</v>
          </cell>
          <cell r="S1432">
            <v>0</v>
          </cell>
          <cell r="T1432">
            <v>1609.35</v>
          </cell>
          <cell r="U1432">
            <v>1671.22</v>
          </cell>
          <cell r="V1432">
            <v>6585.41</v>
          </cell>
          <cell r="W1432">
            <v>-4914.1899999999996</v>
          </cell>
          <cell r="X1432">
            <v>7048.76</v>
          </cell>
          <cell r="Y1432">
            <v>1609.35</v>
          </cell>
          <cell r="Z1432" t="str">
            <v>Services</v>
          </cell>
        </row>
        <row r="1433">
          <cell r="A1433" t="str">
            <v>Taiwan</v>
          </cell>
          <cell r="B1433" t="str">
            <v>Country</v>
          </cell>
          <cell r="C1433" t="str">
            <v>Automotive Sales</v>
          </cell>
          <cell r="D1433" t="str">
            <v>PUBLIC_AFFAIRS</v>
          </cell>
          <cell r="E1433" t="str">
            <v>PUBLIC_RELATION</v>
          </cell>
          <cell r="V1433">
            <v>1518.56</v>
          </cell>
          <cell r="W1433">
            <v>-1518.56</v>
          </cell>
          <cell r="X1433">
            <v>1602.18</v>
          </cell>
          <cell r="Y1433">
            <v>0</v>
          </cell>
          <cell r="Z1433" t="str">
            <v>Services</v>
          </cell>
        </row>
        <row r="1434">
          <cell r="A1434" t="str">
            <v>Taiwan</v>
          </cell>
          <cell r="B1434" t="str">
            <v>Country</v>
          </cell>
          <cell r="C1434" t="str">
            <v>Automotive Sales</v>
          </cell>
          <cell r="D1434" t="str">
            <v>TREASURERS</v>
          </cell>
          <cell r="E1434" t="str">
            <v>FINANCIAL_OTHER</v>
          </cell>
          <cell r="F1434">
            <v>13.06</v>
          </cell>
          <cell r="G1434">
            <v>4.4400000000000004</v>
          </cell>
          <cell r="H1434">
            <v>17.28</v>
          </cell>
          <cell r="R1434">
            <v>34.78</v>
          </cell>
          <cell r="S1434">
            <v>0</v>
          </cell>
          <cell r="T1434">
            <v>34.78</v>
          </cell>
          <cell r="U1434">
            <v>36.07</v>
          </cell>
          <cell r="V1434">
            <v>117.47</v>
          </cell>
          <cell r="W1434">
            <v>-81.400000000000006</v>
          </cell>
          <cell r="X1434">
            <v>125.81</v>
          </cell>
          <cell r="Y1434">
            <v>34.78</v>
          </cell>
          <cell r="Z1434" t="str">
            <v>Services</v>
          </cell>
        </row>
        <row r="1435">
          <cell r="A1435" t="str">
            <v>Taiwan</v>
          </cell>
          <cell r="B1435" t="str">
            <v>Country</v>
          </cell>
          <cell r="C1435" t="str">
            <v>Distributor Business</v>
          </cell>
          <cell r="D1435" t="str">
            <v>EMPLOYEE</v>
          </cell>
          <cell r="E1435" t="str">
            <v>SWB</v>
          </cell>
          <cell r="F1435">
            <v>6505.92</v>
          </cell>
          <cell r="G1435">
            <v>6333.91</v>
          </cell>
          <cell r="H1435">
            <v>6423.38</v>
          </cell>
          <cell r="R1435">
            <v>19263.21</v>
          </cell>
          <cell r="S1435">
            <v>0</v>
          </cell>
          <cell r="T1435">
            <v>19263.21</v>
          </cell>
          <cell r="U1435">
            <v>20065.53</v>
          </cell>
          <cell r="V1435">
            <v>75955.149999999994</v>
          </cell>
          <cell r="W1435">
            <v>-55889.62</v>
          </cell>
          <cell r="X1435">
            <v>81072.81</v>
          </cell>
          <cell r="Y1435">
            <v>19263.21</v>
          </cell>
          <cell r="Z1435" t="str">
            <v>Employee Expenses</v>
          </cell>
        </row>
        <row r="1436">
          <cell r="A1436" t="str">
            <v>Taiwan</v>
          </cell>
          <cell r="B1436" t="str">
            <v>Country</v>
          </cell>
          <cell r="C1436" t="str">
            <v>Distributor Business</v>
          </cell>
          <cell r="D1436" t="str">
            <v>EMPLOYEE</v>
          </cell>
          <cell r="E1436" t="str">
            <v>T&amp;E</v>
          </cell>
          <cell r="F1436">
            <v>1381.55</v>
          </cell>
          <cell r="H1436">
            <v>2430.35</v>
          </cell>
          <cell r="R1436">
            <v>3811.9</v>
          </cell>
          <cell r="S1436">
            <v>0</v>
          </cell>
          <cell r="T1436">
            <v>3811.9</v>
          </cell>
          <cell r="U1436">
            <v>3941.72</v>
          </cell>
          <cell r="V1436">
            <v>23873.65</v>
          </cell>
          <cell r="W1436">
            <v>-19931.93</v>
          </cell>
          <cell r="X1436">
            <v>25496.93</v>
          </cell>
          <cell r="Y1436">
            <v>3811.8999999999996</v>
          </cell>
          <cell r="Z1436" t="str">
            <v>T&amp;E</v>
          </cell>
        </row>
        <row r="1437">
          <cell r="A1437" t="str">
            <v>Taiwan</v>
          </cell>
          <cell r="B1437" t="str">
            <v>Country</v>
          </cell>
          <cell r="C1437" t="str">
            <v>Distributor Business</v>
          </cell>
          <cell r="D1437" t="str">
            <v>EMPLOYEE</v>
          </cell>
          <cell r="E1437" t="str">
            <v>TRAINING</v>
          </cell>
          <cell r="V1437">
            <v>1066.0999999999999</v>
          </cell>
          <cell r="W1437">
            <v>-1066.0999999999999</v>
          </cell>
          <cell r="X1437">
            <v>1136.3499999999999</v>
          </cell>
          <cell r="Y1437">
            <v>0</v>
          </cell>
          <cell r="Z1437" t="str">
            <v>Employee Expenses</v>
          </cell>
        </row>
        <row r="1438">
          <cell r="A1438" t="str">
            <v>Taiwan</v>
          </cell>
          <cell r="B1438" t="str">
            <v>Country</v>
          </cell>
          <cell r="C1438" t="str">
            <v>Distributor Business</v>
          </cell>
          <cell r="D1438" t="str">
            <v>EMPLOYEE</v>
          </cell>
          <cell r="E1438" t="str">
            <v>PENSION</v>
          </cell>
          <cell r="F1438">
            <v>1780.02</v>
          </cell>
          <cell r="G1438">
            <v>1749.83</v>
          </cell>
          <cell r="H1438">
            <v>1773.5</v>
          </cell>
          <cell r="R1438">
            <v>5303.35</v>
          </cell>
          <cell r="S1438">
            <v>0</v>
          </cell>
          <cell r="T1438">
            <v>5303.35</v>
          </cell>
          <cell r="U1438">
            <v>5524.45</v>
          </cell>
          <cell r="V1438">
            <v>19740.79</v>
          </cell>
          <cell r="W1438">
            <v>-14216.34</v>
          </cell>
          <cell r="X1438">
            <v>21066.71</v>
          </cell>
          <cell r="Y1438">
            <v>5303.35</v>
          </cell>
          <cell r="Z1438" t="str">
            <v>Employee Expenses</v>
          </cell>
        </row>
        <row r="1439">
          <cell r="A1439" t="str">
            <v>Taiwan</v>
          </cell>
          <cell r="B1439" t="str">
            <v>Country</v>
          </cell>
          <cell r="C1439" t="str">
            <v>Distributor Business</v>
          </cell>
          <cell r="D1439" t="str">
            <v>CUSTOMER</v>
          </cell>
          <cell r="E1439" t="str">
            <v>CONVENTION&amp;SEMINAR</v>
          </cell>
          <cell r="H1439">
            <v>493.95</v>
          </cell>
          <cell r="R1439">
            <v>493.95</v>
          </cell>
          <cell r="S1439">
            <v>0</v>
          </cell>
          <cell r="T1439">
            <v>493.95</v>
          </cell>
          <cell r="U1439">
            <v>511.8</v>
          </cell>
          <cell r="V1439">
            <v>4224.13</v>
          </cell>
          <cell r="W1439">
            <v>-3712.33</v>
          </cell>
          <cell r="X1439">
            <v>4520.33</v>
          </cell>
          <cell r="Y1439">
            <v>493.95</v>
          </cell>
          <cell r="Z1439" t="str">
            <v>Other Direct Opex</v>
          </cell>
        </row>
        <row r="1440">
          <cell r="A1440" t="str">
            <v>Taiwan</v>
          </cell>
          <cell r="B1440" t="str">
            <v>Country</v>
          </cell>
          <cell r="C1440" t="str">
            <v>Distributor Business</v>
          </cell>
          <cell r="D1440" t="str">
            <v>SERVICE</v>
          </cell>
          <cell r="E1440" t="str">
            <v>FINANCIAL_INSURANCE</v>
          </cell>
          <cell r="F1440">
            <v>1185.25</v>
          </cell>
          <cell r="R1440">
            <v>1185.25</v>
          </cell>
          <cell r="S1440">
            <v>0</v>
          </cell>
          <cell r="T1440">
            <v>1185.25</v>
          </cell>
          <cell r="U1440">
            <v>1221.27</v>
          </cell>
          <cell r="V1440">
            <v>1129.29</v>
          </cell>
          <cell r="W1440">
            <v>91.98</v>
          </cell>
          <cell r="X1440">
            <v>1180.81</v>
          </cell>
          <cell r="Y1440">
            <v>1185.25</v>
          </cell>
          <cell r="Z1440" t="str">
            <v>Services</v>
          </cell>
        </row>
        <row r="1441">
          <cell r="A1441" t="str">
            <v>Taiwan</v>
          </cell>
          <cell r="B1441" t="str">
            <v>Country</v>
          </cell>
          <cell r="C1441" t="str">
            <v>Distributor Business</v>
          </cell>
          <cell r="D1441" t="str">
            <v>SERVICE</v>
          </cell>
          <cell r="E1441" t="str">
            <v>FINANCIAL_OTHER</v>
          </cell>
          <cell r="G1441">
            <v>31.15</v>
          </cell>
          <cell r="H1441">
            <v>27.04</v>
          </cell>
          <cell r="R1441">
            <v>58.19</v>
          </cell>
          <cell r="S1441">
            <v>0</v>
          </cell>
          <cell r="T1441">
            <v>58.19</v>
          </cell>
          <cell r="U1441">
            <v>61</v>
          </cell>
          <cell r="V1441">
            <v>56.06</v>
          </cell>
          <cell r="W1441">
            <v>4.9400000000000004</v>
          </cell>
          <cell r="X1441">
            <v>61.38</v>
          </cell>
          <cell r="Y1441">
            <v>58.19</v>
          </cell>
          <cell r="Z1441" t="str">
            <v>Services</v>
          </cell>
        </row>
        <row r="1442">
          <cell r="A1442" t="str">
            <v>Taiwan</v>
          </cell>
          <cell r="B1442" t="str">
            <v>Country</v>
          </cell>
          <cell r="C1442" t="str">
            <v>Distributor Business</v>
          </cell>
          <cell r="D1442" t="str">
            <v>SERVICE</v>
          </cell>
          <cell r="E1442" t="str">
            <v>SITE</v>
          </cell>
          <cell r="F1442">
            <v>7.59</v>
          </cell>
          <cell r="G1442">
            <v>0.83</v>
          </cell>
          <cell r="H1442">
            <v>0.84</v>
          </cell>
          <cell r="R1442">
            <v>9.26</v>
          </cell>
          <cell r="S1442">
            <v>0</v>
          </cell>
          <cell r="T1442">
            <v>9.26</v>
          </cell>
          <cell r="U1442">
            <v>9.58</v>
          </cell>
          <cell r="V1442">
            <v>1821.88</v>
          </cell>
          <cell r="W1442">
            <v>-1812.3</v>
          </cell>
          <cell r="X1442">
            <v>1910.28</v>
          </cell>
          <cell r="Y1442">
            <v>9.26</v>
          </cell>
          <cell r="Z1442" t="str">
            <v>Services</v>
          </cell>
        </row>
        <row r="1443">
          <cell r="A1443" t="str">
            <v>Taiwan</v>
          </cell>
          <cell r="B1443" t="str">
            <v>Country</v>
          </cell>
          <cell r="C1443" t="str">
            <v>Distributor Business</v>
          </cell>
          <cell r="D1443" t="str">
            <v>SERVICE</v>
          </cell>
          <cell r="E1443" t="str">
            <v>OTHER</v>
          </cell>
          <cell r="V1443">
            <v>116.03</v>
          </cell>
          <cell r="W1443">
            <v>-116.03</v>
          </cell>
          <cell r="X1443">
            <v>125.9</v>
          </cell>
          <cell r="Y1443">
            <v>0</v>
          </cell>
          <cell r="Z1443" t="str">
            <v>Other Direct Opex</v>
          </cell>
        </row>
        <row r="1444">
          <cell r="A1444" t="str">
            <v>Taiwan</v>
          </cell>
          <cell r="B1444" t="str">
            <v>Country</v>
          </cell>
          <cell r="C1444" t="str">
            <v>Distributor Business</v>
          </cell>
          <cell r="D1444" t="str">
            <v>GOODS</v>
          </cell>
          <cell r="E1444" t="str">
            <v>OFFICE&amp;STATIONARY</v>
          </cell>
          <cell r="V1444">
            <v>14.94</v>
          </cell>
          <cell r="W1444">
            <v>-14.94</v>
          </cell>
          <cell r="X1444">
            <v>15.78</v>
          </cell>
          <cell r="Y1444">
            <v>0</v>
          </cell>
          <cell r="Z1444" t="str">
            <v>Other Direct Opex</v>
          </cell>
        </row>
        <row r="1445">
          <cell r="A1445" t="str">
            <v>Taiwan</v>
          </cell>
          <cell r="B1445" t="str">
            <v>Country</v>
          </cell>
          <cell r="C1445" t="str">
            <v>Distributor Business</v>
          </cell>
          <cell r="D1445" t="str">
            <v>GOODS</v>
          </cell>
          <cell r="E1445" t="str">
            <v>EQUIPMENT&amp;FURNITURE</v>
          </cell>
          <cell r="V1445">
            <v>105.62</v>
          </cell>
          <cell r="W1445">
            <v>-105.62</v>
          </cell>
          <cell r="X1445">
            <v>112.39</v>
          </cell>
          <cell r="Y1445">
            <v>0</v>
          </cell>
          <cell r="Z1445" t="str">
            <v>Other Direct Opex</v>
          </cell>
        </row>
        <row r="1446">
          <cell r="A1446" t="str">
            <v>Taiwan</v>
          </cell>
          <cell r="B1446" t="str">
            <v>Country</v>
          </cell>
          <cell r="C1446" t="str">
            <v>Distributor Business</v>
          </cell>
          <cell r="D1446" t="str">
            <v>GOODS</v>
          </cell>
          <cell r="E1446" t="str">
            <v>POSTAGE</v>
          </cell>
          <cell r="F1446">
            <v>6.55</v>
          </cell>
          <cell r="H1446">
            <v>18.510000000000002</v>
          </cell>
          <cell r="R1446">
            <v>25.06</v>
          </cell>
          <cell r="S1446">
            <v>0</v>
          </cell>
          <cell r="T1446">
            <v>25.06</v>
          </cell>
          <cell r="U1446">
            <v>25.92</v>
          </cell>
          <cell r="V1446">
            <v>239.88</v>
          </cell>
          <cell r="W1446">
            <v>-213.96</v>
          </cell>
          <cell r="X1446">
            <v>253.66</v>
          </cell>
          <cell r="Y1446">
            <v>25.060000000000002</v>
          </cell>
          <cell r="Z1446" t="str">
            <v>Other Direct Opex</v>
          </cell>
        </row>
        <row r="1447">
          <cell r="A1447" t="str">
            <v>Taiwan</v>
          </cell>
          <cell r="B1447" t="str">
            <v>Country</v>
          </cell>
          <cell r="C1447" t="str">
            <v>Distributor Business</v>
          </cell>
          <cell r="D1447" t="str">
            <v>GOODS</v>
          </cell>
          <cell r="E1447" t="str">
            <v>CLOTHING_SAFETY</v>
          </cell>
          <cell r="H1447">
            <v>18.899999999999999</v>
          </cell>
          <cell r="R1447">
            <v>18.899999999999999</v>
          </cell>
          <cell r="S1447">
            <v>0</v>
          </cell>
          <cell r="T1447">
            <v>18.899999999999999</v>
          </cell>
          <cell r="U1447">
            <v>19.579999999999998</v>
          </cell>
          <cell r="V1447">
            <v>52.55</v>
          </cell>
          <cell r="W1447">
            <v>-32.97</v>
          </cell>
          <cell r="X1447">
            <v>56.95</v>
          </cell>
          <cell r="Y1447">
            <v>18.899999999999999</v>
          </cell>
          <cell r="Z1447" t="str">
            <v>Other Direct Opex</v>
          </cell>
        </row>
        <row r="1448">
          <cell r="A1448" t="str">
            <v>Taiwan</v>
          </cell>
          <cell r="B1448" t="str">
            <v>Country</v>
          </cell>
          <cell r="C1448" t="str">
            <v>Distributor Business</v>
          </cell>
          <cell r="D1448" t="str">
            <v>GOODS</v>
          </cell>
          <cell r="E1448" t="str">
            <v>GIFT</v>
          </cell>
          <cell r="V1448">
            <v>45.69</v>
          </cell>
          <cell r="W1448">
            <v>-45.69</v>
          </cell>
          <cell r="X1448">
            <v>48.75</v>
          </cell>
          <cell r="Y1448">
            <v>0</v>
          </cell>
          <cell r="Z1448" t="str">
            <v>Other Direct Opex</v>
          </cell>
        </row>
        <row r="1449">
          <cell r="A1449" t="str">
            <v>Taiwan</v>
          </cell>
          <cell r="B1449" t="str">
            <v>Country</v>
          </cell>
          <cell r="C1449" t="str">
            <v>Distributor Business</v>
          </cell>
          <cell r="D1449" t="str">
            <v>GOODS</v>
          </cell>
          <cell r="E1449" t="str">
            <v>SALES_AID</v>
          </cell>
          <cell r="V1449">
            <v>1886.97</v>
          </cell>
          <cell r="W1449">
            <v>-1886.97</v>
          </cell>
          <cell r="X1449">
            <v>2010.89</v>
          </cell>
          <cell r="Y1449">
            <v>0</v>
          </cell>
          <cell r="Z1449" t="str">
            <v>Other Direct Opex</v>
          </cell>
        </row>
        <row r="1450">
          <cell r="A1450" t="str">
            <v>Taiwan</v>
          </cell>
          <cell r="B1450" t="str">
            <v>Country</v>
          </cell>
          <cell r="C1450" t="str">
            <v>Distributor Business</v>
          </cell>
          <cell r="D1450" t="str">
            <v>GOODS</v>
          </cell>
          <cell r="E1450" t="str">
            <v>OTHER</v>
          </cell>
          <cell r="H1450">
            <v>11.99</v>
          </cell>
          <cell r="R1450">
            <v>11.99</v>
          </cell>
          <cell r="S1450">
            <v>0</v>
          </cell>
          <cell r="T1450">
            <v>11.99</v>
          </cell>
          <cell r="U1450">
            <v>12.42</v>
          </cell>
          <cell r="W1450">
            <v>12.42</v>
          </cell>
          <cell r="Y1450">
            <v>11.99</v>
          </cell>
          <cell r="Z1450" t="str">
            <v>Other Direct Opex</v>
          </cell>
        </row>
        <row r="1451">
          <cell r="A1451" t="str">
            <v>Taiwan</v>
          </cell>
          <cell r="B1451" t="str">
            <v>Country</v>
          </cell>
          <cell r="C1451" t="str">
            <v>Distributor Business</v>
          </cell>
          <cell r="D1451" t="str">
            <v>M&amp;R</v>
          </cell>
          <cell r="E1451" t="str">
            <v>M&amp;R</v>
          </cell>
          <cell r="V1451">
            <v>223.23</v>
          </cell>
          <cell r="W1451">
            <v>-223.23</v>
          </cell>
          <cell r="X1451">
            <v>235.52</v>
          </cell>
          <cell r="Y1451">
            <v>0</v>
          </cell>
          <cell r="Z1451" t="str">
            <v>Other Direct Opex</v>
          </cell>
        </row>
        <row r="1452">
          <cell r="A1452" t="str">
            <v>Taiwan</v>
          </cell>
          <cell r="B1452" t="str">
            <v>Country</v>
          </cell>
          <cell r="C1452" t="str">
            <v>Distributor Business</v>
          </cell>
          <cell r="D1452" t="str">
            <v>PRODUCT_TRANSPORTATI</v>
          </cell>
          <cell r="E1452" t="str">
            <v>FREIGHT_AIR</v>
          </cell>
          <cell r="V1452">
            <v>166.9</v>
          </cell>
          <cell r="W1452">
            <v>-166.9</v>
          </cell>
          <cell r="X1452">
            <v>176.82</v>
          </cell>
          <cell r="Y1452">
            <v>0</v>
          </cell>
          <cell r="Z1452" t="str">
            <v>Freight/Transportation</v>
          </cell>
        </row>
        <row r="1453">
          <cell r="A1453" t="str">
            <v>Taiwan</v>
          </cell>
          <cell r="B1453" t="str">
            <v>Country</v>
          </cell>
          <cell r="C1453" t="str">
            <v>Distributor Business</v>
          </cell>
          <cell r="D1453" t="str">
            <v>TAX</v>
          </cell>
          <cell r="E1453" t="str">
            <v>TAX</v>
          </cell>
          <cell r="F1453">
            <v>1.8</v>
          </cell>
          <cell r="R1453">
            <v>1.8</v>
          </cell>
          <cell r="S1453">
            <v>0</v>
          </cell>
          <cell r="T1453">
            <v>1.8</v>
          </cell>
          <cell r="U1453">
            <v>1.86</v>
          </cell>
          <cell r="V1453">
            <v>1.74</v>
          </cell>
          <cell r="W1453">
            <v>0.12</v>
          </cell>
          <cell r="X1453">
            <v>2.02</v>
          </cell>
          <cell r="Y1453">
            <v>1.8</v>
          </cell>
          <cell r="Z1453" t="str">
            <v>Other Direct Opex</v>
          </cell>
        </row>
        <row r="1454">
          <cell r="A1454" t="str">
            <v>Taiwan</v>
          </cell>
          <cell r="B1454" t="str">
            <v>Country</v>
          </cell>
          <cell r="C1454" t="str">
            <v>Distributor Business</v>
          </cell>
          <cell r="D1454" t="str">
            <v>OTHER CASH</v>
          </cell>
          <cell r="E1454" t="str">
            <v>OTHER</v>
          </cell>
          <cell r="V1454">
            <v>254</v>
          </cell>
          <cell r="W1454">
            <v>-254</v>
          </cell>
          <cell r="X1454">
            <v>270.93</v>
          </cell>
          <cell r="Y1454">
            <v>0</v>
          </cell>
          <cell r="Z1454" t="str">
            <v>Other Direct Opex</v>
          </cell>
        </row>
        <row r="1455">
          <cell r="A1455" t="str">
            <v>Taiwan</v>
          </cell>
          <cell r="B1455" t="str">
            <v>Country</v>
          </cell>
          <cell r="C1455" t="str">
            <v>Distributor Business</v>
          </cell>
          <cell r="D1455" t="str">
            <v>EMIT</v>
          </cell>
          <cell r="E1455" t="str">
            <v>TELECOM</v>
          </cell>
          <cell r="F1455">
            <v>126.89</v>
          </cell>
          <cell r="H1455">
            <v>250.85</v>
          </cell>
          <cell r="R1455">
            <v>377.74</v>
          </cell>
          <cell r="S1455">
            <v>0</v>
          </cell>
          <cell r="T1455">
            <v>377.74</v>
          </cell>
          <cell r="U1455">
            <v>390.66</v>
          </cell>
          <cell r="V1455">
            <v>1620.64</v>
          </cell>
          <cell r="W1455">
            <v>-1229.98</v>
          </cell>
          <cell r="X1455">
            <v>1735.47</v>
          </cell>
          <cell r="Y1455">
            <v>377.74</v>
          </cell>
          <cell r="Z1455" t="str">
            <v>Services</v>
          </cell>
        </row>
        <row r="1456">
          <cell r="A1456" t="str">
            <v>Taiwan</v>
          </cell>
          <cell r="B1456" t="str">
            <v>Country</v>
          </cell>
          <cell r="C1456" t="str">
            <v>Distributor Business</v>
          </cell>
          <cell r="D1456" t="str">
            <v>PUBLIC_AFFAIRS</v>
          </cell>
          <cell r="E1456" t="str">
            <v>PUBLIC_RELATION</v>
          </cell>
          <cell r="V1456">
            <v>303.70999999999998</v>
          </cell>
          <cell r="W1456">
            <v>-303.70999999999998</v>
          </cell>
          <cell r="X1456">
            <v>320.43</v>
          </cell>
          <cell r="Y1456">
            <v>0</v>
          </cell>
          <cell r="Z1456" t="str">
            <v>Services</v>
          </cell>
        </row>
        <row r="1457">
          <cell r="A1457" t="str">
            <v>Taiwan</v>
          </cell>
          <cell r="B1457" t="str">
            <v>Country</v>
          </cell>
          <cell r="C1457" t="str">
            <v>Field Engineering Su</v>
          </cell>
          <cell r="D1457" t="str">
            <v>EMPLOYEE</v>
          </cell>
          <cell r="E1457" t="str">
            <v>SWB</v>
          </cell>
          <cell r="F1457">
            <v>7114.08</v>
          </cell>
          <cell r="G1457">
            <v>7061.78</v>
          </cell>
          <cell r="H1457">
            <v>7031.76</v>
          </cell>
          <cell r="R1457">
            <v>21207.62</v>
          </cell>
          <cell r="S1457">
            <v>0</v>
          </cell>
          <cell r="T1457">
            <v>21207.62</v>
          </cell>
          <cell r="U1457">
            <v>22093.24</v>
          </cell>
          <cell r="V1457">
            <v>85152.69</v>
          </cell>
          <cell r="W1457">
            <v>-63059.45</v>
          </cell>
          <cell r="X1457">
            <v>90914.25</v>
          </cell>
          <cell r="Y1457">
            <v>21207.620000000003</v>
          </cell>
          <cell r="Z1457" t="str">
            <v>Employee Expenses</v>
          </cell>
        </row>
        <row r="1458">
          <cell r="A1458" t="str">
            <v>Taiwan</v>
          </cell>
          <cell r="B1458" t="str">
            <v>Country</v>
          </cell>
          <cell r="C1458" t="str">
            <v>Field Engineering Su</v>
          </cell>
          <cell r="D1458" t="str">
            <v>EMPLOYEE</v>
          </cell>
          <cell r="E1458" t="str">
            <v>T&amp;E</v>
          </cell>
          <cell r="F1458">
            <v>1779.96</v>
          </cell>
          <cell r="H1458">
            <v>2636.43</v>
          </cell>
          <cell r="R1458">
            <v>4416.3900000000003</v>
          </cell>
          <cell r="S1458">
            <v>0</v>
          </cell>
          <cell r="T1458">
            <v>4416.3900000000003</v>
          </cell>
          <cell r="U1458">
            <v>4565.7700000000004</v>
          </cell>
          <cell r="V1458">
            <v>20061.77</v>
          </cell>
          <cell r="W1458">
            <v>-15496</v>
          </cell>
          <cell r="X1458">
            <v>21290.21</v>
          </cell>
          <cell r="Y1458">
            <v>4416.3899999999994</v>
          </cell>
          <cell r="Z1458" t="str">
            <v>T&amp;E</v>
          </cell>
        </row>
        <row r="1459">
          <cell r="A1459" t="str">
            <v>Taiwan</v>
          </cell>
          <cell r="B1459" t="str">
            <v>Country</v>
          </cell>
          <cell r="C1459" t="str">
            <v>Field Engineering Su</v>
          </cell>
          <cell r="D1459" t="str">
            <v>EMPLOYEE</v>
          </cell>
          <cell r="E1459" t="str">
            <v>TRAINING</v>
          </cell>
          <cell r="V1459">
            <v>66.14</v>
          </cell>
          <cell r="W1459">
            <v>-66.14</v>
          </cell>
          <cell r="X1459">
            <v>69.59</v>
          </cell>
          <cell r="Y1459">
            <v>0</v>
          </cell>
          <cell r="Z1459" t="str">
            <v>Employee Expenses</v>
          </cell>
        </row>
        <row r="1460">
          <cell r="A1460" t="str">
            <v>Taiwan</v>
          </cell>
          <cell r="B1460" t="str">
            <v>Country</v>
          </cell>
          <cell r="C1460" t="str">
            <v>Field Engineering Su</v>
          </cell>
          <cell r="D1460" t="str">
            <v>EMPLOYEE</v>
          </cell>
          <cell r="E1460" t="str">
            <v>PENSION</v>
          </cell>
          <cell r="F1460">
            <v>1960.32</v>
          </cell>
          <cell r="G1460">
            <v>1927.05</v>
          </cell>
          <cell r="H1460">
            <v>1953.14</v>
          </cell>
          <cell r="R1460">
            <v>5840.51</v>
          </cell>
          <cell r="S1460">
            <v>0</v>
          </cell>
          <cell r="T1460">
            <v>5840.51</v>
          </cell>
          <cell r="U1460">
            <v>6083.99</v>
          </cell>
          <cell r="V1460">
            <v>22218.49</v>
          </cell>
          <cell r="W1460">
            <v>-16134.5</v>
          </cell>
          <cell r="X1460">
            <v>23715.06</v>
          </cell>
          <cell r="Y1460">
            <v>5840.51</v>
          </cell>
          <cell r="Z1460" t="str">
            <v>Employee Expenses</v>
          </cell>
        </row>
        <row r="1461">
          <cell r="A1461" t="str">
            <v>Taiwan</v>
          </cell>
          <cell r="B1461" t="str">
            <v>Country</v>
          </cell>
          <cell r="C1461" t="str">
            <v>Field Engineering Su</v>
          </cell>
          <cell r="D1461" t="str">
            <v>CUSTOMER</v>
          </cell>
          <cell r="E1461" t="str">
            <v>CONVENTION&amp;SEMINAR</v>
          </cell>
          <cell r="V1461">
            <v>662.69</v>
          </cell>
          <cell r="W1461">
            <v>-662.69</v>
          </cell>
          <cell r="X1461">
            <v>704.77</v>
          </cell>
          <cell r="Y1461">
            <v>0</v>
          </cell>
          <cell r="Z1461" t="str">
            <v>Other Direct Opex</v>
          </cell>
        </row>
        <row r="1462">
          <cell r="A1462" t="str">
            <v>Taiwan</v>
          </cell>
          <cell r="B1462" t="str">
            <v>Country</v>
          </cell>
          <cell r="C1462" t="str">
            <v>Field Engineering Su</v>
          </cell>
          <cell r="D1462" t="str">
            <v>SERVICE</v>
          </cell>
          <cell r="E1462" t="str">
            <v>FINANCIAL_INSURANCE</v>
          </cell>
          <cell r="F1462">
            <v>1185.25</v>
          </cell>
          <cell r="R1462">
            <v>1185.25</v>
          </cell>
          <cell r="S1462">
            <v>0</v>
          </cell>
          <cell r="T1462">
            <v>1185.25</v>
          </cell>
          <cell r="U1462">
            <v>1221.27</v>
          </cell>
          <cell r="V1462">
            <v>1129.29</v>
          </cell>
          <cell r="W1462">
            <v>91.98</v>
          </cell>
          <cell r="X1462">
            <v>1180.81</v>
          </cell>
          <cell r="Y1462">
            <v>1185.25</v>
          </cell>
          <cell r="Z1462" t="str">
            <v>Services</v>
          </cell>
        </row>
        <row r="1463">
          <cell r="A1463" t="str">
            <v>Taiwan</v>
          </cell>
          <cell r="B1463" t="str">
            <v>Country</v>
          </cell>
          <cell r="C1463" t="str">
            <v>Field Engineering Su</v>
          </cell>
          <cell r="D1463" t="str">
            <v>SERVICE</v>
          </cell>
          <cell r="E1463" t="str">
            <v>FINANCIAL_OTHER</v>
          </cell>
          <cell r="G1463">
            <v>31.15</v>
          </cell>
          <cell r="H1463">
            <v>27.04</v>
          </cell>
          <cell r="R1463">
            <v>58.19</v>
          </cell>
          <cell r="S1463">
            <v>0</v>
          </cell>
          <cell r="T1463">
            <v>58.19</v>
          </cell>
          <cell r="U1463">
            <v>61</v>
          </cell>
          <cell r="V1463">
            <v>56.06</v>
          </cell>
          <cell r="W1463">
            <v>4.9400000000000004</v>
          </cell>
          <cell r="X1463">
            <v>61.38</v>
          </cell>
          <cell r="Y1463">
            <v>58.19</v>
          </cell>
          <cell r="Z1463" t="str">
            <v>Services</v>
          </cell>
        </row>
        <row r="1464">
          <cell r="A1464" t="str">
            <v>Taiwan</v>
          </cell>
          <cell r="B1464" t="str">
            <v>Country</v>
          </cell>
          <cell r="C1464" t="str">
            <v>Field Engineering Su</v>
          </cell>
          <cell r="D1464" t="str">
            <v>SERVICE</v>
          </cell>
          <cell r="E1464" t="str">
            <v>SITE</v>
          </cell>
          <cell r="V1464">
            <v>287.14999999999998</v>
          </cell>
          <cell r="W1464">
            <v>-287.14999999999998</v>
          </cell>
          <cell r="X1464">
            <v>305.27999999999997</v>
          </cell>
          <cell r="Y1464">
            <v>0</v>
          </cell>
          <cell r="Z1464" t="str">
            <v>Services</v>
          </cell>
        </row>
        <row r="1465">
          <cell r="A1465" t="str">
            <v>Taiwan</v>
          </cell>
          <cell r="B1465" t="str">
            <v>Country</v>
          </cell>
          <cell r="C1465" t="str">
            <v>Field Engineering Su</v>
          </cell>
          <cell r="D1465" t="str">
            <v>SERVICE</v>
          </cell>
          <cell r="E1465" t="str">
            <v>TECHNICAL_TESTING</v>
          </cell>
          <cell r="F1465">
            <v>4982.8999999999996</v>
          </cell>
          <cell r="H1465">
            <v>635.58000000000004</v>
          </cell>
          <cell r="R1465">
            <v>5618.48</v>
          </cell>
          <cell r="S1465">
            <v>0</v>
          </cell>
          <cell r="T1465">
            <v>5618.48</v>
          </cell>
          <cell r="U1465">
            <v>5792.88</v>
          </cell>
          <cell r="V1465">
            <v>11409.97</v>
          </cell>
          <cell r="W1465">
            <v>-5617.09</v>
          </cell>
          <cell r="X1465">
            <v>12110.62</v>
          </cell>
          <cell r="Y1465">
            <v>5618.48</v>
          </cell>
          <cell r="Z1465" t="str">
            <v>Services</v>
          </cell>
        </row>
        <row r="1466">
          <cell r="A1466" t="str">
            <v>Taiwan</v>
          </cell>
          <cell r="B1466" t="str">
            <v>Country</v>
          </cell>
          <cell r="C1466" t="str">
            <v>Field Engineering Su</v>
          </cell>
          <cell r="D1466" t="str">
            <v>GOODS</v>
          </cell>
          <cell r="E1466" t="str">
            <v>OFFICE&amp;STATIONARY</v>
          </cell>
          <cell r="V1466">
            <v>95.55</v>
          </cell>
          <cell r="W1466">
            <v>-95.55</v>
          </cell>
          <cell r="X1466">
            <v>100.51</v>
          </cell>
          <cell r="Y1466">
            <v>0</v>
          </cell>
          <cell r="Z1466" t="str">
            <v>Other Direct Opex</v>
          </cell>
        </row>
        <row r="1467">
          <cell r="A1467" t="str">
            <v>Taiwan</v>
          </cell>
          <cell r="B1467" t="str">
            <v>Country</v>
          </cell>
          <cell r="C1467" t="str">
            <v>Field Engineering Su</v>
          </cell>
          <cell r="D1467" t="str">
            <v>GOODS</v>
          </cell>
          <cell r="E1467" t="str">
            <v>EQUIPMENT&amp;FURNITURE</v>
          </cell>
          <cell r="H1467">
            <v>100.56</v>
          </cell>
          <cell r="R1467">
            <v>100.56</v>
          </cell>
          <cell r="S1467">
            <v>0</v>
          </cell>
          <cell r="T1467">
            <v>100.56</v>
          </cell>
          <cell r="U1467">
            <v>104.2</v>
          </cell>
          <cell r="V1467">
            <v>1079.96</v>
          </cell>
          <cell r="W1467">
            <v>-975.76</v>
          </cell>
          <cell r="X1467">
            <v>1136.0899999999999</v>
          </cell>
          <cell r="Y1467">
            <v>100.56</v>
          </cell>
          <cell r="Z1467" t="str">
            <v>Other Direct Opex</v>
          </cell>
        </row>
        <row r="1468">
          <cell r="A1468" t="str">
            <v>Taiwan</v>
          </cell>
          <cell r="B1468" t="str">
            <v>Country</v>
          </cell>
          <cell r="C1468" t="str">
            <v>Field Engineering Su</v>
          </cell>
          <cell r="D1468" t="str">
            <v>GOODS</v>
          </cell>
          <cell r="E1468" t="str">
            <v>POSTAGE</v>
          </cell>
          <cell r="F1468">
            <v>53.7</v>
          </cell>
          <cell r="G1468">
            <v>45.67</v>
          </cell>
          <cell r="H1468">
            <v>85.6</v>
          </cell>
          <cell r="R1468">
            <v>184.97</v>
          </cell>
          <cell r="S1468">
            <v>0</v>
          </cell>
          <cell r="T1468">
            <v>184.97</v>
          </cell>
          <cell r="U1468">
            <v>192.38</v>
          </cell>
          <cell r="V1468">
            <v>1369.24</v>
          </cell>
          <cell r="W1468">
            <v>-1176.8599999999999</v>
          </cell>
          <cell r="X1468">
            <v>1451.27</v>
          </cell>
          <cell r="Y1468">
            <v>184.97</v>
          </cell>
          <cell r="Z1468" t="str">
            <v>Other Direct Opex</v>
          </cell>
        </row>
        <row r="1469">
          <cell r="A1469" t="str">
            <v>Taiwan</v>
          </cell>
          <cell r="B1469" t="str">
            <v>Country</v>
          </cell>
          <cell r="C1469" t="str">
            <v>Field Engineering Su</v>
          </cell>
          <cell r="D1469" t="str">
            <v>GOODS</v>
          </cell>
          <cell r="E1469" t="str">
            <v>CLOTHING_SAFETY</v>
          </cell>
          <cell r="H1469">
            <v>57.02</v>
          </cell>
          <cell r="R1469">
            <v>57.02</v>
          </cell>
          <cell r="S1469">
            <v>0</v>
          </cell>
          <cell r="T1469">
            <v>57.02</v>
          </cell>
          <cell r="U1469">
            <v>59.09</v>
          </cell>
          <cell r="V1469">
            <v>70.22</v>
          </cell>
          <cell r="W1469">
            <v>-11.13</v>
          </cell>
          <cell r="X1469">
            <v>75.8</v>
          </cell>
          <cell r="Y1469">
            <v>57.02</v>
          </cell>
          <cell r="Z1469" t="str">
            <v>Other Direct Opex</v>
          </cell>
        </row>
        <row r="1470">
          <cell r="A1470" t="str">
            <v>Taiwan</v>
          </cell>
          <cell r="B1470" t="str">
            <v>Country</v>
          </cell>
          <cell r="C1470" t="str">
            <v>Field Engineering Su</v>
          </cell>
          <cell r="D1470" t="str">
            <v>GOODS</v>
          </cell>
          <cell r="E1470" t="str">
            <v>OTHER</v>
          </cell>
          <cell r="H1470">
            <v>9.01</v>
          </cell>
          <cell r="R1470">
            <v>9.01</v>
          </cell>
          <cell r="S1470">
            <v>0</v>
          </cell>
          <cell r="T1470">
            <v>9.01</v>
          </cell>
          <cell r="U1470">
            <v>9.34</v>
          </cell>
          <cell r="W1470">
            <v>9.34</v>
          </cell>
          <cell r="Y1470">
            <v>9.01</v>
          </cell>
          <cell r="Z1470" t="str">
            <v>Other Direct Opex</v>
          </cell>
        </row>
        <row r="1471">
          <cell r="A1471" t="str">
            <v>Taiwan</v>
          </cell>
          <cell r="B1471" t="str">
            <v>Country</v>
          </cell>
          <cell r="C1471" t="str">
            <v>Field Engineering Su</v>
          </cell>
          <cell r="D1471" t="str">
            <v>PRODUCT_TRANSPORTATI</v>
          </cell>
          <cell r="E1471" t="str">
            <v>FREIGHT_TRUCK</v>
          </cell>
          <cell r="V1471">
            <v>9.16</v>
          </cell>
          <cell r="W1471">
            <v>-9.16</v>
          </cell>
          <cell r="X1471">
            <v>10.59</v>
          </cell>
          <cell r="Y1471">
            <v>0</v>
          </cell>
          <cell r="Z1471" t="str">
            <v>Freight/Transportation</v>
          </cell>
        </row>
        <row r="1472">
          <cell r="A1472" t="str">
            <v>Taiwan</v>
          </cell>
          <cell r="B1472" t="str">
            <v>Country</v>
          </cell>
          <cell r="C1472" t="str">
            <v>Field Engineering Su</v>
          </cell>
          <cell r="D1472" t="str">
            <v>OTHER CASH</v>
          </cell>
          <cell r="E1472" t="str">
            <v>OTHER</v>
          </cell>
          <cell r="V1472">
            <v>2168.54</v>
          </cell>
          <cell r="W1472">
            <v>-2168.54</v>
          </cell>
          <cell r="X1472">
            <v>2309.08</v>
          </cell>
          <cell r="Y1472">
            <v>0</v>
          </cell>
          <cell r="Z1472" t="str">
            <v>Other Direct Opex</v>
          </cell>
        </row>
        <row r="1473">
          <cell r="A1473" t="str">
            <v>Taiwan</v>
          </cell>
          <cell r="B1473" t="str">
            <v>Country</v>
          </cell>
          <cell r="C1473" t="str">
            <v>Field Engineering Su</v>
          </cell>
          <cell r="D1473" t="str">
            <v>EMIT</v>
          </cell>
          <cell r="E1473" t="str">
            <v>TELECOM</v>
          </cell>
          <cell r="F1473">
            <v>62.36</v>
          </cell>
          <cell r="H1473">
            <v>114.11</v>
          </cell>
          <cell r="R1473">
            <v>176.47</v>
          </cell>
          <cell r="S1473">
            <v>0</v>
          </cell>
          <cell r="T1473">
            <v>176.47</v>
          </cell>
          <cell r="U1473">
            <v>182.48</v>
          </cell>
          <cell r="V1473">
            <v>857.57</v>
          </cell>
          <cell r="W1473">
            <v>-675.09</v>
          </cell>
          <cell r="X1473">
            <v>909.49</v>
          </cell>
          <cell r="Y1473">
            <v>176.47</v>
          </cell>
          <cell r="Z1473" t="str">
            <v>Services</v>
          </cell>
        </row>
        <row r="1474">
          <cell r="A1474" t="str">
            <v>Taiwan</v>
          </cell>
          <cell r="B1474" t="str">
            <v>Country</v>
          </cell>
          <cell r="C1474" t="str">
            <v>Field Engineering Su</v>
          </cell>
          <cell r="D1474" t="str">
            <v>PUBLIC_AFFAIRS</v>
          </cell>
          <cell r="E1474" t="str">
            <v>PUBLIC_RELATION</v>
          </cell>
          <cell r="V1474">
            <v>303.70999999999998</v>
          </cell>
          <cell r="W1474">
            <v>-303.70999999999998</v>
          </cell>
          <cell r="X1474">
            <v>320.43</v>
          </cell>
          <cell r="Y1474">
            <v>0</v>
          </cell>
          <cell r="Z1474" t="str">
            <v>Services</v>
          </cell>
        </row>
        <row r="1475">
          <cell r="A1475" t="str">
            <v>Taiwan</v>
          </cell>
          <cell r="B1475" t="str">
            <v>Country</v>
          </cell>
          <cell r="C1475" t="str">
            <v>Industrial Sales</v>
          </cell>
          <cell r="D1475" t="str">
            <v>EMPLOYEE</v>
          </cell>
          <cell r="E1475" t="str">
            <v>SWB</v>
          </cell>
          <cell r="F1475">
            <v>17795.59</v>
          </cell>
          <cell r="G1475">
            <v>17723.060000000001</v>
          </cell>
          <cell r="H1475">
            <v>17366.810000000001</v>
          </cell>
          <cell r="R1475">
            <v>52885.46</v>
          </cell>
          <cell r="S1475">
            <v>0</v>
          </cell>
          <cell r="T1475">
            <v>52885.46</v>
          </cell>
          <cell r="U1475">
            <v>55096.12</v>
          </cell>
          <cell r="V1475">
            <v>210945.19</v>
          </cell>
          <cell r="W1475">
            <v>-155849.07</v>
          </cell>
          <cell r="X1475">
            <v>225085.26</v>
          </cell>
          <cell r="Y1475">
            <v>52885.460000000006</v>
          </cell>
          <cell r="Z1475" t="str">
            <v>Employee Expenses</v>
          </cell>
        </row>
        <row r="1476">
          <cell r="A1476" t="str">
            <v>Taiwan</v>
          </cell>
          <cell r="B1476" t="str">
            <v>Country</v>
          </cell>
          <cell r="C1476" t="str">
            <v>Industrial Sales</v>
          </cell>
          <cell r="D1476" t="str">
            <v>EMPLOYEE</v>
          </cell>
          <cell r="E1476" t="str">
            <v>T&amp;E</v>
          </cell>
          <cell r="G1476">
            <v>3634.23</v>
          </cell>
          <cell r="H1476">
            <v>5734.01</v>
          </cell>
          <cell r="R1476">
            <v>9368.24</v>
          </cell>
          <cell r="S1476">
            <v>0</v>
          </cell>
          <cell r="T1476">
            <v>9368.24</v>
          </cell>
          <cell r="U1476">
            <v>9789.15</v>
          </cell>
          <cell r="V1476">
            <v>43081.760000000002</v>
          </cell>
          <cell r="W1476">
            <v>-33292.61</v>
          </cell>
          <cell r="X1476">
            <v>45983.91</v>
          </cell>
          <cell r="Y1476">
            <v>9368.24</v>
          </cell>
          <cell r="Z1476" t="str">
            <v>T&amp;E</v>
          </cell>
        </row>
        <row r="1477">
          <cell r="A1477" t="str">
            <v>Taiwan</v>
          </cell>
          <cell r="B1477" t="str">
            <v>Country</v>
          </cell>
          <cell r="C1477" t="str">
            <v>Industrial Sales</v>
          </cell>
          <cell r="D1477" t="str">
            <v>EMPLOYEE</v>
          </cell>
          <cell r="E1477" t="str">
            <v>TRAINING</v>
          </cell>
          <cell r="H1477">
            <v>856.3</v>
          </cell>
          <cell r="R1477">
            <v>856.3</v>
          </cell>
          <cell r="S1477">
            <v>0</v>
          </cell>
          <cell r="T1477">
            <v>856.3</v>
          </cell>
          <cell r="U1477">
            <v>887.24</v>
          </cell>
          <cell r="V1477">
            <v>1078.8800000000001</v>
          </cell>
          <cell r="W1477">
            <v>-191.64</v>
          </cell>
          <cell r="X1477">
            <v>1128</v>
          </cell>
          <cell r="Y1477">
            <v>856.3</v>
          </cell>
          <cell r="Z1477" t="str">
            <v>Employee Expenses</v>
          </cell>
        </row>
        <row r="1478">
          <cell r="A1478" t="str">
            <v>Taiwan</v>
          </cell>
          <cell r="B1478" t="str">
            <v>Country</v>
          </cell>
          <cell r="C1478" t="str">
            <v>Industrial Sales</v>
          </cell>
          <cell r="D1478" t="str">
            <v>EMPLOYEE</v>
          </cell>
          <cell r="E1478" t="str">
            <v>TAX_PAYROLL</v>
          </cell>
          <cell r="H1478">
            <v>749.67</v>
          </cell>
          <cell r="R1478">
            <v>749.67</v>
          </cell>
          <cell r="S1478">
            <v>0</v>
          </cell>
          <cell r="T1478">
            <v>749.67</v>
          </cell>
          <cell r="U1478">
            <v>776.76</v>
          </cell>
          <cell r="W1478">
            <v>776.76</v>
          </cell>
          <cell r="Y1478">
            <v>749.67</v>
          </cell>
          <cell r="Z1478" t="str">
            <v>Employee Expenses</v>
          </cell>
        </row>
        <row r="1479">
          <cell r="A1479" t="str">
            <v>Taiwan</v>
          </cell>
          <cell r="B1479" t="str">
            <v>Country</v>
          </cell>
          <cell r="C1479" t="str">
            <v>Industrial Sales</v>
          </cell>
          <cell r="D1479" t="str">
            <v>EMPLOYEE</v>
          </cell>
          <cell r="E1479" t="str">
            <v>PENSION</v>
          </cell>
          <cell r="F1479">
            <v>4836.99</v>
          </cell>
          <cell r="G1479">
            <v>4877.71</v>
          </cell>
          <cell r="H1479">
            <v>4943.76</v>
          </cell>
          <cell r="R1479">
            <v>14658.46</v>
          </cell>
          <cell r="S1479">
            <v>0</v>
          </cell>
          <cell r="T1479">
            <v>14658.46</v>
          </cell>
          <cell r="U1479">
            <v>15270.96</v>
          </cell>
          <cell r="V1479">
            <v>54579.23</v>
          </cell>
          <cell r="W1479">
            <v>-39308.269999999997</v>
          </cell>
          <cell r="X1479">
            <v>58222.2</v>
          </cell>
          <cell r="Y1479">
            <v>14658.460000000001</v>
          </cell>
          <cell r="Z1479" t="str">
            <v>Employee Expenses</v>
          </cell>
        </row>
        <row r="1480">
          <cell r="A1480" t="str">
            <v>Taiwan</v>
          </cell>
          <cell r="B1480" t="str">
            <v>Country</v>
          </cell>
          <cell r="C1480" t="str">
            <v>Industrial Sales</v>
          </cell>
          <cell r="D1480" t="str">
            <v>CUSTOMER</v>
          </cell>
          <cell r="E1480" t="str">
            <v>CONVENTION&amp;SEMINAR</v>
          </cell>
          <cell r="H1480">
            <v>803.78</v>
          </cell>
          <cell r="R1480">
            <v>803.78</v>
          </cell>
          <cell r="S1480">
            <v>0</v>
          </cell>
          <cell r="T1480">
            <v>803.78</v>
          </cell>
          <cell r="U1480">
            <v>832.82</v>
          </cell>
          <cell r="V1480">
            <v>4747.71</v>
          </cell>
          <cell r="W1480">
            <v>-3914.89</v>
          </cell>
          <cell r="X1480">
            <v>5018.25</v>
          </cell>
          <cell r="Y1480">
            <v>803.78</v>
          </cell>
          <cell r="Z1480" t="str">
            <v>Other Direct Opex</v>
          </cell>
        </row>
        <row r="1481">
          <cell r="A1481" t="str">
            <v>Taiwan</v>
          </cell>
          <cell r="B1481" t="str">
            <v>Country</v>
          </cell>
          <cell r="C1481" t="str">
            <v>Industrial Sales</v>
          </cell>
          <cell r="D1481" t="str">
            <v>CUSTOMER</v>
          </cell>
          <cell r="E1481" t="str">
            <v>SMALL_VARIATION</v>
          </cell>
          <cell r="V1481">
            <v>1.1100000000000001</v>
          </cell>
          <cell r="W1481">
            <v>-1.1100000000000001</v>
          </cell>
          <cell r="X1481">
            <v>1.1599999999999999</v>
          </cell>
          <cell r="Y1481">
            <v>0</v>
          </cell>
          <cell r="Z1481" t="str">
            <v>Other Direct Opex</v>
          </cell>
        </row>
        <row r="1482">
          <cell r="A1482" t="str">
            <v>Taiwan</v>
          </cell>
          <cell r="B1482" t="str">
            <v>Country</v>
          </cell>
          <cell r="C1482" t="str">
            <v>Industrial Sales</v>
          </cell>
          <cell r="D1482" t="str">
            <v>SERVICE</v>
          </cell>
          <cell r="E1482" t="str">
            <v>FINANCIAL_INSURANCE</v>
          </cell>
          <cell r="F1482">
            <v>810.27</v>
          </cell>
          <cell r="G1482">
            <v>798.01</v>
          </cell>
          <cell r="H1482">
            <v>810.57</v>
          </cell>
          <cell r="R1482">
            <v>2418.85</v>
          </cell>
          <cell r="S1482">
            <v>0</v>
          </cell>
          <cell r="T1482">
            <v>2418.85</v>
          </cell>
          <cell r="U1482">
            <v>2519.6999999999998</v>
          </cell>
          <cell r="V1482">
            <v>7792.25</v>
          </cell>
          <cell r="W1482">
            <v>-5272.55</v>
          </cell>
          <cell r="X1482">
            <v>8318.65</v>
          </cell>
          <cell r="Y1482">
            <v>2418.85</v>
          </cell>
          <cell r="Z1482" t="str">
            <v>Services</v>
          </cell>
        </row>
        <row r="1483">
          <cell r="A1483" t="str">
            <v>Taiwan</v>
          </cell>
          <cell r="B1483" t="str">
            <v>Country</v>
          </cell>
          <cell r="C1483" t="str">
            <v>Industrial Sales</v>
          </cell>
          <cell r="D1483" t="str">
            <v>SERVICE</v>
          </cell>
          <cell r="E1483" t="str">
            <v>FINANCIAL_OTHER</v>
          </cell>
          <cell r="G1483">
            <v>93.41</v>
          </cell>
          <cell r="H1483">
            <v>81.12</v>
          </cell>
          <cell r="R1483">
            <v>174.53</v>
          </cell>
          <cell r="S1483">
            <v>0</v>
          </cell>
          <cell r="T1483">
            <v>174.53</v>
          </cell>
          <cell r="U1483">
            <v>182.96</v>
          </cell>
          <cell r="V1483">
            <v>168.2</v>
          </cell>
          <cell r="W1483">
            <v>14.76</v>
          </cell>
          <cell r="X1483">
            <v>184.14</v>
          </cell>
          <cell r="Y1483">
            <v>174.53</v>
          </cell>
          <cell r="Z1483" t="str">
            <v>Services</v>
          </cell>
        </row>
        <row r="1484">
          <cell r="A1484" t="str">
            <v>Taiwan</v>
          </cell>
          <cell r="B1484" t="str">
            <v>Country</v>
          </cell>
          <cell r="C1484" t="str">
            <v>Industrial Sales</v>
          </cell>
          <cell r="D1484" t="str">
            <v>SERVICE</v>
          </cell>
          <cell r="E1484" t="str">
            <v>SITE</v>
          </cell>
          <cell r="F1484">
            <v>17.66</v>
          </cell>
          <cell r="G1484">
            <v>3.31</v>
          </cell>
          <cell r="H1484">
            <v>3.37</v>
          </cell>
          <cell r="R1484">
            <v>24.34</v>
          </cell>
          <cell r="S1484">
            <v>0</v>
          </cell>
          <cell r="T1484">
            <v>24.34</v>
          </cell>
          <cell r="U1484">
            <v>25.2</v>
          </cell>
          <cell r="V1484">
            <v>724.96</v>
          </cell>
          <cell r="W1484">
            <v>-699.76</v>
          </cell>
          <cell r="X1484">
            <v>770.63</v>
          </cell>
          <cell r="Y1484">
            <v>24.34</v>
          </cell>
          <cell r="Z1484" t="str">
            <v>Services</v>
          </cell>
        </row>
        <row r="1485">
          <cell r="A1485" t="str">
            <v>Taiwan</v>
          </cell>
          <cell r="B1485" t="str">
            <v>Country</v>
          </cell>
          <cell r="C1485" t="str">
            <v>Industrial Sales</v>
          </cell>
          <cell r="D1485" t="str">
            <v>GOODS</v>
          </cell>
          <cell r="E1485" t="str">
            <v>OFFICE&amp;STATIONARY</v>
          </cell>
          <cell r="H1485">
            <v>35.729999999999997</v>
          </cell>
          <cell r="R1485">
            <v>35.729999999999997</v>
          </cell>
          <cell r="S1485">
            <v>0</v>
          </cell>
          <cell r="T1485">
            <v>35.729999999999997</v>
          </cell>
          <cell r="U1485">
            <v>37.020000000000003</v>
          </cell>
          <cell r="V1485">
            <v>128.80000000000001</v>
          </cell>
          <cell r="W1485">
            <v>-91.78</v>
          </cell>
          <cell r="X1485">
            <v>134.44999999999999</v>
          </cell>
          <cell r="Y1485">
            <v>35.729999999999997</v>
          </cell>
          <cell r="Z1485" t="str">
            <v>Other Direct Opex</v>
          </cell>
        </row>
        <row r="1486">
          <cell r="A1486" t="str">
            <v>Taiwan</v>
          </cell>
          <cell r="B1486" t="str">
            <v>Country</v>
          </cell>
          <cell r="C1486" t="str">
            <v>Industrial Sales</v>
          </cell>
          <cell r="D1486" t="str">
            <v>GOODS</v>
          </cell>
          <cell r="E1486" t="str">
            <v>EQUIPMENT&amp;FURNITURE</v>
          </cell>
          <cell r="V1486">
            <v>513.76</v>
          </cell>
          <cell r="W1486">
            <v>-513.76</v>
          </cell>
          <cell r="X1486">
            <v>574.01</v>
          </cell>
          <cell r="Y1486">
            <v>0</v>
          </cell>
          <cell r="Z1486" t="str">
            <v>Other Direct Opex</v>
          </cell>
        </row>
        <row r="1487">
          <cell r="A1487" t="str">
            <v>Taiwan</v>
          </cell>
          <cell r="B1487" t="str">
            <v>Country</v>
          </cell>
          <cell r="C1487" t="str">
            <v>Industrial Sales</v>
          </cell>
          <cell r="D1487" t="str">
            <v>GOODS</v>
          </cell>
          <cell r="E1487" t="str">
            <v>POSTAGE</v>
          </cell>
          <cell r="G1487">
            <v>20.5</v>
          </cell>
          <cell r="H1487">
            <v>82.59</v>
          </cell>
          <cell r="R1487">
            <v>103.09</v>
          </cell>
          <cell r="S1487">
            <v>0</v>
          </cell>
          <cell r="T1487">
            <v>103.09</v>
          </cell>
          <cell r="U1487">
            <v>107.29</v>
          </cell>
          <cell r="V1487">
            <v>816.22</v>
          </cell>
          <cell r="W1487">
            <v>-708.93</v>
          </cell>
          <cell r="X1487">
            <v>861.61</v>
          </cell>
          <cell r="Y1487">
            <v>103.09</v>
          </cell>
          <cell r="Z1487" t="str">
            <v>Other Direct Opex</v>
          </cell>
        </row>
        <row r="1488">
          <cell r="A1488" t="str">
            <v>Taiwan</v>
          </cell>
          <cell r="B1488" t="str">
            <v>Country</v>
          </cell>
          <cell r="C1488" t="str">
            <v>Industrial Sales</v>
          </cell>
          <cell r="D1488" t="str">
            <v>GOODS</v>
          </cell>
          <cell r="E1488" t="str">
            <v>CLOTHING_SAFETY</v>
          </cell>
          <cell r="V1488">
            <v>361.84</v>
          </cell>
          <cell r="W1488">
            <v>-361.84</v>
          </cell>
          <cell r="X1488">
            <v>388.64</v>
          </cell>
          <cell r="Y1488">
            <v>0</v>
          </cell>
          <cell r="Z1488" t="str">
            <v>Other Direct Opex</v>
          </cell>
        </row>
        <row r="1489">
          <cell r="A1489" t="str">
            <v>Taiwan</v>
          </cell>
          <cell r="B1489" t="str">
            <v>Country</v>
          </cell>
          <cell r="C1489" t="str">
            <v>Industrial Sales</v>
          </cell>
          <cell r="D1489" t="str">
            <v>GOODS</v>
          </cell>
          <cell r="E1489" t="str">
            <v>GIFT</v>
          </cell>
          <cell r="V1489">
            <v>45.56</v>
          </cell>
          <cell r="W1489">
            <v>-45.56</v>
          </cell>
          <cell r="X1489">
            <v>48.07</v>
          </cell>
          <cell r="Y1489">
            <v>0</v>
          </cell>
          <cell r="Z1489" t="str">
            <v>Other Direct Opex</v>
          </cell>
        </row>
        <row r="1490">
          <cell r="A1490" t="str">
            <v>Taiwan</v>
          </cell>
          <cell r="B1490" t="str">
            <v>Country</v>
          </cell>
          <cell r="C1490" t="str">
            <v>Industrial Sales</v>
          </cell>
          <cell r="D1490" t="str">
            <v>GOODS</v>
          </cell>
          <cell r="E1490" t="str">
            <v>OTHER</v>
          </cell>
          <cell r="G1490">
            <v>49.69</v>
          </cell>
          <cell r="R1490">
            <v>49.69</v>
          </cell>
          <cell r="S1490">
            <v>0</v>
          </cell>
          <cell r="T1490">
            <v>49.69</v>
          </cell>
          <cell r="U1490">
            <v>52.62</v>
          </cell>
          <cell r="W1490">
            <v>52.62</v>
          </cell>
          <cell r="Y1490">
            <v>49.69</v>
          </cell>
          <cell r="Z1490" t="str">
            <v>Other Direct Opex</v>
          </cell>
        </row>
        <row r="1491">
          <cell r="A1491" t="str">
            <v>Taiwan</v>
          </cell>
          <cell r="B1491" t="str">
            <v>Country</v>
          </cell>
          <cell r="C1491" t="str">
            <v>Industrial Sales</v>
          </cell>
          <cell r="D1491" t="str">
            <v>M&amp;R</v>
          </cell>
          <cell r="E1491" t="str">
            <v>M&amp;R</v>
          </cell>
          <cell r="V1491">
            <v>360.59</v>
          </cell>
          <cell r="W1491">
            <v>-360.59</v>
          </cell>
          <cell r="X1491">
            <v>417.06</v>
          </cell>
          <cell r="Y1491">
            <v>0</v>
          </cell>
          <cell r="Z1491" t="str">
            <v>Other Direct Opex</v>
          </cell>
        </row>
        <row r="1492">
          <cell r="A1492" t="str">
            <v>Taiwan</v>
          </cell>
          <cell r="B1492" t="str">
            <v>Country</v>
          </cell>
          <cell r="C1492" t="str">
            <v>Industrial Sales</v>
          </cell>
          <cell r="D1492" t="str">
            <v>PRODUCT_TRANSPORTATI</v>
          </cell>
          <cell r="E1492" t="str">
            <v>FREIGHT_TRUCK</v>
          </cell>
          <cell r="V1492">
            <v>106.74</v>
          </cell>
          <cell r="W1492">
            <v>-106.74</v>
          </cell>
          <cell r="X1492">
            <v>116.69</v>
          </cell>
          <cell r="Y1492">
            <v>0</v>
          </cell>
          <cell r="Z1492" t="str">
            <v>Freight/Transportation</v>
          </cell>
        </row>
        <row r="1493">
          <cell r="A1493" t="str">
            <v>Taiwan</v>
          </cell>
          <cell r="B1493" t="str">
            <v>Country</v>
          </cell>
          <cell r="C1493" t="str">
            <v>Industrial Sales</v>
          </cell>
          <cell r="D1493" t="str">
            <v>OTHER CASH</v>
          </cell>
          <cell r="E1493" t="str">
            <v>OTHER</v>
          </cell>
          <cell r="V1493">
            <v>12</v>
          </cell>
          <cell r="W1493">
            <v>-12</v>
          </cell>
          <cell r="X1493">
            <v>12.7</v>
          </cell>
          <cell r="Y1493">
            <v>0</v>
          </cell>
          <cell r="Z1493" t="str">
            <v>Other Direct Opex</v>
          </cell>
        </row>
        <row r="1494">
          <cell r="A1494" t="str">
            <v>Taiwan</v>
          </cell>
          <cell r="B1494" t="str">
            <v>Country</v>
          </cell>
          <cell r="C1494" t="str">
            <v>Industrial Sales</v>
          </cell>
          <cell r="D1494" t="str">
            <v>EMIT</v>
          </cell>
          <cell r="E1494" t="str">
            <v>SYSTEMS</v>
          </cell>
          <cell r="G1494">
            <v>184.46</v>
          </cell>
          <cell r="H1494">
            <v>72.930000000000007</v>
          </cell>
          <cell r="R1494">
            <v>257.39</v>
          </cell>
          <cell r="S1494">
            <v>0</v>
          </cell>
          <cell r="T1494">
            <v>257.39</v>
          </cell>
          <cell r="U1494">
            <v>270.87</v>
          </cell>
          <cell r="W1494">
            <v>270.87</v>
          </cell>
          <cell r="Y1494">
            <v>257.39</v>
          </cell>
          <cell r="Z1494" t="str">
            <v>Services</v>
          </cell>
        </row>
        <row r="1495">
          <cell r="A1495" t="str">
            <v>Taiwan</v>
          </cell>
          <cell r="B1495" t="str">
            <v>Country</v>
          </cell>
          <cell r="C1495" t="str">
            <v>Industrial Sales</v>
          </cell>
          <cell r="D1495" t="str">
            <v>EMIT</v>
          </cell>
          <cell r="E1495" t="str">
            <v>TELECOM</v>
          </cell>
          <cell r="G1495">
            <v>373.83</v>
          </cell>
          <cell r="H1495">
            <v>743.51</v>
          </cell>
          <cell r="R1495">
            <v>1117.3399999999999</v>
          </cell>
          <cell r="S1495">
            <v>0</v>
          </cell>
          <cell r="T1495">
            <v>1117.3399999999999</v>
          </cell>
          <cell r="U1495">
            <v>1166.18</v>
          </cell>
          <cell r="V1495">
            <v>4612.03</v>
          </cell>
          <cell r="W1495">
            <v>-3445.85</v>
          </cell>
          <cell r="X1495">
            <v>4920.6899999999996</v>
          </cell>
          <cell r="Y1495">
            <v>1117.3399999999999</v>
          </cell>
          <cell r="Z1495" t="str">
            <v>Services</v>
          </cell>
        </row>
        <row r="1496">
          <cell r="A1496" t="str">
            <v>Taiwan</v>
          </cell>
          <cell r="B1496" t="str">
            <v>Country</v>
          </cell>
          <cell r="C1496" t="str">
            <v>Industrial Sales</v>
          </cell>
          <cell r="D1496" t="str">
            <v>PUBLIC_AFFAIRS</v>
          </cell>
          <cell r="E1496" t="str">
            <v>PUBLIC_RELATION</v>
          </cell>
          <cell r="V1496">
            <v>911.13</v>
          </cell>
          <cell r="W1496">
            <v>-911.13</v>
          </cell>
          <cell r="X1496">
            <v>961.31</v>
          </cell>
          <cell r="Y1496">
            <v>0</v>
          </cell>
          <cell r="Z1496" t="str">
            <v>Services</v>
          </cell>
        </row>
        <row r="1497">
          <cell r="A1497" t="str">
            <v>Taiwan</v>
          </cell>
          <cell r="B1497" t="str">
            <v>Country</v>
          </cell>
          <cell r="C1497" t="str">
            <v>Industrial Sales</v>
          </cell>
          <cell r="D1497" t="str">
            <v>TREASURERS</v>
          </cell>
          <cell r="E1497" t="str">
            <v>FINANCIAL_OTHER</v>
          </cell>
          <cell r="F1497">
            <v>112.63</v>
          </cell>
          <cell r="G1497">
            <v>5.62</v>
          </cell>
          <cell r="H1497">
            <v>8.26</v>
          </cell>
          <cell r="R1497">
            <v>126.51</v>
          </cell>
          <cell r="S1497">
            <v>0</v>
          </cell>
          <cell r="T1497">
            <v>126.51</v>
          </cell>
          <cell r="U1497">
            <v>130.56</v>
          </cell>
          <cell r="V1497">
            <v>596.79999999999995</v>
          </cell>
          <cell r="W1497">
            <v>-466.24</v>
          </cell>
          <cell r="X1497">
            <v>635.49</v>
          </cell>
          <cell r="Y1497">
            <v>126.51</v>
          </cell>
          <cell r="Z1497" t="str">
            <v>Services</v>
          </cell>
        </row>
        <row r="1498">
          <cell r="A1498" t="str">
            <v>Taiwan</v>
          </cell>
          <cell r="B1498" t="str">
            <v>Country</v>
          </cell>
          <cell r="C1498" t="str">
            <v>PCI Sales Ovh</v>
          </cell>
          <cell r="D1498" t="str">
            <v>TREASURERS</v>
          </cell>
          <cell r="E1498" t="str">
            <v>FINANCIAL_OTHER</v>
          </cell>
          <cell r="V1498">
            <v>0</v>
          </cell>
          <cell r="W1498">
            <v>0</v>
          </cell>
          <cell r="X1498">
            <v>0.03</v>
          </cell>
          <cell r="Y1498">
            <v>0</v>
          </cell>
          <cell r="Z1498" t="str">
            <v>Services</v>
          </cell>
        </row>
        <row r="1499">
          <cell r="A1499" t="str">
            <v>Taiwan</v>
          </cell>
          <cell r="B1499" t="str">
            <v>Country</v>
          </cell>
          <cell r="C1499" t="str">
            <v/>
          </cell>
          <cell r="D1499" t="str">
            <v>EMPLOYEE</v>
          </cell>
          <cell r="E1499" t="str">
            <v>SWB</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1002053.76</v>
          </cell>
          <cell r="T1499">
            <v>-1002053.76</v>
          </cell>
          <cell r="U1499">
            <v>0</v>
          </cell>
          <cell r="V1499">
            <v>0</v>
          </cell>
          <cell r="W1499">
            <v>0</v>
          </cell>
          <cell r="X1499">
            <v>0</v>
          </cell>
          <cell r="Y1499">
            <v>0</v>
          </cell>
          <cell r="Z1499" t="str">
            <v>Employee Expenses</v>
          </cell>
        </row>
        <row r="1500">
          <cell r="A1500" t="str">
            <v>Taiwan</v>
          </cell>
          <cell r="B1500" t="str">
            <v>Country</v>
          </cell>
          <cell r="C1500" t="str">
            <v/>
          </cell>
          <cell r="D1500" t="str">
            <v>EMPLOYEE</v>
          </cell>
          <cell r="E1500" t="str">
            <v>T&amp;E</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206221.92</v>
          </cell>
          <cell r="T1500">
            <v>-206221.92</v>
          </cell>
          <cell r="U1500">
            <v>0</v>
          </cell>
          <cell r="V1500">
            <v>0</v>
          </cell>
          <cell r="W1500">
            <v>0</v>
          </cell>
          <cell r="X1500">
            <v>0</v>
          </cell>
          <cell r="Y1500">
            <v>0</v>
          </cell>
          <cell r="Z1500" t="str">
            <v>T&amp;E</v>
          </cell>
        </row>
        <row r="1501">
          <cell r="A1501" t="str">
            <v>Taiwan</v>
          </cell>
          <cell r="B1501" t="str">
            <v>Country</v>
          </cell>
          <cell r="C1501" t="str">
            <v/>
          </cell>
          <cell r="D1501" t="str">
            <v>ASP</v>
          </cell>
          <cell r="E1501" t="str">
            <v>ASP</v>
          </cell>
          <cell r="F1501">
            <v>0</v>
          </cell>
          <cell r="G1501">
            <v>0</v>
          </cell>
          <cell r="H1501">
            <v>0</v>
          </cell>
          <cell r="I1501">
            <v>0</v>
          </cell>
          <cell r="J1501">
            <v>0</v>
          </cell>
          <cell r="K1501">
            <v>0</v>
          </cell>
          <cell r="L1501">
            <v>0</v>
          </cell>
          <cell r="M1501">
            <v>0</v>
          </cell>
          <cell r="N1501">
            <v>0</v>
          </cell>
          <cell r="O1501">
            <v>0</v>
          </cell>
          <cell r="P1501">
            <v>0</v>
          </cell>
          <cell r="Q1501">
            <v>0</v>
          </cell>
          <cell r="R1501">
            <v>0</v>
          </cell>
          <cell r="S1501">
            <v>-32.520000000000003</v>
          </cell>
          <cell r="T1501">
            <v>32.520000000000003</v>
          </cell>
          <cell r="U1501">
            <v>0</v>
          </cell>
          <cell r="V1501">
            <v>0</v>
          </cell>
          <cell r="W1501">
            <v>0</v>
          </cell>
          <cell r="X1501">
            <v>0</v>
          </cell>
          <cell r="Y1501">
            <v>0</v>
          </cell>
          <cell r="Z1501" t="str">
            <v>ASP</v>
          </cell>
        </row>
        <row r="1502">
          <cell r="A1502" t="str">
            <v>Taiwan</v>
          </cell>
          <cell r="B1502" t="str">
            <v>Country</v>
          </cell>
          <cell r="C1502" t="str">
            <v/>
          </cell>
          <cell r="D1502" t="str">
            <v>COMMISSIONS</v>
          </cell>
          <cell r="E1502" t="str">
            <v>COMMISSIONS</v>
          </cell>
          <cell r="V1502">
            <v>0</v>
          </cell>
          <cell r="W1502">
            <v>0</v>
          </cell>
          <cell r="X1502">
            <v>0</v>
          </cell>
          <cell r="Y1502">
            <v>0</v>
          </cell>
          <cell r="Z1502" t="str">
            <v>Commissions (3rd Party)</v>
          </cell>
        </row>
        <row r="1503">
          <cell r="A1503" t="str">
            <v>Taiwan</v>
          </cell>
          <cell r="B1503" t="str">
            <v>Country</v>
          </cell>
          <cell r="C1503" t="str">
            <v/>
          </cell>
          <cell r="D1503" t="str">
            <v>SERVICE</v>
          </cell>
          <cell r="E1503" t="str">
            <v>OTHER</v>
          </cell>
          <cell r="F1503">
            <v>0</v>
          </cell>
          <cell r="G1503">
            <v>0</v>
          </cell>
          <cell r="H1503">
            <v>0</v>
          </cell>
          <cell r="I1503">
            <v>0</v>
          </cell>
          <cell r="J1503">
            <v>0</v>
          </cell>
          <cell r="K1503">
            <v>0</v>
          </cell>
          <cell r="L1503">
            <v>0</v>
          </cell>
          <cell r="M1503">
            <v>0</v>
          </cell>
          <cell r="N1503">
            <v>0</v>
          </cell>
          <cell r="O1503">
            <v>0</v>
          </cell>
          <cell r="P1503">
            <v>0</v>
          </cell>
          <cell r="Q1503">
            <v>0</v>
          </cell>
          <cell r="R1503">
            <v>0</v>
          </cell>
          <cell r="S1503">
            <v>158917.20000000001</v>
          </cell>
          <cell r="T1503">
            <v>-158917.20000000001</v>
          </cell>
          <cell r="U1503">
            <v>0</v>
          </cell>
          <cell r="V1503">
            <v>0</v>
          </cell>
          <cell r="W1503">
            <v>0</v>
          </cell>
          <cell r="X1503">
            <v>0</v>
          </cell>
          <cell r="Y1503">
            <v>0</v>
          </cell>
          <cell r="Z1503" t="str">
            <v>Other Direct Opex</v>
          </cell>
        </row>
        <row r="1504">
          <cell r="A1504" t="str">
            <v>Taiwan</v>
          </cell>
          <cell r="B1504" t="str">
            <v>Country</v>
          </cell>
          <cell r="C1504" t="str">
            <v/>
          </cell>
          <cell r="D1504" t="str">
            <v>PRODUCT_TRANSPORTATI</v>
          </cell>
          <cell r="E1504" t="str">
            <v>TRANSPORTATION_OTHER</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68885.399999999994</v>
          </cell>
          <cell r="T1504">
            <v>-68885.399999999994</v>
          </cell>
          <cell r="U1504">
            <v>0</v>
          </cell>
          <cell r="V1504">
            <v>0</v>
          </cell>
          <cell r="W1504">
            <v>0</v>
          </cell>
          <cell r="X1504">
            <v>0</v>
          </cell>
          <cell r="Y1504">
            <v>0</v>
          </cell>
          <cell r="Z1504" t="str">
            <v>Freight/Transportation</v>
          </cell>
        </row>
        <row r="1505">
          <cell r="A1505" t="str">
            <v>Taiwan</v>
          </cell>
          <cell r="B1505" t="str">
            <v>Country</v>
          </cell>
          <cell r="C1505" t="str">
            <v/>
          </cell>
          <cell r="D1505" t="str">
            <v>OTHER CASH</v>
          </cell>
          <cell r="E1505" t="str">
            <v>OTHER</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295201.08</v>
          </cell>
          <cell r="T1505">
            <v>-295201.08</v>
          </cell>
          <cell r="U1505">
            <v>0</v>
          </cell>
          <cell r="V1505">
            <v>0</v>
          </cell>
          <cell r="W1505">
            <v>0</v>
          </cell>
          <cell r="X1505">
            <v>0</v>
          </cell>
          <cell r="Y1505">
            <v>0</v>
          </cell>
          <cell r="Z1505" t="str">
            <v>Other Direct Opex</v>
          </cell>
        </row>
        <row r="1506">
          <cell r="A1506" t="str">
            <v>Taiwan</v>
          </cell>
          <cell r="B1506" t="str">
            <v>Country</v>
          </cell>
          <cell r="C1506" t="str">
            <v/>
          </cell>
          <cell r="D1506" t="str">
            <v>FINANCIAL_NON CASH</v>
          </cell>
          <cell r="E1506" t="str">
            <v>DEPRECIATION</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358.8</v>
          </cell>
          <cell r="T1506">
            <v>-358.8</v>
          </cell>
          <cell r="U1506">
            <v>0</v>
          </cell>
          <cell r="V1506">
            <v>0</v>
          </cell>
          <cell r="W1506">
            <v>0</v>
          </cell>
          <cell r="X1506">
            <v>0</v>
          </cell>
          <cell r="Y1506">
            <v>0</v>
          </cell>
          <cell r="Z1506" t="str">
            <v>Non Cash</v>
          </cell>
        </row>
        <row r="1507">
          <cell r="A1507" t="str">
            <v>Vietnam</v>
          </cell>
          <cell r="B1507" t="str">
            <v>Country</v>
          </cell>
          <cell r="C1507" t="str">
            <v/>
          </cell>
          <cell r="D1507" t="str">
            <v>EMPLOYEE</v>
          </cell>
          <cell r="E1507" t="str">
            <v>SWB</v>
          </cell>
          <cell r="Q1507">
            <v>0</v>
          </cell>
          <cell r="R1507">
            <v>0</v>
          </cell>
          <cell r="S1507">
            <v>1832965.23</v>
          </cell>
          <cell r="T1507">
            <v>-1832965.23</v>
          </cell>
          <cell r="U1507">
            <v>0</v>
          </cell>
          <cell r="V1507">
            <v>1409786.63</v>
          </cell>
          <cell r="W1507">
            <v>-1409786.63</v>
          </cell>
          <cell r="X1507">
            <v>1409786.63</v>
          </cell>
          <cell r="Y1507">
            <v>0</v>
          </cell>
          <cell r="Z1507" t="str">
            <v>Employee Expenses</v>
          </cell>
        </row>
        <row r="1508">
          <cell r="A1508" t="str">
            <v>Vietnam</v>
          </cell>
          <cell r="B1508" t="str">
            <v>Country</v>
          </cell>
          <cell r="C1508" t="str">
            <v/>
          </cell>
          <cell r="D1508" t="str">
            <v>EMPLOYEE</v>
          </cell>
          <cell r="E1508" t="str">
            <v>T&amp;E</v>
          </cell>
          <cell r="Q1508">
            <v>0</v>
          </cell>
          <cell r="R1508">
            <v>0</v>
          </cell>
          <cell r="S1508">
            <v>-19811.45</v>
          </cell>
          <cell r="T1508">
            <v>19811.45</v>
          </cell>
          <cell r="U1508">
            <v>0</v>
          </cell>
          <cell r="W1508">
            <v>0</v>
          </cell>
          <cell r="Y1508">
            <v>0</v>
          </cell>
          <cell r="Z1508" t="str">
            <v>T&amp;E</v>
          </cell>
        </row>
        <row r="1509">
          <cell r="A1509" t="str">
            <v>Vietnam</v>
          </cell>
          <cell r="B1509" t="str">
            <v>Country</v>
          </cell>
          <cell r="C1509" t="str">
            <v/>
          </cell>
          <cell r="D1509" t="str">
            <v>SERVICE</v>
          </cell>
          <cell r="E1509" t="str">
            <v>OTHER</v>
          </cell>
          <cell r="Q1509">
            <v>0</v>
          </cell>
          <cell r="R1509">
            <v>0</v>
          </cell>
          <cell r="S1509">
            <v>-21331.98</v>
          </cell>
          <cell r="T1509">
            <v>21331.98</v>
          </cell>
          <cell r="U1509">
            <v>0</v>
          </cell>
          <cell r="W1509">
            <v>0</v>
          </cell>
          <cell r="Y1509">
            <v>0</v>
          </cell>
          <cell r="Z1509" t="str">
            <v>Other Direct Opex</v>
          </cell>
        </row>
        <row r="1510">
          <cell r="A1510" t="str">
            <v>Vietnam</v>
          </cell>
          <cell r="B1510" t="str">
            <v>Country</v>
          </cell>
          <cell r="C1510" t="str">
            <v/>
          </cell>
          <cell r="D1510" t="str">
            <v>OTHER CASH</v>
          </cell>
          <cell r="E1510" t="str">
            <v>OTHER</v>
          </cell>
          <cell r="Q1510">
            <v>0</v>
          </cell>
          <cell r="R1510">
            <v>0</v>
          </cell>
          <cell r="S1510">
            <v>-158582.39999999999</v>
          </cell>
          <cell r="T1510">
            <v>158582.39999999999</v>
          </cell>
          <cell r="U1510">
            <v>0</v>
          </cell>
          <cell r="V1510">
            <v>0</v>
          </cell>
          <cell r="W1510">
            <v>0</v>
          </cell>
          <cell r="X1510">
            <v>0</v>
          </cell>
          <cell r="Y1510">
            <v>0</v>
          </cell>
          <cell r="Z1510" t="str">
            <v>Other Direct Opex</v>
          </cell>
        </row>
        <row r="1511">
          <cell r="A1511" t="str">
            <v>Vietnam</v>
          </cell>
          <cell r="B1511" t="str">
            <v>Country</v>
          </cell>
          <cell r="C1511" t="str">
            <v/>
          </cell>
          <cell r="D1511" t="str">
            <v>FINANCIAL_NON CASH</v>
          </cell>
          <cell r="E1511" t="str">
            <v>DEPRECIATION</v>
          </cell>
          <cell r="Q1511">
            <v>0</v>
          </cell>
          <cell r="R1511">
            <v>0</v>
          </cell>
          <cell r="S1511">
            <v>-9318.58</v>
          </cell>
          <cell r="T1511">
            <v>9318.58</v>
          </cell>
          <cell r="U1511">
            <v>0</v>
          </cell>
          <cell r="W1511">
            <v>0</v>
          </cell>
          <cell r="Y1511">
            <v>0</v>
          </cell>
          <cell r="Z1511" t="str">
            <v>Non Cash</v>
          </cell>
        </row>
      </sheetData>
      <sheetData sheetId="22" refreshError="1"/>
      <sheetData sheetId="23"/>
      <sheetData sheetId="24" refreshError="1"/>
      <sheetData sheetId="25" refreshError="1"/>
      <sheetData sheetId="26" refreshError="1"/>
      <sheetData sheetId="2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ira"/>
      <sheetName val="hrd"/>
      <sheetName val="devapriya"/>
      <sheetName val="chandima"/>
      <sheetName val="dilhani"/>
      <sheetName val="rs"/>
      <sheetName val="Sheet1"/>
      <sheetName val="master"/>
      <sheetName val="stationery"/>
      <sheetName val="Stats"/>
      <sheetName val="BLProf"/>
      <sheetName val="BS"/>
      <sheetName val="IS STD"/>
      <sheetName val="ProjNext"/>
      <sheetName val="Info"/>
      <sheetName val="Date Setup"/>
      <sheetName val="IS Mon"/>
      <sheetName val="ProjCurr"/>
    </sheetNames>
    <sheetDataSet>
      <sheetData sheetId="0" refreshError="1">
        <row r="7">
          <cell r="A7" t="str">
            <v>Description</v>
          </cell>
          <cell r="B7" t="str">
            <v>Cost per Unit</v>
          </cell>
          <cell r="C7" t="str">
            <v>Cost</v>
          </cell>
          <cell r="D7" t="str">
            <v>Jan</v>
          </cell>
          <cell r="F7" t="str">
            <v>Feb</v>
          </cell>
          <cell r="H7" t="str">
            <v>Mar</v>
          </cell>
          <cell r="J7" t="str">
            <v>Apr</v>
          </cell>
          <cell r="L7" t="str">
            <v>May</v>
          </cell>
          <cell r="N7" t="str">
            <v>Jun</v>
          </cell>
          <cell r="P7" t="str">
            <v>Jul</v>
          </cell>
          <cell r="R7" t="str">
            <v>Aug</v>
          </cell>
          <cell r="T7" t="str">
            <v>Sep</v>
          </cell>
          <cell r="V7" t="str">
            <v>Oct</v>
          </cell>
          <cell r="X7" t="str">
            <v>Nov</v>
          </cell>
          <cell r="Z7" t="str">
            <v>Dec</v>
          </cell>
          <cell r="AB7" t="str">
            <v>TOTAL</v>
          </cell>
        </row>
        <row r="8">
          <cell r="C8" t="str">
            <v>per unit</v>
          </cell>
          <cell r="D8" t="str">
            <v>No of</v>
          </cell>
          <cell r="E8" t="str">
            <v>Cost</v>
          </cell>
          <cell r="F8" t="str">
            <v>No of</v>
          </cell>
          <cell r="G8" t="str">
            <v>Cost</v>
          </cell>
          <cell r="H8" t="str">
            <v>No of</v>
          </cell>
          <cell r="I8" t="str">
            <v>Cost</v>
          </cell>
          <cell r="J8" t="str">
            <v>No of</v>
          </cell>
          <cell r="K8" t="str">
            <v>Cost</v>
          </cell>
          <cell r="L8" t="str">
            <v>No of</v>
          </cell>
          <cell r="M8" t="str">
            <v>Cost</v>
          </cell>
          <cell r="N8" t="str">
            <v>No of</v>
          </cell>
          <cell r="O8" t="str">
            <v>Cost</v>
          </cell>
          <cell r="P8" t="str">
            <v>No of</v>
          </cell>
          <cell r="Q8" t="str">
            <v>Cost</v>
          </cell>
          <cell r="R8" t="str">
            <v>No of</v>
          </cell>
          <cell r="S8" t="str">
            <v>Cost</v>
          </cell>
          <cell r="T8" t="str">
            <v>No of</v>
          </cell>
          <cell r="U8" t="str">
            <v>Cost</v>
          </cell>
          <cell r="V8" t="str">
            <v>No of</v>
          </cell>
          <cell r="W8" t="str">
            <v>Cost</v>
          </cell>
          <cell r="X8" t="str">
            <v>No of</v>
          </cell>
          <cell r="Y8" t="str">
            <v>Cost</v>
          </cell>
          <cell r="Z8" t="str">
            <v>No of</v>
          </cell>
          <cell r="AA8" t="str">
            <v>Cost</v>
          </cell>
          <cell r="AB8" t="str">
            <v>COST</v>
          </cell>
        </row>
        <row r="9">
          <cell r="C9" t="str">
            <v>2001</v>
          </cell>
          <cell r="D9" t="str">
            <v>Units</v>
          </cell>
          <cell r="F9" t="str">
            <v>Units</v>
          </cell>
          <cell r="H9" t="str">
            <v>Units</v>
          </cell>
          <cell r="J9" t="str">
            <v>Units</v>
          </cell>
          <cell r="L9" t="str">
            <v>Units</v>
          </cell>
          <cell r="N9" t="str">
            <v>Units</v>
          </cell>
          <cell r="P9" t="str">
            <v>Units</v>
          </cell>
          <cell r="R9" t="str">
            <v>Units</v>
          </cell>
          <cell r="T9" t="str">
            <v>Units</v>
          </cell>
          <cell r="V9" t="str">
            <v>Units</v>
          </cell>
          <cell r="X9" t="str">
            <v>Units</v>
          </cell>
          <cell r="Z9" t="str">
            <v>Units</v>
          </cell>
        </row>
        <row r="10">
          <cell r="A10" t="str">
            <v>A B H FORMS</v>
          </cell>
          <cell r="B10">
            <v>5</v>
          </cell>
        </row>
        <row r="11">
          <cell r="A11" t="str">
            <v>ART PAPER - 150 GSM SIZE A4 YELLOW</v>
          </cell>
          <cell r="B11">
            <v>3</v>
          </cell>
        </row>
        <row r="12">
          <cell r="A12" t="str">
            <v>BATTERY PENLIGHT (AA) 1.5V</v>
          </cell>
          <cell r="B12">
            <v>15</v>
          </cell>
          <cell r="D12">
            <v>6</v>
          </cell>
          <cell r="F12">
            <v>4</v>
          </cell>
          <cell r="H12">
            <v>4</v>
          </cell>
          <cell r="J12">
            <v>4</v>
          </cell>
          <cell r="L12">
            <v>4</v>
          </cell>
          <cell r="N12">
            <v>4</v>
          </cell>
          <cell r="P12">
            <v>4</v>
          </cell>
          <cell r="R12">
            <v>4</v>
          </cell>
          <cell r="T12">
            <v>4</v>
          </cell>
          <cell r="V12">
            <v>4</v>
          </cell>
          <cell r="X12">
            <v>4</v>
          </cell>
          <cell r="Z12">
            <v>4</v>
          </cell>
        </row>
        <row r="13">
          <cell r="A13" t="str">
            <v>BF STK (HR) GRN</v>
          </cell>
          <cell r="B13">
            <v>12.3</v>
          </cell>
          <cell r="D13">
            <v>10</v>
          </cell>
        </row>
        <row r="14">
          <cell r="A14" t="str">
            <v>BF STK (HR) RED</v>
          </cell>
          <cell r="B14">
            <v>12.3</v>
          </cell>
          <cell r="D14">
            <v>10</v>
          </cell>
        </row>
        <row r="15">
          <cell r="A15" t="str">
            <v>BF STK (HR) YEL</v>
          </cell>
          <cell r="B15">
            <v>12.3</v>
          </cell>
          <cell r="D15">
            <v>10</v>
          </cell>
        </row>
        <row r="16">
          <cell r="A16" t="str">
            <v>BINDING WIRE 10.00 MM - IBICO</v>
          </cell>
          <cell r="B16">
            <v>22.68</v>
          </cell>
        </row>
        <row r="17">
          <cell r="A17" t="str">
            <v>BINDING WIRE 12.00 MM - IBICO</v>
          </cell>
          <cell r="B17">
            <v>26.25</v>
          </cell>
        </row>
        <row r="18">
          <cell r="A18" t="str">
            <v>BINDING WIRE 6.00 MM - IBICO</v>
          </cell>
          <cell r="B18">
            <v>13.65</v>
          </cell>
        </row>
        <row r="19">
          <cell r="A19" t="str">
            <v>BINDING WIRE 8.00 MM - IBICO</v>
          </cell>
          <cell r="B19">
            <v>18.899999999999999</v>
          </cell>
        </row>
        <row r="20">
          <cell r="A20" t="str">
            <v>BLUE COLOUR BOARDS A4</v>
          </cell>
          <cell r="B20">
            <v>8.5</v>
          </cell>
        </row>
        <row r="21">
          <cell r="A21" t="str">
            <v>BOX FILES</v>
          </cell>
          <cell r="B21">
            <v>175</v>
          </cell>
          <cell r="D21">
            <v>5</v>
          </cell>
        </row>
        <row r="22">
          <cell r="A22" t="str">
            <v>BULL DOG CLIP 2" PLASTIC</v>
          </cell>
          <cell r="B22">
            <v>12</v>
          </cell>
          <cell r="D22">
            <v>5</v>
          </cell>
          <cell r="N22">
            <v>5</v>
          </cell>
        </row>
        <row r="23">
          <cell r="A23" t="str">
            <v>C.R.BOOK 3 COIR</v>
          </cell>
          <cell r="B23">
            <v>30</v>
          </cell>
          <cell r="D23">
            <v>3</v>
          </cell>
        </row>
        <row r="24">
          <cell r="A24" t="str">
            <v>CARBON PAPERS (BLUE)</v>
          </cell>
          <cell r="B24">
            <v>135</v>
          </cell>
          <cell r="D24">
            <v>1</v>
          </cell>
        </row>
        <row r="25">
          <cell r="A25" t="str">
            <v xml:space="preserve">CARDBOARD FILES </v>
          </cell>
          <cell r="B25">
            <v>3.25</v>
          </cell>
          <cell r="D25">
            <v>10</v>
          </cell>
          <cell r="N25">
            <v>10</v>
          </cell>
        </row>
        <row r="26">
          <cell r="A26" t="str">
            <v>CARDBOARD FILES (Printed - Blue)</v>
          </cell>
          <cell r="B26">
            <v>5.5</v>
          </cell>
        </row>
        <row r="27">
          <cell r="A27" t="str">
            <v>CARDBOARD FILES (Printed - Red)</v>
          </cell>
          <cell r="B27">
            <v>5.5</v>
          </cell>
        </row>
        <row r="28">
          <cell r="A28" t="str">
            <v>CD (RE WRITABLE)</v>
          </cell>
          <cell r="B28">
            <v>85</v>
          </cell>
        </row>
        <row r="29">
          <cell r="A29" t="str">
            <v>CELLO TAPE 1"</v>
          </cell>
          <cell r="B29">
            <v>15.46</v>
          </cell>
          <cell r="D29">
            <v>1</v>
          </cell>
          <cell r="J29">
            <v>1</v>
          </cell>
          <cell r="P29">
            <v>1</v>
          </cell>
          <cell r="W29">
            <v>1</v>
          </cell>
        </row>
        <row r="30">
          <cell r="A30" t="str">
            <v>CELLO TAPE 3"</v>
          </cell>
          <cell r="B30">
            <v>52</v>
          </cell>
          <cell r="D30">
            <v>2</v>
          </cell>
        </row>
        <row r="31">
          <cell r="A31" t="str">
            <v>COMPUTER BINDER 15"*11"</v>
          </cell>
          <cell r="B31">
            <v>160</v>
          </cell>
        </row>
        <row r="32">
          <cell r="A32" t="str">
            <v>COMPUTER PAPER 15"*11"</v>
          </cell>
          <cell r="B32">
            <v>745</v>
          </cell>
        </row>
        <row r="33">
          <cell r="A33" t="str">
            <v>COMPUTER PAPER 9.5"*11"</v>
          </cell>
          <cell r="B33">
            <v>475</v>
          </cell>
          <cell r="X33">
            <v>1</v>
          </cell>
          <cell r="Z33">
            <v>1</v>
          </cell>
        </row>
        <row r="34">
          <cell r="A34" t="str">
            <v>COMPUTER PAPER -APPRAISAL FORMS</v>
          </cell>
          <cell r="B34">
            <v>1380</v>
          </cell>
        </row>
        <row r="35">
          <cell r="A35" t="str">
            <v>CORRECTING FLUID</v>
          </cell>
          <cell r="B35">
            <v>169</v>
          </cell>
        </row>
        <row r="36">
          <cell r="A36" t="str">
            <v xml:space="preserve">DATA CARTRIDGE </v>
          </cell>
          <cell r="B36">
            <v>2000</v>
          </cell>
        </row>
        <row r="37">
          <cell r="A37" t="str">
            <v>DEATH DONATION FORMS - SINHALA</v>
          </cell>
          <cell r="B37">
            <v>3.5</v>
          </cell>
        </row>
        <row r="38">
          <cell r="A38" t="str">
            <v>DISKETTES 3.5M</v>
          </cell>
          <cell r="B38">
            <v>35</v>
          </cell>
        </row>
        <row r="39">
          <cell r="A39" t="str">
            <v>DOUBLE SIDE TAPE 1"</v>
          </cell>
          <cell r="B39">
            <v>105</v>
          </cell>
          <cell r="D39">
            <v>2</v>
          </cell>
        </row>
        <row r="40">
          <cell r="A40" t="str">
            <v>DRAWING PIN MULTI COLOR</v>
          </cell>
          <cell r="B40">
            <v>55</v>
          </cell>
        </row>
        <row r="41">
          <cell r="A41" t="str">
            <v>EMPLOYEE PERSONNEL RECORDS</v>
          </cell>
          <cell r="B41">
            <v>4.5</v>
          </cell>
        </row>
        <row r="42">
          <cell r="A42" t="str">
            <v>EMPLOYEE REC.EVALUATION FORM</v>
          </cell>
          <cell r="B42">
            <v>110</v>
          </cell>
        </row>
        <row r="43">
          <cell r="A43" t="str">
            <v>ENVELOP - PIN MAILER 9.5" X 5.5" INSE - BON</v>
          </cell>
          <cell r="B43">
            <v>4900</v>
          </cell>
        </row>
        <row r="44">
          <cell r="A44" t="str">
            <v>ENVELOP - PIN MAILER 9.5" X 5.5" PAY SLIPS</v>
          </cell>
          <cell r="B44">
            <v>3995</v>
          </cell>
        </row>
        <row r="45">
          <cell r="A45" t="str">
            <v>ENVELOPES KEY</v>
          </cell>
          <cell r="B45">
            <v>0.45</v>
          </cell>
          <cell r="D45">
            <v>30</v>
          </cell>
          <cell r="F45">
            <v>30</v>
          </cell>
          <cell r="H45">
            <v>30</v>
          </cell>
          <cell r="J45">
            <v>30</v>
          </cell>
          <cell r="L45">
            <v>30</v>
          </cell>
          <cell r="N45">
            <v>30</v>
          </cell>
          <cell r="P45">
            <v>30</v>
          </cell>
          <cell r="R45">
            <v>30</v>
          </cell>
          <cell r="T45">
            <v>30</v>
          </cell>
          <cell r="V45">
            <v>30</v>
          </cell>
          <cell r="X45">
            <v>30</v>
          </cell>
          <cell r="Z45">
            <v>30</v>
          </cell>
        </row>
        <row r="46">
          <cell r="A46" t="str">
            <v>ENVELOPS PLAIN WHITE 4.25"*9"</v>
          </cell>
          <cell r="B46">
            <v>0.68</v>
          </cell>
        </row>
        <row r="47">
          <cell r="A47" t="str">
            <v>ENVELOPS PRINTED EXTRA LARGE</v>
          </cell>
          <cell r="B47">
            <v>7</v>
          </cell>
          <cell r="D47">
            <v>10</v>
          </cell>
          <cell r="F47">
            <v>10</v>
          </cell>
          <cell r="H47">
            <v>10</v>
          </cell>
          <cell r="J47">
            <v>10</v>
          </cell>
          <cell r="L47">
            <v>10</v>
          </cell>
          <cell r="N47">
            <v>10</v>
          </cell>
          <cell r="P47">
            <v>10</v>
          </cell>
          <cell r="R47">
            <v>10</v>
          </cell>
          <cell r="T47">
            <v>10</v>
          </cell>
          <cell r="V47">
            <v>10</v>
          </cell>
          <cell r="X47">
            <v>10</v>
          </cell>
          <cell r="Z47">
            <v>10</v>
          </cell>
        </row>
        <row r="48">
          <cell r="A48" t="str">
            <v>ERASERS</v>
          </cell>
          <cell r="B48">
            <v>14</v>
          </cell>
          <cell r="D48">
            <v>1</v>
          </cell>
          <cell r="N48">
            <v>1</v>
          </cell>
        </row>
        <row r="49">
          <cell r="A49" t="str">
            <v>EXIT PASS</v>
          </cell>
          <cell r="B49">
            <v>92</v>
          </cell>
          <cell r="D49">
            <v>1</v>
          </cell>
          <cell r="H49">
            <v>1</v>
          </cell>
          <cell r="L49">
            <v>1</v>
          </cell>
          <cell r="P49">
            <v>1</v>
          </cell>
          <cell r="T49">
            <v>1</v>
          </cell>
          <cell r="X49">
            <v>1</v>
          </cell>
        </row>
        <row r="50">
          <cell r="A50" t="str">
            <v>FAX ROLL 210 X 50 X 25.4</v>
          </cell>
          <cell r="B50">
            <v>210</v>
          </cell>
        </row>
        <row r="51">
          <cell r="A51" t="str">
            <v>FILE SEPARATORS - PLASTIC</v>
          </cell>
          <cell r="B51">
            <v>40</v>
          </cell>
        </row>
        <row r="52">
          <cell r="A52" t="str">
            <v>FILLING POCKET (PLASTIC)</v>
          </cell>
          <cell r="B52">
            <v>50</v>
          </cell>
        </row>
        <row r="53">
          <cell r="A53" t="str">
            <v>FLAG TAPE (3M)</v>
          </cell>
          <cell r="B53">
            <v>195</v>
          </cell>
        </row>
        <row r="54">
          <cell r="A54" t="str">
            <v>GATE PASS BOOK H.R.D</v>
          </cell>
          <cell r="B54">
            <v>115</v>
          </cell>
        </row>
        <row r="55">
          <cell r="A55" t="str">
            <v>GUM BOTTLE (SMALL)</v>
          </cell>
          <cell r="B55">
            <v>25</v>
          </cell>
          <cell r="D55">
            <v>1</v>
          </cell>
          <cell r="N55">
            <v>1</v>
          </cell>
        </row>
        <row r="56">
          <cell r="A56" t="str">
            <v>GUM TAPE 2" BROWN</v>
          </cell>
          <cell r="B56">
            <v>27.83</v>
          </cell>
        </row>
        <row r="57">
          <cell r="A57" t="str">
            <v>GUM TAPE 2" CLEAR</v>
          </cell>
          <cell r="B57">
            <v>27.82</v>
          </cell>
        </row>
        <row r="58">
          <cell r="A58" t="str">
            <v>HIGHLIGHTER (GREEN)</v>
          </cell>
          <cell r="B58">
            <v>45</v>
          </cell>
          <cell r="D58">
            <v>3</v>
          </cell>
          <cell r="F58">
            <v>3</v>
          </cell>
          <cell r="H58">
            <v>3</v>
          </cell>
          <cell r="J58">
            <v>3</v>
          </cell>
          <cell r="L58">
            <v>3</v>
          </cell>
          <cell r="N58">
            <v>3</v>
          </cell>
          <cell r="P58">
            <v>3</v>
          </cell>
          <cell r="R58">
            <v>3</v>
          </cell>
          <cell r="T58">
            <v>3</v>
          </cell>
          <cell r="V58">
            <v>3</v>
          </cell>
          <cell r="X58">
            <v>3</v>
          </cell>
          <cell r="Z58">
            <v>3</v>
          </cell>
        </row>
        <row r="59">
          <cell r="A59" t="str">
            <v>HIGHLIGHTER (ORANGE)</v>
          </cell>
          <cell r="B59">
            <v>45</v>
          </cell>
          <cell r="D59">
            <v>3</v>
          </cell>
          <cell r="F59">
            <v>3</v>
          </cell>
          <cell r="H59">
            <v>3</v>
          </cell>
          <cell r="J59">
            <v>3</v>
          </cell>
          <cell r="L59">
            <v>3</v>
          </cell>
          <cell r="N59">
            <v>3</v>
          </cell>
          <cell r="P59">
            <v>3</v>
          </cell>
          <cell r="R59">
            <v>3</v>
          </cell>
          <cell r="T59">
            <v>3</v>
          </cell>
          <cell r="V59">
            <v>3</v>
          </cell>
          <cell r="X59">
            <v>3</v>
          </cell>
          <cell r="Z59">
            <v>3</v>
          </cell>
        </row>
        <row r="60">
          <cell r="A60" t="str">
            <v>HIGHLIGHTER (PINK)</v>
          </cell>
          <cell r="B60">
            <v>45</v>
          </cell>
          <cell r="D60">
            <v>3</v>
          </cell>
          <cell r="F60">
            <v>3</v>
          </cell>
          <cell r="H60">
            <v>3</v>
          </cell>
          <cell r="J60">
            <v>3</v>
          </cell>
          <cell r="L60">
            <v>3</v>
          </cell>
          <cell r="N60">
            <v>3</v>
          </cell>
          <cell r="P60">
            <v>3</v>
          </cell>
          <cell r="R60">
            <v>3</v>
          </cell>
          <cell r="T60">
            <v>3</v>
          </cell>
          <cell r="V60">
            <v>3</v>
          </cell>
          <cell r="X60">
            <v>3</v>
          </cell>
          <cell r="Z60">
            <v>3</v>
          </cell>
        </row>
        <row r="61">
          <cell r="A61" t="str">
            <v>HIGHLIGHTER (YELLOW)</v>
          </cell>
          <cell r="B61">
            <v>45</v>
          </cell>
          <cell r="D61">
            <v>3</v>
          </cell>
          <cell r="F61">
            <v>3</v>
          </cell>
          <cell r="H61">
            <v>3</v>
          </cell>
          <cell r="J61">
            <v>3</v>
          </cell>
          <cell r="L61">
            <v>3</v>
          </cell>
          <cell r="N61">
            <v>3</v>
          </cell>
          <cell r="P61">
            <v>3</v>
          </cell>
          <cell r="R61">
            <v>3</v>
          </cell>
          <cell r="T61">
            <v>3</v>
          </cell>
          <cell r="V61">
            <v>3</v>
          </cell>
          <cell r="X61">
            <v>3</v>
          </cell>
          <cell r="Z61">
            <v>3</v>
          </cell>
        </row>
        <row r="62">
          <cell r="A62" t="str">
            <v>ID CARDS CLIPS</v>
          </cell>
          <cell r="B62">
            <v>15</v>
          </cell>
        </row>
        <row r="63">
          <cell r="A63" t="str">
            <v>INCREMENTS LETTER SINHALA (2ply Con P)</v>
          </cell>
          <cell r="B63">
            <v>1.65</v>
          </cell>
        </row>
        <row r="64">
          <cell r="A64" t="str">
            <v>LAMINATING POUCHES 150X(65X95)MM</v>
          </cell>
          <cell r="B64">
            <v>1.4</v>
          </cell>
        </row>
        <row r="65">
          <cell r="A65" t="str">
            <v xml:space="preserve">LAMINATING POUCHES 250X60X91MM </v>
          </cell>
          <cell r="B65">
            <v>2.5</v>
          </cell>
        </row>
        <row r="66">
          <cell r="A66" t="str">
            <v>LAMINATING POUCHES 80X(216X303)MM (A4)</v>
          </cell>
          <cell r="B66">
            <v>7.5</v>
          </cell>
          <cell r="D66">
            <v>10</v>
          </cell>
          <cell r="N66">
            <v>10</v>
          </cell>
        </row>
        <row r="67">
          <cell r="A67" t="str">
            <v>LAMINATING POUCHES 80X(303X426)MM (A3)</v>
          </cell>
          <cell r="B67">
            <v>12</v>
          </cell>
          <cell r="D67">
            <v>10</v>
          </cell>
          <cell r="N67">
            <v>10</v>
          </cell>
        </row>
        <row r="68">
          <cell r="A68" t="str">
            <v>LASER TONER (1100)</v>
          </cell>
          <cell r="B68">
            <v>6500</v>
          </cell>
          <cell r="D68">
            <v>1</v>
          </cell>
          <cell r="J68">
            <v>1</v>
          </cell>
          <cell r="P68">
            <v>1</v>
          </cell>
          <cell r="V68">
            <v>1</v>
          </cell>
        </row>
        <row r="69">
          <cell r="A69" t="str">
            <v>LEAVE APPLICATION FORM (BLUE)</v>
          </cell>
          <cell r="B69">
            <v>80</v>
          </cell>
          <cell r="D69">
            <v>5</v>
          </cell>
          <cell r="F69">
            <v>5</v>
          </cell>
          <cell r="H69">
            <v>5</v>
          </cell>
          <cell r="J69">
            <v>5</v>
          </cell>
          <cell r="L69">
            <v>5</v>
          </cell>
          <cell r="N69">
            <v>5</v>
          </cell>
          <cell r="P69">
            <v>5</v>
          </cell>
          <cell r="R69">
            <v>5</v>
          </cell>
          <cell r="T69">
            <v>5</v>
          </cell>
          <cell r="V69">
            <v>5</v>
          </cell>
          <cell r="X69">
            <v>5</v>
          </cell>
          <cell r="Z69">
            <v>5</v>
          </cell>
        </row>
        <row r="70">
          <cell r="A70" t="str">
            <v>LEAVE APPLICATION FORM (PINK)</v>
          </cell>
          <cell r="B70">
            <v>80</v>
          </cell>
          <cell r="F70">
            <v>2</v>
          </cell>
          <cell r="H70">
            <v>2</v>
          </cell>
          <cell r="J70">
            <v>2</v>
          </cell>
          <cell r="L70">
            <v>2</v>
          </cell>
          <cell r="N70">
            <v>2</v>
          </cell>
          <cell r="P70">
            <v>2</v>
          </cell>
          <cell r="R70">
            <v>2</v>
          </cell>
          <cell r="T70">
            <v>2</v>
          </cell>
          <cell r="V70">
            <v>2</v>
          </cell>
          <cell r="X70">
            <v>2</v>
          </cell>
          <cell r="Z70">
            <v>2</v>
          </cell>
        </row>
        <row r="71">
          <cell r="A71" t="str">
            <v>LETTER - CONFIRMATION - BOOKS X 100</v>
          </cell>
          <cell r="B71">
            <v>145</v>
          </cell>
        </row>
        <row r="72">
          <cell r="A72" t="str">
            <v>LETTER HEAD A4</v>
          </cell>
          <cell r="B72">
            <v>1.85</v>
          </cell>
        </row>
        <row r="73">
          <cell r="A73" t="str">
            <v>LETTER HEADS CONTINUATION PAPER</v>
          </cell>
          <cell r="B73">
            <v>2.25</v>
          </cell>
        </row>
        <row r="74">
          <cell r="A74" t="str">
            <v>LETTERS  EXTENSION CONFIRMATION PAD</v>
          </cell>
          <cell r="B74">
            <v>285</v>
          </cell>
        </row>
        <row r="75">
          <cell r="A75" t="str">
            <v>LETTERS PROBATION - EXTENSION PAD</v>
          </cell>
          <cell r="B75">
            <v>285</v>
          </cell>
        </row>
        <row r="76">
          <cell r="A76" t="str">
            <v>MAGI BOARD PEN (BLACK)</v>
          </cell>
          <cell r="B76">
            <v>45</v>
          </cell>
        </row>
        <row r="77">
          <cell r="A77" t="str">
            <v>MAGI BOARD PEN (BLUE)</v>
          </cell>
          <cell r="B77">
            <v>45</v>
          </cell>
        </row>
        <row r="78">
          <cell r="A78" t="str">
            <v>MAGI BOARD PEN (GREEN)</v>
          </cell>
          <cell r="B78">
            <v>45</v>
          </cell>
        </row>
        <row r="79">
          <cell r="A79" t="str">
            <v>MAGI BOARD PEN (RED)</v>
          </cell>
          <cell r="B79">
            <v>45</v>
          </cell>
        </row>
        <row r="80">
          <cell r="A80" t="str">
            <v>MASKING TAPE 1"</v>
          </cell>
          <cell r="B80">
            <v>47.5</v>
          </cell>
          <cell r="D80">
            <v>2</v>
          </cell>
          <cell r="F80">
            <v>2</v>
          </cell>
          <cell r="H80">
            <v>2</v>
          </cell>
          <cell r="J80">
            <v>2</v>
          </cell>
          <cell r="L80">
            <v>2</v>
          </cell>
          <cell r="N80">
            <v>2</v>
          </cell>
          <cell r="P80">
            <v>2</v>
          </cell>
          <cell r="R80">
            <v>2</v>
          </cell>
          <cell r="T80">
            <v>2</v>
          </cell>
          <cell r="V80">
            <v>2</v>
          </cell>
          <cell r="X80">
            <v>2</v>
          </cell>
          <cell r="Z80">
            <v>2</v>
          </cell>
        </row>
        <row r="81">
          <cell r="A81" t="str">
            <v>MASKING TAPE 2"</v>
          </cell>
          <cell r="B81">
            <v>110</v>
          </cell>
          <cell r="D81">
            <v>1</v>
          </cell>
        </row>
        <row r="82">
          <cell r="A82" t="str">
            <v>MEDICAL CERTIFICATE</v>
          </cell>
          <cell r="B82">
            <v>40</v>
          </cell>
          <cell r="D82">
            <v>5</v>
          </cell>
          <cell r="F82">
            <v>5</v>
          </cell>
          <cell r="H82">
            <v>5</v>
          </cell>
          <cell r="J82">
            <v>5</v>
          </cell>
          <cell r="L82">
            <v>5</v>
          </cell>
          <cell r="N82">
            <v>5</v>
          </cell>
          <cell r="P82">
            <v>5</v>
          </cell>
          <cell r="R82">
            <v>5</v>
          </cell>
          <cell r="T82">
            <v>5</v>
          </cell>
          <cell r="V82">
            <v>5</v>
          </cell>
          <cell r="X82">
            <v>5</v>
          </cell>
          <cell r="Z82">
            <v>5</v>
          </cell>
        </row>
        <row r="83">
          <cell r="A83" t="str">
            <v>MEDICAL RECORD SHEET - GREEN</v>
          </cell>
          <cell r="B83">
            <v>1.9</v>
          </cell>
          <cell r="D83">
            <v>50</v>
          </cell>
        </row>
        <row r="84">
          <cell r="A84" t="str">
            <v>MEDICAL RECORD SHEET- WHITE</v>
          </cell>
          <cell r="B84">
            <v>1.9</v>
          </cell>
          <cell r="D84">
            <v>5000</v>
          </cell>
        </row>
        <row r="85">
          <cell r="A85" t="str">
            <v>MEDICAL RECORD SHEET-BLUE</v>
          </cell>
          <cell r="B85">
            <v>1.9</v>
          </cell>
          <cell r="D85">
            <v>5000</v>
          </cell>
        </row>
        <row r="86">
          <cell r="A86" t="str">
            <v>MEDICAL RECORD SHEET-PINK</v>
          </cell>
          <cell r="B86">
            <v>1.9</v>
          </cell>
          <cell r="D86">
            <v>500</v>
          </cell>
        </row>
        <row r="87">
          <cell r="A87" t="str">
            <v>MEDICAL RECORD SHEET-YELLOW</v>
          </cell>
          <cell r="B87">
            <v>1.9</v>
          </cell>
          <cell r="D87">
            <v>200</v>
          </cell>
        </row>
        <row r="88">
          <cell r="A88" t="str">
            <v>MEDICINE ENVELOPES</v>
          </cell>
          <cell r="B88">
            <v>0.5</v>
          </cell>
          <cell r="D88">
            <v>2000</v>
          </cell>
        </row>
        <row r="89">
          <cell r="A89" t="str">
            <v>MEDICINE INSURANCE CLAIM BOOK</v>
          </cell>
          <cell r="B89">
            <v>155</v>
          </cell>
          <cell r="D89">
            <v>2</v>
          </cell>
          <cell r="N89">
            <v>2</v>
          </cell>
        </row>
        <row r="90">
          <cell r="A90" t="str">
            <v>MONITOR EXERCISES BOOK 160 PGS</v>
          </cell>
          <cell r="B90">
            <v>19</v>
          </cell>
          <cell r="D90">
            <v>5</v>
          </cell>
          <cell r="F90">
            <v>5</v>
          </cell>
          <cell r="H90">
            <v>5</v>
          </cell>
          <cell r="J90">
            <v>5</v>
          </cell>
          <cell r="L90">
            <v>5</v>
          </cell>
          <cell r="N90">
            <v>5</v>
          </cell>
          <cell r="P90">
            <v>5</v>
          </cell>
          <cell r="R90">
            <v>5</v>
          </cell>
          <cell r="T90">
            <v>5</v>
          </cell>
          <cell r="V90">
            <v>5</v>
          </cell>
          <cell r="X90">
            <v>5</v>
          </cell>
          <cell r="Z90">
            <v>5</v>
          </cell>
        </row>
        <row r="91">
          <cell r="A91" t="str">
            <v>NOTE PAD</v>
          </cell>
          <cell r="B91">
            <v>16</v>
          </cell>
          <cell r="D91">
            <v>7</v>
          </cell>
          <cell r="N91">
            <v>7</v>
          </cell>
        </row>
        <row r="92">
          <cell r="A92" t="str">
            <v>PAPER CLIP PLASTIC</v>
          </cell>
          <cell r="B92">
            <v>0.45</v>
          </cell>
        </row>
        <row r="93">
          <cell r="A93" t="str">
            <v>PAPER FASTENERS</v>
          </cell>
          <cell r="B93">
            <v>120</v>
          </cell>
        </row>
        <row r="94">
          <cell r="A94" t="str">
            <v>PENS BALL POINT(BLACK)</v>
          </cell>
          <cell r="B94">
            <v>20</v>
          </cell>
          <cell r="D94">
            <v>8</v>
          </cell>
          <cell r="F94">
            <v>8</v>
          </cell>
          <cell r="H94">
            <v>8</v>
          </cell>
          <cell r="J94">
            <v>8</v>
          </cell>
          <cell r="L94">
            <v>8</v>
          </cell>
          <cell r="N94">
            <v>8</v>
          </cell>
          <cell r="P94">
            <v>8</v>
          </cell>
          <cell r="R94">
            <v>8</v>
          </cell>
          <cell r="T94">
            <v>8</v>
          </cell>
          <cell r="V94">
            <v>8</v>
          </cell>
          <cell r="X94">
            <v>8</v>
          </cell>
          <cell r="Z94">
            <v>8</v>
          </cell>
        </row>
        <row r="95">
          <cell r="A95" t="str">
            <v>PENS BALL POINT(BLUE)</v>
          </cell>
          <cell r="B95">
            <v>20</v>
          </cell>
          <cell r="D95">
            <v>8</v>
          </cell>
          <cell r="F95">
            <v>8</v>
          </cell>
          <cell r="H95">
            <v>8</v>
          </cell>
          <cell r="J95">
            <v>8</v>
          </cell>
          <cell r="L95">
            <v>8</v>
          </cell>
          <cell r="N95">
            <v>8</v>
          </cell>
          <cell r="P95">
            <v>8</v>
          </cell>
          <cell r="R95">
            <v>8</v>
          </cell>
          <cell r="T95">
            <v>8</v>
          </cell>
          <cell r="V95">
            <v>8</v>
          </cell>
          <cell r="X95">
            <v>8</v>
          </cell>
          <cell r="Z95">
            <v>8</v>
          </cell>
        </row>
        <row r="96">
          <cell r="A96" t="str">
            <v>PENS BALL POINT(RED)</v>
          </cell>
          <cell r="B96">
            <v>9.5</v>
          </cell>
          <cell r="D96">
            <v>5</v>
          </cell>
          <cell r="N96">
            <v>5</v>
          </cell>
        </row>
        <row r="97">
          <cell r="A97" t="str">
            <v>PERMANENT MARKER PEN (BLACK)</v>
          </cell>
          <cell r="B97">
            <v>52.5</v>
          </cell>
          <cell r="D97">
            <v>5</v>
          </cell>
          <cell r="F97">
            <v>5</v>
          </cell>
          <cell r="H97">
            <v>5</v>
          </cell>
          <cell r="J97">
            <v>5</v>
          </cell>
          <cell r="L97">
            <v>5</v>
          </cell>
          <cell r="N97">
            <v>5</v>
          </cell>
          <cell r="P97">
            <v>5</v>
          </cell>
          <cell r="R97">
            <v>5</v>
          </cell>
          <cell r="T97">
            <v>5</v>
          </cell>
          <cell r="V97">
            <v>5</v>
          </cell>
          <cell r="X97">
            <v>5</v>
          </cell>
          <cell r="Z97">
            <v>5</v>
          </cell>
        </row>
        <row r="98">
          <cell r="A98" t="str">
            <v>PERMANENT MARKER PEN (BLUE)</v>
          </cell>
          <cell r="B98">
            <v>52.5</v>
          </cell>
          <cell r="D98">
            <v>5</v>
          </cell>
          <cell r="F98">
            <v>5</v>
          </cell>
          <cell r="H98">
            <v>5</v>
          </cell>
          <cell r="J98">
            <v>5</v>
          </cell>
          <cell r="L98">
            <v>5</v>
          </cell>
          <cell r="N98">
            <v>5</v>
          </cell>
          <cell r="P98">
            <v>5</v>
          </cell>
          <cell r="R98">
            <v>5</v>
          </cell>
          <cell r="T98">
            <v>5</v>
          </cell>
          <cell r="V98">
            <v>5</v>
          </cell>
          <cell r="X98">
            <v>5</v>
          </cell>
          <cell r="Z98">
            <v>5</v>
          </cell>
        </row>
        <row r="99">
          <cell r="A99" t="str">
            <v>PERMANENT MARKER PEN (RED)</v>
          </cell>
          <cell r="B99">
            <v>55</v>
          </cell>
          <cell r="D99">
            <v>5</v>
          </cell>
          <cell r="F99">
            <v>5</v>
          </cell>
          <cell r="H99">
            <v>5</v>
          </cell>
          <cell r="J99">
            <v>5</v>
          </cell>
          <cell r="L99">
            <v>5</v>
          </cell>
          <cell r="N99">
            <v>5</v>
          </cell>
          <cell r="P99">
            <v>5</v>
          </cell>
          <cell r="R99">
            <v>5</v>
          </cell>
          <cell r="T99">
            <v>5</v>
          </cell>
          <cell r="V99">
            <v>5</v>
          </cell>
          <cell r="X99">
            <v>5</v>
          </cell>
          <cell r="Z99">
            <v>5</v>
          </cell>
        </row>
        <row r="100">
          <cell r="A100" t="str">
            <v>PHOTO COPY PAPER A3</v>
          </cell>
          <cell r="B100">
            <v>650</v>
          </cell>
        </row>
        <row r="101">
          <cell r="A101" t="str">
            <v>PHOTO COPY PAPER A4</v>
          </cell>
          <cell r="B101">
            <v>257</v>
          </cell>
          <cell r="D101">
            <v>1</v>
          </cell>
          <cell r="F101">
            <v>1</v>
          </cell>
          <cell r="H101">
            <v>1</v>
          </cell>
          <cell r="J101">
            <v>1</v>
          </cell>
          <cell r="L101">
            <v>1</v>
          </cell>
          <cell r="N101">
            <v>1</v>
          </cell>
          <cell r="P101">
            <v>1</v>
          </cell>
          <cell r="R101">
            <v>1</v>
          </cell>
          <cell r="T101">
            <v>1</v>
          </cell>
          <cell r="V101">
            <v>1</v>
          </cell>
          <cell r="X101">
            <v>1</v>
          </cell>
          <cell r="Z101">
            <v>1</v>
          </cell>
        </row>
        <row r="102">
          <cell r="A102" t="str">
            <v>PHOTO COPY PAPER B5</v>
          </cell>
          <cell r="B102">
            <v>240</v>
          </cell>
        </row>
        <row r="103">
          <cell r="A103" t="str">
            <v>PHOTO COPY PRINTING CHARGES</v>
          </cell>
          <cell r="B103">
            <v>1.3</v>
          </cell>
        </row>
        <row r="104">
          <cell r="A104" t="str">
            <v xml:space="preserve"> PRINTING CHARGES</v>
          </cell>
          <cell r="B104">
            <v>2</v>
          </cell>
        </row>
        <row r="105">
          <cell r="A105" t="str">
            <v>PHOTO COPY PAPER LEGAL</v>
          </cell>
          <cell r="B105">
            <v>410</v>
          </cell>
        </row>
        <row r="106">
          <cell r="A106" t="str">
            <v>PHOTO QUALITY PAPER</v>
          </cell>
          <cell r="B106">
            <v>1450</v>
          </cell>
        </row>
        <row r="107">
          <cell r="A107" t="str">
            <v>PLASTIC FILE - ASH</v>
          </cell>
          <cell r="B107">
            <v>42.5</v>
          </cell>
          <cell r="D107">
            <v>20</v>
          </cell>
        </row>
        <row r="108">
          <cell r="A108" t="str">
            <v>PLASTIC FILE - YELLOW</v>
          </cell>
          <cell r="B108">
            <v>43</v>
          </cell>
        </row>
        <row r="109">
          <cell r="A109" t="str">
            <v>PLATIGNUM (BLACK)</v>
          </cell>
          <cell r="B109">
            <v>15</v>
          </cell>
        </row>
        <row r="110">
          <cell r="A110" t="str">
            <v>PLATIGNUM (BLUE)</v>
          </cell>
          <cell r="B110">
            <v>15</v>
          </cell>
        </row>
        <row r="111">
          <cell r="A111" t="str">
            <v>PLATIGNUM (RED)</v>
          </cell>
          <cell r="B111">
            <v>15</v>
          </cell>
        </row>
        <row r="112">
          <cell r="A112" t="str">
            <v>POCKET BOOK (NARAH)</v>
          </cell>
          <cell r="B112">
            <v>20</v>
          </cell>
        </row>
        <row r="113">
          <cell r="A113" t="str">
            <v>POST IT NOTE (NEON)  3"*3"</v>
          </cell>
          <cell r="B113">
            <v>425</v>
          </cell>
        </row>
        <row r="114">
          <cell r="A114" t="str">
            <v>POST IT NOTE PAD 2"*3"</v>
          </cell>
          <cell r="B114">
            <v>52.5</v>
          </cell>
        </row>
        <row r="115">
          <cell r="A115" t="str">
            <v>POST IT NOTE PAD1 1/2"*2" NORMAL</v>
          </cell>
          <cell r="B115">
            <v>35</v>
          </cell>
        </row>
        <row r="116">
          <cell r="A116" t="str">
            <v>PRINTED ENVELOP 12"*10"</v>
          </cell>
          <cell r="B116">
            <v>6.25</v>
          </cell>
          <cell r="D116">
            <v>50</v>
          </cell>
          <cell r="N116">
            <v>50</v>
          </cell>
        </row>
        <row r="117">
          <cell r="A117" t="str">
            <v>PRINTED ENVELOP 4.25"*9"</v>
          </cell>
          <cell r="B117">
            <v>2.4</v>
          </cell>
          <cell r="D117">
            <v>50</v>
          </cell>
          <cell r="N117">
            <v>50</v>
          </cell>
        </row>
        <row r="118">
          <cell r="A118" t="str">
            <v>PRINTER RIBBON #DFX- 8000+</v>
          </cell>
          <cell r="B118">
            <v>1900</v>
          </cell>
        </row>
        <row r="119">
          <cell r="A119" t="str">
            <v>PRINTER RIBBON #LQ2070</v>
          </cell>
          <cell r="B119">
            <v>1690</v>
          </cell>
        </row>
        <row r="120">
          <cell r="A120" t="str">
            <v>PRINTER CARTRIDGE HP C6578 (COLOUR)</v>
          </cell>
          <cell r="B120">
            <v>3500</v>
          </cell>
        </row>
        <row r="121">
          <cell r="A121" t="str">
            <v>PRINTER CARTRIDGE BLACK HP 51645AA</v>
          </cell>
          <cell r="B121">
            <v>2950</v>
          </cell>
        </row>
        <row r="122">
          <cell r="A122" t="str">
            <v>REMOVE ON STICKERS</v>
          </cell>
          <cell r="B122">
            <v>0.5</v>
          </cell>
        </row>
        <row r="123">
          <cell r="A123" t="str">
            <v>REPORT- POLICE BOOK</v>
          </cell>
          <cell r="B123">
            <v>185</v>
          </cell>
        </row>
        <row r="124">
          <cell r="A124" t="str">
            <v>SCOTCH TAPE 3/4 MILK WHITE</v>
          </cell>
          <cell r="B124">
            <v>195</v>
          </cell>
        </row>
        <row r="125">
          <cell r="A125" t="str">
            <v xml:space="preserve">SHORT HAND BOOK </v>
          </cell>
          <cell r="B125">
            <v>17.5</v>
          </cell>
        </row>
        <row r="126">
          <cell r="A126" t="str">
            <v>SIGNING PEN BLACK</v>
          </cell>
          <cell r="B126">
            <v>37.5</v>
          </cell>
        </row>
        <row r="127">
          <cell r="A127" t="str">
            <v>SIGNING PEN BLUE</v>
          </cell>
          <cell r="B127">
            <v>37.5</v>
          </cell>
        </row>
        <row r="128">
          <cell r="A128" t="str">
            <v>SONY CD RECORDABLE - 700 MB/80MIN</v>
          </cell>
          <cell r="B128">
            <v>85</v>
          </cell>
        </row>
        <row r="129">
          <cell r="A129" t="str">
            <v>SPIRAL NO.04</v>
          </cell>
          <cell r="B129">
            <v>18.25</v>
          </cell>
        </row>
        <row r="130">
          <cell r="A130" t="str">
            <v>SPIRAL NO.05</v>
          </cell>
          <cell r="B130">
            <v>19</v>
          </cell>
        </row>
        <row r="131">
          <cell r="A131" t="str">
            <v>SPIRAL NO.06</v>
          </cell>
          <cell r="B131">
            <v>21</v>
          </cell>
        </row>
        <row r="132">
          <cell r="A132" t="str">
            <v>SPIRAL NO.07</v>
          </cell>
          <cell r="B132">
            <v>25</v>
          </cell>
        </row>
        <row r="133">
          <cell r="A133" t="str">
            <v>SPIRAL NO.08</v>
          </cell>
          <cell r="B133">
            <v>35</v>
          </cell>
        </row>
        <row r="134">
          <cell r="A134" t="str">
            <v>SPIRAL NO.09</v>
          </cell>
          <cell r="B134">
            <v>40.5</v>
          </cell>
        </row>
        <row r="135">
          <cell r="A135" t="str">
            <v>STAMP PAD (BLUE)</v>
          </cell>
          <cell r="B135">
            <v>95</v>
          </cell>
        </row>
        <row r="136">
          <cell r="A136" t="str">
            <v>STAMP PAD (RED)</v>
          </cell>
          <cell r="B136">
            <v>175</v>
          </cell>
        </row>
        <row r="137">
          <cell r="A137" t="str">
            <v>STAPLER PIN  NO:369</v>
          </cell>
          <cell r="B137">
            <v>9</v>
          </cell>
        </row>
        <row r="138">
          <cell r="A138" t="str">
            <v>STAPLER PIN NO : 10</v>
          </cell>
          <cell r="B138">
            <v>6</v>
          </cell>
          <cell r="D138">
            <v>1</v>
          </cell>
          <cell r="F138">
            <v>1</v>
          </cell>
          <cell r="H138">
            <v>1</v>
          </cell>
          <cell r="J138">
            <v>1</v>
          </cell>
          <cell r="L138">
            <v>1</v>
          </cell>
          <cell r="N138">
            <v>1</v>
          </cell>
          <cell r="P138">
            <v>1</v>
          </cell>
          <cell r="R138">
            <v>1</v>
          </cell>
          <cell r="T138">
            <v>1</v>
          </cell>
          <cell r="V138">
            <v>1</v>
          </cell>
          <cell r="X138">
            <v>1</v>
          </cell>
          <cell r="Z138">
            <v>1</v>
          </cell>
        </row>
        <row r="139">
          <cell r="A139" t="str">
            <v>TIPPEX</v>
          </cell>
          <cell r="B139">
            <v>125</v>
          </cell>
          <cell r="D139">
            <v>1</v>
          </cell>
          <cell r="J139">
            <v>1</v>
          </cell>
          <cell r="P139">
            <v>1</v>
          </cell>
          <cell r="V139">
            <v>1</v>
          </cell>
        </row>
        <row r="140">
          <cell r="A140" t="str">
            <v>TRANSPARENCY SHEETS</v>
          </cell>
          <cell r="B140">
            <v>11</v>
          </cell>
          <cell r="D140">
            <v>20</v>
          </cell>
        </row>
        <row r="141">
          <cell r="A141" t="str">
            <v>VEHICLE EXIT PASS BOOK</v>
          </cell>
          <cell r="B141">
            <v>115</v>
          </cell>
        </row>
        <row r="142">
          <cell r="A142" t="str">
            <v>VISITORS INFORMATION SHEET</v>
          </cell>
          <cell r="B142">
            <v>185</v>
          </cell>
        </row>
        <row r="143">
          <cell r="A143" t="str">
            <v>VOP RECOVERIES</v>
          </cell>
          <cell r="B143">
            <v>140</v>
          </cell>
        </row>
        <row r="144">
          <cell r="A144" t="str">
            <v>WINDOW COVER -F4 CLEAR</v>
          </cell>
          <cell r="B144">
            <v>15</v>
          </cell>
          <cell r="D144">
            <v>25</v>
          </cell>
        </row>
        <row r="145">
          <cell r="A145" t="str">
            <v>WRITING PAD</v>
          </cell>
          <cell r="B145">
            <v>40</v>
          </cell>
          <cell r="D145">
            <v>1</v>
          </cell>
          <cell r="H145">
            <v>1</v>
          </cell>
          <cell r="L145">
            <v>1</v>
          </cell>
          <cell r="P145">
            <v>1</v>
          </cell>
          <cell r="T145">
            <v>1</v>
          </cell>
          <cell r="X145">
            <v>1</v>
          </cell>
        </row>
        <row r="146">
          <cell r="A146" t="str">
            <v>WINDOW ENVELOPES</v>
          </cell>
          <cell r="B146">
            <v>3.75</v>
          </cell>
        </row>
        <row r="147">
          <cell r="A147" t="str">
            <v>BODYLINE WRAPPING PAPER</v>
          </cell>
          <cell r="B147">
            <v>12</v>
          </cell>
          <cell r="D147">
            <v>5</v>
          </cell>
          <cell r="H147">
            <v>5</v>
          </cell>
          <cell r="L147">
            <v>5</v>
          </cell>
          <cell r="P147">
            <v>5</v>
          </cell>
          <cell r="T147">
            <v>5</v>
          </cell>
          <cell r="X147">
            <v>5</v>
          </cell>
        </row>
      </sheetData>
      <sheetData sheetId="1" refreshError="1"/>
      <sheetData sheetId="2" refreshError="1">
        <row r="7">
          <cell r="A7" t="str">
            <v>Description</v>
          </cell>
          <cell r="B7" t="str">
            <v>Cost per Unit</v>
          </cell>
          <cell r="C7" t="str">
            <v>Cost</v>
          </cell>
          <cell r="D7" t="str">
            <v>Jan</v>
          </cell>
          <cell r="F7" t="str">
            <v>Feb</v>
          </cell>
          <cell r="H7" t="str">
            <v>Mar</v>
          </cell>
          <cell r="J7" t="str">
            <v>Apr</v>
          </cell>
          <cell r="L7" t="str">
            <v>May</v>
          </cell>
          <cell r="N7" t="str">
            <v>Jun</v>
          </cell>
          <cell r="P7" t="str">
            <v>Jul</v>
          </cell>
          <cell r="R7" t="str">
            <v>Aug</v>
          </cell>
          <cell r="T7" t="str">
            <v>Sep</v>
          </cell>
          <cell r="V7" t="str">
            <v>Oct</v>
          </cell>
          <cell r="X7" t="str">
            <v>Nov</v>
          </cell>
          <cell r="Z7" t="str">
            <v>Dec</v>
          </cell>
          <cell r="AB7" t="str">
            <v>TOTAL</v>
          </cell>
        </row>
        <row r="8">
          <cell r="C8" t="str">
            <v>per unit</v>
          </cell>
          <cell r="D8" t="str">
            <v>No of</v>
          </cell>
          <cell r="E8" t="str">
            <v>Cost</v>
          </cell>
          <cell r="F8" t="str">
            <v>No of</v>
          </cell>
          <cell r="G8" t="str">
            <v>Cost</v>
          </cell>
          <cell r="H8" t="str">
            <v>No of</v>
          </cell>
          <cell r="I8" t="str">
            <v>Cost</v>
          </cell>
          <cell r="J8" t="str">
            <v>No of</v>
          </cell>
          <cell r="K8" t="str">
            <v>Cost</v>
          </cell>
          <cell r="L8" t="str">
            <v>No of</v>
          </cell>
          <cell r="M8" t="str">
            <v>Cost</v>
          </cell>
          <cell r="N8" t="str">
            <v>No of</v>
          </cell>
          <cell r="O8" t="str">
            <v>Cost</v>
          </cell>
          <cell r="P8" t="str">
            <v>No of</v>
          </cell>
          <cell r="Q8" t="str">
            <v>Cost</v>
          </cell>
          <cell r="R8" t="str">
            <v>No of</v>
          </cell>
          <cell r="S8" t="str">
            <v>Cost</v>
          </cell>
          <cell r="T8" t="str">
            <v>No of</v>
          </cell>
          <cell r="U8" t="str">
            <v>Cost</v>
          </cell>
          <cell r="V8" t="str">
            <v>No of</v>
          </cell>
          <cell r="W8" t="str">
            <v>Cost</v>
          </cell>
          <cell r="X8" t="str">
            <v>No of</v>
          </cell>
          <cell r="Y8" t="str">
            <v>Cost</v>
          </cell>
          <cell r="Z8" t="str">
            <v>No of</v>
          </cell>
          <cell r="AA8" t="str">
            <v>Cost</v>
          </cell>
          <cell r="AB8" t="str">
            <v>COST</v>
          </cell>
        </row>
        <row r="9">
          <cell r="C9" t="str">
            <v>2001</v>
          </cell>
          <cell r="D9" t="str">
            <v>Units</v>
          </cell>
          <cell r="F9" t="str">
            <v>Units</v>
          </cell>
          <cell r="H9" t="str">
            <v>Units</v>
          </cell>
          <cell r="J9" t="str">
            <v>Units</v>
          </cell>
          <cell r="L9" t="str">
            <v>Units</v>
          </cell>
          <cell r="N9" t="str">
            <v>Units</v>
          </cell>
          <cell r="P9" t="str">
            <v>Units</v>
          </cell>
          <cell r="R9" t="str">
            <v>Units</v>
          </cell>
          <cell r="T9" t="str">
            <v>Units</v>
          </cell>
          <cell r="V9" t="str">
            <v>Units</v>
          </cell>
          <cell r="X9" t="str">
            <v>Units</v>
          </cell>
          <cell r="Z9" t="str">
            <v>Units</v>
          </cell>
        </row>
        <row r="10">
          <cell r="A10" t="str">
            <v>A B H FORMS</v>
          </cell>
          <cell r="B10">
            <v>10</v>
          </cell>
          <cell r="D10">
            <v>100</v>
          </cell>
          <cell r="E10">
            <v>1000</v>
          </cell>
          <cell r="F10">
            <v>100</v>
          </cell>
          <cell r="G10">
            <v>1000</v>
          </cell>
          <cell r="H10">
            <v>100</v>
          </cell>
          <cell r="I10">
            <v>1000</v>
          </cell>
          <cell r="J10">
            <v>100</v>
          </cell>
          <cell r="K10">
            <v>1000</v>
          </cell>
          <cell r="L10">
            <v>100</v>
          </cell>
          <cell r="M10">
            <v>1000</v>
          </cell>
          <cell r="N10">
            <v>100</v>
          </cell>
          <cell r="O10">
            <v>1000</v>
          </cell>
          <cell r="P10">
            <v>100</v>
          </cell>
          <cell r="Q10">
            <v>1000</v>
          </cell>
          <cell r="R10">
            <v>100</v>
          </cell>
          <cell r="S10">
            <v>1000</v>
          </cell>
          <cell r="T10">
            <v>100</v>
          </cell>
          <cell r="U10">
            <v>1000</v>
          </cell>
          <cell r="V10">
            <v>100</v>
          </cell>
          <cell r="W10">
            <v>1000</v>
          </cell>
          <cell r="X10">
            <v>100</v>
          </cell>
          <cell r="Y10">
            <v>1000</v>
          </cell>
          <cell r="Z10">
            <v>100</v>
          </cell>
          <cell r="AA10">
            <v>1000</v>
          </cell>
          <cell r="AB10">
            <v>12000</v>
          </cell>
        </row>
        <row r="11">
          <cell r="A11" t="str">
            <v>ART PAPER - 150 GSM SIZE A4 YELLOW</v>
          </cell>
          <cell r="B11">
            <v>3</v>
          </cell>
          <cell r="D11">
            <v>30</v>
          </cell>
          <cell r="E11">
            <v>90</v>
          </cell>
          <cell r="F11">
            <v>30</v>
          </cell>
          <cell r="G11">
            <v>90</v>
          </cell>
          <cell r="H11">
            <v>30</v>
          </cell>
          <cell r="I11">
            <v>90</v>
          </cell>
          <cell r="J11">
            <v>30</v>
          </cell>
          <cell r="K11">
            <v>90</v>
          </cell>
          <cell r="L11">
            <v>30</v>
          </cell>
          <cell r="M11">
            <v>90</v>
          </cell>
          <cell r="N11">
            <v>30</v>
          </cell>
          <cell r="O11">
            <v>90</v>
          </cell>
          <cell r="P11">
            <v>30</v>
          </cell>
          <cell r="Q11">
            <v>90</v>
          </cell>
          <cell r="R11">
            <v>30</v>
          </cell>
          <cell r="S11">
            <v>90</v>
          </cell>
          <cell r="T11">
            <v>30</v>
          </cell>
          <cell r="U11">
            <v>90</v>
          </cell>
          <cell r="V11">
            <v>30</v>
          </cell>
          <cell r="W11">
            <v>90</v>
          </cell>
          <cell r="X11">
            <v>30</v>
          </cell>
          <cell r="Y11">
            <v>90</v>
          </cell>
          <cell r="Z11">
            <v>30</v>
          </cell>
          <cell r="AA11">
            <v>90</v>
          </cell>
          <cell r="AB11">
            <v>1080</v>
          </cell>
        </row>
        <row r="12">
          <cell r="A12" t="str">
            <v>BATTERY PENLIGHT (AA) 1.5V</v>
          </cell>
          <cell r="B12">
            <v>30</v>
          </cell>
          <cell r="D12">
            <v>10</v>
          </cell>
          <cell r="E12">
            <v>300</v>
          </cell>
          <cell r="F12">
            <v>6</v>
          </cell>
          <cell r="G12">
            <v>180</v>
          </cell>
          <cell r="H12">
            <v>10</v>
          </cell>
          <cell r="I12">
            <v>300</v>
          </cell>
          <cell r="J12">
            <v>6</v>
          </cell>
          <cell r="K12">
            <v>180</v>
          </cell>
          <cell r="L12">
            <v>10</v>
          </cell>
          <cell r="M12">
            <v>300</v>
          </cell>
          <cell r="N12">
            <v>6</v>
          </cell>
          <cell r="O12">
            <v>180</v>
          </cell>
          <cell r="P12">
            <v>10</v>
          </cell>
          <cell r="Q12">
            <v>300</v>
          </cell>
          <cell r="R12">
            <v>6</v>
          </cell>
          <cell r="S12">
            <v>180</v>
          </cell>
          <cell r="T12">
            <v>10</v>
          </cell>
          <cell r="U12">
            <v>300</v>
          </cell>
          <cell r="V12">
            <v>6</v>
          </cell>
          <cell r="W12">
            <v>180</v>
          </cell>
          <cell r="X12">
            <v>10</v>
          </cell>
          <cell r="Y12">
            <v>300</v>
          </cell>
          <cell r="Z12">
            <v>6</v>
          </cell>
          <cell r="AA12">
            <v>180</v>
          </cell>
          <cell r="AB12">
            <v>2880</v>
          </cell>
        </row>
        <row r="13">
          <cell r="A13" t="str">
            <v>BF STK (HR) GRN</v>
          </cell>
          <cell r="B13">
            <v>12.3</v>
          </cell>
          <cell r="D13">
            <v>20</v>
          </cell>
          <cell r="E13">
            <v>246</v>
          </cell>
          <cell r="G13">
            <v>0</v>
          </cell>
          <cell r="I13">
            <v>0</v>
          </cell>
          <cell r="K13">
            <v>0</v>
          </cell>
          <cell r="M13">
            <v>0</v>
          </cell>
          <cell r="O13">
            <v>0</v>
          </cell>
          <cell r="Q13">
            <v>0</v>
          </cell>
          <cell r="S13">
            <v>0</v>
          </cell>
          <cell r="U13">
            <v>0</v>
          </cell>
          <cell r="W13">
            <v>0</v>
          </cell>
          <cell r="Y13">
            <v>0</v>
          </cell>
          <cell r="AA13">
            <v>0</v>
          </cell>
          <cell r="AB13">
            <v>246</v>
          </cell>
        </row>
        <row r="14">
          <cell r="A14" t="str">
            <v>BF STK (HR) RED</v>
          </cell>
          <cell r="B14">
            <v>12.3</v>
          </cell>
          <cell r="D14">
            <v>20</v>
          </cell>
          <cell r="E14">
            <v>246</v>
          </cell>
          <cell r="G14">
            <v>0</v>
          </cell>
          <cell r="I14">
            <v>0</v>
          </cell>
          <cell r="K14">
            <v>0</v>
          </cell>
          <cell r="M14">
            <v>0</v>
          </cell>
          <cell r="O14">
            <v>0</v>
          </cell>
          <cell r="Q14">
            <v>0</v>
          </cell>
          <cell r="S14">
            <v>0</v>
          </cell>
          <cell r="U14">
            <v>0</v>
          </cell>
          <cell r="W14">
            <v>0</v>
          </cell>
          <cell r="Y14">
            <v>0</v>
          </cell>
          <cell r="AA14">
            <v>0</v>
          </cell>
          <cell r="AB14">
            <v>246</v>
          </cell>
        </row>
        <row r="15">
          <cell r="A15" t="str">
            <v>BF STK (HR) YEL</v>
          </cell>
          <cell r="B15">
            <v>12.3</v>
          </cell>
          <cell r="D15">
            <v>20</v>
          </cell>
          <cell r="E15">
            <v>246</v>
          </cell>
          <cell r="G15">
            <v>0</v>
          </cell>
          <cell r="I15">
            <v>0</v>
          </cell>
          <cell r="K15">
            <v>0</v>
          </cell>
          <cell r="M15">
            <v>0</v>
          </cell>
          <cell r="O15">
            <v>0</v>
          </cell>
          <cell r="Q15">
            <v>0</v>
          </cell>
          <cell r="S15">
            <v>0</v>
          </cell>
          <cell r="U15">
            <v>0</v>
          </cell>
          <cell r="W15">
            <v>0</v>
          </cell>
          <cell r="Y15">
            <v>0</v>
          </cell>
          <cell r="AA15">
            <v>0</v>
          </cell>
          <cell r="AB15">
            <v>246</v>
          </cell>
        </row>
        <row r="16">
          <cell r="A16" t="str">
            <v>BINDING WIRE 10.00 MM - IBICO</v>
          </cell>
          <cell r="B16">
            <v>22.68</v>
          </cell>
          <cell r="D16">
            <v>20</v>
          </cell>
          <cell r="E16">
            <v>453.6</v>
          </cell>
          <cell r="G16">
            <v>0</v>
          </cell>
          <cell r="I16">
            <v>0</v>
          </cell>
          <cell r="K16">
            <v>0</v>
          </cell>
          <cell r="M16">
            <v>0</v>
          </cell>
          <cell r="N16">
            <v>20</v>
          </cell>
          <cell r="O16">
            <v>453.6</v>
          </cell>
          <cell r="Q16">
            <v>0</v>
          </cell>
          <cell r="S16">
            <v>0</v>
          </cell>
          <cell r="U16">
            <v>0</v>
          </cell>
          <cell r="W16">
            <v>0</v>
          </cell>
          <cell r="Y16">
            <v>0</v>
          </cell>
          <cell r="AA16">
            <v>0</v>
          </cell>
          <cell r="AB16">
            <v>907.2</v>
          </cell>
        </row>
        <row r="17">
          <cell r="A17" t="str">
            <v>BINDING WIRE 12.00 MM - IBICO</v>
          </cell>
          <cell r="B17">
            <v>26.25</v>
          </cell>
          <cell r="D17">
            <v>30</v>
          </cell>
          <cell r="E17">
            <v>787.5</v>
          </cell>
          <cell r="G17">
            <v>0</v>
          </cell>
          <cell r="I17">
            <v>0</v>
          </cell>
          <cell r="K17">
            <v>0</v>
          </cell>
          <cell r="M17">
            <v>0</v>
          </cell>
          <cell r="N17">
            <v>20</v>
          </cell>
          <cell r="O17">
            <v>525</v>
          </cell>
          <cell r="Q17">
            <v>0</v>
          </cell>
          <cell r="S17">
            <v>0</v>
          </cell>
          <cell r="U17">
            <v>0</v>
          </cell>
          <cell r="W17">
            <v>0</v>
          </cell>
          <cell r="Y17">
            <v>0</v>
          </cell>
          <cell r="AA17">
            <v>0</v>
          </cell>
          <cell r="AB17">
            <v>1312.5</v>
          </cell>
        </row>
        <row r="18">
          <cell r="A18" t="str">
            <v>BINDING WIRE 6.00 MM - IBICO</v>
          </cell>
          <cell r="B18">
            <v>13.65</v>
          </cell>
          <cell r="D18">
            <v>20</v>
          </cell>
          <cell r="E18">
            <v>273</v>
          </cell>
          <cell r="G18">
            <v>0</v>
          </cell>
          <cell r="I18">
            <v>0</v>
          </cell>
          <cell r="K18">
            <v>0</v>
          </cell>
          <cell r="M18">
            <v>0</v>
          </cell>
          <cell r="N18">
            <v>20</v>
          </cell>
          <cell r="O18">
            <v>273</v>
          </cell>
          <cell r="P18">
            <v>10</v>
          </cell>
          <cell r="Q18">
            <v>136.5</v>
          </cell>
          <cell r="S18">
            <v>0</v>
          </cell>
          <cell r="U18">
            <v>0</v>
          </cell>
          <cell r="W18">
            <v>0</v>
          </cell>
          <cell r="Y18">
            <v>0</v>
          </cell>
          <cell r="AA18">
            <v>0</v>
          </cell>
          <cell r="AB18">
            <v>682.5</v>
          </cell>
        </row>
        <row r="19">
          <cell r="A19" t="str">
            <v>BINDING WIRE 8.00 MM - IBICO</v>
          </cell>
          <cell r="B19">
            <v>18.899999999999999</v>
          </cell>
          <cell r="D19">
            <v>20</v>
          </cell>
          <cell r="E19">
            <v>378</v>
          </cell>
          <cell r="G19">
            <v>0</v>
          </cell>
          <cell r="I19">
            <v>0</v>
          </cell>
          <cell r="K19">
            <v>0</v>
          </cell>
          <cell r="M19">
            <v>0</v>
          </cell>
          <cell r="N19">
            <v>20</v>
          </cell>
          <cell r="O19">
            <v>378</v>
          </cell>
          <cell r="Q19">
            <v>0</v>
          </cell>
          <cell r="S19">
            <v>0</v>
          </cell>
          <cell r="U19">
            <v>0</v>
          </cell>
          <cell r="W19">
            <v>0</v>
          </cell>
          <cell r="Y19">
            <v>0</v>
          </cell>
          <cell r="AA19">
            <v>0</v>
          </cell>
          <cell r="AB19">
            <v>756</v>
          </cell>
        </row>
        <row r="20">
          <cell r="A20" t="str">
            <v>BLUE COLOUR BOARDS A4</v>
          </cell>
          <cell r="B20">
            <v>8.5</v>
          </cell>
          <cell r="D20">
            <v>100</v>
          </cell>
          <cell r="E20">
            <v>850</v>
          </cell>
          <cell r="G20">
            <v>0</v>
          </cell>
          <cell r="I20">
            <v>0</v>
          </cell>
          <cell r="K20">
            <v>0</v>
          </cell>
          <cell r="M20">
            <v>0</v>
          </cell>
          <cell r="N20">
            <v>100</v>
          </cell>
          <cell r="O20">
            <v>850</v>
          </cell>
          <cell r="P20">
            <v>100</v>
          </cell>
          <cell r="Q20">
            <v>850</v>
          </cell>
          <cell r="S20">
            <v>0</v>
          </cell>
          <cell r="U20">
            <v>0</v>
          </cell>
          <cell r="V20">
            <v>100</v>
          </cell>
          <cell r="W20">
            <v>850</v>
          </cell>
          <cell r="Y20">
            <v>0</v>
          </cell>
          <cell r="AA20">
            <v>0</v>
          </cell>
          <cell r="AB20">
            <v>3400</v>
          </cell>
        </row>
        <row r="21">
          <cell r="A21" t="str">
            <v>BOX FILES</v>
          </cell>
          <cell r="B21">
            <v>175</v>
          </cell>
          <cell r="D21">
            <v>20</v>
          </cell>
          <cell r="E21">
            <v>3500</v>
          </cell>
          <cell r="G21">
            <v>0</v>
          </cell>
          <cell r="I21">
            <v>0</v>
          </cell>
          <cell r="J21">
            <v>10</v>
          </cell>
          <cell r="K21">
            <v>1750</v>
          </cell>
          <cell r="M21">
            <v>0</v>
          </cell>
          <cell r="O21">
            <v>0</v>
          </cell>
          <cell r="P21">
            <v>10</v>
          </cell>
          <cell r="Q21">
            <v>1750</v>
          </cell>
          <cell r="S21">
            <v>0</v>
          </cell>
          <cell r="U21">
            <v>0</v>
          </cell>
          <cell r="V21">
            <v>10</v>
          </cell>
          <cell r="W21">
            <v>1750</v>
          </cell>
          <cell r="Y21">
            <v>0</v>
          </cell>
          <cell r="AA21">
            <v>0</v>
          </cell>
          <cell r="AB21">
            <v>8750</v>
          </cell>
        </row>
        <row r="22">
          <cell r="A22" t="str">
            <v>BULL DOG CLIP 2" PLASTIC</v>
          </cell>
          <cell r="B22">
            <v>12</v>
          </cell>
          <cell r="D22">
            <v>5</v>
          </cell>
          <cell r="E22">
            <v>60</v>
          </cell>
          <cell r="G22">
            <v>0</v>
          </cell>
          <cell r="I22">
            <v>0</v>
          </cell>
          <cell r="J22">
            <v>10</v>
          </cell>
          <cell r="K22">
            <v>120</v>
          </cell>
          <cell r="M22">
            <v>0</v>
          </cell>
          <cell r="O22">
            <v>0</v>
          </cell>
          <cell r="P22">
            <v>5</v>
          </cell>
          <cell r="Q22">
            <v>60</v>
          </cell>
          <cell r="S22">
            <v>0</v>
          </cell>
          <cell r="U22">
            <v>0</v>
          </cell>
          <cell r="W22">
            <v>0</v>
          </cell>
          <cell r="Y22">
            <v>0</v>
          </cell>
          <cell r="AA22">
            <v>0</v>
          </cell>
          <cell r="AB22">
            <v>240</v>
          </cell>
        </row>
        <row r="23">
          <cell r="A23" t="str">
            <v>C.R.BOOK 3 COIR</v>
          </cell>
          <cell r="B23">
            <v>30</v>
          </cell>
          <cell r="D23">
            <v>2</v>
          </cell>
          <cell r="E23">
            <v>60</v>
          </cell>
          <cell r="G23">
            <v>0</v>
          </cell>
          <cell r="I23">
            <v>0</v>
          </cell>
          <cell r="J23">
            <v>2</v>
          </cell>
          <cell r="K23">
            <v>60</v>
          </cell>
          <cell r="M23">
            <v>0</v>
          </cell>
          <cell r="O23">
            <v>0</v>
          </cell>
          <cell r="Q23">
            <v>0</v>
          </cell>
          <cell r="R23">
            <v>2</v>
          </cell>
          <cell r="S23">
            <v>60</v>
          </cell>
          <cell r="U23">
            <v>0</v>
          </cell>
          <cell r="W23">
            <v>0</v>
          </cell>
          <cell r="Y23">
            <v>0</v>
          </cell>
          <cell r="AA23">
            <v>0</v>
          </cell>
          <cell r="AB23">
            <v>180</v>
          </cell>
        </row>
        <row r="24">
          <cell r="A24" t="str">
            <v>CARBON PAPERS (BLUE)</v>
          </cell>
          <cell r="B24">
            <v>135</v>
          </cell>
          <cell r="D24">
            <v>1</v>
          </cell>
          <cell r="E24">
            <v>135</v>
          </cell>
          <cell r="G24">
            <v>0</v>
          </cell>
          <cell r="I24">
            <v>0</v>
          </cell>
          <cell r="J24">
            <v>1</v>
          </cell>
          <cell r="K24">
            <v>135</v>
          </cell>
          <cell r="M24">
            <v>0</v>
          </cell>
          <cell r="O24">
            <v>0</v>
          </cell>
          <cell r="P24">
            <v>1</v>
          </cell>
          <cell r="Q24">
            <v>135</v>
          </cell>
          <cell r="S24">
            <v>0</v>
          </cell>
          <cell r="U24">
            <v>0</v>
          </cell>
          <cell r="V24">
            <v>1</v>
          </cell>
          <cell r="W24">
            <v>135</v>
          </cell>
          <cell r="Y24">
            <v>0</v>
          </cell>
          <cell r="AA24">
            <v>0</v>
          </cell>
          <cell r="AB24">
            <v>540</v>
          </cell>
        </row>
        <row r="25">
          <cell r="A25" t="str">
            <v xml:space="preserve">CARDBOARD FILES </v>
          </cell>
          <cell r="B25">
            <v>3.25</v>
          </cell>
          <cell r="D25">
            <v>20</v>
          </cell>
          <cell r="E25">
            <v>65</v>
          </cell>
          <cell r="F25">
            <v>20</v>
          </cell>
          <cell r="G25">
            <v>65</v>
          </cell>
          <cell r="H25">
            <v>20</v>
          </cell>
          <cell r="I25">
            <v>65</v>
          </cell>
          <cell r="J25">
            <v>20</v>
          </cell>
          <cell r="K25">
            <v>65</v>
          </cell>
          <cell r="L25">
            <v>20</v>
          </cell>
          <cell r="M25">
            <v>65</v>
          </cell>
          <cell r="N25">
            <v>20</v>
          </cell>
          <cell r="O25">
            <v>65</v>
          </cell>
          <cell r="P25">
            <v>20</v>
          </cell>
          <cell r="Q25">
            <v>65</v>
          </cell>
          <cell r="R25">
            <v>20</v>
          </cell>
          <cell r="S25">
            <v>65</v>
          </cell>
          <cell r="T25">
            <v>20</v>
          </cell>
          <cell r="U25">
            <v>65</v>
          </cell>
          <cell r="V25">
            <v>20</v>
          </cell>
          <cell r="W25">
            <v>65</v>
          </cell>
          <cell r="X25">
            <v>20</v>
          </cell>
          <cell r="Y25">
            <v>65</v>
          </cell>
          <cell r="Z25">
            <v>20</v>
          </cell>
          <cell r="AA25">
            <v>65</v>
          </cell>
          <cell r="AB25">
            <v>780</v>
          </cell>
        </row>
        <row r="26">
          <cell r="A26" t="str">
            <v>CARDBOARD FILES (Printed - Blue)</v>
          </cell>
          <cell r="B26">
            <v>5.5</v>
          </cell>
          <cell r="D26">
            <v>100</v>
          </cell>
          <cell r="E26">
            <v>550</v>
          </cell>
          <cell r="F26">
            <v>50</v>
          </cell>
          <cell r="G26">
            <v>275</v>
          </cell>
          <cell r="H26">
            <v>100</v>
          </cell>
          <cell r="I26">
            <v>550</v>
          </cell>
          <cell r="J26">
            <v>100</v>
          </cell>
          <cell r="K26">
            <v>550</v>
          </cell>
          <cell r="L26">
            <v>100</v>
          </cell>
          <cell r="M26">
            <v>550</v>
          </cell>
          <cell r="N26">
            <v>100</v>
          </cell>
          <cell r="O26">
            <v>550</v>
          </cell>
          <cell r="P26">
            <v>100</v>
          </cell>
          <cell r="Q26">
            <v>550</v>
          </cell>
          <cell r="R26">
            <v>100</v>
          </cell>
          <cell r="S26">
            <v>550</v>
          </cell>
          <cell r="T26">
            <v>100</v>
          </cell>
          <cell r="U26">
            <v>550</v>
          </cell>
          <cell r="V26">
            <v>100</v>
          </cell>
          <cell r="W26">
            <v>550</v>
          </cell>
          <cell r="X26">
            <v>100</v>
          </cell>
          <cell r="Y26">
            <v>550</v>
          </cell>
          <cell r="Z26">
            <v>100</v>
          </cell>
          <cell r="AA26">
            <v>550</v>
          </cell>
          <cell r="AB26">
            <v>6325</v>
          </cell>
        </row>
        <row r="27">
          <cell r="A27" t="str">
            <v>CARDBOARD FILES (Printed - Red)</v>
          </cell>
          <cell r="B27">
            <v>5.5</v>
          </cell>
          <cell r="D27">
            <v>10</v>
          </cell>
          <cell r="E27">
            <v>55</v>
          </cell>
          <cell r="G27">
            <v>0</v>
          </cell>
          <cell r="I27">
            <v>10</v>
          </cell>
          <cell r="K27">
            <v>0</v>
          </cell>
          <cell r="M27">
            <v>0</v>
          </cell>
          <cell r="N27">
            <v>10</v>
          </cell>
          <cell r="O27">
            <v>55</v>
          </cell>
          <cell r="P27">
            <v>50</v>
          </cell>
          <cell r="Q27">
            <v>275</v>
          </cell>
          <cell r="S27">
            <v>10</v>
          </cell>
          <cell r="U27">
            <v>0</v>
          </cell>
          <cell r="V27">
            <v>10</v>
          </cell>
          <cell r="W27">
            <v>55</v>
          </cell>
          <cell r="Y27">
            <v>0</v>
          </cell>
          <cell r="Z27">
            <v>10</v>
          </cell>
          <cell r="AA27">
            <v>55</v>
          </cell>
          <cell r="AB27">
            <v>515</v>
          </cell>
        </row>
        <row r="28">
          <cell r="A28" t="str">
            <v>CD (RE WRITABLE)</v>
          </cell>
          <cell r="B28">
            <v>85</v>
          </cell>
          <cell r="D28">
            <v>5</v>
          </cell>
          <cell r="E28">
            <v>425</v>
          </cell>
          <cell r="G28">
            <v>0</v>
          </cell>
          <cell r="I28">
            <v>0</v>
          </cell>
          <cell r="J28">
            <v>5</v>
          </cell>
          <cell r="K28">
            <v>425</v>
          </cell>
          <cell r="M28">
            <v>0</v>
          </cell>
          <cell r="P28">
            <v>5</v>
          </cell>
          <cell r="Q28">
            <v>425</v>
          </cell>
          <cell r="S28">
            <v>0</v>
          </cell>
          <cell r="U28">
            <v>0</v>
          </cell>
          <cell r="Y28">
            <v>0</v>
          </cell>
        </row>
        <row r="29">
          <cell r="A29" t="str">
            <v>CELLO TAPE 1"</v>
          </cell>
          <cell r="B29">
            <v>15.46</v>
          </cell>
          <cell r="D29">
            <v>5</v>
          </cell>
          <cell r="E29">
            <v>77.300000000000011</v>
          </cell>
          <cell r="G29">
            <v>0</v>
          </cell>
          <cell r="H29">
            <v>5</v>
          </cell>
          <cell r="I29">
            <v>77.300000000000011</v>
          </cell>
          <cell r="K29">
            <v>0</v>
          </cell>
          <cell r="L29">
            <v>5</v>
          </cell>
          <cell r="M29">
            <v>77.300000000000011</v>
          </cell>
          <cell r="O29">
            <v>0</v>
          </cell>
          <cell r="P29">
            <v>5</v>
          </cell>
          <cell r="Q29">
            <v>77.300000000000011</v>
          </cell>
          <cell r="S29">
            <v>0</v>
          </cell>
          <cell r="T29">
            <v>5</v>
          </cell>
          <cell r="U29">
            <v>77.300000000000011</v>
          </cell>
          <cell r="W29">
            <v>0</v>
          </cell>
          <cell r="X29">
            <v>5</v>
          </cell>
          <cell r="Y29">
            <v>77.300000000000011</v>
          </cell>
          <cell r="AA29">
            <v>0</v>
          </cell>
          <cell r="AB29">
            <v>463.80000000000007</v>
          </cell>
        </row>
        <row r="30">
          <cell r="A30" t="str">
            <v>CELLO TAPE 3"</v>
          </cell>
          <cell r="B30">
            <v>52</v>
          </cell>
          <cell r="D30">
            <v>2</v>
          </cell>
          <cell r="E30">
            <v>104</v>
          </cell>
          <cell r="F30">
            <v>1</v>
          </cell>
          <cell r="G30">
            <v>52</v>
          </cell>
          <cell r="H30">
            <v>1</v>
          </cell>
          <cell r="I30">
            <v>52</v>
          </cell>
          <cell r="J30">
            <v>1</v>
          </cell>
          <cell r="K30">
            <v>52</v>
          </cell>
          <cell r="L30">
            <v>1</v>
          </cell>
          <cell r="M30">
            <v>52</v>
          </cell>
          <cell r="N30">
            <v>1</v>
          </cell>
          <cell r="O30">
            <v>52</v>
          </cell>
          <cell r="P30">
            <v>1</v>
          </cell>
          <cell r="Q30">
            <v>52</v>
          </cell>
          <cell r="R30">
            <v>1</v>
          </cell>
          <cell r="S30">
            <v>52</v>
          </cell>
          <cell r="T30">
            <v>1</v>
          </cell>
          <cell r="U30">
            <v>52</v>
          </cell>
          <cell r="V30">
            <v>1</v>
          </cell>
          <cell r="W30">
            <v>52</v>
          </cell>
          <cell r="X30">
            <v>1</v>
          </cell>
          <cell r="Y30">
            <v>52</v>
          </cell>
          <cell r="Z30">
            <v>1</v>
          </cell>
          <cell r="AA30">
            <v>52</v>
          </cell>
          <cell r="AB30">
            <v>676</v>
          </cell>
        </row>
        <row r="31">
          <cell r="A31" t="str">
            <v>COMPUTER BINDER 15"*11"</v>
          </cell>
          <cell r="B31">
            <v>160</v>
          </cell>
          <cell r="D31">
            <v>2</v>
          </cell>
          <cell r="E31">
            <v>320</v>
          </cell>
          <cell r="F31">
            <v>2</v>
          </cell>
          <cell r="G31">
            <v>320</v>
          </cell>
          <cell r="H31">
            <v>2</v>
          </cell>
          <cell r="I31">
            <v>320</v>
          </cell>
          <cell r="J31">
            <v>2</v>
          </cell>
          <cell r="K31">
            <v>320</v>
          </cell>
          <cell r="L31">
            <v>2</v>
          </cell>
          <cell r="M31">
            <v>320</v>
          </cell>
          <cell r="N31">
            <v>2</v>
          </cell>
          <cell r="O31">
            <v>320</v>
          </cell>
          <cell r="P31">
            <v>2</v>
          </cell>
          <cell r="Q31">
            <v>320</v>
          </cell>
          <cell r="R31">
            <v>2</v>
          </cell>
          <cell r="S31">
            <v>320</v>
          </cell>
          <cell r="T31">
            <v>2</v>
          </cell>
          <cell r="U31">
            <v>320</v>
          </cell>
          <cell r="V31">
            <v>2</v>
          </cell>
          <cell r="W31">
            <v>320</v>
          </cell>
          <cell r="X31">
            <v>2</v>
          </cell>
          <cell r="Y31">
            <v>320</v>
          </cell>
          <cell r="Z31">
            <v>2</v>
          </cell>
          <cell r="AA31">
            <v>320</v>
          </cell>
          <cell r="AB31">
            <v>3840</v>
          </cell>
        </row>
        <row r="32">
          <cell r="A32" t="str">
            <v>COMPUTER PAPER 15"*11"</v>
          </cell>
          <cell r="B32">
            <v>745</v>
          </cell>
          <cell r="D32">
            <v>2</v>
          </cell>
          <cell r="E32">
            <v>1490</v>
          </cell>
          <cell r="F32">
            <v>2</v>
          </cell>
          <cell r="G32">
            <v>1490</v>
          </cell>
          <cell r="H32">
            <v>2</v>
          </cell>
          <cell r="I32">
            <v>1490</v>
          </cell>
          <cell r="J32">
            <v>2</v>
          </cell>
          <cell r="K32">
            <v>1490</v>
          </cell>
          <cell r="L32">
            <v>2</v>
          </cell>
          <cell r="M32">
            <v>1490</v>
          </cell>
          <cell r="N32">
            <v>2</v>
          </cell>
          <cell r="O32">
            <v>1490</v>
          </cell>
          <cell r="P32">
            <v>2</v>
          </cell>
          <cell r="Q32">
            <v>1490</v>
          </cell>
          <cell r="R32">
            <v>2</v>
          </cell>
          <cell r="S32">
            <v>1490</v>
          </cell>
          <cell r="T32">
            <v>2</v>
          </cell>
          <cell r="U32">
            <v>1490</v>
          </cell>
          <cell r="V32">
            <v>2</v>
          </cell>
          <cell r="W32">
            <v>1490</v>
          </cell>
          <cell r="X32">
            <v>2</v>
          </cell>
          <cell r="Y32">
            <v>1490</v>
          </cell>
          <cell r="Z32">
            <v>2</v>
          </cell>
          <cell r="AA32">
            <v>1490</v>
          </cell>
          <cell r="AB32">
            <v>17880</v>
          </cell>
        </row>
        <row r="33">
          <cell r="A33" t="str">
            <v>COMPUTER PAPER 9.5"*11"</v>
          </cell>
          <cell r="B33">
            <v>475</v>
          </cell>
          <cell r="D33">
            <v>2</v>
          </cell>
          <cell r="E33">
            <v>950</v>
          </cell>
          <cell r="G33">
            <v>0</v>
          </cell>
          <cell r="H33">
            <v>2</v>
          </cell>
          <cell r="I33">
            <v>950</v>
          </cell>
          <cell r="K33">
            <v>0</v>
          </cell>
          <cell r="L33">
            <v>2</v>
          </cell>
          <cell r="M33">
            <v>950</v>
          </cell>
          <cell r="O33">
            <v>0</v>
          </cell>
          <cell r="P33">
            <v>2</v>
          </cell>
          <cell r="Q33">
            <v>950</v>
          </cell>
          <cell r="S33">
            <v>0</v>
          </cell>
          <cell r="T33">
            <v>2</v>
          </cell>
          <cell r="U33">
            <v>950</v>
          </cell>
          <cell r="W33">
            <v>0</v>
          </cell>
          <cell r="X33">
            <v>2</v>
          </cell>
          <cell r="Y33">
            <v>950</v>
          </cell>
          <cell r="AA33">
            <v>0</v>
          </cell>
          <cell r="AB33">
            <v>5700</v>
          </cell>
        </row>
        <row r="34">
          <cell r="A34" t="str">
            <v>COMPUTER PAPER -APPRAISAL FORMS</v>
          </cell>
          <cell r="B34">
            <v>1380</v>
          </cell>
          <cell r="D34">
            <v>1</v>
          </cell>
          <cell r="E34">
            <v>1380</v>
          </cell>
          <cell r="H34">
            <v>1</v>
          </cell>
          <cell r="I34">
            <v>1380</v>
          </cell>
          <cell r="N34">
            <v>1</v>
          </cell>
          <cell r="O34">
            <v>1380</v>
          </cell>
          <cell r="Q34">
            <v>0</v>
          </cell>
          <cell r="U34">
            <v>0</v>
          </cell>
          <cell r="V34">
            <v>1</v>
          </cell>
          <cell r="X34">
            <v>1</v>
          </cell>
          <cell r="Y34">
            <v>1380</v>
          </cell>
          <cell r="AB34">
            <v>5520</v>
          </cell>
        </row>
        <row r="35">
          <cell r="A35" t="str">
            <v>CORRECTING FLUID</v>
          </cell>
          <cell r="B35">
            <v>169</v>
          </cell>
          <cell r="D35">
            <v>5</v>
          </cell>
          <cell r="E35">
            <v>845</v>
          </cell>
          <cell r="G35">
            <v>0</v>
          </cell>
          <cell r="I35">
            <v>0</v>
          </cell>
          <cell r="K35">
            <v>0</v>
          </cell>
          <cell r="M35">
            <v>0</v>
          </cell>
          <cell r="N35">
            <v>5</v>
          </cell>
          <cell r="O35">
            <v>845</v>
          </cell>
          <cell r="Q35">
            <v>0</v>
          </cell>
          <cell r="S35">
            <v>0</v>
          </cell>
          <cell r="U35">
            <v>0</v>
          </cell>
          <cell r="V35">
            <v>3</v>
          </cell>
          <cell r="W35">
            <v>507</v>
          </cell>
          <cell r="Y35">
            <v>0</v>
          </cell>
          <cell r="AA35">
            <v>0</v>
          </cell>
          <cell r="AB35">
            <v>2197</v>
          </cell>
        </row>
        <row r="36">
          <cell r="A36" t="str">
            <v xml:space="preserve">DATA CARTRIDGE </v>
          </cell>
          <cell r="B36">
            <v>2000</v>
          </cell>
          <cell r="E36">
            <v>0</v>
          </cell>
          <cell r="F36">
            <v>1</v>
          </cell>
          <cell r="G36">
            <v>2000</v>
          </cell>
          <cell r="I36">
            <v>0</v>
          </cell>
          <cell r="K36">
            <v>0</v>
          </cell>
          <cell r="M36">
            <v>0</v>
          </cell>
          <cell r="O36">
            <v>0</v>
          </cell>
          <cell r="Q36">
            <v>0</v>
          </cell>
          <cell r="R36">
            <v>1</v>
          </cell>
          <cell r="S36">
            <v>2000</v>
          </cell>
          <cell r="U36">
            <v>0</v>
          </cell>
          <cell r="W36">
            <v>0</v>
          </cell>
          <cell r="Y36">
            <v>0</v>
          </cell>
          <cell r="AA36">
            <v>0</v>
          </cell>
          <cell r="AB36">
            <v>4000</v>
          </cell>
        </row>
        <row r="37">
          <cell r="A37" t="str">
            <v>DEATH DONATION FORMS - SINHALA</v>
          </cell>
          <cell r="B37">
            <v>3.5</v>
          </cell>
          <cell r="D37">
            <v>150</v>
          </cell>
          <cell r="E37">
            <v>525</v>
          </cell>
          <cell r="F37">
            <v>150</v>
          </cell>
          <cell r="G37">
            <v>525</v>
          </cell>
          <cell r="H37">
            <v>2000</v>
          </cell>
          <cell r="I37">
            <v>7000</v>
          </cell>
          <cell r="J37">
            <v>150</v>
          </cell>
          <cell r="K37">
            <v>525</v>
          </cell>
          <cell r="L37">
            <v>150</v>
          </cell>
          <cell r="M37">
            <v>525</v>
          </cell>
          <cell r="N37">
            <v>150</v>
          </cell>
          <cell r="O37">
            <v>525</v>
          </cell>
          <cell r="P37">
            <v>150</v>
          </cell>
          <cell r="Q37">
            <v>525</v>
          </cell>
          <cell r="R37">
            <v>150</v>
          </cell>
          <cell r="S37">
            <v>525</v>
          </cell>
          <cell r="T37">
            <v>150</v>
          </cell>
          <cell r="U37">
            <v>525</v>
          </cell>
          <cell r="V37">
            <v>150</v>
          </cell>
          <cell r="W37">
            <v>525</v>
          </cell>
          <cell r="X37">
            <v>150</v>
          </cell>
          <cell r="Y37">
            <v>525</v>
          </cell>
          <cell r="Z37">
            <v>150</v>
          </cell>
          <cell r="AA37">
            <v>525</v>
          </cell>
          <cell r="AB37">
            <v>12775</v>
          </cell>
        </row>
        <row r="38">
          <cell r="A38" t="str">
            <v>DISKETTES 3.5M</v>
          </cell>
          <cell r="B38">
            <v>35</v>
          </cell>
          <cell r="D38">
            <v>4</v>
          </cell>
          <cell r="E38">
            <v>140</v>
          </cell>
          <cell r="F38">
            <v>2</v>
          </cell>
          <cell r="G38">
            <v>70</v>
          </cell>
          <cell r="H38">
            <v>2</v>
          </cell>
          <cell r="I38">
            <v>70</v>
          </cell>
          <cell r="J38">
            <v>2</v>
          </cell>
          <cell r="K38">
            <v>70</v>
          </cell>
          <cell r="L38">
            <v>2</v>
          </cell>
          <cell r="M38">
            <v>70</v>
          </cell>
          <cell r="N38">
            <v>2</v>
          </cell>
          <cell r="O38">
            <v>70</v>
          </cell>
          <cell r="P38">
            <v>2</v>
          </cell>
          <cell r="Q38">
            <v>70</v>
          </cell>
          <cell r="R38">
            <v>2</v>
          </cell>
          <cell r="S38">
            <v>70</v>
          </cell>
          <cell r="T38">
            <v>2</v>
          </cell>
          <cell r="U38">
            <v>70</v>
          </cell>
          <cell r="V38">
            <v>2</v>
          </cell>
          <cell r="W38">
            <v>70</v>
          </cell>
          <cell r="X38">
            <v>2</v>
          </cell>
          <cell r="Y38">
            <v>70</v>
          </cell>
          <cell r="Z38">
            <v>2</v>
          </cell>
          <cell r="AA38">
            <v>70</v>
          </cell>
          <cell r="AB38">
            <v>910</v>
          </cell>
        </row>
        <row r="39">
          <cell r="A39" t="str">
            <v>DOUBLE SIDE TAPE 1"</v>
          </cell>
          <cell r="B39">
            <v>105</v>
          </cell>
          <cell r="D39">
            <v>2</v>
          </cell>
          <cell r="E39">
            <v>210</v>
          </cell>
          <cell r="G39">
            <v>0</v>
          </cell>
          <cell r="H39">
            <v>2</v>
          </cell>
          <cell r="I39">
            <v>0</v>
          </cell>
          <cell r="K39">
            <v>0</v>
          </cell>
          <cell r="M39">
            <v>0</v>
          </cell>
          <cell r="O39">
            <v>0</v>
          </cell>
          <cell r="Q39">
            <v>0</v>
          </cell>
          <cell r="S39">
            <v>5</v>
          </cell>
          <cell r="U39">
            <v>0</v>
          </cell>
          <cell r="V39">
            <v>4</v>
          </cell>
          <cell r="W39">
            <v>420</v>
          </cell>
          <cell r="Y39">
            <v>0</v>
          </cell>
          <cell r="AA39">
            <v>0</v>
          </cell>
          <cell r="AB39">
            <v>635</v>
          </cell>
        </row>
        <row r="40">
          <cell r="A40" t="str">
            <v>DRAWING PIN MULTI COLOR</v>
          </cell>
          <cell r="B40">
            <v>55</v>
          </cell>
          <cell r="D40">
            <v>10</v>
          </cell>
          <cell r="E40">
            <v>550</v>
          </cell>
          <cell r="G40">
            <v>0</v>
          </cell>
          <cell r="I40">
            <v>0</v>
          </cell>
          <cell r="J40">
            <v>10</v>
          </cell>
          <cell r="K40">
            <v>550</v>
          </cell>
          <cell r="M40">
            <v>0</v>
          </cell>
          <cell r="O40">
            <v>0</v>
          </cell>
          <cell r="P40">
            <v>10</v>
          </cell>
          <cell r="Q40">
            <v>550</v>
          </cell>
          <cell r="S40">
            <v>0</v>
          </cell>
          <cell r="U40">
            <v>0</v>
          </cell>
          <cell r="W40">
            <v>10</v>
          </cell>
          <cell r="Y40">
            <v>0</v>
          </cell>
          <cell r="AA40">
            <v>0</v>
          </cell>
          <cell r="AB40">
            <v>1660</v>
          </cell>
        </row>
        <row r="41">
          <cell r="A41" t="str">
            <v>EMPLOYEE PERSONNEL RECORDS</v>
          </cell>
          <cell r="B41">
            <v>4.5</v>
          </cell>
          <cell r="D41">
            <v>100</v>
          </cell>
          <cell r="E41">
            <v>450</v>
          </cell>
          <cell r="F41">
            <v>100</v>
          </cell>
          <cell r="G41">
            <v>450</v>
          </cell>
          <cell r="H41">
            <v>100</v>
          </cell>
          <cell r="I41">
            <v>450</v>
          </cell>
          <cell r="J41">
            <v>100</v>
          </cell>
          <cell r="K41">
            <v>450</v>
          </cell>
          <cell r="L41">
            <v>100</v>
          </cell>
          <cell r="M41">
            <v>450</v>
          </cell>
          <cell r="N41">
            <v>100</v>
          </cell>
          <cell r="O41">
            <v>450</v>
          </cell>
          <cell r="P41">
            <v>100</v>
          </cell>
          <cell r="Q41">
            <v>450</v>
          </cell>
          <cell r="R41">
            <v>100</v>
          </cell>
          <cell r="S41">
            <v>450</v>
          </cell>
          <cell r="T41">
            <v>100</v>
          </cell>
          <cell r="U41">
            <v>450</v>
          </cell>
          <cell r="V41">
            <v>100</v>
          </cell>
          <cell r="W41">
            <v>450</v>
          </cell>
          <cell r="X41">
            <v>100</v>
          </cell>
          <cell r="Y41">
            <v>450</v>
          </cell>
          <cell r="Z41">
            <v>100</v>
          </cell>
          <cell r="AA41">
            <v>450</v>
          </cell>
          <cell r="AB41">
            <v>5400</v>
          </cell>
        </row>
        <row r="42">
          <cell r="A42" t="str">
            <v>EMPLOYEE REC.EVALUATION FORM</v>
          </cell>
          <cell r="B42">
            <v>110</v>
          </cell>
          <cell r="D42">
            <v>5</v>
          </cell>
          <cell r="E42">
            <v>550</v>
          </cell>
          <cell r="F42">
            <v>5</v>
          </cell>
          <cell r="G42">
            <v>550</v>
          </cell>
          <cell r="H42">
            <v>25</v>
          </cell>
          <cell r="I42">
            <v>2750</v>
          </cell>
          <cell r="J42">
            <v>5</v>
          </cell>
          <cell r="K42">
            <v>550</v>
          </cell>
          <cell r="L42">
            <v>5</v>
          </cell>
          <cell r="M42">
            <v>550</v>
          </cell>
          <cell r="N42">
            <v>5</v>
          </cell>
          <cell r="O42">
            <v>550</v>
          </cell>
          <cell r="P42">
            <v>5</v>
          </cell>
          <cell r="Q42">
            <v>550</v>
          </cell>
          <cell r="R42">
            <v>5</v>
          </cell>
          <cell r="S42">
            <v>550</v>
          </cell>
          <cell r="T42">
            <v>5</v>
          </cell>
          <cell r="U42">
            <v>550</v>
          </cell>
          <cell r="V42">
            <v>5</v>
          </cell>
          <cell r="W42">
            <v>550</v>
          </cell>
          <cell r="X42">
            <v>5</v>
          </cell>
          <cell r="Y42">
            <v>550</v>
          </cell>
          <cell r="Z42">
            <v>5</v>
          </cell>
          <cell r="AA42">
            <v>550</v>
          </cell>
          <cell r="AB42">
            <v>8800</v>
          </cell>
        </row>
        <row r="43">
          <cell r="A43" t="str">
            <v>ENVELOP - PIN MAILER 9.5" X 5.5" INSE - BON</v>
          </cell>
          <cell r="B43">
            <v>4900</v>
          </cell>
          <cell r="E43">
            <v>0</v>
          </cell>
          <cell r="G43">
            <v>0</v>
          </cell>
          <cell r="I43">
            <v>0</v>
          </cell>
          <cell r="J43">
            <v>7</v>
          </cell>
          <cell r="K43">
            <v>34300</v>
          </cell>
          <cell r="M43">
            <v>0</v>
          </cell>
          <cell r="O43">
            <v>0</v>
          </cell>
          <cell r="Q43">
            <v>0</v>
          </cell>
          <cell r="S43">
            <v>0</v>
          </cell>
          <cell r="U43">
            <v>0</v>
          </cell>
          <cell r="W43">
            <v>0</v>
          </cell>
          <cell r="Y43">
            <v>0</v>
          </cell>
          <cell r="Z43">
            <v>8</v>
          </cell>
          <cell r="AA43">
            <v>39200</v>
          </cell>
          <cell r="AB43">
            <v>73500</v>
          </cell>
        </row>
        <row r="44">
          <cell r="A44" t="str">
            <v>ENVELOP - PIN MAILER 9.5" X 5.5" PAY SLIPS</v>
          </cell>
          <cell r="B44">
            <v>3995</v>
          </cell>
          <cell r="D44">
            <v>7</v>
          </cell>
          <cell r="E44">
            <v>27965</v>
          </cell>
          <cell r="F44">
            <v>7</v>
          </cell>
          <cell r="G44">
            <v>27965</v>
          </cell>
          <cell r="H44">
            <v>7</v>
          </cell>
          <cell r="I44">
            <v>27965</v>
          </cell>
          <cell r="J44">
            <v>7</v>
          </cell>
          <cell r="K44">
            <v>27965</v>
          </cell>
          <cell r="L44">
            <v>7</v>
          </cell>
          <cell r="M44">
            <v>27965</v>
          </cell>
          <cell r="N44">
            <v>7</v>
          </cell>
          <cell r="O44">
            <v>27965</v>
          </cell>
          <cell r="P44">
            <v>7</v>
          </cell>
          <cell r="Q44">
            <v>27965</v>
          </cell>
          <cell r="R44">
            <v>7</v>
          </cell>
          <cell r="S44">
            <v>27965</v>
          </cell>
          <cell r="T44">
            <v>7</v>
          </cell>
          <cell r="U44">
            <v>27965</v>
          </cell>
          <cell r="V44">
            <v>7</v>
          </cell>
          <cell r="W44">
            <v>27965</v>
          </cell>
          <cell r="X44">
            <v>7</v>
          </cell>
          <cell r="Y44">
            <v>27965</v>
          </cell>
          <cell r="Z44">
            <v>7</v>
          </cell>
          <cell r="AA44">
            <v>27965</v>
          </cell>
          <cell r="AB44">
            <v>335580</v>
          </cell>
        </row>
        <row r="45">
          <cell r="A45" t="str">
            <v>ENVELOPES KEY</v>
          </cell>
          <cell r="B45">
            <v>0.45</v>
          </cell>
          <cell r="D45">
            <v>100</v>
          </cell>
          <cell r="E45">
            <v>45</v>
          </cell>
          <cell r="F45">
            <v>100</v>
          </cell>
          <cell r="G45">
            <v>45</v>
          </cell>
          <cell r="H45">
            <v>100</v>
          </cell>
          <cell r="I45">
            <v>45</v>
          </cell>
          <cell r="J45">
            <v>100</v>
          </cell>
          <cell r="K45">
            <v>45</v>
          </cell>
          <cell r="L45">
            <v>100</v>
          </cell>
          <cell r="M45">
            <v>45</v>
          </cell>
          <cell r="N45">
            <v>100</v>
          </cell>
          <cell r="O45">
            <v>45</v>
          </cell>
          <cell r="P45">
            <v>100</v>
          </cell>
          <cell r="Q45">
            <v>45</v>
          </cell>
          <cell r="R45">
            <v>100</v>
          </cell>
          <cell r="S45">
            <v>45</v>
          </cell>
          <cell r="T45">
            <v>100</v>
          </cell>
          <cell r="U45">
            <v>45</v>
          </cell>
          <cell r="V45">
            <v>100</v>
          </cell>
          <cell r="W45">
            <v>45</v>
          </cell>
          <cell r="X45">
            <v>100</v>
          </cell>
          <cell r="Y45">
            <v>45</v>
          </cell>
          <cell r="Z45">
            <v>100</v>
          </cell>
          <cell r="AA45">
            <v>45</v>
          </cell>
          <cell r="AB45">
            <v>540</v>
          </cell>
        </row>
        <row r="46">
          <cell r="A46" t="str">
            <v>ENVELOPS PLAIN WHITE 4.25"*9"</v>
          </cell>
          <cell r="B46">
            <v>0.68</v>
          </cell>
          <cell r="D46">
            <v>50</v>
          </cell>
          <cell r="E46">
            <v>34</v>
          </cell>
          <cell r="F46">
            <v>50</v>
          </cell>
          <cell r="G46">
            <v>34</v>
          </cell>
          <cell r="H46">
            <v>50</v>
          </cell>
          <cell r="I46">
            <v>34</v>
          </cell>
          <cell r="J46">
            <v>50</v>
          </cell>
          <cell r="K46">
            <v>34</v>
          </cell>
          <cell r="L46">
            <v>50</v>
          </cell>
          <cell r="M46">
            <v>34</v>
          </cell>
          <cell r="N46">
            <v>50</v>
          </cell>
          <cell r="O46">
            <v>34</v>
          </cell>
          <cell r="P46">
            <v>50</v>
          </cell>
          <cell r="Q46">
            <v>34</v>
          </cell>
          <cell r="R46">
            <v>50</v>
          </cell>
          <cell r="S46">
            <v>34</v>
          </cell>
          <cell r="T46">
            <v>50</v>
          </cell>
          <cell r="U46">
            <v>34</v>
          </cell>
          <cell r="V46">
            <v>50</v>
          </cell>
          <cell r="W46">
            <v>34</v>
          </cell>
          <cell r="X46">
            <v>50</v>
          </cell>
          <cell r="Y46">
            <v>34</v>
          </cell>
          <cell r="Z46">
            <v>50</v>
          </cell>
          <cell r="AA46">
            <v>34</v>
          </cell>
          <cell r="AB46">
            <v>408</v>
          </cell>
        </row>
        <row r="47">
          <cell r="A47" t="str">
            <v>ENVELOPS PRINTED EXTRA LARGE</v>
          </cell>
          <cell r="B47">
            <v>7</v>
          </cell>
          <cell r="D47">
            <v>50</v>
          </cell>
          <cell r="E47">
            <v>350</v>
          </cell>
          <cell r="F47">
            <v>50</v>
          </cell>
          <cell r="G47">
            <v>350</v>
          </cell>
          <cell r="H47">
            <v>50</v>
          </cell>
          <cell r="I47">
            <v>350</v>
          </cell>
          <cell r="J47">
            <v>50</v>
          </cell>
          <cell r="K47">
            <v>350</v>
          </cell>
          <cell r="L47">
            <v>50</v>
          </cell>
          <cell r="M47">
            <v>350</v>
          </cell>
          <cell r="N47">
            <v>50</v>
          </cell>
          <cell r="O47">
            <v>350</v>
          </cell>
          <cell r="P47">
            <v>50</v>
          </cell>
          <cell r="Q47">
            <v>350</v>
          </cell>
          <cell r="R47">
            <v>50</v>
          </cell>
          <cell r="S47">
            <v>350</v>
          </cell>
          <cell r="T47">
            <v>50</v>
          </cell>
          <cell r="U47">
            <v>350</v>
          </cell>
          <cell r="V47">
            <v>50</v>
          </cell>
          <cell r="W47">
            <v>350</v>
          </cell>
          <cell r="X47">
            <v>50</v>
          </cell>
          <cell r="Y47">
            <v>350</v>
          </cell>
          <cell r="Z47">
            <v>50</v>
          </cell>
          <cell r="AA47">
            <v>350</v>
          </cell>
          <cell r="AB47">
            <v>4200</v>
          </cell>
        </row>
        <row r="48">
          <cell r="A48" t="str">
            <v>ERASERS</v>
          </cell>
          <cell r="B48">
            <v>14</v>
          </cell>
          <cell r="D48">
            <v>5</v>
          </cell>
          <cell r="E48">
            <v>70</v>
          </cell>
          <cell r="G48">
            <v>0</v>
          </cell>
          <cell r="I48">
            <v>0</v>
          </cell>
          <cell r="J48">
            <v>5</v>
          </cell>
          <cell r="K48">
            <v>70</v>
          </cell>
          <cell r="M48">
            <v>0</v>
          </cell>
          <cell r="O48">
            <v>0</v>
          </cell>
          <cell r="P48">
            <v>5</v>
          </cell>
          <cell r="Q48">
            <v>70</v>
          </cell>
          <cell r="S48">
            <v>0</v>
          </cell>
          <cell r="U48">
            <v>0</v>
          </cell>
          <cell r="V48">
            <v>5</v>
          </cell>
          <cell r="W48">
            <v>70</v>
          </cell>
          <cell r="Y48">
            <v>0</v>
          </cell>
          <cell r="AA48">
            <v>0</v>
          </cell>
          <cell r="AB48">
            <v>280</v>
          </cell>
        </row>
        <row r="49">
          <cell r="A49" t="str">
            <v>EXIT PASS</v>
          </cell>
          <cell r="B49">
            <v>92</v>
          </cell>
          <cell r="D49">
            <v>2</v>
          </cell>
          <cell r="E49">
            <v>184</v>
          </cell>
          <cell r="G49">
            <v>0</v>
          </cell>
          <cell r="I49">
            <v>0</v>
          </cell>
          <cell r="K49">
            <v>0</v>
          </cell>
          <cell r="M49">
            <v>0</v>
          </cell>
          <cell r="N49">
            <v>2</v>
          </cell>
          <cell r="O49">
            <v>184</v>
          </cell>
          <cell r="Q49">
            <v>0</v>
          </cell>
          <cell r="S49">
            <v>0</v>
          </cell>
          <cell r="U49">
            <v>0</v>
          </cell>
          <cell r="W49">
            <v>0</v>
          </cell>
          <cell r="Y49">
            <v>0</v>
          </cell>
          <cell r="AA49">
            <v>0</v>
          </cell>
          <cell r="AB49">
            <v>368</v>
          </cell>
        </row>
        <row r="50">
          <cell r="A50" t="str">
            <v>FAX ROLL 210 X 50 X 25.4</v>
          </cell>
          <cell r="B50">
            <v>210</v>
          </cell>
          <cell r="D50">
            <v>1</v>
          </cell>
          <cell r="E50">
            <v>210</v>
          </cell>
          <cell r="G50">
            <v>0</v>
          </cell>
          <cell r="H50">
            <v>1</v>
          </cell>
          <cell r="I50">
            <v>210</v>
          </cell>
          <cell r="K50">
            <v>0</v>
          </cell>
          <cell r="L50">
            <v>1</v>
          </cell>
          <cell r="M50">
            <v>210</v>
          </cell>
          <cell r="O50">
            <v>0</v>
          </cell>
          <cell r="P50">
            <v>1</v>
          </cell>
          <cell r="Q50">
            <v>210</v>
          </cell>
          <cell r="S50">
            <v>0</v>
          </cell>
          <cell r="T50">
            <v>1</v>
          </cell>
          <cell r="U50">
            <v>210</v>
          </cell>
          <cell r="W50">
            <v>0</v>
          </cell>
          <cell r="X50">
            <v>1</v>
          </cell>
          <cell r="Y50">
            <v>210</v>
          </cell>
          <cell r="AA50">
            <v>0</v>
          </cell>
          <cell r="AB50">
            <v>1260</v>
          </cell>
        </row>
        <row r="51">
          <cell r="A51" t="str">
            <v>FILE SEPARATORS - PLASTIC</v>
          </cell>
          <cell r="B51">
            <v>40</v>
          </cell>
          <cell r="D51">
            <v>10</v>
          </cell>
          <cell r="E51">
            <v>400</v>
          </cell>
          <cell r="G51">
            <v>0</v>
          </cell>
          <cell r="I51">
            <v>0</v>
          </cell>
          <cell r="K51">
            <v>0</v>
          </cell>
          <cell r="M51">
            <v>0</v>
          </cell>
          <cell r="N51">
            <v>10</v>
          </cell>
          <cell r="O51">
            <v>400</v>
          </cell>
          <cell r="Q51">
            <v>0</v>
          </cell>
          <cell r="S51">
            <v>0</v>
          </cell>
          <cell r="U51">
            <v>0</v>
          </cell>
          <cell r="W51">
            <v>0</v>
          </cell>
          <cell r="Y51">
            <v>0</v>
          </cell>
          <cell r="AA51">
            <v>0</v>
          </cell>
          <cell r="AB51">
            <v>800</v>
          </cell>
        </row>
        <row r="52">
          <cell r="A52" t="str">
            <v>FILLING POCKET (PLASTIC)</v>
          </cell>
          <cell r="B52">
            <v>50</v>
          </cell>
          <cell r="D52">
            <v>100</v>
          </cell>
          <cell r="E52">
            <v>5000</v>
          </cell>
          <cell r="F52">
            <v>0</v>
          </cell>
          <cell r="G52">
            <v>0</v>
          </cell>
          <cell r="H52">
            <v>100</v>
          </cell>
          <cell r="I52">
            <v>5000</v>
          </cell>
          <cell r="J52">
            <v>0</v>
          </cell>
          <cell r="K52">
            <v>0</v>
          </cell>
          <cell r="L52">
            <v>0</v>
          </cell>
          <cell r="M52">
            <v>0</v>
          </cell>
          <cell r="N52">
            <v>100</v>
          </cell>
          <cell r="O52">
            <v>5000</v>
          </cell>
          <cell r="P52">
            <v>0</v>
          </cell>
          <cell r="Q52">
            <v>0</v>
          </cell>
          <cell r="S52">
            <v>0</v>
          </cell>
          <cell r="T52">
            <v>100</v>
          </cell>
          <cell r="U52">
            <v>5000</v>
          </cell>
          <cell r="V52">
            <v>0</v>
          </cell>
          <cell r="W52">
            <v>0</v>
          </cell>
          <cell r="X52">
            <v>0</v>
          </cell>
          <cell r="Y52">
            <v>0</v>
          </cell>
          <cell r="Z52">
            <v>100</v>
          </cell>
          <cell r="AA52">
            <v>5000</v>
          </cell>
          <cell r="AB52">
            <v>25000</v>
          </cell>
        </row>
        <row r="53">
          <cell r="A53" t="str">
            <v>FLAG TAPE (3M)</v>
          </cell>
          <cell r="B53">
            <v>195</v>
          </cell>
          <cell r="D53">
            <v>3</v>
          </cell>
          <cell r="E53">
            <v>585</v>
          </cell>
          <cell r="F53">
            <v>3</v>
          </cell>
          <cell r="G53">
            <v>585</v>
          </cell>
          <cell r="H53">
            <v>3</v>
          </cell>
          <cell r="I53">
            <v>585</v>
          </cell>
          <cell r="J53">
            <v>3</v>
          </cell>
          <cell r="K53">
            <v>585</v>
          </cell>
          <cell r="L53">
            <v>3</v>
          </cell>
          <cell r="M53">
            <v>585</v>
          </cell>
          <cell r="N53">
            <v>3</v>
          </cell>
          <cell r="O53">
            <v>585</v>
          </cell>
          <cell r="P53">
            <v>3</v>
          </cell>
          <cell r="Q53">
            <v>585</v>
          </cell>
          <cell r="R53">
            <v>3</v>
          </cell>
          <cell r="S53">
            <v>585</v>
          </cell>
          <cell r="T53">
            <v>3</v>
          </cell>
          <cell r="U53">
            <v>585</v>
          </cell>
          <cell r="V53">
            <v>3</v>
          </cell>
          <cell r="W53">
            <v>585</v>
          </cell>
          <cell r="X53">
            <v>3</v>
          </cell>
          <cell r="Y53">
            <v>585</v>
          </cell>
          <cell r="Z53">
            <v>3</v>
          </cell>
          <cell r="AA53">
            <v>585</v>
          </cell>
          <cell r="AB53">
            <v>7020</v>
          </cell>
        </row>
        <row r="54">
          <cell r="A54" t="str">
            <v>GATE PASS BOOK H.R.D</v>
          </cell>
          <cell r="B54">
            <v>115</v>
          </cell>
          <cell r="D54">
            <v>1</v>
          </cell>
          <cell r="E54">
            <v>115</v>
          </cell>
          <cell r="G54">
            <v>0</v>
          </cell>
          <cell r="I54">
            <v>0</v>
          </cell>
          <cell r="K54">
            <v>0</v>
          </cell>
          <cell r="M54">
            <v>0</v>
          </cell>
          <cell r="N54">
            <v>1</v>
          </cell>
          <cell r="O54">
            <v>115</v>
          </cell>
          <cell r="Q54">
            <v>0</v>
          </cell>
          <cell r="S54">
            <v>0</v>
          </cell>
          <cell r="U54">
            <v>0</v>
          </cell>
          <cell r="W54">
            <v>0</v>
          </cell>
          <cell r="Y54">
            <v>0</v>
          </cell>
          <cell r="AA54">
            <v>0</v>
          </cell>
          <cell r="AB54">
            <v>230</v>
          </cell>
        </row>
        <row r="55">
          <cell r="A55" t="str">
            <v>GUM BOTTLE (SMALL)</v>
          </cell>
          <cell r="B55">
            <v>25</v>
          </cell>
          <cell r="D55">
            <v>1</v>
          </cell>
          <cell r="E55">
            <v>25</v>
          </cell>
          <cell r="F55">
            <v>1</v>
          </cell>
          <cell r="G55">
            <v>25</v>
          </cell>
          <cell r="H55">
            <v>5</v>
          </cell>
          <cell r="I55">
            <v>125</v>
          </cell>
          <cell r="J55">
            <v>1</v>
          </cell>
          <cell r="K55">
            <v>25</v>
          </cell>
          <cell r="L55">
            <v>1</v>
          </cell>
          <cell r="M55">
            <v>25</v>
          </cell>
          <cell r="N55">
            <v>1</v>
          </cell>
          <cell r="O55">
            <v>25</v>
          </cell>
          <cell r="P55">
            <v>1</v>
          </cell>
          <cell r="Q55">
            <v>25</v>
          </cell>
          <cell r="R55">
            <v>1</v>
          </cell>
          <cell r="S55">
            <v>25</v>
          </cell>
          <cell r="T55">
            <v>1</v>
          </cell>
          <cell r="U55">
            <v>25</v>
          </cell>
          <cell r="V55">
            <v>1</v>
          </cell>
          <cell r="W55">
            <v>25</v>
          </cell>
          <cell r="X55">
            <v>1</v>
          </cell>
          <cell r="Y55">
            <v>25</v>
          </cell>
          <cell r="Z55">
            <v>1</v>
          </cell>
          <cell r="AA55">
            <v>25</v>
          </cell>
          <cell r="AB55">
            <v>400</v>
          </cell>
        </row>
        <row r="56">
          <cell r="A56" t="str">
            <v>GUM TAPE 2" BROWN</v>
          </cell>
          <cell r="B56">
            <v>27.83</v>
          </cell>
          <cell r="D56">
            <v>1</v>
          </cell>
          <cell r="E56">
            <v>27.83</v>
          </cell>
          <cell r="G56">
            <v>0</v>
          </cell>
          <cell r="I56">
            <v>0</v>
          </cell>
          <cell r="J56">
            <v>1</v>
          </cell>
          <cell r="K56">
            <v>27.83</v>
          </cell>
          <cell r="M56">
            <v>0</v>
          </cell>
          <cell r="O56">
            <v>0</v>
          </cell>
          <cell r="P56">
            <v>1</v>
          </cell>
          <cell r="Q56">
            <v>27.83</v>
          </cell>
          <cell r="S56">
            <v>0</v>
          </cell>
          <cell r="U56">
            <v>0</v>
          </cell>
          <cell r="V56">
            <v>1</v>
          </cell>
          <cell r="W56">
            <v>27.83</v>
          </cell>
          <cell r="Y56">
            <v>0</v>
          </cell>
          <cell r="AA56">
            <v>0</v>
          </cell>
          <cell r="AB56">
            <v>111.32</v>
          </cell>
        </row>
        <row r="57">
          <cell r="A57" t="str">
            <v>GUM TAPE 2" CLEAR</v>
          </cell>
          <cell r="B57">
            <v>27.82</v>
          </cell>
          <cell r="D57">
            <v>2</v>
          </cell>
          <cell r="E57">
            <v>55.64</v>
          </cell>
          <cell r="G57">
            <v>0</v>
          </cell>
          <cell r="I57">
            <v>0</v>
          </cell>
          <cell r="J57">
            <v>2</v>
          </cell>
          <cell r="K57">
            <v>55.64</v>
          </cell>
          <cell r="M57">
            <v>0</v>
          </cell>
          <cell r="O57">
            <v>0</v>
          </cell>
          <cell r="P57">
            <v>2</v>
          </cell>
          <cell r="Q57">
            <v>55.64</v>
          </cell>
          <cell r="S57">
            <v>0</v>
          </cell>
          <cell r="U57">
            <v>0</v>
          </cell>
          <cell r="V57">
            <v>2</v>
          </cell>
          <cell r="W57">
            <v>55.64</v>
          </cell>
          <cell r="Y57">
            <v>0</v>
          </cell>
          <cell r="AA57">
            <v>0</v>
          </cell>
          <cell r="AB57">
            <v>222.56</v>
          </cell>
        </row>
        <row r="58">
          <cell r="A58" t="str">
            <v>HIGHLIGHTER (GREEN)</v>
          </cell>
          <cell r="B58">
            <v>45</v>
          </cell>
          <cell r="D58">
            <v>2</v>
          </cell>
          <cell r="E58">
            <v>90</v>
          </cell>
          <cell r="G58">
            <v>0</v>
          </cell>
          <cell r="H58">
            <v>2</v>
          </cell>
          <cell r="I58">
            <v>90</v>
          </cell>
          <cell r="K58">
            <v>0</v>
          </cell>
          <cell r="L58">
            <v>2</v>
          </cell>
          <cell r="M58">
            <v>90</v>
          </cell>
          <cell r="O58">
            <v>0</v>
          </cell>
          <cell r="P58">
            <v>2</v>
          </cell>
          <cell r="Q58">
            <v>90</v>
          </cell>
          <cell r="S58">
            <v>0</v>
          </cell>
          <cell r="T58">
            <v>2</v>
          </cell>
          <cell r="U58">
            <v>90</v>
          </cell>
          <cell r="W58">
            <v>0</v>
          </cell>
          <cell r="X58">
            <v>2</v>
          </cell>
          <cell r="Y58">
            <v>90</v>
          </cell>
          <cell r="AA58">
            <v>0</v>
          </cell>
          <cell r="AB58">
            <v>540</v>
          </cell>
        </row>
        <row r="59">
          <cell r="A59" t="str">
            <v>HIGHLIGHTER (ORANGE)</v>
          </cell>
          <cell r="B59">
            <v>45</v>
          </cell>
          <cell r="D59">
            <v>1</v>
          </cell>
          <cell r="E59">
            <v>0</v>
          </cell>
          <cell r="F59">
            <v>2</v>
          </cell>
          <cell r="G59">
            <v>90</v>
          </cell>
          <cell r="I59">
            <v>0</v>
          </cell>
          <cell r="J59">
            <v>2</v>
          </cell>
          <cell r="K59">
            <v>90</v>
          </cell>
          <cell r="M59">
            <v>0</v>
          </cell>
          <cell r="N59">
            <v>2</v>
          </cell>
          <cell r="O59">
            <v>90</v>
          </cell>
          <cell r="Q59">
            <v>0</v>
          </cell>
          <cell r="R59">
            <v>2</v>
          </cell>
          <cell r="S59">
            <v>90</v>
          </cell>
          <cell r="U59">
            <v>0</v>
          </cell>
          <cell r="V59">
            <v>2</v>
          </cell>
          <cell r="W59">
            <v>90</v>
          </cell>
          <cell r="Y59">
            <v>0</v>
          </cell>
          <cell r="Z59">
            <v>2</v>
          </cell>
          <cell r="AA59">
            <v>90</v>
          </cell>
          <cell r="AB59">
            <v>540</v>
          </cell>
        </row>
        <row r="60">
          <cell r="A60" t="str">
            <v>HIGHLIGHTER (PINK)</v>
          </cell>
          <cell r="B60">
            <v>45</v>
          </cell>
          <cell r="D60">
            <v>2</v>
          </cell>
          <cell r="E60">
            <v>90</v>
          </cell>
          <cell r="G60">
            <v>0</v>
          </cell>
          <cell r="H60">
            <v>2</v>
          </cell>
          <cell r="I60">
            <v>90</v>
          </cell>
          <cell r="K60">
            <v>0</v>
          </cell>
          <cell r="L60">
            <v>2</v>
          </cell>
          <cell r="M60">
            <v>90</v>
          </cell>
          <cell r="O60">
            <v>0</v>
          </cell>
          <cell r="P60">
            <v>2</v>
          </cell>
          <cell r="Q60">
            <v>90</v>
          </cell>
          <cell r="S60">
            <v>0</v>
          </cell>
          <cell r="T60">
            <v>2</v>
          </cell>
          <cell r="U60">
            <v>90</v>
          </cell>
          <cell r="W60">
            <v>0</v>
          </cell>
          <cell r="X60">
            <v>2</v>
          </cell>
          <cell r="Y60">
            <v>90</v>
          </cell>
          <cell r="AA60">
            <v>0</v>
          </cell>
          <cell r="AB60">
            <v>540</v>
          </cell>
        </row>
        <row r="61">
          <cell r="A61" t="str">
            <v>HIGHLIGHTER (YELLOW)</v>
          </cell>
          <cell r="B61">
            <v>45</v>
          </cell>
          <cell r="D61">
            <v>2</v>
          </cell>
          <cell r="E61">
            <v>90</v>
          </cell>
          <cell r="G61">
            <v>0</v>
          </cell>
          <cell r="H61">
            <v>2</v>
          </cell>
          <cell r="I61">
            <v>90</v>
          </cell>
          <cell r="K61">
            <v>0</v>
          </cell>
          <cell r="L61">
            <v>2</v>
          </cell>
          <cell r="M61">
            <v>90</v>
          </cell>
          <cell r="O61">
            <v>0</v>
          </cell>
          <cell r="P61">
            <v>2</v>
          </cell>
          <cell r="Q61">
            <v>90</v>
          </cell>
          <cell r="S61">
            <v>0</v>
          </cell>
          <cell r="T61">
            <v>2</v>
          </cell>
          <cell r="U61">
            <v>90</v>
          </cell>
          <cell r="W61">
            <v>0</v>
          </cell>
          <cell r="X61">
            <v>2</v>
          </cell>
          <cell r="Y61">
            <v>90</v>
          </cell>
          <cell r="AA61">
            <v>0</v>
          </cell>
          <cell r="AB61">
            <v>540</v>
          </cell>
        </row>
        <row r="62">
          <cell r="A62" t="str">
            <v>ID CARDS CLIPS</v>
          </cell>
          <cell r="B62">
            <v>15</v>
          </cell>
          <cell r="D62">
            <v>250</v>
          </cell>
          <cell r="E62">
            <v>3750</v>
          </cell>
          <cell r="F62">
            <v>250</v>
          </cell>
          <cell r="G62">
            <v>3750</v>
          </cell>
          <cell r="H62">
            <v>250</v>
          </cell>
          <cell r="I62">
            <v>3750</v>
          </cell>
          <cell r="J62">
            <v>250</v>
          </cell>
          <cell r="K62">
            <v>3750</v>
          </cell>
          <cell r="L62">
            <v>250</v>
          </cell>
          <cell r="M62">
            <v>3750</v>
          </cell>
          <cell r="N62">
            <v>250</v>
          </cell>
          <cell r="O62">
            <v>3750</v>
          </cell>
          <cell r="P62">
            <v>250</v>
          </cell>
          <cell r="Q62">
            <v>3750</v>
          </cell>
          <cell r="R62">
            <v>250</v>
          </cell>
          <cell r="S62">
            <v>3750</v>
          </cell>
          <cell r="T62">
            <v>250</v>
          </cell>
          <cell r="U62">
            <v>3750</v>
          </cell>
          <cell r="V62">
            <v>250</v>
          </cell>
          <cell r="W62">
            <v>3750</v>
          </cell>
          <cell r="X62">
            <v>250</v>
          </cell>
          <cell r="Y62">
            <v>3750</v>
          </cell>
          <cell r="Z62">
            <v>250</v>
          </cell>
          <cell r="AA62">
            <v>3750</v>
          </cell>
          <cell r="AB62">
            <v>45000</v>
          </cell>
        </row>
        <row r="63">
          <cell r="A63" t="str">
            <v>INCREMENTS LETTER SINHALA (2ply Con P)</v>
          </cell>
          <cell r="B63">
            <v>9</v>
          </cell>
          <cell r="D63">
            <v>10000</v>
          </cell>
          <cell r="E63">
            <v>90000</v>
          </cell>
          <cell r="G63">
            <v>0</v>
          </cell>
          <cell r="I63">
            <v>0</v>
          </cell>
          <cell r="K63">
            <v>0</v>
          </cell>
          <cell r="M63">
            <v>0</v>
          </cell>
          <cell r="O63">
            <v>0</v>
          </cell>
          <cell r="Q63">
            <v>0</v>
          </cell>
          <cell r="S63">
            <v>0</v>
          </cell>
          <cell r="U63">
            <v>0</v>
          </cell>
          <cell r="W63">
            <v>0</v>
          </cell>
          <cell r="Y63">
            <v>0</v>
          </cell>
          <cell r="AA63">
            <v>0</v>
          </cell>
          <cell r="AB63">
            <v>90000</v>
          </cell>
        </row>
        <row r="64">
          <cell r="A64" t="str">
            <v>LAMINATING POUCHES 150X(65X95)MM</v>
          </cell>
          <cell r="B64">
            <v>1.4</v>
          </cell>
          <cell r="E64">
            <v>0</v>
          </cell>
          <cell r="G64">
            <v>0</v>
          </cell>
          <cell r="I64">
            <v>0</v>
          </cell>
          <cell r="K64">
            <v>0</v>
          </cell>
          <cell r="M64">
            <v>0</v>
          </cell>
          <cell r="O64">
            <v>0</v>
          </cell>
          <cell r="P64">
            <v>100</v>
          </cell>
          <cell r="Q64">
            <v>140</v>
          </cell>
          <cell r="S64">
            <v>0</v>
          </cell>
          <cell r="U64">
            <v>0</v>
          </cell>
          <cell r="W64">
            <v>0</v>
          </cell>
          <cell r="Y64">
            <v>0</v>
          </cell>
          <cell r="AA64">
            <v>0</v>
          </cell>
          <cell r="AB64">
            <v>140</v>
          </cell>
        </row>
        <row r="65">
          <cell r="A65" t="str">
            <v xml:space="preserve">LAMINATING POUCHES 250X60X91MM </v>
          </cell>
          <cell r="B65">
            <v>2.5</v>
          </cell>
          <cell r="D65">
            <v>250</v>
          </cell>
          <cell r="E65">
            <v>625</v>
          </cell>
          <cell r="F65">
            <v>250</v>
          </cell>
          <cell r="G65">
            <v>625</v>
          </cell>
          <cell r="H65">
            <v>2000</v>
          </cell>
          <cell r="I65">
            <v>5000</v>
          </cell>
          <cell r="J65">
            <v>250</v>
          </cell>
          <cell r="K65">
            <v>625</v>
          </cell>
          <cell r="L65">
            <v>250</v>
          </cell>
          <cell r="M65">
            <v>625</v>
          </cell>
          <cell r="N65">
            <v>250</v>
          </cell>
          <cell r="O65">
            <v>625</v>
          </cell>
          <cell r="P65">
            <v>250</v>
          </cell>
          <cell r="Q65">
            <v>625</v>
          </cell>
          <cell r="R65">
            <v>250</v>
          </cell>
          <cell r="S65">
            <v>625</v>
          </cell>
          <cell r="T65">
            <v>250</v>
          </cell>
          <cell r="U65">
            <v>625</v>
          </cell>
          <cell r="V65">
            <v>250</v>
          </cell>
          <cell r="W65">
            <v>625</v>
          </cell>
          <cell r="X65">
            <v>250</v>
          </cell>
          <cell r="Y65">
            <v>625</v>
          </cell>
          <cell r="Z65">
            <v>250</v>
          </cell>
          <cell r="AA65">
            <v>625</v>
          </cell>
          <cell r="AB65">
            <v>11875</v>
          </cell>
        </row>
        <row r="66">
          <cell r="A66" t="str">
            <v>LAMINATING POUCHES 80X(216X303)MM (A4)</v>
          </cell>
          <cell r="B66">
            <v>7.5</v>
          </cell>
          <cell r="D66">
            <v>100</v>
          </cell>
          <cell r="E66">
            <v>750</v>
          </cell>
          <cell r="F66">
            <v>0</v>
          </cell>
          <cell r="G66">
            <v>0</v>
          </cell>
          <cell r="H66">
            <v>0</v>
          </cell>
          <cell r="I66">
            <v>0</v>
          </cell>
          <cell r="J66">
            <v>0</v>
          </cell>
          <cell r="K66">
            <v>0</v>
          </cell>
          <cell r="L66">
            <v>100</v>
          </cell>
          <cell r="M66">
            <v>750</v>
          </cell>
          <cell r="N66">
            <v>0</v>
          </cell>
          <cell r="O66">
            <v>0</v>
          </cell>
          <cell r="P66">
            <v>0</v>
          </cell>
          <cell r="Q66">
            <v>0</v>
          </cell>
          <cell r="R66">
            <v>0</v>
          </cell>
          <cell r="S66">
            <v>0</v>
          </cell>
          <cell r="T66">
            <v>100</v>
          </cell>
          <cell r="U66">
            <v>750</v>
          </cell>
          <cell r="V66">
            <v>0</v>
          </cell>
          <cell r="W66">
            <v>0</v>
          </cell>
          <cell r="X66">
            <v>0</v>
          </cell>
          <cell r="Y66">
            <v>0</v>
          </cell>
          <cell r="Z66">
            <v>0</v>
          </cell>
          <cell r="AA66">
            <v>0</v>
          </cell>
          <cell r="AB66">
            <v>2250</v>
          </cell>
        </row>
        <row r="67">
          <cell r="A67" t="str">
            <v>LAMINATING POUCHES 80X(303X426)MM (A3)</v>
          </cell>
          <cell r="B67">
            <v>12</v>
          </cell>
          <cell r="D67">
            <v>20</v>
          </cell>
          <cell r="E67">
            <v>240</v>
          </cell>
          <cell r="G67">
            <v>0</v>
          </cell>
          <cell r="I67">
            <v>0</v>
          </cell>
          <cell r="J67">
            <v>10</v>
          </cell>
          <cell r="K67">
            <v>120</v>
          </cell>
          <cell r="M67">
            <v>0</v>
          </cell>
          <cell r="O67">
            <v>0</v>
          </cell>
          <cell r="Q67">
            <v>0</v>
          </cell>
          <cell r="S67">
            <v>0</v>
          </cell>
          <cell r="T67">
            <v>10</v>
          </cell>
          <cell r="U67">
            <v>120</v>
          </cell>
          <cell r="W67">
            <v>0</v>
          </cell>
          <cell r="Y67">
            <v>0</v>
          </cell>
          <cell r="AA67">
            <v>0</v>
          </cell>
          <cell r="AB67">
            <v>480</v>
          </cell>
        </row>
        <row r="68">
          <cell r="A68" t="str">
            <v>LASER TONER (1100)</v>
          </cell>
          <cell r="B68">
            <v>6500</v>
          </cell>
          <cell r="D68">
            <v>2</v>
          </cell>
          <cell r="E68">
            <v>13000</v>
          </cell>
          <cell r="G68">
            <v>0</v>
          </cell>
          <cell r="H68">
            <v>2</v>
          </cell>
          <cell r="I68">
            <v>13000</v>
          </cell>
          <cell r="K68">
            <v>0</v>
          </cell>
          <cell r="L68">
            <v>2</v>
          </cell>
          <cell r="M68">
            <v>13000</v>
          </cell>
          <cell r="O68">
            <v>0</v>
          </cell>
          <cell r="P68">
            <v>2</v>
          </cell>
          <cell r="Q68">
            <v>13000</v>
          </cell>
          <cell r="S68">
            <v>0</v>
          </cell>
          <cell r="T68">
            <v>2</v>
          </cell>
          <cell r="U68">
            <v>13000</v>
          </cell>
          <cell r="W68">
            <v>0</v>
          </cell>
          <cell r="X68">
            <v>2</v>
          </cell>
          <cell r="Y68">
            <v>13000</v>
          </cell>
          <cell r="AA68">
            <v>0</v>
          </cell>
          <cell r="AB68">
            <v>78000</v>
          </cell>
        </row>
        <row r="69">
          <cell r="A69" t="str">
            <v>LEAVE APPLICATION FORM (BLUE)</v>
          </cell>
          <cell r="B69">
            <v>80</v>
          </cell>
          <cell r="D69">
            <v>1</v>
          </cell>
          <cell r="E69">
            <v>80</v>
          </cell>
          <cell r="F69">
            <v>1</v>
          </cell>
          <cell r="G69">
            <v>80</v>
          </cell>
          <cell r="H69">
            <v>1</v>
          </cell>
          <cell r="I69">
            <v>80</v>
          </cell>
          <cell r="J69">
            <v>1</v>
          </cell>
          <cell r="K69">
            <v>80</v>
          </cell>
          <cell r="L69">
            <v>1</v>
          </cell>
          <cell r="M69">
            <v>80</v>
          </cell>
          <cell r="N69">
            <v>1</v>
          </cell>
          <cell r="O69">
            <v>80</v>
          </cell>
          <cell r="P69">
            <v>1</v>
          </cell>
          <cell r="Q69">
            <v>80</v>
          </cell>
          <cell r="R69">
            <v>1</v>
          </cell>
          <cell r="S69">
            <v>80</v>
          </cell>
          <cell r="T69">
            <v>1</v>
          </cell>
          <cell r="U69">
            <v>80</v>
          </cell>
          <cell r="V69">
            <v>1</v>
          </cell>
          <cell r="W69">
            <v>80</v>
          </cell>
          <cell r="X69">
            <v>1</v>
          </cell>
          <cell r="Y69">
            <v>80</v>
          </cell>
          <cell r="Z69">
            <v>1</v>
          </cell>
          <cell r="AA69">
            <v>80</v>
          </cell>
          <cell r="AB69">
            <v>960</v>
          </cell>
        </row>
        <row r="70">
          <cell r="A70" t="str">
            <v>LEAVE APPLICATION FORM (PINK)</v>
          </cell>
          <cell r="B70">
            <v>80</v>
          </cell>
          <cell r="D70">
            <v>1</v>
          </cell>
          <cell r="E70">
            <v>80</v>
          </cell>
          <cell r="G70">
            <v>0</v>
          </cell>
          <cell r="I70">
            <v>0</v>
          </cell>
          <cell r="J70">
            <v>1</v>
          </cell>
          <cell r="K70">
            <v>80</v>
          </cell>
          <cell r="M70">
            <v>0</v>
          </cell>
          <cell r="O70">
            <v>0</v>
          </cell>
          <cell r="P70">
            <v>1</v>
          </cell>
          <cell r="Q70">
            <v>80</v>
          </cell>
          <cell r="S70">
            <v>0</v>
          </cell>
          <cell r="U70">
            <v>0</v>
          </cell>
          <cell r="V70">
            <v>1</v>
          </cell>
          <cell r="W70">
            <v>80</v>
          </cell>
          <cell r="Y70">
            <v>0</v>
          </cell>
          <cell r="AA70">
            <v>0</v>
          </cell>
          <cell r="AB70">
            <v>320</v>
          </cell>
        </row>
        <row r="71">
          <cell r="A71" t="str">
            <v>LETTER - CONFIRMATION - BOOKS X 100</v>
          </cell>
          <cell r="B71">
            <v>145</v>
          </cell>
          <cell r="D71">
            <v>2</v>
          </cell>
          <cell r="E71">
            <v>290</v>
          </cell>
          <cell r="F71">
            <v>2</v>
          </cell>
          <cell r="G71">
            <v>290</v>
          </cell>
          <cell r="H71">
            <v>2</v>
          </cell>
          <cell r="I71">
            <v>290</v>
          </cell>
          <cell r="J71">
            <v>2</v>
          </cell>
          <cell r="K71">
            <v>290</v>
          </cell>
          <cell r="L71">
            <v>2</v>
          </cell>
          <cell r="M71">
            <v>290</v>
          </cell>
          <cell r="N71">
            <v>2</v>
          </cell>
          <cell r="O71">
            <v>290</v>
          </cell>
          <cell r="P71">
            <v>2</v>
          </cell>
          <cell r="Q71">
            <v>290</v>
          </cell>
          <cell r="R71">
            <v>2</v>
          </cell>
          <cell r="S71">
            <v>290</v>
          </cell>
          <cell r="T71">
            <v>2</v>
          </cell>
          <cell r="U71">
            <v>290</v>
          </cell>
          <cell r="V71">
            <v>2</v>
          </cell>
          <cell r="W71">
            <v>290</v>
          </cell>
          <cell r="X71">
            <v>2</v>
          </cell>
          <cell r="Y71">
            <v>290</v>
          </cell>
          <cell r="Z71">
            <v>2</v>
          </cell>
          <cell r="AA71">
            <v>290</v>
          </cell>
          <cell r="AB71">
            <v>3480</v>
          </cell>
        </row>
        <row r="72">
          <cell r="A72" t="str">
            <v>LETTER HEAD A4</v>
          </cell>
          <cell r="B72">
            <v>1.85</v>
          </cell>
          <cell r="D72">
            <v>2000</v>
          </cell>
          <cell r="E72">
            <v>3700</v>
          </cell>
          <cell r="F72">
            <v>1500</v>
          </cell>
          <cell r="G72">
            <v>2775</v>
          </cell>
          <cell r="H72">
            <v>1000</v>
          </cell>
          <cell r="I72">
            <v>1850</v>
          </cell>
          <cell r="J72">
            <v>1000</v>
          </cell>
          <cell r="K72">
            <v>1850</v>
          </cell>
          <cell r="L72">
            <v>1000</v>
          </cell>
          <cell r="M72">
            <v>1850</v>
          </cell>
          <cell r="N72">
            <v>1000</v>
          </cell>
          <cell r="O72">
            <v>1850</v>
          </cell>
          <cell r="P72">
            <v>1000</v>
          </cell>
          <cell r="Q72">
            <v>1850</v>
          </cell>
          <cell r="R72">
            <v>1000</v>
          </cell>
          <cell r="S72">
            <v>1850</v>
          </cell>
          <cell r="T72">
            <v>1000</v>
          </cell>
          <cell r="U72">
            <v>1850</v>
          </cell>
          <cell r="V72">
            <v>1000</v>
          </cell>
          <cell r="W72">
            <v>1850</v>
          </cell>
          <cell r="X72">
            <v>1000</v>
          </cell>
          <cell r="Y72">
            <v>1850</v>
          </cell>
          <cell r="Z72">
            <v>1000</v>
          </cell>
          <cell r="AA72">
            <v>1850</v>
          </cell>
          <cell r="AB72">
            <v>24975</v>
          </cell>
        </row>
        <row r="73">
          <cell r="A73" t="str">
            <v>LETTER HEADS CONTINUATION PAPER</v>
          </cell>
          <cell r="B73">
            <v>2.25</v>
          </cell>
          <cell r="D73">
            <v>50</v>
          </cell>
          <cell r="E73">
            <v>112.5</v>
          </cell>
          <cell r="G73">
            <v>0</v>
          </cell>
          <cell r="I73">
            <v>0</v>
          </cell>
          <cell r="K73">
            <v>0</v>
          </cell>
          <cell r="M73">
            <v>0</v>
          </cell>
          <cell r="N73">
            <v>50</v>
          </cell>
          <cell r="O73">
            <v>112.5</v>
          </cell>
          <cell r="Q73">
            <v>0</v>
          </cell>
          <cell r="S73">
            <v>0</v>
          </cell>
          <cell r="U73">
            <v>0</v>
          </cell>
          <cell r="W73">
            <v>0</v>
          </cell>
          <cell r="Y73">
            <v>0</v>
          </cell>
          <cell r="AA73">
            <v>0</v>
          </cell>
          <cell r="AB73">
            <v>225</v>
          </cell>
        </row>
        <row r="74">
          <cell r="A74" t="str">
            <v>LETTERS  EXTENSION CONFIRMATION PAD</v>
          </cell>
          <cell r="B74">
            <v>285</v>
          </cell>
          <cell r="D74">
            <v>3</v>
          </cell>
          <cell r="E74">
            <v>855</v>
          </cell>
          <cell r="G74">
            <v>0</v>
          </cell>
          <cell r="H74">
            <v>3</v>
          </cell>
          <cell r="I74">
            <v>855</v>
          </cell>
          <cell r="J74">
            <v>3</v>
          </cell>
          <cell r="K74">
            <v>855</v>
          </cell>
          <cell r="L74">
            <v>3</v>
          </cell>
          <cell r="M74">
            <v>855</v>
          </cell>
          <cell r="N74">
            <v>3</v>
          </cell>
          <cell r="O74">
            <v>855</v>
          </cell>
          <cell r="P74">
            <v>3</v>
          </cell>
          <cell r="Q74">
            <v>855</v>
          </cell>
          <cell r="R74">
            <v>3</v>
          </cell>
          <cell r="S74">
            <v>855</v>
          </cell>
          <cell r="T74">
            <v>3</v>
          </cell>
          <cell r="U74">
            <v>855</v>
          </cell>
          <cell r="V74">
            <v>3</v>
          </cell>
          <cell r="W74">
            <v>855</v>
          </cell>
          <cell r="X74">
            <v>3</v>
          </cell>
          <cell r="Y74">
            <v>855</v>
          </cell>
          <cell r="Z74">
            <v>3</v>
          </cell>
          <cell r="AA74">
            <v>855</v>
          </cell>
          <cell r="AB74">
            <v>9405</v>
          </cell>
        </row>
        <row r="75">
          <cell r="A75" t="str">
            <v>LETTERS PROBATION - EXTENSION PAD</v>
          </cell>
          <cell r="B75">
            <v>285</v>
          </cell>
          <cell r="D75">
            <v>3</v>
          </cell>
          <cell r="E75">
            <v>855</v>
          </cell>
          <cell r="G75">
            <v>0</v>
          </cell>
          <cell r="H75">
            <v>3</v>
          </cell>
          <cell r="I75">
            <v>855</v>
          </cell>
          <cell r="J75">
            <v>3</v>
          </cell>
          <cell r="K75">
            <v>855</v>
          </cell>
          <cell r="L75">
            <v>3</v>
          </cell>
          <cell r="M75">
            <v>855</v>
          </cell>
          <cell r="N75">
            <v>3</v>
          </cell>
          <cell r="O75">
            <v>855</v>
          </cell>
          <cell r="P75">
            <v>3</v>
          </cell>
          <cell r="Q75">
            <v>855</v>
          </cell>
          <cell r="R75">
            <v>3</v>
          </cell>
          <cell r="S75">
            <v>855</v>
          </cell>
          <cell r="T75">
            <v>3</v>
          </cell>
          <cell r="U75">
            <v>855</v>
          </cell>
          <cell r="V75">
            <v>3</v>
          </cell>
          <cell r="W75">
            <v>855</v>
          </cell>
          <cell r="X75">
            <v>3</v>
          </cell>
          <cell r="Y75">
            <v>855</v>
          </cell>
          <cell r="Z75">
            <v>3</v>
          </cell>
          <cell r="AA75">
            <v>855</v>
          </cell>
          <cell r="AB75">
            <v>9405</v>
          </cell>
        </row>
        <row r="76">
          <cell r="A76" t="str">
            <v>MAGI BOARD PEN (BLACK)</v>
          </cell>
          <cell r="B76">
            <v>45</v>
          </cell>
          <cell r="D76">
            <v>2</v>
          </cell>
          <cell r="E76">
            <v>90</v>
          </cell>
          <cell r="G76">
            <v>0</v>
          </cell>
          <cell r="I76">
            <v>0</v>
          </cell>
          <cell r="J76">
            <v>2</v>
          </cell>
          <cell r="K76">
            <v>90</v>
          </cell>
          <cell r="M76">
            <v>0</v>
          </cell>
          <cell r="O76">
            <v>0</v>
          </cell>
          <cell r="P76">
            <v>2</v>
          </cell>
          <cell r="Q76">
            <v>90</v>
          </cell>
          <cell r="S76">
            <v>0</v>
          </cell>
          <cell r="U76">
            <v>0</v>
          </cell>
          <cell r="V76">
            <v>2</v>
          </cell>
          <cell r="W76">
            <v>90</v>
          </cell>
          <cell r="Y76">
            <v>0</v>
          </cell>
          <cell r="AA76">
            <v>0</v>
          </cell>
          <cell r="AB76">
            <v>360</v>
          </cell>
        </row>
        <row r="77">
          <cell r="A77" t="str">
            <v>MAGI BOARD PEN (BLUE)</v>
          </cell>
          <cell r="B77">
            <v>45</v>
          </cell>
          <cell r="D77">
            <v>2</v>
          </cell>
          <cell r="E77">
            <v>90</v>
          </cell>
          <cell r="J77">
            <v>2</v>
          </cell>
          <cell r="K77">
            <v>90</v>
          </cell>
          <cell r="P77">
            <v>2</v>
          </cell>
          <cell r="Q77">
            <v>90</v>
          </cell>
          <cell r="S77">
            <v>0</v>
          </cell>
          <cell r="U77">
            <v>0</v>
          </cell>
          <cell r="V77">
            <v>2</v>
          </cell>
          <cell r="W77">
            <v>90</v>
          </cell>
          <cell r="Y77">
            <v>0</v>
          </cell>
          <cell r="AA77">
            <v>0</v>
          </cell>
          <cell r="AB77">
            <v>360</v>
          </cell>
        </row>
        <row r="78">
          <cell r="A78" t="str">
            <v>MAGI BOARD PEN (GREEN)</v>
          </cell>
          <cell r="B78">
            <v>45</v>
          </cell>
          <cell r="D78">
            <v>2</v>
          </cell>
          <cell r="E78">
            <v>90</v>
          </cell>
          <cell r="G78">
            <v>0</v>
          </cell>
          <cell r="I78">
            <v>0</v>
          </cell>
          <cell r="J78">
            <v>2</v>
          </cell>
          <cell r="K78">
            <v>90</v>
          </cell>
          <cell r="M78">
            <v>0</v>
          </cell>
          <cell r="O78">
            <v>0</v>
          </cell>
          <cell r="P78">
            <v>2</v>
          </cell>
          <cell r="Q78">
            <v>90</v>
          </cell>
          <cell r="S78">
            <v>0</v>
          </cell>
          <cell r="U78">
            <v>0</v>
          </cell>
          <cell r="V78">
            <v>2</v>
          </cell>
          <cell r="W78">
            <v>90</v>
          </cell>
          <cell r="Y78">
            <v>0</v>
          </cell>
          <cell r="AA78">
            <v>0</v>
          </cell>
          <cell r="AB78">
            <v>360</v>
          </cell>
        </row>
        <row r="79">
          <cell r="A79" t="str">
            <v>MAGI BOARD PEN (RED)</v>
          </cell>
          <cell r="B79">
            <v>45</v>
          </cell>
          <cell r="D79">
            <v>2</v>
          </cell>
          <cell r="E79">
            <v>90</v>
          </cell>
          <cell r="G79">
            <v>0</v>
          </cell>
          <cell r="I79">
            <v>0</v>
          </cell>
          <cell r="J79">
            <v>2</v>
          </cell>
          <cell r="K79">
            <v>90</v>
          </cell>
          <cell r="M79">
            <v>0</v>
          </cell>
          <cell r="O79">
            <v>0</v>
          </cell>
          <cell r="P79">
            <v>2</v>
          </cell>
          <cell r="Q79">
            <v>90</v>
          </cell>
          <cell r="S79">
            <v>0</v>
          </cell>
          <cell r="U79">
            <v>0</v>
          </cell>
          <cell r="V79">
            <v>2</v>
          </cell>
          <cell r="W79">
            <v>90</v>
          </cell>
          <cell r="Y79">
            <v>0</v>
          </cell>
          <cell r="AA79">
            <v>0</v>
          </cell>
          <cell r="AB79">
            <v>360</v>
          </cell>
        </row>
        <row r="80">
          <cell r="A80" t="str">
            <v>MASKING TAPE 1"</v>
          </cell>
          <cell r="B80">
            <v>47.5</v>
          </cell>
          <cell r="D80">
            <v>2</v>
          </cell>
          <cell r="E80">
            <v>95</v>
          </cell>
          <cell r="G80">
            <v>0</v>
          </cell>
          <cell r="I80">
            <v>0</v>
          </cell>
          <cell r="J80">
            <v>2</v>
          </cell>
          <cell r="K80">
            <v>95</v>
          </cell>
          <cell r="M80">
            <v>0</v>
          </cell>
          <cell r="O80">
            <v>0</v>
          </cell>
          <cell r="P80">
            <v>2</v>
          </cell>
          <cell r="Q80">
            <v>95</v>
          </cell>
          <cell r="S80">
            <v>0</v>
          </cell>
          <cell r="U80">
            <v>0</v>
          </cell>
          <cell r="V80">
            <v>2</v>
          </cell>
          <cell r="W80">
            <v>95</v>
          </cell>
          <cell r="Y80">
            <v>0</v>
          </cell>
          <cell r="AA80">
            <v>0</v>
          </cell>
          <cell r="AB80">
            <v>380</v>
          </cell>
        </row>
        <row r="81">
          <cell r="A81" t="str">
            <v>MASKING TAPE 2"</v>
          </cell>
          <cell r="B81">
            <v>110</v>
          </cell>
          <cell r="D81">
            <v>1</v>
          </cell>
          <cell r="E81">
            <v>110</v>
          </cell>
          <cell r="G81">
            <v>0</v>
          </cell>
          <cell r="I81">
            <v>0</v>
          </cell>
          <cell r="K81">
            <v>0</v>
          </cell>
          <cell r="M81">
            <v>0</v>
          </cell>
          <cell r="O81">
            <v>0</v>
          </cell>
          <cell r="P81">
            <v>1</v>
          </cell>
          <cell r="Q81">
            <v>110</v>
          </cell>
          <cell r="S81">
            <v>0</v>
          </cell>
          <cell r="U81">
            <v>0</v>
          </cell>
          <cell r="W81">
            <v>0</v>
          </cell>
          <cell r="Y81">
            <v>0</v>
          </cell>
          <cell r="AA81">
            <v>0</v>
          </cell>
          <cell r="AB81">
            <v>220</v>
          </cell>
        </row>
        <row r="82">
          <cell r="A82" t="str">
            <v>MEDICAL CERTIFICATE</v>
          </cell>
          <cell r="B82">
            <v>40</v>
          </cell>
          <cell r="E82">
            <v>0</v>
          </cell>
          <cell r="G82">
            <v>0</v>
          </cell>
          <cell r="I82">
            <v>0</v>
          </cell>
          <cell r="K82">
            <v>0</v>
          </cell>
          <cell r="M82">
            <v>0</v>
          </cell>
          <cell r="O82">
            <v>0</v>
          </cell>
          <cell r="Q82">
            <v>0</v>
          </cell>
          <cell r="S82">
            <v>0</v>
          </cell>
          <cell r="U82">
            <v>0</v>
          </cell>
          <cell r="W82">
            <v>0</v>
          </cell>
          <cell r="Y82">
            <v>0</v>
          </cell>
          <cell r="AA82">
            <v>0</v>
          </cell>
          <cell r="AB82">
            <v>0</v>
          </cell>
        </row>
        <row r="83">
          <cell r="A83" t="str">
            <v>MEDICAL RECORD SHEET - GREEN</v>
          </cell>
          <cell r="B83">
            <v>1.9</v>
          </cell>
          <cell r="E83">
            <v>0</v>
          </cell>
          <cell r="G83">
            <v>0</v>
          </cell>
          <cell r="I83">
            <v>0</v>
          </cell>
          <cell r="K83">
            <v>0</v>
          </cell>
          <cell r="M83">
            <v>0</v>
          </cell>
          <cell r="O83">
            <v>0</v>
          </cell>
          <cell r="Q83">
            <v>0</v>
          </cell>
          <cell r="S83">
            <v>0</v>
          </cell>
          <cell r="U83">
            <v>0</v>
          </cell>
          <cell r="W83">
            <v>0</v>
          </cell>
          <cell r="Y83">
            <v>0</v>
          </cell>
          <cell r="AA83">
            <v>0</v>
          </cell>
          <cell r="AB83">
            <v>0</v>
          </cell>
        </row>
        <row r="84">
          <cell r="A84" t="str">
            <v>MEDICAL RECORD SHEET- WHITE</v>
          </cell>
          <cell r="B84">
            <v>1.9</v>
          </cell>
          <cell r="E84">
            <v>0</v>
          </cell>
          <cell r="F84">
            <v>0</v>
          </cell>
          <cell r="G84">
            <v>0</v>
          </cell>
          <cell r="I84">
            <v>0</v>
          </cell>
          <cell r="K84">
            <v>0</v>
          </cell>
          <cell r="L84">
            <v>0</v>
          </cell>
          <cell r="M84">
            <v>0</v>
          </cell>
          <cell r="N84">
            <v>0</v>
          </cell>
          <cell r="O84">
            <v>0</v>
          </cell>
          <cell r="Q84">
            <v>0</v>
          </cell>
          <cell r="R84">
            <v>0</v>
          </cell>
          <cell r="S84">
            <v>0</v>
          </cell>
          <cell r="T84">
            <v>0</v>
          </cell>
          <cell r="U84">
            <v>0</v>
          </cell>
          <cell r="W84">
            <v>0</v>
          </cell>
          <cell r="X84">
            <v>0</v>
          </cell>
          <cell r="Y84">
            <v>0</v>
          </cell>
          <cell r="Z84">
            <v>0</v>
          </cell>
          <cell r="AA84">
            <v>0</v>
          </cell>
          <cell r="AB84">
            <v>0</v>
          </cell>
        </row>
        <row r="85">
          <cell r="A85" t="str">
            <v>MEDICAL RECORD SHEET-BLUE</v>
          </cell>
          <cell r="B85">
            <v>1.9</v>
          </cell>
          <cell r="E85">
            <v>0</v>
          </cell>
          <cell r="G85">
            <v>0</v>
          </cell>
          <cell r="I85">
            <v>0</v>
          </cell>
          <cell r="K85">
            <v>0</v>
          </cell>
          <cell r="M85">
            <v>0</v>
          </cell>
          <cell r="O85">
            <v>0</v>
          </cell>
          <cell r="Q85">
            <v>0</v>
          </cell>
          <cell r="S85">
            <v>0</v>
          </cell>
          <cell r="U85">
            <v>0</v>
          </cell>
          <cell r="W85">
            <v>0</v>
          </cell>
          <cell r="Y85">
            <v>0</v>
          </cell>
          <cell r="AA85">
            <v>0</v>
          </cell>
          <cell r="AB85">
            <v>0</v>
          </cell>
        </row>
        <row r="86">
          <cell r="A86" t="str">
            <v>MEDICAL RECORD SHEET-GREEN</v>
          </cell>
          <cell r="B86">
            <v>1.9</v>
          </cell>
          <cell r="E86">
            <v>0</v>
          </cell>
          <cell r="G86">
            <v>0</v>
          </cell>
          <cell r="I86">
            <v>0</v>
          </cell>
          <cell r="K86">
            <v>0</v>
          </cell>
          <cell r="M86">
            <v>0</v>
          </cell>
          <cell r="O86">
            <v>0</v>
          </cell>
          <cell r="Q86">
            <v>0</v>
          </cell>
          <cell r="S86">
            <v>0</v>
          </cell>
          <cell r="U86">
            <v>0</v>
          </cell>
          <cell r="W86">
            <v>0</v>
          </cell>
          <cell r="Y86">
            <v>0</v>
          </cell>
          <cell r="AA86">
            <v>0</v>
          </cell>
          <cell r="AB86">
            <v>0</v>
          </cell>
        </row>
        <row r="87">
          <cell r="A87" t="str">
            <v>MEDICAL RECORD SHEET-PINK</v>
          </cell>
          <cell r="B87">
            <v>1.9</v>
          </cell>
          <cell r="E87">
            <v>0</v>
          </cell>
          <cell r="G87">
            <v>0</v>
          </cell>
          <cell r="I87">
            <v>0</v>
          </cell>
          <cell r="K87">
            <v>0</v>
          </cell>
          <cell r="M87">
            <v>0</v>
          </cell>
          <cell r="O87">
            <v>0</v>
          </cell>
          <cell r="Q87">
            <v>0</v>
          </cell>
          <cell r="S87">
            <v>0</v>
          </cell>
          <cell r="U87">
            <v>0</v>
          </cell>
          <cell r="W87">
            <v>0</v>
          </cell>
          <cell r="Y87">
            <v>0</v>
          </cell>
          <cell r="AA87">
            <v>0</v>
          </cell>
          <cell r="AB87">
            <v>0</v>
          </cell>
        </row>
        <row r="88">
          <cell r="A88" t="str">
            <v>MEDICAL RECORD SHEET-YELLOW</v>
          </cell>
          <cell r="B88">
            <v>1.9</v>
          </cell>
          <cell r="E88">
            <v>0</v>
          </cell>
          <cell r="G88">
            <v>0</v>
          </cell>
          <cell r="I88">
            <v>0</v>
          </cell>
          <cell r="K88">
            <v>0</v>
          </cell>
          <cell r="M88">
            <v>0</v>
          </cell>
          <cell r="O88">
            <v>0</v>
          </cell>
          <cell r="Q88">
            <v>0</v>
          </cell>
          <cell r="S88">
            <v>0</v>
          </cell>
          <cell r="U88">
            <v>0</v>
          </cell>
          <cell r="W88">
            <v>0</v>
          </cell>
          <cell r="Y88">
            <v>0</v>
          </cell>
          <cell r="AA88">
            <v>0</v>
          </cell>
          <cell r="AB88">
            <v>0</v>
          </cell>
        </row>
        <row r="89">
          <cell r="A89" t="str">
            <v>MEDICINE ENVELOPES</v>
          </cell>
          <cell r="B89">
            <v>0.5</v>
          </cell>
          <cell r="E89">
            <v>0</v>
          </cell>
          <cell r="G89">
            <v>0</v>
          </cell>
          <cell r="I89">
            <v>0</v>
          </cell>
          <cell r="K89">
            <v>0</v>
          </cell>
          <cell r="M89">
            <v>0</v>
          </cell>
          <cell r="O89">
            <v>0</v>
          </cell>
          <cell r="Q89">
            <v>0</v>
          </cell>
          <cell r="S89">
            <v>0</v>
          </cell>
          <cell r="U89">
            <v>0</v>
          </cell>
          <cell r="W89">
            <v>0</v>
          </cell>
          <cell r="Y89">
            <v>0</v>
          </cell>
          <cell r="AA89">
            <v>0</v>
          </cell>
          <cell r="AB89">
            <v>0</v>
          </cell>
        </row>
        <row r="90">
          <cell r="A90" t="str">
            <v>MEDICINE INSURANCE CLAIM BOOK</v>
          </cell>
          <cell r="B90">
            <v>155</v>
          </cell>
          <cell r="E90">
            <v>0</v>
          </cell>
          <cell r="G90">
            <v>0</v>
          </cell>
          <cell r="I90">
            <v>0</v>
          </cell>
          <cell r="K90">
            <v>0</v>
          </cell>
          <cell r="M90">
            <v>0</v>
          </cell>
          <cell r="O90">
            <v>0</v>
          </cell>
          <cell r="Q90">
            <v>0</v>
          </cell>
          <cell r="S90">
            <v>0</v>
          </cell>
          <cell r="U90">
            <v>0</v>
          </cell>
          <cell r="W90">
            <v>0</v>
          </cell>
          <cell r="Y90">
            <v>0</v>
          </cell>
          <cell r="AA90">
            <v>0</v>
          </cell>
          <cell r="AB90">
            <v>0</v>
          </cell>
        </row>
        <row r="91">
          <cell r="A91" t="str">
            <v>MONITOR EXERCISES BOOK 160 PGS</v>
          </cell>
          <cell r="B91">
            <v>19</v>
          </cell>
          <cell r="D91">
            <v>12</v>
          </cell>
          <cell r="E91">
            <v>228</v>
          </cell>
          <cell r="F91">
            <v>6</v>
          </cell>
          <cell r="G91">
            <v>114</v>
          </cell>
          <cell r="H91">
            <v>12</v>
          </cell>
          <cell r="I91">
            <v>228</v>
          </cell>
          <cell r="J91">
            <v>6</v>
          </cell>
          <cell r="K91">
            <v>114</v>
          </cell>
          <cell r="L91">
            <v>12</v>
          </cell>
          <cell r="M91">
            <v>228</v>
          </cell>
          <cell r="N91">
            <v>6</v>
          </cell>
          <cell r="O91">
            <v>114</v>
          </cell>
          <cell r="P91">
            <v>12</v>
          </cell>
          <cell r="Q91">
            <v>228</v>
          </cell>
          <cell r="R91">
            <v>6</v>
          </cell>
          <cell r="S91">
            <v>114</v>
          </cell>
          <cell r="T91">
            <v>12</v>
          </cell>
          <cell r="U91">
            <v>228</v>
          </cell>
          <cell r="V91">
            <v>6</v>
          </cell>
          <cell r="W91">
            <v>114</v>
          </cell>
          <cell r="X91">
            <v>12</v>
          </cell>
          <cell r="Y91">
            <v>228</v>
          </cell>
          <cell r="Z91">
            <v>6</v>
          </cell>
          <cell r="AA91">
            <v>114</v>
          </cell>
          <cell r="AB91">
            <v>2052</v>
          </cell>
        </row>
        <row r="92">
          <cell r="A92" t="str">
            <v>NOTE PAD</v>
          </cell>
          <cell r="B92">
            <v>16</v>
          </cell>
          <cell r="D92">
            <v>2</v>
          </cell>
          <cell r="E92">
            <v>32</v>
          </cell>
          <cell r="F92">
            <v>1</v>
          </cell>
          <cell r="H92">
            <v>2</v>
          </cell>
          <cell r="I92">
            <v>32</v>
          </cell>
          <cell r="K92">
            <v>0</v>
          </cell>
          <cell r="L92">
            <v>1</v>
          </cell>
          <cell r="M92">
            <v>0</v>
          </cell>
          <cell r="N92">
            <v>2</v>
          </cell>
          <cell r="O92">
            <v>32</v>
          </cell>
          <cell r="Q92">
            <v>0</v>
          </cell>
          <cell r="R92">
            <v>2</v>
          </cell>
          <cell r="S92">
            <v>32</v>
          </cell>
          <cell r="T92">
            <v>1</v>
          </cell>
          <cell r="U92">
            <v>0</v>
          </cell>
          <cell r="W92">
            <v>0</v>
          </cell>
          <cell r="Y92">
            <v>0</v>
          </cell>
          <cell r="AA92">
            <v>0</v>
          </cell>
          <cell r="AB92">
            <v>128</v>
          </cell>
        </row>
        <row r="93">
          <cell r="A93" t="str">
            <v>PAPER CLIP PLASTIC</v>
          </cell>
          <cell r="B93">
            <v>0.45</v>
          </cell>
          <cell r="D93">
            <v>100</v>
          </cell>
          <cell r="E93">
            <v>45</v>
          </cell>
          <cell r="G93">
            <v>0</v>
          </cell>
          <cell r="I93">
            <v>0</v>
          </cell>
          <cell r="J93">
            <v>100</v>
          </cell>
          <cell r="K93">
            <v>45</v>
          </cell>
          <cell r="M93">
            <v>0</v>
          </cell>
          <cell r="O93">
            <v>0</v>
          </cell>
          <cell r="P93">
            <v>100</v>
          </cell>
          <cell r="Q93">
            <v>45</v>
          </cell>
          <cell r="S93">
            <v>0</v>
          </cell>
          <cell r="U93">
            <v>0</v>
          </cell>
          <cell r="V93">
            <v>100</v>
          </cell>
          <cell r="W93">
            <v>45</v>
          </cell>
          <cell r="Y93">
            <v>0</v>
          </cell>
          <cell r="AA93">
            <v>0</v>
          </cell>
          <cell r="AB93">
            <v>180</v>
          </cell>
        </row>
        <row r="94">
          <cell r="A94" t="str">
            <v>PAPER FASTENERS</v>
          </cell>
          <cell r="B94">
            <v>120</v>
          </cell>
          <cell r="D94">
            <v>5</v>
          </cell>
          <cell r="E94">
            <v>600</v>
          </cell>
          <cell r="F94">
            <v>5</v>
          </cell>
          <cell r="G94">
            <v>600</v>
          </cell>
          <cell r="H94">
            <v>5</v>
          </cell>
          <cell r="I94">
            <v>600</v>
          </cell>
          <cell r="J94">
            <v>5</v>
          </cell>
          <cell r="K94">
            <v>600</v>
          </cell>
          <cell r="L94">
            <v>5</v>
          </cell>
          <cell r="M94">
            <v>600</v>
          </cell>
          <cell r="N94">
            <v>5</v>
          </cell>
          <cell r="O94">
            <v>600</v>
          </cell>
          <cell r="P94">
            <v>5</v>
          </cell>
          <cell r="Q94">
            <v>600</v>
          </cell>
          <cell r="R94">
            <v>5</v>
          </cell>
          <cell r="S94">
            <v>600</v>
          </cell>
          <cell r="T94">
            <v>5</v>
          </cell>
          <cell r="U94">
            <v>600</v>
          </cell>
          <cell r="V94">
            <v>5</v>
          </cell>
          <cell r="W94">
            <v>600</v>
          </cell>
          <cell r="X94">
            <v>5</v>
          </cell>
          <cell r="Y94">
            <v>600</v>
          </cell>
          <cell r="Z94">
            <v>5</v>
          </cell>
          <cell r="AA94">
            <v>600</v>
          </cell>
          <cell r="AB94">
            <v>7200</v>
          </cell>
        </row>
        <row r="95">
          <cell r="A95" t="str">
            <v>PENS BALL POINT(BLACK)</v>
          </cell>
          <cell r="B95">
            <v>20</v>
          </cell>
          <cell r="D95">
            <v>20</v>
          </cell>
          <cell r="E95">
            <v>400</v>
          </cell>
          <cell r="F95">
            <v>20</v>
          </cell>
          <cell r="G95">
            <v>400</v>
          </cell>
          <cell r="H95">
            <v>20</v>
          </cell>
          <cell r="I95">
            <v>400</v>
          </cell>
          <cell r="J95">
            <v>20</v>
          </cell>
          <cell r="K95">
            <v>400</v>
          </cell>
          <cell r="L95">
            <v>20</v>
          </cell>
          <cell r="M95">
            <v>400</v>
          </cell>
          <cell r="N95">
            <v>20</v>
          </cell>
          <cell r="O95">
            <v>400</v>
          </cell>
          <cell r="P95">
            <v>20</v>
          </cell>
          <cell r="Q95">
            <v>400</v>
          </cell>
          <cell r="R95">
            <v>20</v>
          </cell>
          <cell r="S95">
            <v>400</v>
          </cell>
          <cell r="T95">
            <v>20</v>
          </cell>
          <cell r="U95">
            <v>400</v>
          </cell>
          <cell r="V95">
            <v>20</v>
          </cell>
          <cell r="W95">
            <v>400</v>
          </cell>
          <cell r="X95">
            <v>20</v>
          </cell>
          <cell r="Y95">
            <v>400</v>
          </cell>
          <cell r="Z95">
            <v>20</v>
          </cell>
          <cell r="AA95">
            <v>400</v>
          </cell>
          <cell r="AB95">
            <v>4800</v>
          </cell>
        </row>
        <row r="96">
          <cell r="A96" t="str">
            <v>PENS BALL POINT(BLUE)</v>
          </cell>
          <cell r="B96">
            <v>20</v>
          </cell>
          <cell r="D96">
            <v>20</v>
          </cell>
          <cell r="E96">
            <v>400</v>
          </cell>
          <cell r="F96">
            <v>20</v>
          </cell>
          <cell r="G96">
            <v>400</v>
          </cell>
          <cell r="H96">
            <v>20</v>
          </cell>
          <cell r="I96">
            <v>400</v>
          </cell>
          <cell r="J96">
            <v>20</v>
          </cell>
          <cell r="K96">
            <v>400</v>
          </cell>
          <cell r="L96">
            <v>20</v>
          </cell>
          <cell r="M96">
            <v>400</v>
          </cell>
          <cell r="N96">
            <v>20</v>
          </cell>
          <cell r="O96">
            <v>400</v>
          </cell>
          <cell r="P96">
            <v>20</v>
          </cell>
          <cell r="Q96">
            <v>400</v>
          </cell>
          <cell r="R96">
            <v>20</v>
          </cell>
          <cell r="S96">
            <v>400</v>
          </cell>
          <cell r="T96">
            <v>20</v>
          </cell>
          <cell r="U96">
            <v>400</v>
          </cell>
          <cell r="V96">
            <v>20</v>
          </cell>
          <cell r="W96">
            <v>400</v>
          </cell>
          <cell r="X96">
            <v>20</v>
          </cell>
          <cell r="Y96">
            <v>400</v>
          </cell>
          <cell r="Z96">
            <v>20</v>
          </cell>
          <cell r="AA96">
            <v>400</v>
          </cell>
          <cell r="AB96">
            <v>4800</v>
          </cell>
        </row>
        <row r="97">
          <cell r="A97" t="str">
            <v>PENS BALL POINT(RED)</v>
          </cell>
          <cell r="B97">
            <v>9.5</v>
          </cell>
          <cell r="D97">
            <v>5</v>
          </cell>
          <cell r="E97">
            <v>47.5</v>
          </cell>
          <cell r="G97">
            <v>0</v>
          </cell>
          <cell r="H97">
            <v>5</v>
          </cell>
          <cell r="I97">
            <v>47.5</v>
          </cell>
          <cell r="K97">
            <v>0</v>
          </cell>
          <cell r="L97">
            <v>5</v>
          </cell>
          <cell r="M97">
            <v>47.5</v>
          </cell>
          <cell r="N97">
            <v>5</v>
          </cell>
          <cell r="O97">
            <v>47.5</v>
          </cell>
          <cell r="Q97">
            <v>0</v>
          </cell>
          <cell r="R97">
            <v>5</v>
          </cell>
          <cell r="S97">
            <v>47.5</v>
          </cell>
          <cell r="U97">
            <v>0</v>
          </cell>
          <cell r="V97">
            <v>5</v>
          </cell>
          <cell r="W97">
            <v>47.5</v>
          </cell>
          <cell r="Y97">
            <v>0</v>
          </cell>
          <cell r="Z97">
            <v>5</v>
          </cell>
          <cell r="AA97">
            <v>47.5</v>
          </cell>
          <cell r="AB97">
            <v>332.5</v>
          </cell>
        </row>
        <row r="98">
          <cell r="A98" t="str">
            <v>PERMANENT MARKER PEN (BLACK)</v>
          </cell>
          <cell r="B98">
            <v>52.5</v>
          </cell>
          <cell r="D98">
            <v>2</v>
          </cell>
          <cell r="E98">
            <v>105</v>
          </cell>
          <cell r="G98">
            <v>0</v>
          </cell>
          <cell r="H98">
            <v>2</v>
          </cell>
          <cell r="I98">
            <v>105</v>
          </cell>
          <cell r="K98">
            <v>0</v>
          </cell>
          <cell r="L98">
            <v>2</v>
          </cell>
          <cell r="M98">
            <v>105</v>
          </cell>
          <cell r="O98">
            <v>0</v>
          </cell>
          <cell r="P98">
            <v>2</v>
          </cell>
          <cell r="Q98">
            <v>105</v>
          </cell>
          <cell r="S98">
            <v>0</v>
          </cell>
          <cell r="U98">
            <v>0</v>
          </cell>
          <cell r="W98">
            <v>0</v>
          </cell>
          <cell r="X98">
            <v>2</v>
          </cell>
          <cell r="Y98">
            <v>105</v>
          </cell>
          <cell r="AA98">
            <v>0</v>
          </cell>
          <cell r="AB98">
            <v>525</v>
          </cell>
        </row>
        <row r="99">
          <cell r="A99" t="str">
            <v>PERMANENT MARKER PEN (BLUE)</v>
          </cell>
          <cell r="B99">
            <v>52.5</v>
          </cell>
          <cell r="D99">
            <v>2</v>
          </cell>
          <cell r="E99">
            <v>105</v>
          </cell>
          <cell r="G99">
            <v>0</v>
          </cell>
          <cell r="H99">
            <v>2</v>
          </cell>
          <cell r="I99">
            <v>105</v>
          </cell>
          <cell r="J99">
            <v>1</v>
          </cell>
          <cell r="K99">
            <v>0</v>
          </cell>
          <cell r="L99">
            <v>2</v>
          </cell>
          <cell r="M99">
            <v>105</v>
          </cell>
          <cell r="O99">
            <v>0</v>
          </cell>
          <cell r="P99">
            <v>2</v>
          </cell>
          <cell r="Q99">
            <v>105</v>
          </cell>
          <cell r="S99">
            <v>0</v>
          </cell>
          <cell r="U99">
            <v>0</v>
          </cell>
          <cell r="W99">
            <v>0</v>
          </cell>
          <cell r="X99">
            <v>2</v>
          </cell>
          <cell r="Y99">
            <v>105</v>
          </cell>
          <cell r="AA99">
            <v>0</v>
          </cell>
          <cell r="AB99">
            <v>525</v>
          </cell>
        </row>
        <row r="100">
          <cell r="A100" t="str">
            <v>PERMANENT MARKER PEN (RED)</v>
          </cell>
          <cell r="B100">
            <v>55</v>
          </cell>
          <cell r="D100">
            <v>2</v>
          </cell>
          <cell r="E100">
            <v>110</v>
          </cell>
          <cell r="G100">
            <v>0</v>
          </cell>
          <cell r="H100">
            <v>2</v>
          </cell>
          <cell r="I100">
            <v>110</v>
          </cell>
          <cell r="K100">
            <v>0</v>
          </cell>
          <cell r="L100">
            <v>2</v>
          </cell>
          <cell r="M100">
            <v>110</v>
          </cell>
          <cell r="O100">
            <v>0</v>
          </cell>
          <cell r="P100">
            <v>2</v>
          </cell>
          <cell r="Q100">
            <v>110</v>
          </cell>
          <cell r="S100">
            <v>0</v>
          </cell>
          <cell r="U100">
            <v>0</v>
          </cell>
          <cell r="W100">
            <v>0</v>
          </cell>
          <cell r="X100">
            <v>2</v>
          </cell>
          <cell r="Y100">
            <v>110</v>
          </cell>
          <cell r="AA100">
            <v>0</v>
          </cell>
          <cell r="AB100">
            <v>550</v>
          </cell>
        </row>
        <row r="101">
          <cell r="A101" t="str">
            <v>PHOTO COPY PAPER A3</v>
          </cell>
          <cell r="B101">
            <v>650</v>
          </cell>
          <cell r="D101">
            <v>1</v>
          </cell>
          <cell r="E101">
            <v>650</v>
          </cell>
          <cell r="G101">
            <v>0</v>
          </cell>
          <cell r="H101">
            <v>1</v>
          </cell>
          <cell r="I101">
            <v>650</v>
          </cell>
          <cell r="K101">
            <v>0</v>
          </cell>
          <cell r="L101">
            <v>1</v>
          </cell>
          <cell r="M101">
            <v>650</v>
          </cell>
          <cell r="O101">
            <v>0</v>
          </cell>
          <cell r="P101">
            <v>1</v>
          </cell>
          <cell r="Q101">
            <v>650</v>
          </cell>
          <cell r="S101">
            <v>0</v>
          </cell>
          <cell r="T101">
            <v>1</v>
          </cell>
          <cell r="U101">
            <v>650</v>
          </cell>
          <cell r="W101">
            <v>0</v>
          </cell>
          <cell r="X101">
            <v>1</v>
          </cell>
          <cell r="Y101">
            <v>650</v>
          </cell>
          <cell r="AA101">
            <v>0</v>
          </cell>
          <cell r="AB101">
            <v>3900</v>
          </cell>
        </row>
        <row r="102">
          <cell r="A102" t="str">
            <v>PHOTO COPY PAPER A4</v>
          </cell>
          <cell r="B102">
            <v>257</v>
          </cell>
          <cell r="D102">
            <v>50</v>
          </cell>
          <cell r="E102">
            <v>12850</v>
          </cell>
          <cell r="F102">
            <v>50</v>
          </cell>
          <cell r="G102">
            <v>12850</v>
          </cell>
          <cell r="H102">
            <v>50</v>
          </cell>
          <cell r="I102">
            <v>12850</v>
          </cell>
          <cell r="J102">
            <v>50</v>
          </cell>
          <cell r="K102">
            <v>12850</v>
          </cell>
          <cell r="L102">
            <v>50</v>
          </cell>
          <cell r="M102">
            <v>12850</v>
          </cell>
          <cell r="N102">
            <v>50</v>
          </cell>
          <cell r="O102">
            <v>12850</v>
          </cell>
          <cell r="P102">
            <v>50</v>
          </cell>
          <cell r="Q102">
            <v>12850</v>
          </cell>
          <cell r="R102">
            <v>50</v>
          </cell>
          <cell r="S102">
            <v>12850</v>
          </cell>
          <cell r="T102">
            <v>50</v>
          </cell>
          <cell r="U102">
            <v>12850</v>
          </cell>
          <cell r="V102">
            <v>50</v>
          </cell>
          <cell r="W102">
            <v>12850</v>
          </cell>
          <cell r="X102">
            <v>50</v>
          </cell>
          <cell r="Y102">
            <v>12850</v>
          </cell>
          <cell r="Z102">
            <v>50</v>
          </cell>
          <cell r="AA102">
            <v>12850</v>
          </cell>
          <cell r="AB102">
            <v>154200</v>
          </cell>
        </row>
        <row r="103">
          <cell r="A103" t="str">
            <v>PHOTO COPY PAPER B5</v>
          </cell>
          <cell r="B103">
            <v>240</v>
          </cell>
          <cell r="D103">
            <v>1</v>
          </cell>
          <cell r="E103">
            <v>240</v>
          </cell>
          <cell r="G103">
            <v>0</v>
          </cell>
          <cell r="I103">
            <v>0</v>
          </cell>
          <cell r="K103">
            <v>0</v>
          </cell>
          <cell r="M103">
            <v>0</v>
          </cell>
          <cell r="O103">
            <v>0</v>
          </cell>
          <cell r="P103">
            <v>1</v>
          </cell>
          <cell r="Q103">
            <v>240</v>
          </cell>
          <cell r="S103">
            <v>0</v>
          </cell>
          <cell r="U103">
            <v>0</v>
          </cell>
          <cell r="W103">
            <v>0</v>
          </cell>
          <cell r="Y103">
            <v>0</v>
          </cell>
          <cell r="AA103">
            <v>0</v>
          </cell>
          <cell r="AB103">
            <v>480</v>
          </cell>
        </row>
        <row r="104">
          <cell r="A104" t="str">
            <v>PHOTO COPY PRINTING CHARGES</v>
          </cell>
          <cell r="B104">
            <v>1.3</v>
          </cell>
          <cell r="D104">
            <v>7500</v>
          </cell>
          <cell r="E104">
            <v>9750</v>
          </cell>
          <cell r="F104">
            <v>7500</v>
          </cell>
          <cell r="G104">
            <v>9750</v>
          </cell>
          <cell r="H104">
            <v>7500</v>
          </cell>
          <cell r="I104">
            <v>9750</v>
          </cell>
          <cell r="J104">
            <v>7500</v>
          </cell>
          <cell r="K104">
            <v>9750</v>
          </cell>
          <cell r="L104">
            <v>7500</v>
          </cell>
          <cell r="M104">
            <v>9750</v>
          </cell>
          <cell r="N104">
            <v>7500</v>
          </cell>
          <cell r="O104">
            <v>9750</v>
          </cell>
          <cell r="P104">
            <v>7500</v>
          </cell>
          <cell r="Q104">
            <v>9750</v>
          </cell>
          <cell r="R104">
            <v>7500</v>
          </cell>
          <cell r="S104">
            <v>9750</v>
          </cell>
          <cell r="T104">
            <v>7500</v>
          </cell>
          <cell r="U104">
            <v>9750</v>
          </cell>
          <cell r="V104">
            <v>7500</v>
          </cell>
          <cell r="W104">
            <v>9750</v>
          </cell>
          <cell r="X104">
            <v>7500</v>
          </cell>
          <cell r="Y104">
            <v>9750</v>
          </cell>
          <cell r="Z104">
            <v>7500</v>
          </cell>
          <cell r="AA104">
            <v>9750</v>
          </cell>
          <cell r="AB104">
            <v>117000</v>
          </cell>
        </row>
        <row r="105">
          <cell r="A105" t="str">
            <v xml:space="preserve"> PRINTING CHARGES</v>
          </cell>
          <cell r="B105">
            <v>2</v>
          </cell>
          <cell r="D105">
            <v>5000</v>
          </cell>
          <cell r="E105">
            <v>10000</v>
          </cell>
          <cell r="F105">
            <v>5000</v>
          </cell>
          <cell r="G105">
            <v>10000</v>
          </cell>
          <cell r="H105">
            <v>7000</v>
          </cell>
          <cell r="I105">
            <v>14000</v>
          </cell>
          <cell r="J105">
            <v>5000</v>
          </cell>
          <cell r="K105">
            <v>10000</v>
          </cell>
          <cell r="L105">
            <v>5000</v>
          </cell>
          <cell r="M105">
            <v>10000</v>
          </cell>
          <cell r="N105">
            <v>5000</v>
          </cell>
          <cell r="O105">
            <v>10000</v>
          </cell>
          <cell r="P105">
            <v>5000</v>
          </cell>
          <cell r="Q105">
            <v>10000</v>
          </cell>
          <cell r="R105">
            <v>5000</v>
          </cell>
          <cell r="S105">
            <v>10000</v>
          </cell>
          <cell r="T105">
            <v>5000</v>
          </cell>
          <cell r="U105">
            <v>10000</v>
          </cell>
          <cell r="V105">
            <v>5000</v>
          </cell>
          <cell r="W105">
            <v>10000</v>
          </cell>
          <cell r="X105">
            <v>5000</v>
          </cell>
          <cell r="Y105">
            <v>10000</v>
          </cell>
          <cell r="Z105">
            <v>5000</v>
          </cell>
          <cell r="AA105">
            <v>10000</v>
          </cell>
          <cell r="AB105">
            <v>124000</v>
          </cell>
        </row>
        <row r="106">
          <cell r="A106" t="str">
            <v>PHOTO COPY PAPER LEGAL</v>
          </cell>
          <cell r="B106">
            <v>410</v>
          </cell>
          <cell r="D106">
            <v>1</v>
          </cell>
          <cell r="E106">
            <v>410</v>
          </cell>
          <cell r="G106">
            <v>0</v>
          </cell>
          <cell r="H106">
            <v>1</v>
          </cell>
          <cell r="I106">
            <v>410</v>
          </cell>
          <cell r="K106">
            <v>0</v>
          </cell>
          <cell r="L106">
            <v>1</v>
          </cell>
          <cell r="M106">
            <v>410</v>
          </cell>
          <cell r="O106">
            <v>0</v>
          </cell>
          <cell r="P106">
            <v>1</v>
          </cell>
          <cell r="Q106">
            <v>410</v>
          </cell>
          <cell r="S106">
            <v>0</v>
          </cell>
          <cell r="T106">
            <v>1</v>
          </cell>
          <cell r="U106">
            <v>410</v>
          </cell>
          <cell r="W106">
            <v>0</v>
          </cell>
          <cell r="X106">
            <v>1</v>
          </cell>
          <cell r="Y106">
            <v>410</v>
          </cell>
          <cell r="AA106">
            <v>0</v>
          </cell>
          <cell r="AB106">
            <v>2460</v>
          </cell>
        </row>
        <row r="107">
          <cell r="A107" t="str">
            <v>PHOTO QUALITY PAPER</v>
          </cell>
          <cell r="B107">
            <v>1450</v>
          </cell>
          <cell r="D107">
            <v>3</v>
          </cell>
          <cell r="E107">
            <v>4350</v>
          </cell>
          <cell r="F107">
            <v>2</v>
          </cell>
          <cell r="G107">
            <v>2900</v>
          </cell>
          <cell r="H107">
            <v>3</v>
          </cell>
          <cell r="I107">
            <v>4350</v>
          </cell>
          <cell r="J107">
            <v>2</v>
          </cell>
          <cell r="K107">
            <v>2900</v>
          </cell>
          <cell r="L107">
            <v>3</v>
          </cell>
          <cell r="M107">
            <v>4350</v>
          </cell>
          <cell r="N107">
            <v>2</v>
          </cell>
          <cell r="O107">
            <v>2900</v>
          </cell>
          <cell r="P107">
            <v>3</v>
          </cell>
          <cell r="Q107">
            <v>4350</v>
          </cell>
          <cell r="R107">
            <v>2</v>
          </cell>
          <cell r="S107">
            <v>2900</v>
          </cell>
          <cell r="T107">
            <v>3</v>
          </cell>
          <cell r="U107">
            <v>4350</v>
          </cell>
          <cell r="V107">
            <v>3</v>
          </cell>
          <cell r="W107">
            <v>4350</v>
          </cell>
          <cell r="X107">
            <v>2</v>
          </cell>
          <cell r="Y107">
            <v>2900</v>
          </cell>
          <cell r="Z107">
            <v>3</v>
          </cell>
          <cell r="AA107">
            <v>4350</v>
          </cell>
          <cell r="AB107">
            <v>44950</v>
          </cell>
        </row>
        <row r="108">
          <cell r="A108" t="str">
            <v>PLASTIC FILE - ASH</v>
          </cell>
          <cell r="B108">
            <v>42.5</v>
          </cell>
          <cell r="D108">
            <v>5</v>
          </cell>
          <cell r="E108">
            <v>212.5</v>
          </cell>
          <cell r="F108">
            <v>6</v>
          </cell>
          <cell r="G108">
            <v>0</v>
          </cell>
          <cell r="H108">
            <v>5</v>
          </cell>
          <cell r="I108">
            <v>212.5</v>
          </cell>
          <cell r="K108">
            <v>0</v>
          </cell>
          <cell r="L108">
            <v>5</v>
          </cell>
          <cell r="M108">
            <v>212.5</v>
          </cell>
          <cell r="O108">
            <v>0</v>
          </cell>
          <cell r="Q108">
            <v>0</v>
          </cell>
          <cell r="R108">
            <v>5</v>
          </cell>
          <cell r="S108">
            <v>212.5</v>
          </cell>
          <cell r="U108">
            <v>0</v>
          </cell>
          <cell r="W108">
            <v>0</v>
          </cell>
          <cell r="X108">
            <v>5</v>
          </cell>
          <cell r="Y108">
            <v>212.5</v>
          </cell>
          <cell r="AA108">
            <v>0</v>
          </cell>
          <cell r="AB108">
            <v>1062.5</v>
          </cell>
        </row>
        <row r="109">
          <cell r="A109" t="str">
            <v>PLASTIC FILE - YELLOW</v>
          </cell>
          <cell r="B109">
            <v>43</v>
          </cell>
          <cell r="D109">
            <v>5</v>
          </cell>
          <cell r="E109">
            <v>215</v>
          </cell>
          <cell r="F109">
            <v>5</v>
          </cell>
          <cell r="H109">
            <v>5</v>
          </cell>
          <cell r="I109">
            <v>215</v>
          </cell>
          <cell r="J109">
            <v>5</v>
          </cell>
          <cell r="L109">
            <v>5</v>
          </cell>
          <cell r="M109">
            <v>215</v>
          </cell>
          <cell r="N109">
            <v>5</v>
          </cell>
          <cell r="P109">
            <v>5</v>
          </cell>
          <cell r="R109">
            <v>5</v>
          </cell>
          <cell r="S109">
            <v>215</v>
          </cell>
          <cell r="T109">
            <v>5</v>
          </cell>
          <cell r="V109">
            <v>5</v>
          </cell>
          <cell r="X109">
            <v>5</v>
          </cell>
          <cell r="Y109">
            <v>215</v>
          </cell>
          <cell r="Z109">
            <v>5</v>
          </cell>
          <cell r="AB109">
            <v>1075</v>
          </cell>
        </row>
        <row r="110">
          <cell r="A110" t="str">
            <v>PLATIGNUM (BLACK)</v>
          </cell>
          <cell r="B110">
            <v>15</v>
          </cell>
          <cell r="D110">
            <v>3</v>
          </cell>
          <cell r="E110">
            <v>45</v>
          </cell>
          <cell r="F110">
            <v>3</v>
          </cell>
          <cell r="G110">
            <v>45</v>
          </cell>
          <cell r="H110">
            <v>3</v>
          </cell>
          <cell r="I110">
            <v>45</v>
          </cell>
          <cell r="J110">
            <v>3</v>
          </cell>
          <cell r="K110">
            <v>45</v>
          </cell>
          <cell r="L110">
            <v>3</v>
          </cell>
          <cell r="M110">
            <v>45</v>
          </cell>
          <cell r="N110">
            <v>3</v>
          </cell>
          <cell r="O110">
            <v>45</v>
          </cell>
          <cell r="P110">
            <v>3</v>
          </cell>
          <cell r="Q110">
            <v>45</v>
          </cell>
          <cell r="R110">
            <v>3</v>
          </cell>
          <cell r="S110">
            <v>45</v>
          </cell>
          <cell r="T110">
            <v>3</v>
          </cell>
          <cell r="U110">
            <v>45</v>
          </cell>
          <cell r="V110">
            <v>3</v>
          </cell>
          <cell r="W110">
            <v>45</v>
          </cell>
          <cell r="X110">
            <v>3</v>
          </cell>
          <cell r="Y110">
            <v>45</v>
          </cell>
          <cell r="Z110">
            <v>3</v>
          </cell>
          <cell r="AA110">
            <v>45</v>
          </cell>
          <cell r="AB110">
            <v>540</v>
          </cell>
        </row>
        <row r="111">
          <cell r="A111" t="str">
            <v>PLATIGNUM (BLUE)</v>
          </cell>
          <cell r="B111">
            <v>15</v>
          </cell>
          <cell r="D111">
            <v>3</v>
          </cell>
          <cell r="E111">
            <v>45</v>
          </cell>
          <cell r="F111">
            <v>3</v>
          </cell>
          <cell r="G111">
            <v>45</v>
          </cell>
          <cell r="H111">
            <v>3</v>
          </cell>
          <cell r="I111">
            <v>45</v>
          </cell>
          <cell r="J111">
            <v>3</v>
          </cell>
          <cell r="K111">
            <v>45</v>
          </cell>
          <cell r="L111">
            <v>3</v>
          </cell>
          <cell r="M111">
            <v>45</v>
          </cell>
          <cell r="N111">
            <v>3</v>
          </cell>
          <cell r="O111">
            <v>45</v>
          </cell>
          <cell r="P111">
            <v>3</v>
          </cell>
          <cell r="Q111">
            <v>45</v>
          </cell>
          <cell r="R111">
            <v>3</v>
          </cell>
          <cell r="S111">
            <v>45</v>
          </cell>
          <cell r="T111">
            <v>3</v>
          </cell>
          <cell r="U111">
            <v>45</v>
          </cell>
          <cell r="V111">
            <v>3</v>
          </cell>
          <cell r="W111">
            <v>45</v>
          </cell>
          <cell r="X111">
            <v>3</v>
          </cell>
          <cell r="Y111">
            <v>45</v>
          </cell>
          <cell r="Z111">
            <v>3</v>
          </cell>
          <cell r="AA111">
            <v>45</v>
          </cell>
          <cell r="AB111">
            <v>540</v>
          </cell>
        </row>
        <row r="112">
          <cell r="A112" t="str">
            <v>PLATIGNUM (RED)</v>
          </cell>
          <cell r="B112">
            <v>15</v>
          </cell>
          <cell r="D112">
            <v>1</v>
          </cell>
          <cell r="E112">
            <v>15</v>
          </cell>
          <cell r="F112">
            <v>1</v>
          </cell>
          <cell r="G112">
            <v>15</v>
          </cell>
          <cell r="H112">
            <v>1</v>
          </cell>
          <cell r="I112">
            <v>15</v>
          </cell>
          <cell r="J112">
            <v>1</v>
          </cell>
          <cell r="K112">
            <v>15</v>
          </cell>
          <cell r="L112">
            <v>1</v>
          </cell>
          <cell r="M112">
            <v>15</v>
          </cell>
          <cell r="N112">
            <v>1</v>
          </cell>
          <cell r="O112">
            <v>15</v>
          </cell>
          <cell r="P112">
            <v>1</v>
          </cell>
          <cell r="Q112">
            <v>15</v>
          </cell>
          <cell r="R112">
            <v>1</v>
          </cell>
          <cell r="S112">
            <v>15</v>
          </cell>
          <cell r="T112">
            <v>1</v>
          </cell>
          <cell r="U112">
            <v>15</v>
          </cell>
          <cell r="V112">
            <v>1</v>
          </cell>
          <cell r="W112">
            <v>15</v>
          </cell>
          <cell r="X112">
            <v>1</v>
          </cell>
          <cell r="Y112">
            <v>15</v>
          </cell>
          <cell r="Z112">
            <v>1</v>
          </cell>
          <cell r="AA112">
            <v>15</v>
          </cell>
          <cell r="AB112">
            <v>180</v>
          </cell>
        </row>
        <row r="113">
          <cell r="A113" t="str">
            <v>POCKET BOOK (NARAH)</v>
          </cell>
          <cell r="B113">
            <v>20</v>
          </cell>
          <cell r="D113">
            <v>5</v>
          </cell>
          <cell r="E113">
            <v>100</v>
          </cell>
          <cell r="G113">
            <v>0</v>
          </cell>
          <cell r="I113">
            <v>0</v>
          </cell>
          <cell r="J113">
            <v>5</v>
          </cell>
          <cell r="K113">
            <v>100</v>
          </cell>
          <cell r="M113">
            <v>0</v>
          </cell>
          <cell r="O113">
            <v>0</v>
          </cell>
          <cell r="P113">
            <v>5</v>
          </cell>
          <cell r="Q113">
            <v>100</v>
          </cell>
          <cell r="S113">
            <v>0</v>
          </cell>
          <cell r="U113">
            <v>0</v>
          </cell>
          <cell r="V113">
            <v>5</v>
          </cell>
          <cell r="W113">
            <v>100</v>
          </cell>
          <cell r="Y113">
            <v>0</v>
          </cell>
          <cell r="AA113">
            <v>0</v>
          </cell>
          <cell r="AB113">
            <v>400</v>
          </cell>
        </row>
        <row r="114">
          <cell r="A114" t="str">
            <v>POST IT NOTE (NEON)  3"*3"</v>
          </cell>
          <cell r="B114">
            <v>425</v>
          </cell>
          <cell r="E114">
            <v>0</v>
          </cell>
          <cell r="F114">
            <v>1</v>
          </cell>
          <cell r="G114">
            <v>425</v>
          </cell>
          <cell r="I114">
            <v>0</v>
          </cell>
          <cell r="K114">
            <v>0</v>
          </cell>
          <cell r="M114">
            <v>0</v>
          </cell>
          <cell r="O114">
            <v>0</v>
          </cell>
          <cell r="Q114">
            <v>0</v>
          </cell>
          <cell r="S114">
            <v>0</v>
          </cell>
          <cell r="U114">
            <v>0</v>
          </cell>
          <cell r="W114">
            <v>0</v>
          </cell>
          <cell r="Y114">
            <v>0</v>
          </cell>
          <cell r="AA114">
            <v>0</v>
          </cell>
          <cell r="AB114">
            <v>425</v>
          </cell>
        </row>
        <row r="115">
          <cell r="A115" t="str">
            <v>POST IT NOTE PAD 2"*3"</v>
          </cell>
          <cell r="B115">
            <v>52.5</v>
          </cell>
          <cell r="D115">
            <v>5</v>
          </cell>
          <cell r="E115">
            <v>262.5</v>
          </cell>
          <cell r="G115">
            <v>0</v>
          </cell>
          <cell r="I115">
            <v>0</v>
          </cell>
          <cell r="K115">
            <v>0</v>
          </cell>
          <cell r="M115">
            <v>0</v>
          </cell>
          <cell r="O115">
            <v>0</v>
          </cell>
          <cell r="P115">
            <v>5</v>
          </cell>
          <cell r="Q115">
            <v>262.5</v>
          </cell>
          <cell r="S115">
            <v>0</v>
          </cell>
          <cell r="U115">
            <v>0</v>
          </cell>
          <cell r="W115">
            <v>0</v>
          </cell>
          <cell r="Y115">
            <v>0</v>
          </cell>
          <cell r="AA115">
            <v>0</v>
          </cell>
          <cell r="AB115">
            <v>525</v>
          </cell>
        </row>
        <row r="116">
          <cell r="A116" t="str">
            <v>POST IT NOTE PAD1 1/2"*2" NORMAL</v>
          </cell>
          <cell r="B116">
            <v>35</v>
          </cell>
          <cell r="D116">
            <v>2</v>
          </cell>
          <cell r="E116">
            <v>70</v>
          </cell>
          <cell r="F116">
            <v>2</v>
          </cell>
          <cell r="G116">
            <v>70</v>
          </cell>
          <cell r="H116">
            <v>2</v>
          </cell>
          <cell r="I116">
            <v>70</v>
          </cell>
          <cell r="J116">
            <v>2</v>
          </cell>
          <cell r="K116">
            <v>70</v>
          </cell>
          <cell r="L116">
            <v>2</v>
          </cell>
          <cell r="M116">
            <v>70</v>
          </cell>
          <cell r="N116">
            <v>2</v>
          </cell>
          <cell r="O116">
            <v>70</v>
          </cell>
          <cell r="P116">
            <v>2</v>
          </cell>
          <cell r="Q116">
            <v>70</v>
          </cell>
          <cell r="R116">
            <v>2</v>
          </cell>
          <cell r="S116">
            <v>70</v>
          </cell>
          <cell r="T116">
            <v>2</v>
          </cell>
          <cell r="U116">
            <v>70</v>
          </cell>
          <cell r="V116">
            <v>2</v>
          </cell>
          <cell r="W116">
            <v>70</v>
          </cell>
          <cell r="X116">
            <v>2</v>
          </cell>
          <cell r="Y116">
            <v>70</v>
          </cell>
          <cell r="Z116">
            <v>2</v>
          </cell>
          <cell r="AA116">
            <v>70</v>
          </cell>
          <cell r="AB116">
            <v>840</v>
          </cell>
        </row>
        <row r="117">
          <cell r="A117" t="str">
            <v>PRINTED ENVELOP 12"*10"</v>
          </cell>
          <cell r="B117">
            <v>6.25</v>
          </cell>
          <cell r="D117">
            <v>50</v>
          </cell>
          <cell r="E117">
            <v>312.5</v>
          </cell>
          <cell r="F117">
            <v>50</v>
          </cell>
          <cell r="G117">
            <v>312.5</v>
          </cell>
          <cell r="H117">
            <v>50</v>
          </cell>
          <cell r="I117">
            <v>312.5</v>
          </cell>
          <cell r="J117">
            <v>50</v>
          </cell>
          <cell r="K117">
            <v>312.5</v>
          </cell>
          <cell r="L117">
            <v>50</v>
          </cell>
          <cell r="M117">
            <v>312.5</v>
          </cell>
          <cell r="N117">
            <v>50</v>
          </cell>
          <cell r="O117">
            <v>312.5</v>
          </cell>
          <cell r="P117">
            <v>50</v>
          </cell>
          <cell r="Q117">
            <v>312.5</v>
          </cell>
          <cell r="R117">
            <v>50</v>
          </cell>
          <cell r="S117">
            <v>312.5</v>
          </cell>
          <cell r="T117">
            <v>50</v>
          </cell>
          <cell r="U117">
            <v>312.5</v>
          </cell>
          <cell r="V117">
            <v>50</v>
          </cell>
          <cell r="W117">
            <v>312.5</v>
          </cell>
          <cell r="X117">
            <v>50</v>
          </cell>
          <cell r="Y117">
            <v>312.5</v>
          </cell>
          <cell r="Z117">
            <v>50</v>
          </cell>
          <cell r="AA117">
            <v>312.5</v>
          </cell>
          <cell r="AB117">
            <v>3750</v>
          </cell>
        </row>
        <row r="118">
          <cell r="A118" t="str">
            <v>PRINTED ENVELOP 4.25"*9"</v>
          </cell>
          <cell r="B118">
            <v>2.4</v>
          </cell>
          <cell r="D118">
            <v>1000</v>
          </cell>
          <cell r="E118">
            <v>2400</v>
          </cell>
          <cell r="F118">
            <v>100</v>
          </cell>
          <cell r="G118">
            <v>240</v>
          </cell>
          <cell r="H118">
            <v>100</v>
          </cell>
          <cell r="I118">
            <v>240</v>
          </cell>
          <cell r="J118">
            <v>100</v>
          </cell>
          <cell r="K118">
            <v>240</v>
          </cell>
          <cell r="L118">
            <v>100</v>
          </cell>
          <cell r="M118">
            <v>240</v>
          </cell>
          <cell r="N118">
            <v>100</v>
          </cell>
          <cell r="O118">
            <v>240</v>
          </cell>
          <cell r="P118">
            <v>100</v>
          </cell>
          <cell r="Q118">
            <v>240</v>
          </cell>
          <cell r="R118">
            <v>100</v>
          </cell>
          <cell r="S118">
            <v>240</v>
          </cell>
          <cell r="T118">
            <v>100</v>
          </cell>
          <cell r="U118">
            <v>240</v>
          </cell>
          <cell r="V118">
            <v>100</v>
          </cell>
          <cell r="W118">
            <v>240</v>
          </cell>
          <cell r="X118">
            <v>100</v>
          </cell>
          <cell r="Y118">
            <v>240</v>
          </cell>
          <cell r="Z118">
            <v>100</v>
          </cell>
          <cell r="AA118">
            <v>240</v>
          </cell>
          <cell r="AB118">
            <v>5040</v>
          </cell>
        </row>
        <row r="119">
          <cell r="A119" t="str">
            <v>PRINTER RIBBON #DFX- 8000+</v>
          </cell>
          <cell r="B119">
            <v>1900</v>
          </cell>
          <cell r="D119">
            <v>4</v>
          </cell>
          <cell r="E119">
            <v>7600</v>
          </cell>
          <cell r="G119">
            <v>0</v>
          </cell>
          <cell r="H119">
            <v>4</v>
          </cell>
          <cell r="I119">
            <v>7600</v>
          </cell>
          <cell r="K119">
            <v>0</v>
          </cell>
          <cell r="L119">
            <v>4</v>
          </cell>
          <cell r="M119">
            <v>7600</v>
          </cell>
          <cell r="O119">
            <v>0</v>
          </cell>
          <cell r="P119">
            <v>4</v>
          </cell>
          <cell r="Q119">
            <v>7600</v>
          </cell>
          <cell r="S119">
            <v>0</v>
          </cell>
          <cell r="T119">
            <v>4</v>
          </cell>
          <cell r="U119">
            <v>7600</v>
          </cell>
          <cell r="W119">
            <v>0</v>
          </cell>
          <cell r="X119">
            <v>4</v>
          </cell>
          <cell r="Y119">
            <v>7600</v>
          </cell>
          <cell r="AA119">
            <v>0</v>
          </cell>
          <cell r="AB119">
            <v>45600</v>
          </cell>
        </row>
        <row r="120">
          <cell r="A120" t="str">
            <v>PRINTER RIBBON #LQ2070</v>
          </cell>
          <cell r="B120">
            <v>1690</v>
          </cell>
          <cell r="E120">
            <v>0</v>
          </cell>
          <cell r="G120">
            <v>0</v>
          </cell>
          <cell r="I120">
            <v>0</v>
          </cell>
          <cell r="K120">
            <v>0</v>
          </cell>
          <cell r="M120">
            <v>0</v>
          </cell>
          <cell r="O120">
            <v>0</v>
          </cell>
          <cell r="Q120">
            <v>0</v>
          </cell>
          <cell r="S120">
            <v>0</v>
          </cell>
          <cell r="U120">
            <v>0</v>
          </cell>
          <cell r="W120">
            <v>0</v>
          </cell>
          <cell r="Y120">
            <v>0</v>
          </cell>
          <cell r="AA120">
            <v>0</v>
          </cell>
          <cell r="AB120">
            <v>0</v>
          </cell>
        </row>
        <row r="121">
          <cell r="A121" t="str">
            <v>PRINTER CARTRIDGE HP C6578 (COLOUR)</v>
          </cell>
          <cell r="B121">
            <v>3500</v>
          </cell>
          <cell r="D121">
            <v>1</v>
          </cell>
          <cell r="E121">
            <v>3500</v>
          </cell>
          <cell r="F121">
            <v>1</v>
          </cell>
          <cell r="G121">
            <v>3500</v>
          </cell>
          <cell r="H121">
            <v>1</v>
          </cell>
          <cell r="I121">
            <v>3500</v>
          </cell>
          <cell r="J121">
            <v>1</v>
          </cell>
          <cell r="K121">
            <v>3500</v>
          </cell>
          <cell r="L121">
            <v>1</v>
          </cell>
          <cell r="M121">
            <v>3500</v>
          </cell>
          <cell r="N121">
            <v>1</v>
          </cell>
          <cell r="O121">
            <v>3500</v>
          </cell>
          <cell r="P121">
            <v>1</v>
          </cell>
          <cell r="Q121">
            <v>3500</v>
          </cell>
          <cell r="R121">
            <v>1</v>
          </cell>
          <cell r="S121">
            <v>3500</v>
          </cell>
          <cell r="T121">
            <v>1</v>
          </cell>
          <cell r="U121">
            <v>3500</v>
          </cell>
          <cell r="V121">
            <v>1</v>
          </cell>
          <cell r="W121">
            <v>3500</v>
          </cell>
          <cell r="X121">
            <v>1</v>
          </cell>
          <cell r="Y121">
            <v>3500</v>
          </cell>
          <cell r="Z121">
            <v>1</v>
          </cell>
          <cell r="AA121">
            <v>3500</v>
          </cell>
          <cell r="AB121">
            <v>42000</v>
          </cell>
        </row>
        <row r="122">
          <cell r="A122" t="str">
            <v>PRINTER CARTRIDGE BLACK HP 51645AA</v>
          </cell>
          <cell r="B122">
            <v>2950</v>
          </cell>
          <cell r="D122">
            <v>1</v>
          </cell>
          <cell r="E122">
            <v>2950</v>
          </cell>
          <cell r="F122">
            <v>1</v>
          </cell>
          <cell r="G122">
            <v>2950</v>
          </cell>
          <cell r="H122">
            <v>1</v>
          </cell>
          <cell r="I122">
            <v>2950</v>
          </cell>
          <cell r="J122">
            <v>1</v>
          </cell>
          <cell r="K122">
            <v>2950</v>
          </cell>
          <cell r="L122">
            <v>1</v>
          </cell>
          <cell r="M122">
            <v>2950</v>
          </cell>
          <cell r="N122">
            <v>1</v>
          </cell>
          <cell r="O122">
            <v>2950</v>
          </cell>
          <cell r="P122">
            <v>1</v>
          </cell>
          <cell r="Q122">
            <v>2950</v>
          </cell>
          <cell r="R122">
            <v>1</v>
          </cell>
          <cell r="S122">
            <v>2950</v>
          </cell>
          <cell r="T122">
            <v>1</v>
          </cell>
          <cell r="U122">
            <v>2950</v>
          </cell>
          <cell r="V122">
            <v>1</v>
          </cell>
          <cell r="W122">
            <v>2950</v>
          </cell>
          <cell r="X122">
            <v>1</v>
          </cell>
          <cell r="Y122">
            <v>2950</v>
          </cell>
          <cell r="Z122">
            <v>1</v>
          </cell>
          <cell r="AA122">
            <v>2950</v>
          </cell>
          <cell r="AB122">
            <v>35400</v>
          </cell>
        </row>
        <row r="123">
          <cell r="A123" t="str">
            <v>REMOVE ON STICKERS</v>
          </cell>
          <cell r="B123">
            <v>0.5</v>
          </cell>
          <cell r="D123">
            <v>50</v>
          </cell>
          <cell r="E123">
            <v>25</v>
          </cell>
          <cell r="F123">
            <v>50</v>
          </cell>
          <cell r="G123">
            <v>25</v>
          </cell>
          <cell r="H123">
            <v>50</v>
          </cell>
          <cell r="I123">
            <v>25</v>
          </cell>
          <cell r="J123">
            <v>50</v>
          </cell>
          <cell r="K123">
            <v>25</v>
          </cell>
          <cell r="L123">
            <v>50</v>
          </cell>
          <cell r="M123">
            <v>25</v>
          </cell>
          <cell r="N123">
            <v>50</v>
          </cell>
          <cell r="O123">
            <v>25</v>
          </cell>
          <cell r="P123">
            <v>50</v>
          </cell>
          <cell r="Q123">
            <v>25</v>
          </cell>
          <cell r="R123">
            <v>50</v>
          </cell>
          <cell r="S123">
            <v>25</v>
          </cell>
          <cell r="T123">
            <v>50</v>
          </cell>
          <cell r="U123">
            <v>25</v>
          </cell>
          <cell r="V123">
            <v>50</v>
          </cell>
          <cell r="W123">
            <v>25</v>
          </cell>
          <cell r="X123">
            <v>50</v>
          </cell>
          <cell r="Y123">
            <v>25</v>
          </cell>
          <cell r="Z123">
            <v>50</v>
          </cell>
          <cell r="AA123">
            <v>25</v>
          </cell>
          <cell r="AB123">
            <v>300</v>
          </cell>
        </row>
        <row r="124">
          <cell r="A124" t="str">
            <v>REPORT- POLICE BOOK</v>
          </cell>
          <cell r="B124">
            <v>185</v>
          </cell>
          <cell r="D124">
            <v>10</v>
          </cell>
          <cell r="E124">
            <v>1850</v>
          </cell>
          <cell r="G124">
            <v>0</v>
          </cell>
          <cell r="H124">
            <v>10</v>
          </cell>
          <cell r="I124">
            <v>1850</v>
          </cell>
          <cell r="K124">
            <v>0</v>
          </cell>
          <cell r="M124">
            <v>0</v>
          </cell>
          <cell r="N124">
            <v>10</v>
          </cell>
          <cell r="O124">
            <v>1850</v>
          </cell>
          <cell r="Q124">
            <v>0</v>
          </cell>
          <cell r="S124">
            <v>0</v>
          </cell>
          <cell r="U124">
            <v>0</v>
          </cell>
          <cell r="W124">
            <v>0</v>
          </cell>
          <cell r="Y124">
            <v>0</v>
          </cell>
          <cell r="AA124">
            <v>0</v>
          </cell>
          <cell r="AB124">
            <v>5550</v>
          </cell>
        </row>
        <row r="125">
          <cell r="A125" t="str">
            <v>SCOTCH TAPE 3/4 MILK WHITE</v>
          </cell>
          <cell r="B125">
            <v>195</v>
          </cell>
          <cell r="D125">
            <v>5</v>
          </cell>
          <cell r="E125">
            <v>975</v>
          </cell>
          <cell r="G125">
            <v>0</v>
          </cell>
          <cell r="H125">
            <v>5</v>
          </cell>
          <cell r="I125">
            <v>975</v>
          </cell>
          <cell r="K125">
            <v>0</v>
          </cell>
          <cell r="M125">
            <v>0</v>
          </cell>
          <cell r="N125">
            <v>5</v>
          </cell>
          <cell r="O125">
            <v>975</v>
          </cell>
          <cell r="Q125">
            <v>0</v>
          </cell>
          <cell r="S125">
            <v>0</v>
          </cell>
          <cell r="U125">
            <v>0</v>
          </cell>
          <cell r="V125">
            <v>5</v>
          </cell>
          <cell r="W125">
            <v>975</v>
          </cell>
          <cell r="Y125">
            <v>0</v>
          </cell>
          <cell r="AA125">
            <v>0</v>
          </cell>
          <cell r="AB125">
            <v>3900</v>
          </cell>
        </row>
        <row r="126">
          <cell r="A126" t="str">
            <v xml:space="preserve">SHORT HAND BOOK </v>
          </cell>
          <cell r="B126">
            <v>17.5</v>
          </cell>
          <cell r="D126">
            <v>2</v>
          </cell>
          <cell r="E126">
            <v>35</v>
          </cell>
          <cell r="F126">
            <v>2</v>
          </cell>
          <cell r="G126">
            <v>35</v>
          </cell>
          <cell r="H126">
            <v>2</v>
          </cell>
          <cell r="I126">
            <v>35</v>
          </cell>
          <cell r="J126">
            <v>2</v>
          </cell>
          <cell r="K126">
            <v>35</v>
          </cell>
          <cell r="L126">
            <v>2</v>
          </cell>
          <cell r="M126">
            <v>35</v>
          </cell>
          <cell r="N126">
            <v>2</v>
          </cell>
          <cell r="O126">
            <v>35</v>
          </cell>
          <cell r="P126">
            <v>2</v>
          </cell>
          <cell r="Q126">
            <v>35</v>
          </cell>
          <cell r="R126">
            <v>2</v>
          </cell>
          <cell r="S126">
            <v>35</v>
          </cell>
          <cell r="T126">
            <v>2</v>
          </cell>
          <cell r="U126">
            <v>35</v>
          </cell>
          <cell r="V126">
            <v>2</v>
          </cell>
          <cell r="W126">
            <v>35</v>
          </cell>
          <cell r="X126">
            <v>2</v>
          </cell>
          <cell r="Y126">
            <v>35</v>
          </cell>
          <cell r="Z126">
            <v>2</v>
          </cell>
          <cell r="AA126">
            <v>35</v>
          </cell>
          <cell r="AB126">
            <v>420</v>
          </cell>
        </row>
        <row r="127">
          <cell r="A127" t="str">
            <v>SIGNING PEN BLACK</v>
          </cell>
          <cell r="B127">
            <v>37.5</v>
          </cell>
          <cell r="D127">
            <v>1</v>
          </cell>
          <cell r="E127">
            <v>37.5</v>
          </cell>
          <cell r="G127">
            <v>0</v>
          </cell>
          <cell r="I127">
            <v>0</v>
          </cell>
          <cell r="K127">
            <v>0</v>
          </cell>
          <cell r="M127">
            <v>0</v>
          </cell>
          <cell r="O127">
            <v>0</v>
          </cell>
          <cell r="P127">
            <v>1</v>
          </cell>
          <cell r="Q127">
            <v>37.5</v>
          </cell>
          <cell r="S127">
            <v>0</v>
          </cell>
          <cell r="U127">
            <v>0</v>
          </cell>
          <cell r="W127">
            <v>0</v>
          </cell>
          <cell r="Y127">
            <v>0</v>
          </cell>
          <cell r="AA127">
            <v>0</v>
          </cell>
          <cell r="AB127">
            <v>75</v>
          </cell>
        </row>
        <row r="128">
          <cell r="A128" t="str">
            <v>SIGNING PEN BLUE</v>
          </cell>
          <cell r="B128">
            <v>37.5</v>
          </cell>
          <cell r="D128">
            <v>1</v>
          </cell>
          <cell r="E128">
            <v>37.5</v>
          </cell>
          <cell r="G128">
            <v>0</v>
          </cell>
          <cell r="I128">
            <v>0</v>
          </cell>
          <cell r="K128">
            <v>0</v>
          </cell>
          <cell r="M128">
            <v>0</v>
          </cell>
          <cell r="O128">
            <v>0</v>
          </cell>
          <cell r="P128">
            <v>1</v>
          </cell>
          <cell r="Q128">
            <v>37.5</v>
          </cell>
          <cell r="S128">
            <v>0</v>
          </cell>
          <cell r="U128">
            <v>0</v>
          </cell>
          <cell r="W128">
            <v>0</v>
          </cell>
          <cell r="Y128">
            <v>0</v>
          </cell>
          <cell r="AA128">
            <v>0</v>
          </cell>
          <cell r="AB128">
            <v>75</v>
          </cell>
        </row>
        <row r="129">
          <cell r="A129" t="str">
            <v>SONY CD RECORDABLE - 700 MB/80MIN</v>
          </cell>
          <cell r="B129">
            <v>85</v>
          </cell>
          <cell r="D129">
            <v>10</v>
          </cell>
          <cell r="E129">
            <v>850</v>
          </cell>
          <cell r="G129">
            <v>0</v>
          </cell>
          <cell r="H129">
            <v>10</v>
          </cell>
          <cell r="I129">
            <v>850</v>
          </cell>
          <cell r="K129">
            <v>0</v>
          </cell>
          <cell r="L129">
            <v>10</v>
          </cell>
          <cell r="M129">
            <v>850</v>
          </cell>
          <cell r="O129">
            <v>0</v>
          </cell>
          <cell r="P129">
            <v>10</v>
          </cell>
          <cell r="Q129">
            <v>850</v>
          </cell>
          <cell r="S129">
            <v>0</v>
          </cell>
          <cell r="T129">
            <v>10</v>
          </cell>
          <cell r="U129">
            <v>850</v>
          </cell>
          <cell r="W129">
            <v>0</v>
          </cell>
          <cell r="X129">
            <v>10</v>
          </cell>
          <cell r="Y129">
            <v>850</v>
          </cell>
          <cell r="AA129">
            <v>0</v>
          </cell>
          <cell r="AB129">
            <v>5100</v>
          </cell>
        </row>
        <row r="130">
          <cell r="A130" t="str">
            <v>SPIRAL NO.04</v>
          </cell>
          <cell r="B130">
            <v>18.25</v>
          </cell>
          <cell r="D130">
            <v>10</v>
          </cell>
          <cell r="E130">
            <v>182.5</v>
          </cell>
          <cell r="G130">
            <v>0</v>
          </cell>
          <cell r="H130">
            <v>10</v>
          </cell>
          <cell r="I130">
            <v>182.5</v>
          </cell>
          <cell r="K130">
            <v>0</v>
          </cell>
          <cell r="L130">
            <v>10</v>
          </cell>
          <cell r="M130">
            <v>182.5</v>
          </cell>
          <cell r="O130">
            <v>0</v>
          </cell>
          <cell r="P130">
            <v>10</v>
          </cell>
          <cell r="Q130">
            <v>182.5</v>
          </cell>
          <cell r="S130">
            <v>0</v>
          </cell>
          <cell r="T130">
            <v>10</v>
          </cell>
          <cell r="U130">
            <v>182.5</v>
          </cell>
          <cell r="V130">
            <v>10</v>
          </cell>
          <cell r="W130">
            <v>182.5</v>
          </cell>
          <cell r="X130">
            <v>10</v>
          </cell>
          <cell r="Y130">
            <v>182.5</v>
          </cell>
          <cell r="AA130">
            <v>0</v>
          </cell>
          <cell r="AB130">
            <v>1277.5</v>
          </cell>
        </row>
        <row r="131">
          <cell r="A131" t="str">
            <v>SPIRAL NO.05</v>
          </cell>
          <cell r="B131">
            <v>19</v>
          </cell>
          <cell r="D131">
            <v>5</v>
          </cell>
          <cell r="E131">
            <v>95</v>
          </cell>
          <cell r="G131">
            <v>0</v>
          </cell>
          <cell r="H131">
            <v>5</v>
          </cell>
          <cell r="I131">
            <v>95</v>
          </cell>
          <cell r="K131">
            <v>0</v>
          </cell>
          <cell r="L131">
            <v>5</v>
          </cell>
          <cell r="M131">
            <v>95</v>
          </cell>
          <cell r="O131">
            <v>0</v>
          </cell>
          <cell r="P131">
            <v>5</v>
          </cell>
          <cell r="Q131">
            <v>95</v>
          </cell>
          <cell r="S131">
            <v>0</v>
          </cell>
          <cell r="T131">
            <v>5</v>
          </cell>
          <cell r="U131">
            <v>95</v>
          </cell>
          <cell r="V131">
            <v>5</v>
          </cell>
          <cell r="W131">
            <v>95</v>
          </cell>
          <cell r="X131">
            <v>5</v>
          </cell>
          <cell r="Y131">
            <v>95</v>
          </cell>
          <cell r="AA131">
            <v>0</v>
          </cell>
          <cell r="AB131">
            <v>665</v>
          </cell>
        </row>
        <row r="132">
          <cell r="A132" t="str">
            <v>SPIRAL NO.06</v>
          </cell>
          <cell r="B132">
            <v>21</v>
          </cell>
          <cell r="D132">
            <v>5</v>
          </cell>
          <cell r="E132">
            <v>105</v>
          </cell>
          <cell r="F132">
            <v>5</v>
          </cell>
          <cell r="G132">
            <v>105</v>
          </cell>
          <cell r="H132">
            <v>5</v>
          </cell>
          <cell r="I132">
            <v>105</v>
          </cell>
          <cell r="J132">
            <v>5</v>
          </cell>
          <cell r="K132">
            <v>105</v>
          </cell>
          <cell r="L132">
            <v>5</v>
          </cell>
          <cell r="M132">
            <v>105</v>
          </cell>
          <cell r="N132">
            <v>5</v>
          </cell>
          <cell r="O132">
            <v>105</v>
          </cell>
          <cell r="P132">
            <v>5</v>
          </cell>
          <cell r="Q132">
            <v>105</v>
          </cell>
          <cell r="R132">
            <v>5</v>
          </cell>
          <cell r="S132">
            <v>105</v>
          </cell>
          <cell r="T132">
            <v>5</v>
          </cell>
          <cell r="U132">
            <v>105</v>
          </cell>
          <cell r="V132">
            <v>5</v>
          </cell>
          <cell r="W132">
            <v>105</v>
          </cell>
          <cell r="X132">
            <v>5</v>
          </cell>
          <cell r="Y132">
            <v>105</v>
          </cell>
          <cell r="Z132">
            <v>5</v>
          </cell>
          <cell r="AA132">
            <v>105</v>
          </cell>
          <cell r="AB132">
            <v>1260</v>
          </cell>
        </row>
        <row r="133">
          <cell r="A133" t="str">
            <v>SPIRAL NO.07</v>
          </cell>
          <cell r="B133">
            <v>25</v>
          </cell>
          <cell r="D133">
            <v>5</v>
          </cell>
          <cell r="E133">
            <v>125</v>
          </cell>
          <cell r="F133">
            <v>5</v>
          </cell>
          <cell r="G133">
            <v>125</v>
          </cell>
          <cell r="H133">
            <v>5</v>
          </cell>
          <cell r="I133">
            <v>125</v>
          </cell>
          <cell r="J133">
            <v>5</v>
          </cell>
          <cell r="K133">
            <v>125</v>
          </cell>
          <cell r="L133">
            <v>5</v>
          </cell>
          <cell r="M133">
            <v>125</v>
          </cell>
          <cell r="N133">
            <v>5</v>
          </cell>
          <cell r="O133">
            <v>125</v>
          </cell>
          <cell r="P133">
            <v>5</v>
          </cell>
          <cell r="Q133">
            <v>125</v>
          </cell>
          <cell r="R133">
            <v>5</v>
          </cell>
          <cell r="S133">
            <v>125</v>
          </cell>
          <cell r="T133">
            <v>5</v>
          </cell>
          <cell r="U133">
            <v>125</v>
          </cell>
          <cell r="V133">
            <v>5</v>
          </cell>
          <cell r="W133">
            <v>125</v>
          </cell>
          <cell r="X133">
            <v>5</v>
          </cell>
          <cell r="Y133">
            <v>125</v>
          </cell>
          <cell r="Z133">
            <v>5</v>
          </cell>
          <cell r="AA133">
            <v>125</v>
          </cell>
          <cell r="AB133">
            <v>1500</v>
          </cell>
        </row>
        <row r="134">
          <cell r="A134" t="str">
            <v>SPIRAL NO.08</v>
          </cell>
          <cell r="B134">
            <v>35</v>
          </cell>
          <cell r="D134">
            <v>5</v>
          </cell>
          <cell r="E134">
            <v>175</v>
          </cell>
          <cell r="F134">
            <v>5</v>
          </cell>
          <cell r="G134">
            <v>175</v>
          </cell>
          <cell r="H134">
            <v>5</v>
          </cell>
          <cell r="I134">
            <v>175</v>
          </cell>
          <cell r="J134">
            <v>5</v>
          </cell>
          <cell r="K134">
            <v>175</v>
          </cell>
          <cell r="L134">
            <v>5</v>
          </cell>
          <cell r="M134">
            <v>175</v>
          </cell>
          <cell r="N134">
            <v>5</v>
          </cell>
          <cell r="O134">
            <v>175</v>
          </cell>
          <cell r="P134">
            <v>5</v>
          </cell>
          <cell r="Q134">
            <v>175</v>
          </cell>
          <cell r="R134">
            <v>5</v>
          </cell>
          <cell r="S134">
            <v>175</v>
          </cell>
          <cell r="T134">
            <v>5</v>
          </cell>
          <cell r="U134">
            <v>175</v>
          </cell>
          <cell r="V134">
            <v>5</v>
          </cell>
          <cell r="W134">
            <v>175</v>
          </cell>
          <cell r="X134">
            <v>5</v>
          </cell>
          <cell r="Y134">
            <v>175</v>
          </cell>
          <cell r="Z134">
            <v>5</v>
          </cell>
          <cell r="AA134">
            <v>175</v>
          </cell>
          <cell r="AB134">
            <v>2100</v>
          </cell>
        </row>
        <row r="135">
          <cell r="A135" t="str">
            <v>SPIRAL NO.09</v>
          </cell>
          <cell r="B135">
            <v>40.5</v>
          </cell>
          <cell r="D135">
            <v>5</v>
          </cell>
          <cell r="E135">
            <v>202.5</v>
          </cell>
          <cell r="F135">
            <v>5</v>
          </cell>
          <cell r="G135">
            <v>202.5</v>
          </cell>
          <cell r="H135">
            <v>5</v>
          </cell>
          <cell r="I135">
            <v>202.5</v>
          </cell>
          <cell r="J135">
            <v>5</v>
          </cell>
          <cell r="K135">
            <v>202.5</v>
          </cell>
          <cell r="L135">
            <v>5</v>
          </cell>
          <cell r="M135">
            <v>202.5</v>
          </cell>
          <cell r="N135">
            <v>5</v>
          </cell>
          <cell r="O135">
            <v>202.5</v>
          </cell>
          <cell r="P135">
            <v>5</v>
          </cell>
          <cell r="Q135">
            <v>202.5</v>
          </cell>
          <cell r="R135">
            <v>5</v>
          </cell>
          <cell r="S135">
            <v>202.5</v>
          </cell>
          <cell r="T135">
            <v>5</v>
          </cell>
          <cell r="U135">
            <v>202.5</v>
          </cell>
          <cell r="V135">
            <v>5</v>
          </cell>
          <cell r="W135">
            <v>202.5</v>
          </cell>
          <cell r="X135">
            <v>5</v>
          </cell>
          <cell r="Y135">
            <v>202.5</v>
          </cell>
          <cell r="Z135">
            <v>5</v>
          </cell>
          <cell r="AA135">
            <v>202.5</v>
          </cell>
          <cell r="AB135">
            <v>2430</v>
          </cell>
        </row>
        <row r="136">
          <cell r="A136" t="str">
            <v>STAMP PAD (BLUE)</v>
          </cell>
          <cell r="B136">
            <v>95</v>
          </cell>
          <cell r="D136">
            <v>1</v>
          </cell>
          <cell r="E136">
            <v>95</v>
          </cell>
          <cell r="G136">
            <v>0</v>
          </cell>
          <cell r="I136">
            <v>0</v>
          </cell>
          <cell r="K136">
            <v>0</v>
          </cell>
          <cell r="M136">
            <v>0</v>
          </cell>
          <cell r="O136">
            <v>0</v>
          </cell>
          <cell r="P136">
            <v>1</v>
          </cell>
          <cell r="Q136">
            <v>95</v>
          </cell>
          <cell r="S136">
            <v>0</v>
          </cell>
          <cell r="U136">
            <v>0</v>
          </cell>
          <cell r="W136">
            <v>0</v>
          </cell>
          <cell r="Y136">
            <v>0</v>
          </cell>
          <cell r="AA136">
            <v>0</v>
          </cell>
          <cell r="AB136">
            <v>190</v>
          </cell>
        </row>
        <row r="137">
          <cell r="A137" t="str">
            <v>STAMP PAD (RED)</v>
          </cell>
          <cell r="B137">
            <v>175</v>
          </cell>
          <cell r="D137">
            <v>1</v>
          </cell>
          <cell r="E137">
            <v>175</v>
          </cell>
          <cell r="G137">
            <v>0</v>
          </cell>
          <cell r="I137">
            <v>0</v>
          </cell>
          <cell r="K137">
            <v>0</v>
          </cell>
          <cell r="M137">
            <v>0</v>
          </cell>
          <cell r="O137">
            <v>0</v>
          </cell>
          <cell r="P137">
            <v>1</v>
          </cell>
          <cell r="Q137">
            <v>175</v>
          </cell>
          <cell r="S137">
            <v>0</v>
          </cell>
          <cell r="U137">
            <v>0</v>
          </cell>
          <cell r="W137">
            <v>0</v>
          </cell>
          <cell r="Y137">
            <v>0</v>
          </cell>
          <cell r="AA137">
            <v>0</v>
          </cell>
          <cell r="AB137">
            <v>350</v>
          </cell>
        </row>
        <row r="138">
          <cell r="A138" t="str">
            <v>STAPLER PIN  NO:369</v>
          </cell>
          <cell r="B138">
            <v>9</v>
          </cell>
          <cell r="D138">
            <v>5</v>
          </cell>
          <cell r="E138">
            <v>45</v>
          </cell>
          <cell r="F138">
            <v>5</v>
          </cell>
          <cell r="G138">
            <v>45</v>
          </cell>
          <cell r="H138">
            <v>5</v>
          </cell>
          <cell r="I138">
            <v>45</v>
          </cell>
          <cell r="J138">
            <v>5</v>
          </cell>
          <cell r="K138">
            <v>45</v>
          </cell>
          <cell r="L138">
            <v>5</v>
          </cell>
          <cell r="M138">
            <v>45</v>
          </cell>
          <cell r="N138">
            <v>5</v>
          </cell>
          <cell r="O138">
            <v>45</v>
          </cell>
          <cell r="P138">
            <v>5</v>
          </cell>
          <cell r="Q138">
            <v>45</v>
          </cell>
          <cell r="R138">
            <v>5</v>
          </cell>
          <cell r="S138">
            <v>45</v>
          </cell>
          <cell r="T138">
            <v>5</v>
          </cell>
          <cell r="U138">
            <v>45</v>
          </cell>
          <cell r="V138">
            <v>5</v>
          </cell>
          <cell r="W138">
            <v>45</v>
          </cell>
          <cell r="X138">
            <v>5</v>
          </cell>
          <cell r="Y138">
            <v>45</v>
          </cell>
          <cell r="Z138">
            <v>5</v>
          </cell>
          <cell r="AA138">
            <v>45</v>
          </cell>
          <cell r="AB138">
            <v>540</v>
          </cell>
        </row>
        <row r="139">
          <cell r="A139" t="str">
            <v>STAPLER PIN NO : 10</v>
          </cell>
          <cell r="B139">
            <v>6</v>
          </cell>
          <cell r="D139">
            <v>1</v>
          </cell>
          <cell r="E139">
            <v>6</v>
          </cell>
          <cell r="F139">
            <v>1</v>
          </cell>
          <cell r="G139">
            <v>6</v>
          </cell>
          <cell r="H139">
            <v>1</v>
          </cell>
          <cell r="I139">
            <v>6</v>
          </cell>
          <cell r="J139">
            <v>1</v>
          </cell>
          <cell r="K139">
            <v>6</v>
          </cell>
          <cell r="L139">
            <v>1</v>
          </cell>
          <cell r="M139">
            <v>6</v>
          </cell>
          <cell r="N139">
            <v>1</v>
          </cell>
          <cell r="O139">
            <v>6</v>
          </cell>
          <cell r="P139">
            <v>1</v>
          </cell>
          <cell r="Q139">
            <v>6</v>
          </cell>
          <cell r="R139">
            <v>1</v>
          </cell>
          <cell r="S139">
            <v>6</v>
          </cell>
          <cell r="T139">
            <v>1</v>
          </cell>
          <cell r="U139">
            <v>6</v>
          </cell>
          <cell r="V139">
            <v>1</v>
          </cell>
          <cell r="W139">
            <v>6</v>
          </cell>
          <cell r="X139">
            <v>1</v>
          </cell>
          <cell r="Y139">
            <v>6</v>
          </cell>
          <cell r="Z139">
            <v>1</v>
          </cell>
          <cell r="AA139">
            <v>6</v>
          </cell>
          <cell r="AB139">
            <v>72</v>
          </cell>
        </row>
        <row r="140">
          <cell r="A140" t="str">
            <v>TIPPEX</v>
          </cell>
          <cell r="B140">
            <v>125</v>
          </cell>
          <cell r="D140">
            <v>1</v>
          </cell>
          <cell r="E140">
            <v>125</v>
          </cell>
          <cell r="G140">
            <v>0</v>
          </cell>
          <cell r="I140">
            <v>0</v>
          </cell>
          <cell r="J140">
            <v>1</v>
          </cell>
          <cell r="K140">
            <v>125</v>
          </cell>
          <cell r="M140">
            <v>0</v>
          </cell>
          <cell r="O140">
            <v>0</v>
          </cell>
          <cell r="P140">
            <v>1</v>
          </cell>
          <cell r="Q140">
            <v>125</v>
          </cell>
          <cell r="S140">
            <v>0</v>
          </cell>
          <cell r="U140">
            <v>0</v>
          </cell>
          <cell r="V140">
            <v>1</v>
          </cell>
          <cell r="W140">
            <v>125</v>
          </cell>
          <cell r="Y140">
            <v>0</v>
          </cell>
          <cell r="AA140">
            <v>0</v>
          </cell>
          <cell r="AB140">
            <v>500</v>
          </cell>
        </row>
        <row r="141">
          <cell r="A141" t="str">
            <v>TRANSPARENCY SHEETS</v>
          </cell>
          <cell r="B141">
            <v>11</v>
          </cell>
          <cell r="D141">
            <v>100</v>
          </cell>
          <cell r="E141">
            <v>1100</v>
          </cell>
          <cell r="G141">
            <v>0</v>
          </cell>
          <cell r="H141">
            <v>100</v>
          </cell>
          <cell r="I141">
            <v>1100</v>
          </cell>
          <cell r="K141">
            <v>0</v>
          </cell>
          <cell r="L141">
            <v>100</v>
          </cell>
          <cell r="M141">
            <v>1100</v>
          </cell>
          <cell r="O141">
            <v>0</v>
          </cell>
          <cell r="P141">
            <v>100</v>
          </cell>
          <cell r="Q141">
            <v>1100</v>
          </cell>
          <cell r="S141">
            <v>0</v>
          </cell>
          <cell r="T141">
            <v>100</v>
          </cell>
          <cell r="U141">
            <v>1100</v>
          </cell>
          <cell r="W141">
            <v>0</v>
          </cell>
          <cell r="X141">
            <v>100</v>
          </cell>
          <cell r="Y141">
            <v>1100</v>
          </cell>
          <cell r="AA141">
            <v>0</v>
          </cell>
          <cell r="AB141">
            <v>6600</v>
          </cell>
        </row>
        <row r="142">
          <cell r="A142" t="str">
            <v>VEHICLE EXIT PASS BOOK</v>
          </cell>
          <cell r="B142">
            <v>115</v>
          </cell>
          <cell r="D142">
            <v>1</v>
          </cell>
          <cell r="E142">
            <v>115</v>
          </cell>
          <cell r="G142">
            <v>0</v>
          </cell>
          <cell r="I142">
            <v>0</v>
          </cell>
          <cell r="K142">
            <v>0</v>
          </cell>
          <cell r="L142">
            <v>1</v>
          </cell>
          <cell r="M142">
            <v>115</v>
          </cell>
          <cell r="O142">
            <v>0</v>
          </cell>
          <cell r="P142">
            <v>1</v>
          </cell>
          <cell r="Q142">
            <v>115</v>
          </cell>
          <cell r="S142">
            <v>0</v>
          </cell>
          <cell r="U142">
            <v>0</v>
          </cell>
          <cell r="V142">
            <v>1</v>
          </cell>
          <cell r="W142">
            <v>115</v>
          </cell>
          <cell r="Y142">
            <v>0</v>
          </cell>
          <cell r="AA142">
            <v>0</v>
          </cell>
          <cell r="AB142">
            <v>460</v>
          </cell>
        </row>
        <row r="143">
          <cell r="A143" t="str">
            <v>VISITORS INFORMATION SHEET</v>
          </cell>
          <cell r="B143">
            <v>185</v>
          </cell>
          <cell r="D143">
            <v>1</v>
          </cell>
          <cell r="E143">
            <v>185</v>
          </cell>
          <cell r="G143">
            <v>0</v>
          </cell>
          <cell r="I143">
            <v>0</v>
          </cell>
          <cell r="K143">
            <v>0</v>
          </cell>
          <cell r="M143">
            <v>0</v>
          </cell>
          <cell r="N143">
            <v>1</v>
          </cell>
          <cell r="O143">
            <v>185</v>
          </cell>
          <cell r="Q143">
            <v>0</v>
          </cell>
          <cell r="S143">
            <v>0</v>
          </cell>
          <cell r="U143">
            <v>0</v>
          </cell>
          <cell r="W143">
            <v>0</v>
          </cell>
          <cell r="Y143">
            <v>0</v>
          </cell>
          <cell r="AA143">
            <v>0</v>
          </cell>
          <cell r="AB143">
            <v>370</v>
          </cell>
        </row>
        <row r="144">
          <cell r="A144" t="str">
            <v>VOP RECOVERIES</v>
          </cell>
          <cell r="B144">
            <v>140</v>
          </cell>
          <cell r="D144">
            <v>2</v>
          </cell>
          <cell r="E144">
            <v>280</v>
          </cell>
          <cell r="G144">
            <v>0</v>
          </cell>
          <cell r="I144">
            <v>0</v>
          </cell>
          <cell r="K144">
            <v>0</v>
          </cell>
          <cell r="M144">
            <v>0</v>
          </cell>
          <cell r="O144">
            <v>0</v>
          </cell>
          <cell r="P144">
            <v>2</v>
          </cell>
          <cell r="Q144">
            <v>280</v>
          </cell>
          <cell r="S144">
            <v>0</v>
          </cell>
          <cell r="U144">
            <v>0</v>
          </cell>
          <cell r="W144">
            <v>0</v>
          </cell>
          <cell r="Y144">
            <v>0</v>
          </cell>
          <cell r="AA144">
            <v>0</v>
          </cell>
          <cell r="AB144">
            <v>560</v>
          </cell>
        </row>
        <row r="145">
          <cell r="A145" t="str">
            <v>WINDOW COVER -F4 CLEAR</v>
          </cell>
          <cell r="B145">
            <v>15</v>
          </cell>
          <cell r="D145">
            <v>10</v>
          </cell>
          <cell r="E145">
            <v>150</v>
          </cell>
          <cell r="F145">
            <v>10</v>
          </cell>
          <cell r="G145">
            <v>150</v>
          </cell>
          <cell r="H145">
            <v>10</v>
          </cell>
          <cell r="I145">
            <v>150</v>
          </cell>
          <cell r="J145">
            <v>10</v>
          </cell>
          <cell r="K145">
            <v>150</v>
          </cell>
          <cell r="L145">
            <v>10</v>
          </cell>
          <cell r="M145">
            <v>150</v>
          </cell>
          <cell r="N145">
            <v>10</v>
          </cell>
          <cell r="O145">
            <v>150</v>
          </cell>
          <cell r="P145">
            <v>10</v>
          </cell>
          <cell r="Q145">
            <v>150</v>
          </cell>
          <cell r="R145">
            <v>10</v>
          </cell>
          <cell r="S145">
            <v>150</v>
          </cell>
          <cell r="T145">
            <v>10</v>
          </cell>
          <cell r="U145">
            <v>150</v>
          </cell>
          <cell r="V145">
            <v>10</v>
          </cell>
          <cell r="W145">
            <v>150</v>
          </cell>
          <cell r="X145">
            <v>10</v>
          </cell>
          <cell r="Y145">
            <v>150</v>
          </cell>
          <cell r="Z145">
            <v>10</v>
          </cell>
          <cell r="AA145">
            <v>150</v>
          </cell>
          <cell r="AB145">
            <v>1800</v>
          </cell>
        </row>
        <row r="146">
          <cell r="A146" t="str">
            <v>WRITING PAD</v>
          </cell>
          <cell r="B146">
            <v>40</v>
          </cell>
          <cell r="D146">
            <v>5</v>
          </cell>
          <cell r="E146">
            <v>200</v>
          </cell>
          <cell r="F146">
            <v>3</v>
          </cell>
          <cell r="G146">
            <v>120</v>
          </cell>
          <cell r="H146">
            <v>4</v>
          </cell>
          <cell r="I146">
            <v>160</v>
          </cell>
          <cell r="J146">
            <v>3</v>
          </cell>
          <cell r="K146">
            <v>120</v>
          </cell>
          <cell r="L146">
            <v>4</v>
          </cell>
          <cell r="M146">
            <v>160</v>
          </cell>
          <cell r="N146">
            <v>4</v>
          </cell>
          <cell r="O146">
            <v>160</v>
          </cell>
          <cell r="P146">
            <v>4</v>
          </cell>
          <cell r="Q146">
            <v>160</v>
          </cell>
          <cell r="R146">
            <v>3</v>
          </cell>
          <cell r="S146">
            <v>120</v>
          </cell>
          <cell r="T146">
            <v>4</v>
          </cell>
          <cell r="U146">
            <v>160</v>
          </cell>
          <cell r="V146">
            <v>3</v>
          </cell>
          <cell r="W146">
            <v>120</v>
          </cell>
          <cell r="X146">
            <v>4</v>
          </cell>
          <cell r="Y146">
            <v>160</v>
          </cell>
          <cell r="Z146">
            <v>3</v>
          </cell>
          <cell r="AA146">
            <v>120</v>
          </cell>
          <cell r="AB146">
            <v>1760</v>
          </cell>
        </row>
        <row r="147">
          <cell r="A147" t="str">
            <v>WINDOW ENVELOPES</v>
          </cell>
          <cell r="B147">
            <v>3.75</v>
          </cell>
          <cell r="D147">
            <v>200</v>
          </cell>
          <cell r="E147">
            <v>750</v>
          </cell>
          <cell r="F147">
            <v>200</v>
          </cell>
          <cell r="G147">
            <v>750</v>
          </cell>
          <cell r="H147">
            <v>500</v>
          </cell>
          <cell r="I147">
            <v>1875</v>
          </cell>
          <cell r="J147">
            <v>200</v>
          </cell>
          <cell r="K147">
            <v>750</v>
          </cell>
          <cell r="L147">
            <v>200</v>
          </cell>
          <cell r="M147">
            <v>750</v>
          </cell>
          <cell r="N147">
            <v>200</v>
          </cell>
          <cell r="O147">
            <v>750</v>
          </cell>
          <cell r="P147">
            <v>200</v>
          </cell>
          <cell r="Q147">
            <v>750</v>
          </cell>
          <cell r="R147">
            <v>200</v>
          </cell>
          <cell r="S147">
            <v>750</v>
          </cell>
          <cell r="T147">
            <v>200</v>
          </cell>
          <cell r="U147">
            <v>750</v>
          </cell>
          <cell r="V147">
            <v>200</v>
          </cell>
          <cell r="W147">
            <v>750</v>
          </cell>
          <cell r="X147">
            <v>200</v>
          </cell>
          <cell r="Y147">
            <v>200</v>
          </cell>
          <cell r="Z147">
            <v>200</v>
          </cell>
          <cell r="AA147">
            <v>750</v>
          </cell>
          <cell r="AB147">
            <v>9575</v>
          </cell>
        </row>
        <row r="148">
          <cell r="A148" t="str">
            <v>BODYLINE WRAPPING PAPER</v>
          </cell>
          <cell r="B148">
            <v>12</v>
          </cell>
          <cell r="D148">
            <v>1000</v>
          </cell>
          <cell r="E148">
            <v>12000</v>
          </cell>
          <cell r="G148">
            <v>0</v>
          </cell>
          <cell r="I148">
            <v>0</v>
          </cell>
          <cell r="J148">
            <v>1000</v>
          </cell>
          <cell r="K148">
            <v>12000</v>
          </cell>
          <cell r="M148">
            <v>0</v>
          </cell>
          <cell r="O148">
            <v>0</v>
          </cell>
          <cell r="Q148">
            <v>0</v>
          </cell>
          <cell r="R148">
            <v>1000</v>
          </cell>
          <cell r="S148">
            <v>12000</v>
          </cell>
          <cell r="U148">
            <v>0</v>
          </cell>
          <cell r="W148">
            <v>0</v>
          </cell>
          <cell r="Y148">
            <v>0</v>
          </cell>
          <cell r="AA148">
            <v>0</v>
          </cell>
          <cell r="AB148">
            <v>36000</v>
          </cell>
        </row>
        <row r="149">
          <cell r="E149">
            <v>244521.37</v>
          </cell>
          <cell r="G149">
            <v>89036</v>
          </cell>
          <cell r="I149">
            <v>143016.79999999999</v>
          </cell>
          <cell r="K149">
            <v>138089.47</v>
          </cell>
          <cell r="M149">
            <v>116359.8</v>
          </cell>
          <cell r="O149">
            <v>101371.6</v>
          </cell>
          <cell r="Q149">
            <v>121652.27</v>
          </cell>
          <cell r="S149">
            <v>102253</v>
          </cell>
          <cell r="U149">
            <v>120569.8</v>
          </cell>
          <cell r="W149">
            <v>95221.47</v>
          </cell>
          <cell r="Y149">
            <v>114827.3</v>
          </cell>
          <cell r="AA149">
            <v>133423.5</v>
          </cell>
          <cell r="AB149">
            <v>1519067.38</v>
          </cell>
        </row>
        <row r="152">
          <cell r="A152" t="str">
            <v>COST/MONTH ('000)</v>
          </cell>
          <cell r="E152">
            <v>244.52136999999999</v>
          </cell>
          <cell r="G152">
            <v>89.036000000000001</v>
          </cell>
          <cell r="I152">
            <v>143.01679999999999</v>
          </cell>
          <cell r="K152">
            <v>138.08947000000001</v>
          </cell>
          <cell r="M152">
            <v>116.35980000000001</v>
          </cell>
          <cell r="O152">
            <v>101.3716</v>
          </cell>
          <cell r="Q152">
            <v>121.65227</v>
          </cell>
          <cell r="S152">
            <v>102.253</v>
          </cell>
          <cell r="U152">
            <v>120.5698</v>
          </cell>
          <cell r="W152">
            <v>95.221469999999997</v>
          </cell>
          <cell r="Y152">
            <v>114.82730000000001</v>
          </cell>
          <cell r="AA152">
            <v>133.42349999999999</v>
          </cell>
          <cell r="AB152">
            <v>1519.06738</v>
          </cell>
        </row>
      </sheetData>
      <sheetData sheetId="3" refreshError="1">
        <row r="10">
          <cell r="A10" t="str">
            <v>A B H FORMS</v>
          </cell>
          <cell r="B10">
            <v>5</v>
          </cell>
          <cell r="E10">
            <v>0</v>
          </cell>
          <cell r="G10">
            <v>0</v>
          </cell>
          <cell r="I10">
            <v>0</v>
          </cell>
          <cell r="K10">
            <v>0</v>
          </cell>
          <cell r="M10">
            <v>0</v>
          </cell>
          <cell r="O10">
            <v>0</v>
          </cell>
          <cell r="Q10">
            <v>0</v>
          </cell>
          <cell r="S10">
            <v>0</v>
          </cell>
          <cell r="U10">
            <v>0</v>
          </cell>
          <cell r="W10">
            <v>0</v>
          </cell>
          <cell r="Y10">
            <v>0</v>
          </cell>
          <cell r="AA10">
            <v>0</v>
          </cell>
          <cell r="AB10">
            <v>0</v>
          </cell>
        </row>
        <row r="11">
          <cell r="A11" t="str">
            <v>ART PAPER - 150 GSM SIZE A4 YELLOW</v>
          </cell>
          <cell r="B11">
            <v>3</v>
          </cell>
          <cell r="E11">
            <v>0</v>
          </cell>
          <cell r="G11">
            <v>0</v>
          </cell>
          <cell r="I11">
            <v>0</v>
          </cell>
          <cell r="K11">
            <v>0</v>
          </cell>
          <cell r="M11">
            <v>0</v>
          </cell>
          <cell r="O11">
            <v>0</v>
          </cell>
          <cell r="Q11">
            <v>0</v>
          </cell>
          <cell r="S11">
            <v>0</v>
          </cell>
          <cell r="U11">
            <v>0</v>
          </cell>
          <cell r="W11">
            <v>0</v>
          </cell>
          <cell r="Y11">
            <v>0</v>
          </cell>
          <cell r="AA11">
            <v>0</v>
          </cell>
          <cell r="AB11">
            <v>0</v>
          </cell>
        </row>
        <row r="12">
          <cell r="A12" t="str">
            <v>BATTERY PENLIGHT (AA) 1.5V</v>
          </cell>
          <cell r="B12">
            <v>15</v>
          </cell>
          <cell r="E12">
            <v>0</v>
          </cell>
          <cell r="G12">
            <v>0</v>
          </cell>
          <cell r="I12">
            <v>0</v>
          </cell>
          <cell r="K12">
            <v>0</v>
          </cell>
          <cell r="M12">
            <v>0</v>
          </cell>
          <cell r="O12">
            <v>0</v>
          </cell>
          <cell r="Q12">
            <v>0</v>
          </cell>
          <cell r="S12">
            <v>0</v>
          </cell>
          <cell r="U12">
            <v>0</v>
          </cell>
          <cell r="W12">
            <v>0</v>
          </cell>
          <cell r="Y12">
            <v>0</v>
          </cell>
          <cell r="AA12">
            <v>0</v>
          </cell>
          <cell r="AB12">
            <v>0</v>
          </cell>
        </row>
        <row r="13">
          <cell r="A13" t="str">
            <v>BF STK (HR) GRN</v>
          </cell>
          <cell r="B13">
            <v>12.3</v>
          </cell>
          <cell r="E13">
            <v>0</v>
          </cell>
          <cell r="G13">
            <v>0</v>
          </cell>
          <cell r="I13">
            <v>0</v>
          </cell>
          <cell r="K13">
            <v>0</v>
          </cell>
          <cell r="M13">
            <v>0</v>
          </cell>
          <cell r="O13">
            <v>0</v>
          </cell>
          <cell r="Q13">
            <v>0</v>
          </cell>
          <cell r="S13">
            <v>0</v>
          </cell>
          <cell r="U13">
            <v>0</v>
          </cell>
          <cell r="W13">
            <v>0</v>
          </cell>
          <cell r="Y13">
            <v>0</v>
          </cell>
          <cell r="AA13">
            <v>0</v>
          </cell>
          <cell r="AB13">
            <v>0</v>
          </cell>
        </row>
        <row r="14">
          <cell r="A14" t="str">
            <v>BF STK (HR) RED</v>
          </cell>
          <cell r="B14">
            <v>12.3</v>
          </cell>
          <cell r="E14">
            <v>0</v>
          </cell>
          <cell r="G14">
            <v>0</v>
          </cell>
          <cell r="I14">
            <v>0</v>
          </cell>
          <cell r="K14">
            <v>0</v>
          </cell>
          <cell r="M14">
            <v>0</v>
          </cell>
          <cell r="O14">
            <v>0</v>
          </cell>
          <cell r="Q14">
            <v>0</v>
          </cell>
          <cell r="S14">
            <v>0</v>
          </cell>
          <cell r="U14">
            <v>0</v>
          </cell>
          <cell r="W14">
            <v>0</v>
          </cell>
          <cell r="Y14">
            <v>0</v>
          </cell>
          <cell r="AA14">
            <v>0</v>
          </cell>
          <cell r="AB14">
            <v>0</v>
          </cell>
        </row>
        <row r="15">
          <cell r="A15" t="str">
            <v>BF STK (HR) YEL</v>
          </cell>
          <cell r="B15">
            <v>12.3</v>
          </cell>
          <cell r="E15">
            <v>0</v>
          </cell>
          <cell r="G15">
            <v>0</v>
          </cell>
          <cell r="I15">
            <v>0</v>
          </cell>
          <cell r="K15">
            <v>0</v>
          </cell>
          <cell r="M15">
            <v>0</v>
          </cell>
          <cell r="O15">
            <v>0</v>
          </cell>
          <cell r="Q15">
            <v>0</v>
          </cell>
          <cell r="S15">
            <v>0</v>
          </cell>
          <cell r="U15">
            <v>0</v>
          </cell>
          <cell r="W15">
            <v>0</v>
          </cell>
          <cell r="Y15">
            <v>0</v>
          </cell>
          <cell r="AA15">
            <v>0</v>
          </cell>
          <cell r="AB15">
            <v>0</v>
          </cell>
        </row>
        <row r="16">
          <cell r="A16" t="str">
            <v>BINDING WIRE 10.00 MM - IBICO</v>
          </cell>
          <cell r="B16">
            <v>22.68</v>
          </cell>
          <cell r="E16">
            <v>0</v>
          </cell>
          <cell r="G16">
            <v>0</v>
          </cell>
          <cell r="I16">
            <v>0</v>
          </cell>
          <cell r="K16">
            <v>0</v>
          </cell>
          <cell r="M16">
            <v>0</v>
          </cell>
          <cell r="O16">
            <v>0</v>
          </cell>
          <cell r="Q16">
            <v>0</v>
          </cell>
          <cell r="S16">
            <v>0</v>
          </cell>
          <cell r="U16">
            <v>0</v>
          </cell>
          <cell r="W16">
            <v>0</v>
          </cell>
          <cell r="Y16">
            <v>0</v>
          </cell>
          <cell r="AA16">
            <v>0</v>
          </cell>
          <cell r="AB16">
            <v>0</v>
          </cell>
        </row>
        <row r="17">
          <cell r="A17" t="str">
            <v>BINDING WIRE 12.00 MM - IBICO</v>
          </cell>
          <cell r="B17">
            <v>26.25</v>
          </cell>
          <cell r="E17">
            <v>0</v>
          </cell>
          <cell r="G17">
            <v>0</v>
          </cell>
          <cell r="I17">
            <v>0</v>
          </cell>
          <cell r="K17">
            <v>0</v>
          </cell>
          <cell r="M17">
            <v>0</v>
          </cell>
          <cell r="O17">
            <v>0</v>
          </cell>
          <cell r="Q17">
            <v>0</v>
          </cell>
          <cell r="S17">
            <v>0</v>
          </cell>
          <cell r="U17">
            <v>0</v>
          </cell>
          <cell r="W17">
            <v>0</v>
          </cell>
          <cell r="Y17">
            <v>0</v>
          </cell>
          <cell r="AA17">
            <v>0</v>
          </cell>
          <cell r="AB17">
            <v>0</v>
          </cell>
        </row>
        <row r="18">
          <cell r="A18" t="str">
            <v>BINDING WIRE 6.00 MM - IBICO</v>
          </cell>
          <cell r="B18">
            <v>13.65</v>
          </cell>
          <cell r="E18">
            <v>0</v>
          </cell>
          <cell r="G18">
            <v>0</v>
          </cell>
          <cell r="I18">
            <v>0</v>
          </cell>
          <cell r="K18">
            <v>0</v>
          </cell>
          <cell r="M18">
            <v>0</v>
          </cell>
          <cell r="O18">
            <v>0</v>
          </cell>
          <cell r="Q18">
            <v>0</v>
          </cell>
          <cell r="S18">
            <v>0</v>
          </cell>
          <cell r="U18">
            <v>0</v>
          </cell>
          <cell r="W18">
            <v>0</v>
          </cell>
          <cell r="Y18">
            <v>0</v>
          </cell>
          <cell r="AA18">
            <v>0</v>
          </cell>
          <cell r="AB18">
            <v>0</v>
          </cell>
        </row>
        <row r="19">
          <cell r="A19" t="str">
            <v>BINDING WIRE 8.00 MM - IBICO</v>
          </cell>
          <cell r="B19">
            <v>18.899999999999999</v>
          </cell>
          <cell r="E19">
            <v>0</v>
          </cell>
          <cell r="G19">
            <v>0</v>
          </cell>
          <cell r="I19">
            <v>0</v>
          </cell>
          <cell r="K19">
            <v>0</v>
          </cell>
          <cell r="M19">
            <v>0</v>
          </cell>
          <cell r="O19">
            <v>0</v>
          </cell>
          <cell r="Q19">
            <v>0</v>
          </cell>
          <cell r="S19">
            <v>0</v>
          </cell>
          <cell r="U19">
            <v>0</v>
          </cell>
          <cell r="W19">
            <v>0</v>
          </cell>
          <cell r="Y19">
            <v>0</v>
          </cell>
          <cell r="AA19">
            <v>0</v>
          </cell>
          <cell r="AB19">
            <v>0</v>
          </cell>
        </row>
        <row r="20">
          <cell r="A20" t="str">
            <v>BLUE COLOUR BOARDS A4</v>
          </cell>
          <cell r="B20">
            <v>8.5</v>
          </cell>
          <cell r="E20">
            <v>0</v>
          </cell>
          <cell r="G20">
            <v>0</v>
          </cell>
          <cell r="I20">
            <v>0</v>
          </cell>
          <cell r="K20">
            <v>0</v>
          </cell>
          <cell r="M20">
            <v>0</v>
          </cell>
          <cell r="O20">
            <v>0</v>
          </cell>
          <cell r="Q20">
            <v>0</v>
          </cell>
          <cell r="S20">
            <v>0</v>
          </cell>
          <cell r="U20">
            <v>0</v>
          </cell>
          <cell r="W20">
            <v>0</v>
          </cell>
          <cell r="Y20">
            <v>0</v>
          </cell>
          <cell r="AA20">
            <v>0</v>
          </cell>
          <cell r="AB20">
            <v>0</v>
          </cell>
        </row>
        <row r="21">
          <cell r="A21" t="str">
            <v>BOX FILES</v>
          </cell>
          <cell r="B21">
            <v>175</v>
          </cell>
          <cell r="D21">
            <v>6</v>
          </cell>
          <cell r="E21">
            <v>1050</v>
          </cell>
          <cell r="G21">
            <v>0</v>
          </cell>
          <cell r="I21">
            <v>0</v>
          </cell>
          <cell r="J21">
            <v>2</v>
          </cell>
          <cell r="K21">
            <v>0</v>
          </cell>
          <cell r="M21">
            <v>0</v>
          </cell>
          <cell r="O21">
            <v>0</v>
          </cell>
          <cell r="P21">
            <v>4</v>
          </cell>
          <cell r="Q21">
            <v>700</v>
          </cell>
          <cell r="S21">
            <v>0</v>
          </cell>
          <cell r="U21">
            <v>0</v>
          </cell>
          <cell r="W21">
            <v>0</v>
          </cell>
          <cell r="Y21">
            <v>0</v>
          </cell>
          <cell r="AA21">
            <v>0</v>
          </cell>
          <cell r="AB21">
            <v>1750</v>
          </cell>
        </row>
        <row r="22">
          <cell r="A22" t="str">
            <v>BULL DOG CLIP 2" PLASTIC</v>
          </cell>
          <cell r="B22">
            <v>12</v>
          </cell>
          <cell r="D22">
            <v>1</v>
          </cell>
          <cell r="E22">
            <v>0</v>
          </cell>
          <cell r="G22">
            <v>0</v>
          </cell>
          <cell r="I22">
            <v>0</v>
          </cell>
          <cell r="K22">
            <v>0</v>
          </cell>
          <cell r="M22">
            <v>0</v>
          </cell>
          <cell r="O22">
            <v>0</v>
          </cell>
          <cell r="Q22">
            <v>0</v>
          </cell>
          <cell r="S22">
            <v>0</v>
          </cell>
          <cell r="U22">
            <v>0</v>
          </cell>
          <cell r="W22">
            <v>0</v>
          </cell>
          <cell r="Y22">
            <v>0</v>
          </cell>
          <cell r="AA22">
            <v>0</v>
          </cell>
          <cell r="AB22">
            <v>0</v>
          </cell>
        </row>
        <row r="23">
          <cell r="A23" t="str">
            <v>C.R.BOOK 3 COIR</v>
          </cell>
          <cell r="B23">
            <v>30</v>
          </cell>
          <cell r="D23">
            <v>1</v>
          </cell>
          <cell r="E23">
            <v>0</v>
          </cell>
          <cell r="G23">
            <v>0</v>
          </cell>
          <cell r="I23">
            <v>0</v>
          </cell>
          <cell r="J23">
            <v>1</v>
          </cell>
          <cell r="K23">
            <v>0</v>
          </cell>
          <cell r="M23">
            <v>0</v>
          </cell>
          <cell r="O23">
            <v>0</v>
          </cell>
          <cell r="P23">
            <v>1</v>
          </cell>
          <cell r="Q23">
            <v>0</v>
          </cell>
          <cell r="S23">
            <v>0</v>
          </cell>
          <cell r="T23">
            <v>1</v>
          </cell>
          <cell r="U23">
            <v>0</v>
          </cell>
          <cell r="W23">
            <v>0</v>
          </cell>
          <cell r="Y23">
            <v>0</v>
          </cell>
          <cell r="AA23">
            <v>0</v>
          </cell>
          <cell r="AB23">
            <v>0</v>
          </cell>
        </row>
        <row r="24">
          <cell r="A24" t="str">
            <v>CARBON PAPERS (BLUE)</v>
          </cell>
          <cell r="B24">
            <v>135</v>
          </cell>
          <cell r="E24">
            <v>0</v>
          </cell>
          <cell r="G24">
            <v>0</v>
          </cell>
          <cell r="I24">
            <v>0</v>
          </cell>
          <cell r="K24">
            <v>0</v>
          </cell>
          <cell r="M24">
            <v>0</v>
          </cell>
          <cell r="O24">
            <v>0</v>
          </cell>
          <cell r="Q24">
            <v>0</v>
          </cell>
          <cell r="S24">
            <v>0</v>
          </cell>
          <cell r="U24">
            <v>0</v>
          </cell>
          <cell r="W24">
            <v>0</v>
          </cell>
          <cell r="Y24">
            <v>0</v>
          </cell>
          <cell r="AA24">
            <v>0</v>
          </cell>
          <cell r="AB24">
            <v>0</v>
          </cell>
        </row>
        <row r="25">
          <cell r="A25" t="str">
            <v xml:space="preserve">CARDBOARD FILES </v>
          </cell>
          <cell r="B25">
            <v>3.25</v>
          </cell>
          <cell r="D25">
            <v>12</v>
          </cell>
          <cell r="E25">
            <v>39</v>
          </cell>
          <cell r="F25">
            <v>2</v>
          </cell>
          <cell r="G25">
            <v>0</v>
          </cell>
          <cell r="H25">
            <v>2</v>
          </cell>
          <cell r="I25">
            <v>0</v>
          </cell>
          <cell r="J25">
            <v>2</v>
          </cell>
          <cell r="K25">
            <v>0</v>
          </cell>
          <cell r="L25">
            <v>2</v>
          </cell>
          <cell r="M25">
            <v>0</v>
          </cell>
          <cell r="N25">
            <v>2</v>
          </cell>
          <cell r="O25">
            <v>0</v>
          </cell>
          <cell r="P25">
            <v>12</v>
          </cell>
          <cell r="Q25">
            <v>39</v>
          </cell>
          <cell r="R25">
            <v>2</v>
          </cell>
          <cell r="S25">
            <v>0</v>
          </cell>
          <cell r="T25">
            <v>2</v>
          </cell>
          <cell r="U25">
            <v>0</v>
          </cell>
          <cell r="W25">
            <v>0</v>
          </cell>
          <cell r="X25">
            <v>2</v>
          </cell>
          <cell r="Y25">
            <v>0</v>
          </cell>
          <cell r="Z25">
            <v>2</v>
          </cell>
          <cell r="AA25">
            <v>0</v>
          </cell>
          <cell r="AB25">
            <v>78</v>
          </cell>
        </row>
        <row r="26">
          <cell r="A26" t="str">
            <v>CARDBOARD FILES (Printed - Blue)</v>
          </cell>
          <cell r="B26">
            <v>5.5</v>
          </cell>
          <cell r="E26">
            <v>0</v>
          </cell>
          <cell r="G26">
            <v>0</v>
          </cell>
          <cell r="I26">
            <v>0</v>
          </cell>
          <cell r="K26">
            <v>0</v>
          </cell>
          <cell r="M26">
            <v>0</v>
          </cell>
          <cell r="O26">
            <v>0</v>
          </cell>
          <cell r="Q26">
            <v>0</v>
          </cell>
          <cell r="S26">
            <v>0</v>
          </cell>
          <cell r="U26">
            <v>0</v>
          </cell>
          <cell r="W26">
            <v>0</v>
          </cell>
          <cell r="Y26">
            <v>0</v>
          </cell>
          <cell r="AA26">
            <v>0</v>
          </cell>
          <cell r="AB26">
            <v>0</v>
          </cell>
        </row>
        <row r="27">
          <cell r="A27" t="str">
            <v>CARDBOARD FILES (Printed - Red)</v>
          </cell>
          <cell r="B27">
            <v>5.5</v>
          </cell>
          <cell r="E27">
            <v>0</v>
          </cell>
          <cell r="G27">
            <v>0</v>
          </cell>
          <cell r="I27">
            <v>0</v>
          </cell>
          <cell r="K27">
            <v>0</v>
          </cell>
          <cell r="M27">
            <v>0</v>
          </cell>
          <cell r="O27">
            <v>0</v>
          </cell>
          <cell r="Q27">
            <v>0</v>
          </cell>
          <cell r="S27">
            <v>0</v>
          </cell>
          <cell r="U27">
            <v>0</v>
          </cell>
          <cell r="W27">
            <v>0</v>
          </cell>
          <cell r="Y27">
            <v>0</v>
          </cell>
          <cell r="AA27">
            <v>0</v>
          </cell>
          <cell r="AB27">
            <v>0</v>
          </cell>
        </row>
        <row r="28">
          <cell r="A28" t="str">
            <v>CD (RE WRITABLE)</v>
          </cell>
          <cell r="B28">
            <v>85</v>
          </cell>
          <cell r="D28">
            <v>1</v>
          </cell>
          <cell r="E28">
            <v>0</v>
          </cell>
          <cell r="G28">
            <v>0</v>
          </cell>
          <cell r="I28">
            <v>0</v>
          </cell>
          <cell r="K28">
            <v>0</v>
          </cell>
          <cell r="M28">
            <v>0</v>
          </cell>
          <cell r="Q28">
            <v>0</v>
          </cell>
          <cell r="S28">
            <v>0</v>
          </cell>
          <cell r="U28">
            <v>0</v>
          </cell>
          <cell r="Y28">
            <v>0</v>
          </cell>
        </row>
        <row r="29">
          <cell r="A29" t="str">
            <v>CELLO TAPE 1"</v>
          </cell>
          <cell r="B29">
            <v>15.46</v>
          </cell>
          <cell r="D29">
            <v>1</v>
          </cell>
          <cell r="E29">
            <v>0</v>
          </cell>
          <cell r="G29">
            <v>0</v>
          </cell>
          <cell r="H29">
            <v>1</v>
          </cell>
          <cell r="I29">
            <v>0</v>
          </cell>
          <cell r="J29">
            <v>1</v>
          </cell>
          <cell r="K29">
            <v>0</v>
          </cell>
          <cell r="M29">
            <v>0</v>
          </cell>
          <cell r="O29">
            <v>0</v>
          </cell>
          <cell r="Q29">
            <v>0</v>
          </cell>
          <cell r="R29">
            <v>1</v>
          </cell>
          <cell r="S29">
            <v>0</v>
          </cell>
          <cell r="U29">
            <v>0</v>
          </cell>
          <cell r="W29">
            <v>0</v>
          </cell>
          <cell r="X29">
            <v>1</v>
          </cell>
          <cell r="Y29">
            <v>0</v>
          </cell>
          <cell r="AA29">
            <v>0</v>
          </cell>
          <cell r="AB29">
            <v>0</v>
          </cell>
        </row>
        <row r="30">
          <cell r="A30" t="str">
            <v>CELLO TAPE 3"</v>
          </cell>
          <cell r="B30">
            <v>52</v>
          </cell>
          <cell r="E30">
            <v>0</v>
          </cell>
          <cell r="G30">
            <v>0</v>
          </cell>
          <cell r="I30">
            <v>0</v>
          </cell>
          <cell r="K30">
            <v>0</v>
          </cell>
          <cell r="M30">
            <v>0</v>
          </cell>
          <cell r="O30">
            <v>0</v>
          </cell>
          <cell r="Q30">
            <v>0</v>
          </cell>
          <cell r="S30">
            <v>0</v>
          </cell>
          <cell r="U30">
            <v>0</v>
          </cell>
          <cell r="W30">
            <v>0</v>
          </cell>
          <cell r="Y30">
            <v>0</v>
          </cell>
          <cell r="AA30">
            <v>0</v>
          </cell>
          <cell r="AB30">
            <v>0</v>
          </cell>
        </row>
        <row r="31">
          <cell r="A31" t="str">
            <v>COMPUTER BINDER 15"*11"</v>
          </cell>
          <cell r="B31">
            <v>160</v>
          </cell>
          <cell r="E31">
            <v>0</v>
          </cell>
          <cell r="G31">
            <v>0</v>
          </cell>
          <cell r="I31">
            <v>0</v>
          </cell>
          <cell r="K31">
            <v>0</v>
          </cell>
          <cell r="M31">
            <v>0</v>
          </cell>
          <cell r="O31">
            <v>0</v>
          </cell>
          <cell r="Q31">
            <v>0</v>
          </cell>
          <cell r="S31">
            <v>0</v>
          </cell>
          <cell r="U31">
            <v>0</v>
          </cell>
          <cell r="W31">
            <v>0</v>
          </cell>
          <cell r="Y31">
            <v>0</v>
          </cell>
          <cell r="AA31">
            <v>0</v>
          </cell>
          <cell r="AB31">
            <v>0</v>
          </cell>
        </row>
        <row r="32">
          <cell r="A32" t="str">
            <v>COMPUTER PAPER 15"*11"</v>
          </cell>
          <cell r="B32">
            <v>745</v>
          </cell>
          <cell r="E32">
            <v>0</v>
          </cell>
          <cell r="G32">
            <v>0</v>
          </cell>
          <cell r="I32">
            <v>0</v>
          </cell>
          <cell r="K32">
            <v>0</v>
          </cell>
          <cell r="M32">
            <v>0</v>
          </cell>
          <cell r="O32">
            <v>0</v>
          </cell>
          <cell r="Q32">
            <v>0</v>
          </cell>
          <cell r="S32">
            <v>0</v>
          </cell>
          <cell r="U32">
            <v>0</v>
          </cell>
          <cell r="W32">
            <v>0</v>
          </cell>
          <cell r="Y32">
            <v>0</v>
          </cell>
          <cell r="AA32">
            <v>0</v>
          </cell>
          <cell r="AB32">
            <v>0</v>
          </cell>
        </row>
        <row r="33">
          <cell r="A33" t="str">
            <v>COMPUTER PAPER 9.5"*11"</v>
          </cell>
          <cell r="B33">
            <v>475</v>
          </cell>
          <cell r="E33">
            <v>0</v>
          </cell>
          <cell r="G33">
            <v>0</v>
          </cell>
          <cell r="I33">
            <v>0</v>
          </cell>
          <cell r="K33">
            <v>0</v>
          </cell>
          <cell r="M33">
            <v>0</v>
          </cell>
          <cell r="O33">
            <v>0</v>
          </cell>
          <cell r="Q33">
            <v>0</v>
          </cell>
          <cell r="S33">
            <v>0</v>
          </cell>
          <cell r="U33">
            <v>0</v>
          </cell>
          <cell r="W33">
            <v>0</v>
          </cell>
          <cell r="Y33">
            <v>0</v>
          </cell>
          <cell r="AA33">
            <v>0</v>
          </cell>
          <cell r="AB33">
            <v>0</v>
          </cell>
        </row>
        <row r="34">
          <cell r="A34" t="str">
            <v>COMPUTER PAPER -APPRAISAL FORMS</v>
          </cell>
          <cell r="B34">
            <v>1380</v>
          </cell>
          <cell r="E34">
            <v>0</v>
          </cell>
          <cell r="I34">
            <v>0</v>
          </cell>
          <cell r="Q34">
            <v>0</v>
          </cell>
          <cell r="U34">
            <v>0</v>
          </cell>
          <cell r="Y34">
            <v>0</v>
          </cell>
          <cell r="AB34">
            <v>0</v>
          </cell>
        </row>
        <row r="35">
          <cell r="A35" t="str">
            <v>CORRECTING FLUID</v>
          </cell>
          <cell r="B35">
            <v>169</v>
          </cell>
          <cell r="D35">
            <v>1</v>
          </cell>
          <cell r="E35">
            <v>169</v>
          </cell>
          <cell r="G35">
            <v>0</v>
          </cell>
          <cell r="I35">
            <v>0</v>
          </cell>
          <cell r="K35">
            <v>0</v>
          </cell>
          <cell r="M35">
            <v>0</v>
          </cell>
          <cell r="N35">
            <v>1</v>
          </cell>
          <cell r="O35">
            <v>0</v>
          </cell>
          <cell r="Q35">
            <v>0</v>
          </cell>
          <cell r="S35">
            <v>0</v>
          </cell>
          <cell r="U35">
            <v>0</v>
          </cell>
          <cell r="V35">
            <v>1</v>
          </cell>
          <cell r="W35">
            <v>0</v>
          </cell>
          <cell r="Y35">
            <v>0</v>
          </cell>
          <cell r="AA35">
            <v>0</v>
          </cell>
          <cell r="AB35">
            <v>169</v>
          </cell>
        </row>
        <row r="36">
          <cell r="A36" t="str">
            <v xml:space="preserve">DATA CARTRIDGE </v>
          </cell>
          <cell r="B36">
            <v>2000</v>
          </cell>
          <cell r="D36">
            <v>1</v>
          </cell>
          <cell r="E36">
            <v>0</v>
          </cell>
          <cell r="G36">
            <v>0</v>
          </cell>
          <cell r="I36">
            <v>0</v>
          </cell>
          <cell r="K36">
            <v>0</v>
          </cell>
          <cell r="M36">
            <v>0</v>
          </cell>
          <cell r="O36">
            <v>0</v>
          </cell>
          <cell r="Q36">
            <v>0</v>
          </cell>
          <cell r="S36">
            <v>0</v>
          </cell>
          <cell r="U36">
            <v>0</v>
          </cell>
          <cell r="W36">
            <v>0</v>
          </cell>
          <cell r="Y36">
            <v>0</v>
          </cell>
          <cell r="AA36">
            <v>0</v>
          </cell>
          <cell r="AB36">
            <v>0</v>
          </cell>
        </row>
        <row r="37">
          <cell r="A37" t="str">
            <v>DEATH DONATION FORMS - SINHALA</v>
          </cell>
          <cell r="B37">
            <v>3.5</v>
          </cell>
          <cell r="E37">
            <v>0</v>
          </cell>
          <cell r="G37">
            <v>0</v>
          </cell>
          <cell r="I37">
            <v>0</v>
          </cell>
          <cell r="K37">
            <v>0</v>
          </cell>
          <cell r="M37">
            <v>0</v>
          </cell>
          <cell r="O37">
            <v>0</v>
          </cell>
          <cell r="Q37">
            <v>0</v>
          </cell>
          <cell r="S37">
            <v>0</v>
          </cell>
          <cell r="U37">
            <v>0</v>
          </cell>
          <cell r="W37">
            <v>0</v>
          </cell>
          <cell r="Y37">
            <v>0</v>
          </cell>
          <cell r="AA37">
            <v>0</v>
          </cell>
          <cell r="AB37">
            <v>0</v>
          </cell>
        </row>
        <row r="38">
          <cell r="A38" t="str">
            <v>DISKETTES 3.5M</v>
          </cell>
          <cell r="B38">
            <v>35</v>
          </cell>
          <cell r="E38">
            <v>0</v>
          </cell>
          <cell r="G38">
            <v>0</v>
          </cell>
          <cell r="I38">
            <v>0</v>
          </cell>
          <cell r="K38">
            <v>0</v>
          </cell>
          <cell r="M38">
            <v>0</v>
          </cell>
          <cell r="O38">
            <v>0</v>
          </cell>
          <cell r="Q38">
            <v>0</v>
          </cell>
          <cell r="S38">
            <v>0</v>
          </cell>
          <cell r="U38">
            <v>0</v>
          </cell>
          <cell r="W38">
            <v>0</v>
          </cell>
          <cell r="Y38">
            <v>0</v>
          </cell>
          <cell r="AA38">
            <v>0</v>
          </cell>
          <cell r="AB38">
            <v>0</v>
          </cell>
        </row>
        <row r="39">
          <cell r="A39" t="str">
            <v>DOUBLE SIDE TAPE 1"</v>
          </cell>
          <cell r="B39">
            <v>105</v>
          </cell>
          <cell r="D39">
            <v>1</v>
          </cell>
          <cell r="E39">
            <v>0</v>
          </cell>
          <cell r="G39">
            <v>0</v>
          </cell>
          <cell r="H39">
            <v>2</v>
          </cell>
          <cell r="I39">
            <v>210</v>
          </cell>
          <cell r="J39">
            <v>1</v>
          </cell>
          <cell r="K39">
            <v>0</v>
          </cell>
          <cell r="M39">
            <v>0</v>
          </cell>
          <cell r="O39">
            <v>0</v>
          </cell>
          <cell r="P39">
            <v>1</v>
          </cell>
          <cell r="Q39">
            <v>0</v>
          </cell>
          <cell r="S39">
            <v>5</v>
          </cell>
          <cell r="U39">
            <v>0</v>
          </cell>
          <cell r="W39">
            <v>0</v>
          </cell>
          <cell r="Y39">
            <v>0</v>
          </cell>
          <cell r="AA39">
            <v>0</v>
          </cell>
          <cell r="AB39">
            <v>215</v>
          </cell>
        </row>
        <row r="40">
          <cell r="A40" t="str">
            <v>DRAWING PIN MULTI COLOR</v>
          </cell>
          <cell r="B40">
            <v>55</v>
          </cell>
          <cell r="E40">
            <v>0</v>
          </cell>
          <cell r="G40">
            <v>0</v>
          </cell>
          <cell r="I40">
            <v>0</v>
          </cell>
          <cell r="K40">
            <v>0</v>
          </cell>
          <cell r="M40">
            <v>0</v>
          </cell>
          <cell r="O40">
            <v>0</v>
          </cell>
          <cell r="Q40">
            <v>0</v>
          </cell>
          <cell r="S40">
            <v>0</v>
          </cell>
          <cell r="U40">
            <v>0</v>
          </cell>
          <cell r="W40">
            <v>10</v>
          </cell>
          <cell r="Y40">
            <v>0</v>
          </cell>
          <cell r="AA40">
            <v>0</v>
          </cell>
          <cell r="AB40">
            <v>10</v>
          </cell>
        </row>
        <row r="41">
          <cell r="A41" t="str">
            <v>EMPLOYEE PERSONNEL RECORDS</v>
          </cell>
          <cell r="B41">
            <v>4.5</v>
          </cell>
          <cell r="E41">
            <v>0</v>
          </cell>
          <cell r="G41">
            <v>0</v>
          </cell>
          <cell r="I41">
            <v>0</v>
          </cell>
          <cell r="K41">
            <v>0</v>
          </cell>
          <cell r="M41">
            <v>0</v>
          </cell>
          <cell r="O41">
            <v>0</v>
          </cell>
          <cell r="Q41">
            <v>0</v>
          </cell>
          <cell r="S41">
            <v>0</v>
          </cell>
          <cell r="U41">
            <v>0</v>
          </cell>
          <cell r="W41">
            <v>0</v>
          </cell>
          <cell r="Y41">
            <v>0</v>
          </cell>
          <cell r="AA41">
            <v>0</v>
          </cell>
          <cell r="AB41">
            <v>0</v>
          </cell>
        </row>
        <row r="42">
          <cell r="A42" t="str">
            <v>EMPLOYEE REC.EVALUATION FORM</v>
          </cell>
          <cell r="B42">
            <v>110</v>
          </cell>
          <cell r="E42">
            <v>0</v>
          </cell>
          <cell r="G42">
            <v>0</v>
          </cell>
          <cell r="I42">
            <v>0</v>
          </cell>
          <cell r="K42">
            <v>0</v>
          </cell>
          <cell r="M42">
            <v>0</v>
          </cell>
          <cell r="O42">
            <v>0</v>
          </cell>
          <cell r="Q42">
            <v>0</v>
          </cell>
          <cell r="S42">
            <v>0</v>
          </cell>
          <cell r="U42">
            <v>0</v>
          </cell>
          <cell r="W42">
            <v>0</v>
          </cell>
          <cell r="Y42">
            <v>0</v>
          </cell>
          <cell r="AA42">
            <v>0</v>
          </cell>
          <cell r="AB42">
            <v>0</v>
          </cell>
        </row>
        <row r="43">
          <cell r="A43" t="str">
            <v>ENVELOP - PIN MAILER 9.5" X 5.5" INSE - BON</v>
          </cell>
          <cell r="B43">
            <v>4900</v>
          </cell>
          <cell r="E43">
            <v>0</v>
          </cell>
          <cell r="G43">
            <v>0</v>
          </cell>
          <cell r="I43">
            <v>0</v>
          </cell>
          <cell r="K43">
            <v>0</v>
          </cell>
          <cell r="M43">
            <v>0</v>
          </cell>
          <cell r="O43">
            <v>0</v>
          </cell>
          <cell r="Q43">
            <v>0</v>
          </cell>
          <cell r="S43">
            <v>0</v>
          </cell>
          <cell r="U43">
            <v>0</v>
          </cell>
          <cell r="W43">
            <v>0</v>
          </cell>
          <cell r="Y43">
            <v>0</v>
          </cell>
          <cell r="AA43">
            <v>0</v>
          </cell>
          <cell r="AB43">
            <v>0</v>
          </cell>
        </row>
        <row r="44">
          <cell r="A44" t="str">
            <v>ENVELOP - PIN MAILER 9.5" X 5.5" PAY SLIPS</v>
          </cell>
          <cell r="B44">
            <v>3995</v>
          </cell>
          <cell r="E44">
            <v>0</v>
          </cell>
          <cell r="G44">
            <v>0</v>
          </cell>
          <cell r="I44">
            <v>0</v>
          </cell>
          <cell r="K44">
            <v>0</v>
          </cell>
          <cell r="M44">
            <v>0</v>
          </cell>
          <cell r="O44">
            <v>0</v>
          </cell>
          <cell r="Q44">
            <v>0</v>
          </cell>
          <cell r="S44">
            <v>0</v>
          </cell>
          <cell r="U44">
            <v>0</v>
          </cell>
          <cell r="W44">
            <v>0</v>
          </cell>
          <cell r="Y44">
            <v>0</v>
          </cell>
          <cell r="AA44">
            <v>0</v>
          </cell>
          <cell r="AB44">
            <v>0</v>
          </cell>
        </row>
        <row r="45">
          <cell r="A45" t="str">
            <v>ENVELOPES KEY</v>
          </cell>
          <cell r="B45">
            <v>0.45</v>
          </cell>
          <cell r="D45">
            <v>30</v>
          </cell>
          <cell r="E45">
            <v>0</v>
          </cell>
          <cell r="F45">
            <v>30</v>
          </cell>
          <cell r="G45">
            <v>0</v>
          </cell>
          <cell r="H45">
            <v>30</v>
          </cell>
          <cell r="I45">
            <v>0</v>
          </cell>
          <cell r="J45">
            <v>30</v>
          </cell>
          <cell r="K45">
            <v>0</v>
          </cell>
          <cell r="L45">
            <v>30</v>
          </cell>
          <cell r="M45">
            <v>0</v>
          </cell>
          <cell r="N45">
            <v>30</v>
          </cell>
          <cell r="O45">
            <v>0</v>
          </cell>
          <cell r="P45">
            <v>30</v>
          </cell>
          <cell r="Q45">
            <v>0</v>
          </cell>
          <cell r="R45">
            <v>30</v>
          </cell>
          <cell r="S45">
            <v>0</v>
          </cell>
          <cell r="T45">
            <v>30</v>
          </cell>
          <cell r="U45">
            <v>0</v>
          </cell>
          <cell r="V45">
            <v>30</v>
          </cell>
          <cell r="W45">
            <v>0</v>
          </cell>
          <cell r="X45">
            <v>30</v>
          </cell>
          <cell r="Y45">
            <v>0</v>
          </cell>
          <cell r="Z45">
            <v>30</v>
          </cell>
          <cell r="AA45">
            <v>0</v>
          </cell>
          <cell r="AB45">
            <v>0</v>
          </cell>
        </row>
        <row r="46">
          <cell r="A46" t="str">
            <v>ENVELOPS PLAIN WHITE 4.25"*9"</v>
          </cell>
          <cell r="B46">
            <v>0.68</v>
          </cell>
          <cell r="D46">
            <v>10</v>
          </cell>
          <cell r="E46">
            <v>0</v>
          </cell>
          <cell r="F46">
            <v>10</v>
          </cell>
          <cell r="G46">
            <v>0</v>
          </cell>
          <cell r="H46">
            <v>10</v>
          </cell>
          <cell r="I46">
            <v>0</v>
          </cell>
          <cell r="J46">
            <v>10</v>
          </cell>
          <cell r="K46">
            <v>0</v>
          </cell>
          <cell r="L46">
            <v>10</v>
          </cell>
          <cell r="M46">
            <v>0</v>
          </cell>
          <cell r="N46">
            <v>10</v>
          </cell>
          <cell r="O46">
            <v>0</v>
          </cell>
          <cell r="P46">
            <v>10</v>
          </cell>
          <cell r="Q46">
            <v>0</v>
          </cell>
          <cell r="R46">
            <v>10</v>
          </cell>
          <cell r="S46">
            <v>0</v>
          </cell>
          <cell r="T46">
            <v>10</v>
          </cell>
          <cell r="U46">
            <v>0</v>
          </cell>
          <cell r="V46">
            <v>10</v>
          </cell>
          <cell r="W46">
            <v>0</v>
          </cell>
          <cell r="X46">
            <v>10</v>
          </cell>
          <cell r="Y46">
            <v>0</v>
          </cell>
          <cell r="Z46">
            <v>10</v>
          </cell>
          <cell r="AA46">
            <v>0</v>
          </cell>
          <cell r="AB46">
            <v>0</v>
          </cell>
        </row>
        <row r="47">
          <cell r="A47" t="str">
            <v>ENVELOPS PRINTED EXTRA LARGE</v>
          </cell>
          <cell r="B47">
            <v>7</v>
          </cell>
          <cell r="D47">
            <v>10</v>
          </cell>
          <cell r="E47">
            <v>0</v>
          </cell>
          <cell r="F47">
            <v>10</v>
          </cell>
          <cell r="G47">
            <v>0</v>
          </cell>
          <cell r="H47">
            <v>10</v>
          </cell>
          <cell r="I47">
            <v>0</v>
          </cell>
          <cell r="J47">
            <v>10</v>
          </cell>
          <cell r="K47">
            <v>0</v>
          </cell>
          <cell r="L47">
            <v>10</v>
          </cell>
          <cell r="M47">
            <v>0</v>
          </cell>
          <cell r="N47">
            <v>10</v>
          </cell>
          <cell r="O47">
            <v>0</v>
          </cell>
          <cell r="P47">
            <v>10</v>
          </cell>
          <cell r="Q47">
            <v>0</v>
          </cell>
          <cell r="R47">
            <v>10</v>
          </cell>
          <cell r="S47">
            <v>0</v>
          </cell>
          <cell r="T47">
            <v>10</v>
          </cell>
          <cell r="U47">
            <v>0</v>
          </cell>
          <cell r="V47">
            <v>10</v>
          </cell>
          <cell r="W47">
            <v>0</v>
          </cell>
          <cell r="X47">
            <v>10</v>
          </cell>
          <cell r="Y47">
            <v>0</v>
          </cell>
          <cell r="Z47">
            <v>10</v>
          </cell>
          <cell r="AA47">
            <v>0</v>
          </cell>
          <cell r="AB47">
            <v>0</v>
          </cell>
        </row>
        <row r="48">
          <cell r="A48" t="str">
            <v>ERASERS</v>
          </cell>
          <cell r="B48">
            <v>14</v>
          </cell>
          <cell r="D48">
            <v>2</v>
          </cell>
          <cell r="E48">
            <v>0</v>
          </cell>
          <cell r="G48">
            <v>0</v>
          </cell>
          <cell r="I48">
            <v>0</v>
          </cell>
          <cell r="K48">
            <v>0</v>
          </cell>
          <cell r="M48">
            <v>0</v>
          </cell>
          <cell r="O48">
            <v>0</v>
          </cell>
          <cell r="Q48">
            <v>0</v>
          </cell>
          <cell r="S48">
            <v>0</v>
          </cell>
          <cell r="U48">
            <v>0</v>
          </cell>
          <cell r="W48">
            <v>0</v>
          </cell>
          <cell r="Y48">
            <v>0</v>
          </cell>
          <cell r="AA48">
            <v>0</v>
          </cell>
          <cell r="AB48">
            <v>0</v>
          </cell>
        </row>
        <row r="49">
          <cell r="A49" t="str">
            <v>EXIT PASS</v>
          </cell>
          <cell r="B49">
            <v>92</v>
          </cell>
          <cell r="E49">
            <v>0</v>
          </cell>
          <cell r="G49">
            <v>0</v>
          </cell>
          <cell r="I49">
            <v>0</v>
          </cell>
          <cell r="K49">
            <v>0</v>
          </cell>
          <cell r="M49">
            <v>0</v>
          </cell>
          <cell r="O49">
            <v>0</v>
          </cell>
          <cell r="Q49">
            <v>0</v>
          </cell>
          <cell r="S49">
            <v>0</v>
          </cell>
          <cell r="U49">
            <v>0</v>
          </cell>
          <cell r="W49">
            <v>0</v>
          </cell>
          <cell r="X49">
            <v>2</v>
          </cell>
          <cell r="Y49">
            <v>0</v>
          </cell>
          <cell r="AA49">
            <v>0</v>
          </cell>
          <cell r="AB49">
            <v>0</v>
          </cell>
        </row>
        <row r="50">
          <cell r="A50" t="str">
            <v>FAX ROLL 210 X 50 X 25.4</v>
          </cell>
          <cell r="B50">
            <v>210</v>
          </cell>
          <cell r="D50">
            <v>1</v>
          </cell>
          <cell r="E50">
            <v>0</v>
          </cell>
          <cell r="F50">
            <v>1</v>
          </cell>
          <cell r="G50">
            <v>0</v>
          </cell>
          <cell r="H50">
            <v>1</v>
          </cell>
          <cell r="I50">
            <v>0</v>
          </cell>
          <cell r="J50">
            <v>1</v>
          </cell>
          <cell r="K50">
            <v>0</v>
          </cell>
          <cell r="M50">
            <v>0</v>
          </cell>
          <cell r="N50">
            <v>1</v>
          </cell>
          <cell r="O50">
            <v>0</v>
          </cell>
          <cell r="P50">
            <v>1</v>
          </cell>
          <cell r="Q50">
            <v>0</v>
          </cell>
          <cell r="S50">
            <v>0</v>
          </cell>
          <cell r="T50">
            <v>1</v>
          </cell>
          <cell r="U50">
            <v>0</v>
          </cell>
          <cell r="W50">
            <v>0</v>
          </cell>
          <cell r="Y50">
            <v>0</v>
          </cell>
          <cell r="AA50">
            <v>0</v>
          </cell>
          <cell r="AB50">
            <v>0</v>
          </cell>
        </row>
        <row r="51">
          <cell r="A51" t="str">
            <v>FILE SEPARATORS - PLASTIC</v>
          </cell>
          <cell r="B51">
            <v>40</v>
          </cell>
          <cell r="D51">
            <v>10</v>
          </cell>
          <cell r="E51">
            <v>0</v>
          </cell>
          <cell r="G51">
            <v>0</v>
          </cell>
          <cell r="I51">
            <v>0</v>
          </cell>
          <cell r="K51">
            <v>0</v>
          </cell>
          <cell r="M51">
            <v>0</v>
          </cell>
          <cell r="O51">
            <v>0</v>
          </cell>
          <cell r="Q51">
            <v>0</v>
          </cell>
          <cell r="S51">
            <v>0</v>
          </cell>
          <cell r="U51">
            <v>0</v>
          </cell>
          <cell r="W51">
            <v>0</v>
          </cell>
          <cell r="Y51">
            <v>0</v>
          </cell>
          <cell r="AA51">
            <v>0</v>
          </cell>
          <cell r="AB51">
            <v>0</v>
          </cell>
        </row>
        <row r="52">
          <cell r="A52" t="str">
            <v>FILLING POCKET (PLASTIC)</v>
          </cell>
          <cell r="B52">
            <v>50</v>
          </cell>
          <cell r="D52">
            <v>5</v>
          </cell>
          <cell r="E52">
            <v>250</v>
          </cell>
          <cell r="F52">
            <v>5</v>
          </cell>
          <cell r="G52">
            <v>0</v>
          </cell>
          <cell r="H52">
            <v>5</v>
          </cell>
          <cell r="I52">
            <v>0</v>
          </cell>
          <cell r="J52">
            <v>5</v>
          </cell>
          <cell r="K52">
            <v>0</v>
          </cell>
          <cell r="L52">
            <v>5</v>
          </cell>
          <cell r="M52">
            <v>0</v>
          </cell>
          <cell r="N52">
            <v>5</v>
          </cell>
          <cell r="O52">
            <v>0</v>
          </cell>
          <cell r="P52">
            <v>5</v>
          </cell>
          <cell r="Q52">
            <v>0</v>
          </cell>
          <cell r="R52">
            <v>5</v>
          </cell>
          <cell r="S52">
            <v>0</v>
          </cell>
          <cell r="U52">
            <v>0</v>
          </cell>
          <cell r="V52">
            <v>5</v>
          </cell>
          <cell r="W52">
            <v>0</v>
          </cell>
          <cell r="X52">
            <v>5</v>
          </cell>
          <cell r="Y52">
            <v>0</v>
          </cell>
          <cell r="Z52">
            <v>5</v>
          </cell>
          <cell r="AA52">
            <v>0</v>
          </cell>
          <cell r="AB52">
            <v>250</v>
          </cell>
        </row>
        <row r="53">
          <cell r="A53" t="str">
            <v>FLAG TAPE (3M)</v>
          </cell>
          <cell r="B53">
            <v>195</v>
          </cell>
          <cell r="D53">
            <v>1</v>
          </cell>
          <cell r="E53">
            <v>0</v>
          </cell>
          <cell r="G53">
            <v>0</v>
          </cell>
          <cell r="I53">
            <v>0</v>
          </cell>
          <cell r="K53">
            <v>0</v>
          </cell>
          <cell r="M53">
            <v>0</v>
          </cell>
          <cell r="O53">
            <v>0</v>
          </cell>
          <cell r="Q53">
            <v>0</v>
          </cell>
          <cell r="S53">
            <v>0</v>
          </cell>
          <cell r="T53">
            <v>1</v>
          </cell>
          <cell r="U53">
            <v>0</v>
          </cell>
          <cell r="W53">
            <v>0</v>
          </cell>
          <cell r="X53">
            <v>1</v>
          </cell>
          <cell r="Y53">
            <v>0</v>
          </cell>
          <cell r="Z53">
            <v>1</v>
          </cell>
          <cell r="AA53">
            <v>0</v>
          </cell>
          <cell r="AB53">
            <v>0</v>
          </cell>
        </row>
        <row r="54">
          <cell r="A54" t="str">
            <v>GATE PASS BOOK H.R.D</v>
          </cell>
          <cell r="B54">
            <v>115</v>
          </cell>
          <cell r="E54">
            <v>0</v>
          </cell>
          <cell r="G54">
            <v>0</v>
          </cell>
          <cell r="I54">
            <v>0</v>
          </cell>
          <cell r="K54">
            <v>0</v>
          </cell>
          <cell r="M54">
            <v>0</v>
          </cell>
          <cell r="O54">
            <v>0</v>
          </cell>
          <cell r="Q54">
            <v>0</v>
          </cell>
          <cell r="S54">
            <v>0</v>
          </cell>
          <cell r="U54">
            <v>0</v>
          </cell>
          <cell r="W54">
            <v>0</v>
          </cell>
          <cell r="Y54">
            <v>0</v>
          </cell>
          <cell r="AA54">
            <v>0</v>
          </cell>
          <cell r="AB54">
            <v>0</v>
          </cell>
        </row>
        <row r="55">
          <cell r="A55" t="str">
            <v>GUM BOTTLE (SMALL)</v>
          </cell>
          <cell r="B55">
            <v>25</v>
          </cell>
          <cell r="E55">
            <v>0</v>
          </cell>
          <cell r="G55">
            <v>0</v>
          </cell>
          <cell r="I55">
            <v>0</v>
          </cell>
          <cell r="K55">
            <v>0</v>
          </cell>
          <cell r="M55">
            <v>0</v>
          </cell>
          <cell r="O55">
            <v>0</v>
          </cell>
          <cell r="Q55">
            <v>0</v>
          </cell>
          <cell r="S55">
            <v>0</v>
          </cell>
          <cell r="U55">
            <v>0</v>
          </cell>
          <cell r="W55">
            <v>0</v>
          </cell>
          <cell r="Y55">
            <v>0</v>
          </cell>
          <cell r="AA55">
            <v>0</v>
          </cell>
          <cell r="AB55">
            <v>0</v>
          </cell>
        </row>
        <row r="56">
          <cell r="A56" t="str">
            <v>GUM TAPE 2" BROWN</v>
          </cell>
          <cell r="B56">
            <v>27.83</v>
          </cell>
          <cell r="E56">
            <v>0</v>
          </cell>
          <cell r="G56">
            <v>0</v>
          </cell>
          <cell r="I56">
            <v>0</v>
          </cell>
          <cell r="K56">
            <v>0</v>
          </cell>
          <cell r="M56">
            <v>0</v>
          </cell>
          <cell r="O56">
            <v>0</v>
          </cell>
          <cell r="Q56">
            <v>0</v>
          </cell>
          <cell r="S56">
            <v>0</v>
          </cell>
          <cell r="U56">
            <v>0</v>
          </cell>
          <cell r="W56">
            <v>0</v>
          </cell>
          <cell r="Y56">
            <v>0</v>
          </cell>
          <cell r="AA56">
            <v>0</v>
          </cell>
          <cell r="AB56">
            <v>0</v>
          </cell>
        </row>
        <row r="57">
          <cell r="A57" t="str">
            <v>GUM TAPE 2" CLEAR</v>
          </cell>
          <cell r="B57">
            <v>27.82</v>
          </cell>
          <cell r="E57">
            <v>0</v>
          </cell>
          <cell r="G57">
            <v>0</v>
          </cell>
          <cell r="I57">
            <v>0</v>
          </cell>
          <cell r="K57">
            <v>0</v>
          </cell>
          <cell r="M57">
            <v>0</v>
          </cell>
          <cell r="O57">
            <v>0</v>
          </cell>
          <cell r="Q57">
            <v>0</v>
          </cell>
          <cell r="S57">
            <v>0</v>
          </cell>
          <cell r="U57">
            <v>0</v>
          </cell>
          <cell r="W57">
            <v>0</v>
          </cell>
          <cell r="Y57">
            <v>0</v>
          </cell>
          <cell r="AA57">
            <v>0</v>
          </cell>
          <cell r="AB57">
            <v>0</v>
          </cell>
        </row>
        <row r="58">
          <cell r="A58" t="str">
            <v>HIGHLIGHTER (GREEN)</v>
          </cell>
          <cell r="B58">
            <v>45</v>
          </cell>
          <cell r="D58">
            <v>1</v>
          </cell>
          <cell r="E58">
            <v>45</v>
          </cell>
          <cell r="G58">
            <v>0</v>
          </cell>
          <cell r="I58">
            <v>0</v>
          </cell>
          <cell r="K58">
            <v>0</v>
          </cell>
          <cell r="M58">
            <v>0</v>
          </cell>
          <cell r="O58">
            <v>0</v>
          </cell>
          <cell r="Q58">
            <v>0</v>
          </cell>
          <cell r="S58">
            <v>0</v>
          </cell>
          <cell r="U58">
            <v>0</v>
          </cell>
          <cell r="W58">
            <v>0</v>
          </cell>
          <cell r="Y58">
            <v>0</v>
          </cell>
          <cell r="AA58">
            <v>0</v>
          </cell>
          <cell r="AB58">
            <v>45</v>
          </cell>
        </row>
        <row r="59">
          <cell r="A59" t="str">
            <v>HIGHLIGHTER (ORANGE)</v>
          </cell>
          <cell r="B59">
            <v>45</v>
          </cell>
          <cell r="D59">
            <v>1</v>
          </cell>
          <cell r="E59">
            <v>45</v>
          </cell>
          <cell r="G59">
            <v>0</v>
          </cell>
          <cell r="H59">
            <v>1</v>
          </cell>
          <cell r="I59">
            <v>0</v>
          </cell>
          <cell r="J59">
            <v>2</v>
          </cell>
          <cell r="K59">
            <v>0</v>
          </cell>
          <cell r="M59">
            <v>0</v>
          </cell>
          <cell r="O59">
            <v>0</v>
          </cell>
          <cell r="Q59">
            <v>0</v>
          </cell>
          <cell r="S59">
            <v>0</v>
          </cell>
          <cell r="T59">
            <v>2</v>
          </cell>
          <cell r="U59">
            <v>0</v>
          </cell>
          <cell r="V59">
            <v>2</v>
          </cell>
          <cell r="W59">
            <v>0</v>
          </cell>
          <cell r="Y59">
            <v>0</v>
          </cell>
          <cell r="Z59">
            <v>2</v>
          </cell>
          <cell r="AA59">
            <v>0</v>
          </cell>
          <cell r="AB59">
            <v>45</v>
          </cell>
        </row>
        <row r="60">
          <cell r="A60" t="str">
            <v>HIGHLIGHTER (PINK)</v>
          </cell>
          <cell r="B60">
            <v>45</v>
          </cell>
          <cell r="D60">
            <v>1</v>
          </cell>
          <cell r="E60">
            <v>0</v>
          </cell>
          <cell r="G60">
            <v>0</v>
          </cell>
          <cell r="H60">
            <v>1</v>
          </cell>
          <cell r="I60">
            <v>0</v>
          </cell>
          <cell r="K60">
            <v>0</v>
          </cell>
          <cell r="L60">
            <v>2</v>
          </cell>
          <cell r="M60">
            <v>0</v>
          </cell>
          <cell r="O60">
            <v>0</v>
          </cell>
          <cell r="Q60">
            <v>0</v>
          </cell>
          <cell r="S60">
            <v>0</v>
          </cell>
          <cell r="T60">
            <v>2</v>
          </cell>
          <cell r="U60">
            <v>0</v>
          </cell>
          <cell r="W60">
            <v>0</v>
          </cell>
          <cell r="Y60">
            <v>0</v>
          </cell>
          <cell r="AA60">
            <v>0</v>
          </cell>
          <cell r="AB60">
            <v>0</v>
          </cell>
        </row>
        <row r="61">
          <cell r="A61" t="str">
            <v>HIGHLIGHTER (YELLOW)</v>
          </cell>
          <cell r="B61">
            <v>45</v>
          </cell>
          <cell r="D61">
            <v>1</v>
          </cell>
          <cell r="E61">
            <v>0</v>
          </cell>
          <cell r="G61">
            <v>0</v>
          </cell>
          <cell r="I61">
            <v>0</v>
          </cell>
          <cell r="K61">
            <v>0</v>
          </cell>
          <cell r="M61">
            <v>0</v>
          </cell>
          <cell r="O61">
            <v>0</v>
          </cell>
          <cell r="Q61">
            <v>0</v>
          </cell>
          <cell r="S61">
            <v>0</v>
          </cell>
          <cell r="U61">
            <v>0</v>
          </cell>
          <cell r="W61">
            <v>0</v>
          </cell>
          <cell r="Y61">
            <v>0</v>
          </cell>
          <cell r="AA61">
            <v>0</v>
          </cell>
          <cell r="AB61">
            <v>0</v>
          </cell>
        </row>
        <row r="62">
          <cell r="A62" t="str">
            <v>ID CARDS CLIPS</v>
          </cell>
          <cell r="B62">
            <v>15</v>
          </cell>
          <cell r="E62">
            <v>0</v>
          </cell>
          <cell r="G62">
            <v>0</v>
          </cell>
          <cell r="I62">
            <v>0</v>
          </cell>
          <cell r="K62">
            <v>0</v>
          </cell>
          <cell r="M62">
            <v>0</v>
          </cell>
          <cell r="O62">
            <v>0</v>
          </cell>
          <cell r="Q62">
            <v>0</v>
          </cell>
          <cell r="S62">
            <v>0</v>
          </cell>
          <cell r="U62">
            <v>0</v>
          </cell>
          <cell r="W62">
            <v>0</v>
          </cell>
          <cell r="Y62">
            <v>0</v>
          </cell>
          <cell r="AA62">
            <v>0</v>
          </cell>
          <cell r="AB62">
            <v>0</v>
          </cell>
        </row>
        <row r="63">
          <cell r="A63" t="str">
            <v>INCREMENTS LETTER SINHALA (2ply Con P)</v>
          </cell>
          <cell r="B63">
            <v>1.65</v>
          </cell>
          <cell r="E63">
            <v>0</v>
          </cell>
          <cell r="G63">
            <v>0</v>
          </cell>
          <cell r="I63">
            <v>0</v>
          </cell>
          <cell r="K63">
            <v>0</v>
          </cell>
          <cell r="M63">
            <v>0</v>
          </cell>
          <cell r="O63">
            <v>0</v>
          </cell>
          <cell r="Q63">
            <v>0</v>
          </cell>
          <cell r="S63">
            <v>0</v>
          </cell>
          <cell r="U63">
            <v>0</v>
          </cell>
          <cell r="W63">
            <v>0</v>
          </cell>
          <cell r="Y63">
            <v>0</v>
          </cell>
          <cell r="AA63">
            <v>0</v>
          </cell>
          <cell r="AB63">
            <v>0</v>
          </cell>
        </row>
        <row r="64">
          <cell r="A64" t="str">
            <v>LAMINATING POUCHES 150X(65X95)MM</v>
          </cell>
          <cell r="B64">
            <v>1.4</v>
          </cell>
          <cell r="E64">
            <v>0</v>
          </cell>
          <cell r="G64">
            <v>0</v>
          </cell>
          <cell r="I64">
            <v>0</v>
          </cell>
          <cell r="K64">
            <v>0</v>
          </cell>
          <cell r="M64">
            <v>0</v>
          </cell>
          <cell r="O64">
            <v>0</v>
          </cell>
          <cell r="Q64">
            <v>0</v>
          </cell>
          <cell r="S64">
            <v>0</v>
          </cell>
          <cell r="U64">
            <v>0</v>
          </cell>
          <cell r="W64">
            <v>0</v>
          </cell>
          <cell r="Y64">
            <v>0</v>
          </cell>
          <cell r="AA64">
            <v>0</v>
          </cell>
          <cell r="AB64">
            <v>0</v>
          </cell>
        </row>
        <row r="65">
          <cell r="A65" t="str">
            <v xml:space="preserve">LAMINATING POUCHES 250X60X91MM </v>
          </cell>
          <cell r="B65">
            <v>2.5</v>
          </cell>
          <cell r="E65">
            <v>0</v>
          </cell>
          <cell r="G65">
            <v>0</v>
          </cell>
          <cell r="I65">
            <v>0</v>
          </cell>
          <cell r="K65">
            <v>0</v>
          </cell>
          <cell r="M65">
            <v>0</v>
          </cell>
          <cell r="O65">
            <v>0</v>
          </cell>
          <cell r="Q65">
            <v>0</v>
          </cell>
          <cell r="S65">
            <v>0</v>
          </cell>
          <cell r="U65">
            <v>0</v>
          </cell>
          <cell r="W65">
            <v>0</v>
          </cell>
          <cell r="Y65">
            <v>0</v>
          </cell>
          <cell r="AA65">
            <v>0</v>
          </cell>
          <cell r="AB65">
            <v>0</v>
          </cell>
        </row>
        <row r="66">
          <cell r="A66" t="str">
            <v>LAMINATING POUCHES 80X(216X303)MM (A4)</v>
          </cell>
          <cell r="B66">
            <v>7.5</v>
          </cell>
          <cell r="E66">
            <v>0</v>
          </cell>
          <cell r="G66">
            <v>0</v>
          </cell>
          <cell r="I66">
            <v>0</v>
          </cell>
          <cell r="K66">
            <v>0</v>
          </cell>
          <cell r="M66">
            <v>0</v>
          </cell>
          <cell r="O66">
            <v>0</v>
          </cell>
          <cell r="Q66">
            <v>0</v>
          </cell>
          <cell r="S66">
            <v>0</v>
          </cell>
          <cell r="U66">
            <v>0</v>
          </cell>
          <cell r="W66">
            <v>0</v>
          </cell>
          <cell r="Y66">
            <v>0</v>
          </cell>
          <cell r="AA66">
            <v>0</v>
          </cell>
          <cell r="AB66">
            <v>0</v>
          </cell>
        </row>
        <row r="67">
          <cell r="A67" t="str">
            <v>LAMINATING POUCHES 80X(303X426)MM (A3)</v>
          </cell>
          <cell r="B67">
            <v>12</v>
          </cell>
          <cell r="E67">
            <v>0</v>
          </cell>
          <cell r="G67">
            <v>0</v>
          </cell>
          <cell r="I67">
            <v>0</v>
          </cell>
          <cell r="K67">
            <v>0</v>
          </cell>
          <cell r="M67">
            <v>0</v>
          </cell>
          <cell r="O67">
            <v>0</v>
          </cell>
          <cell r="Q67">
            <v>0</v>
          </cell>
          <cell r="S67">
            <v>0</v>
          </cell>
          <cell r="U67">
            <v>0</v>
          </cell>
          <cell r="W67">
            <v>0</v>
          </cell>
          <cell r="Y67">
            <v>0</v>
          </cell>
          <cell r="AA67">
            <v>0</v>
          </cell>
          <cell r="AB67">
            <v>0</v>
          </cell>
        </row>
        <row r="68">
          <cell r="A68" t="str">
            <v>LASER TONER (1100)</v>
          </cell>
          <cell r="B68">
            <v>6500</v>
          </cell>
          <cell r="E68">
            <v>0</v>
          </cell>
          <cell r="G68">
            <v>0</v>
          </cell>
          <cell r="I68">
            <v>0</v>
          </cell>
          <cell r="K68">
            <v>0</v>
          </cell>
          <cell r="M68">
            <v>0</v>
          </cell>
          <cell r="O68">
            <v>0</v>
          </cell>
          <cell r="Q68">
            <v>0</v>
          </cell>
          <cell r="S68">
            <v>0</v>
          </cell>
          <cell r="U68">
            <v>0</v>
          </cell>
          <cell r="W68">
            <v>0</v>
          </cell>
          <cell r="Y68">
            <v>0</v>
          </cell>
          <cell r="AA68">
            <v>0</v>
          </cell>
          <cell r="AB68">
            <v>0</v>
          </cell>
        </row>
        <row r="69">
          <cell r="A69" t="str">
            <v>LEAVE APPLICATION FORM (BLUE)</v>
          </cell>
          <cell r="B69">
            <v>80</v>
          </cell>
          <cell r="E69">
            <v>0</v>
          </cell>
          <cell r="G69">
            <v>0</v>
          </cell>
          <cell r="I69">
            <v>0</v>
          </cell>
          <cell r="K69">
            <v>0</v>
          </cell>
          <cell r="M69">
            <v>0</v>
          </cell>
          <cell r="O69">
            <v>0</v>
          </cell>
          <cell r="Q69">
            <v>0</v>
          </cell>
          <cell r="S69">
            <v>0</v>
          </cell>
          <cell r="U69">
            <v>0</v>
          </cell>
          <cell r="W69">
            <v>0</v>
          </cell>
          <cell r="Y69">
            <v>0</v>
          </cell>
          <cell r="AA69">
            <v>0</v>
          </cell>
          <cell r="AB69">
            <v>0</v>
          </cell>
        </row>
        <row r="70">
          <cell r="A70" t="str">
            <v>LEAVE APPLICATION FORM (PINK)</v>
          </cell>
          <cell r="B70">
            <v>80</v>
          </cell>
          <cell r="E70">
            <v>0</v>
          </cell>
          <cell r="G70">
            <v>0</v>
          </cell>
          <cell r="I70">
            <v>0</v>
          </cell>
          <cell r="K70">
            <v>0</v>
          </cell>
          <cell r="M70">
            <v>0</v>
          </cell>
          <cell r="O70">
            <v>0</v>
          </cell>
          <cell r="Q70">
            <v>0</v>
          </cell>
          <cell r="S70">
            <v>0</v>
          </cell>
          <cell r="U70">
            <v>0</v>
          </cell>
          <cell r="W70">
            <v>0</v>
          </cell>
          <cell r="Y70">
            <v>0</v>
          </cell>
          <cell r="AA70">
            <v>0</v>
          </cell>
          <cell r="AB70">
            <v>0</v>
          </cell>
        </row>
        <row r="71">
          <cell r="A71" t="str">
            <v>LETTER - CONFIRMATION - BOOKS X 100</v>
          </cell>
          <cell r="B71">
            <v>145</v>
          </cell>
          <cell r="E71">
            <v>0</v>
          </cell>
          <cell r="G71">
            <v>0</v>
          </cell>
          <cell r="I71">
            <v>0</v>
          </cell>
          <cell r="K71">
            <v>0</v>
          </cell>
          <cell r="M71">
            <v>0</v>
          </cell>
          <cell r="O71">
            <v>0</v>
          </cell>
          <cell r="Q71">
            <v>0</v>
          </cell>
          <cell r="S71">
            <v>0</v>
          </cell>
          <cell r="U71">
            <v>0</v>
          </cell>
          <cell r="W71">
            <v>0</v>
          </cell>
          <cell r="Y71">
            <v>0</v>
          </cell>
          <cell r="AA71">
            <v>0</v>
          </cell>
          <cell r="AB71">
            <v>0</v>
          </cell>
        </row>
        <row r="72">
          <cell r="A72" t="str">
            <v>LETTER HEAD A4</v>
          </cell>
          <cell r="B72">
            <v>1.85</v>
          </cell>
          <cell r="D72">
            <v>250</v>
          </cell>
          <cell r="E72">
            <v>462.5</v>
          </cell>
          <cell r="F72">
            <v>100</v>
          </cell>
          <cell r="G72">
            <v>0</v>
          </cell>
          <cell r="H72">
            <v>500</v>
          </cell>
          <cell r="I72">
            <v>0</v>
          </cell>
          <cell r="J72">
            <v>100</v>
          </cell>
          <cell r="K72">
            <v>0</v>
          </cell>
          <cell r="L72">
            <v>100</v>
          </cell>
          <cell r="M72">
            <v>0</v>
          </cell>
          <cell r="N72">
            <v>100</v>
          </cell>
          <cell r="O72">
            <v>0</v>
          </cell>
          <cell r="P72">
            <v>100</v>
          </cell>
          <cell r="Q72">
            <v>0</v>
          </cell>
          <cell r="R72">
            <v>100</v>
          </cell>
          <cell r="S72">
            <v>0</v>
          </cell>
          <cell r="T72">
            <v>100</v>
          </cell>
          <cell r="U72">
            <v>0</v>
          </cell>
          <cell r="V72">
            <v>100</v>
          </cell>
          <cell r="W72">
            <v>0</v>
          </cell>
          <cell r="X72">
            <v>100</v>
          </cell>
          <cell r="Y72">
            <v>0</v>
          </cell>
          <cell r="Z72">
            <v>100</v>
          </cell>
          <cell r="AA72">
            <v>0</v>
          </cell>
          <cell r="AB72">
            <v>462.5</v>
          </cell>
        </row>
        <row r="73">
          <cell r="A73" t="str">
            <v>LETTER HEADS CONTINUATION PAPER</v>
          </cell>
          <cell r="B73">
            <v>2.25</v>
          </cell>
          <cell r="E73">
            <v>0</v>
          </cell>
          <cell r="G73">
            <v>0</v>
          </cell>
          <cell r="I73">
            <v>0</v>
          </cell>
          <cell r="K73">
            <v>0</v>
          </cell>
          <cell r="M73">
            <v>0</v>
          </cell>
          <cell r="O73">
            <v>0</v>
          </cell>
          <cell r="Q73">
            <v>0</v>
          </cell>
          <cell r="S73">
            <v>0</v>
          </cell>
          <cell r="U73">
            <v>0</v>
          </cell>
          <cell r="W73">
            <v>0</v>
          </cell>
          <cell r="Y73">
            <v>0</v>
          </cell>
          <cell r="AA73">
            <v>0</v>
          </cell>
          <cell r="AB73">
            <v>0</v>
          </cell>
        </row>
        <row r="74">
          <cell r="A74" t="str">
            <v>LETTERS  EXTENSION CONFIRMATION PAD</v>
          </cell>
          <cell r="B74">
            <v>285</v>
          </cell>
          <cell r="E74">
            <v>0</v>
          </cell>
          <cell r="G74">
            <v>0</v>
          </cell>
          <cell r="I74">
            <v>0</v>
          </cell>
          <cell r="K74">
            <v>0</v>
          </cell>
          <cell r="M74">
            <v>0</v>
          </cell>
          <cell r="O74">
            <v>0</v>
          </cell>
          <cell r="Q74">
            <v>0</v>
          </cell>
          <cell r="S74">
            <v>0</v>
          </cell>
          <cell r="U74">
            <v>0</v>
          </cell>
          <cell r="W74">
            <v>0</v>
          </cell>
          <cell r="Y74">
            <v>0</v>
          </cell>
          <cell r="AA74">
            <v>0</v>
          </cell>
          <cell r="AB74">
            <v>0</v>
          </cell>
        </row>
        <row r="75">
          <cell r="A75" t="str">
            <v>LETTERS PROBATION - EXTENSION PAD</v>
          </cell>
          <cell r="B75">
            <v>285</v>
          </cell>
          <cell r="E75">
            <v>0</v>
          </cell>
          <cell r="G75">
            <v>0</v>
          </cell>
          <cell r="I75">
            <v>0</v>
          </cell>
          <cell r="K75">
            <v>0</v>
          </cell>
          <cell r="M75">
            <v>0</v>
          </cell>
          <cell r="O75">
            <v>0</v>
          </cell>
          <cell r="Q75">
            <v>0</v>
          </cell>
          <cell r="S75">
            <v>0</v>
          </cell>
          <cell r="U75">
            <v>0</v>
          </cell>
          <cell r="W75">
            <v>0</v>
          </cell>
          <cell r="Y75">
            <v>0</v>
          </cell>
          <cell r="AA75">
            <v>0</v>
          </cell>
          <cell r="AB75">
            <v>0</v>
          </cell>
        </row>
        <row r="76">
          <cell r="A76" t="str">
            <v>MAGI BOARD PEN (BLACK)</v>
          </cell>
          <cell r="B76">
            <v>45</v>
          </cell>
          <cell r="E76">
            <v>0</v>
          </cell>
          <cell r="G76">
            <v>0</v>
          </cell>
          <cell r="I76">
            <v>0</v>
          </cell>
          <cell r="K76">
            <v>0</v>
          </cell>
          <cell r="M76">
            <v>0</v>
          </cell>
          <cell r="O76">
            <v>0</v>
          </cell>
          <cell r="Q76">
            <v>0</v>
          </cell>
          <cell r="S76">
            <v>0</v>
          </cell>
          <cell r="U76">
            <v>0</v>
          </cell>
          <cell r="W76">
            <v>0</v>
          </cell>
          <cell r="Y76">
            <v>0</v>
          </cell>
          <cell r="AA76">
            <v>0</v>
          </cell>
          <cell r="AB76">
            <v>0</v>
          </cell>
        </row>
        <row r="77">
          <cell r="A77" t="str">
            <v>MAGI BOARD PEN (BLUE)</v>
          </cell>
          <cell r="B77">
            <v>45</v>
          </cell>
          <cell r="E77">
            <v>0</v>
          </cell>
          <cell r="K77">
            <v>0</v>
          </cell>
          <cell r="Q77">
            <v>0</v>
          </cell>
          <cell r="S77">
            <v>0</v>
          </cell>
          <cell r="U77">
            <v>0</v>
          </cell>
          <cell r="W77">
            <v>0</v>
          </cell>
          <cell r="Y77">
            <v>0</v>
          </cell>
          <cell r="AA77">
            <v>0</v>
          </cell>
          <cell r="AB77">
            <v>0</v>
          </cell>
        </row>
        <row r="78">
          <cell r="A78" t="str">
            <v>MAGI BOARD PEN (GREEN)</v>
          </cell>
          <cell r="B78">
            <v>45</v>
          </cell>
          <cell r="E78">
            <v>0</v>
          </cell>
          <cell r="G78">
            <v>0</v>
          </cell>
          <cell r="I78">
            <v>0</v>
          </cell>
          <cell r="K78">
            <v>0</v>
          </cell>
          <cell r="M78">
            <v>0</v>
          </cell>
          <cell r="O78">
            <v>0</v>
          </cell>
          <cell r="Q78">
            <v>0</v>
          </cell>
          <cell r="S78">
            <v>0</v>
          </cell>
          <cell r="U78">
            <v>0</v>
          </cell>
          <cell r="W78">
            <v>0</v>
          </cell>
          <cell r="Y78">
            <v>0</v>
          </cell>
          <cell r="AA78">
            <v>0</v>
          </cell>
          <cell r="AB78">
            <v>0</v>
          </cell>
        </row>
        <row r="79">
          <cell r="A79" t="str">
            <v>MAGI BOARD PEN (RED)</v>
          </cell>
          <cell r="B79">
            <v>45</v>
          </cell>
          <cell r="E79">
            <v>0</v>
          </cell>
          <cell r="G79">
            <v>0</v>
          </cell>
          <cell r="I79">
            <v>0</v>
          </cell>
          <cell r="K79">
            <v>0</v>
          </cell>
          <cell r="M79">
            <v>0</v>
          </cell>
          <cell r="O79">
            <v>0</v>
          </cell>
          <cell r="Q79">
            <v>0</v>
          </cell>
          <cell r="S79">
            <v>0</v>
          </cell>
          <cell r="U79">
            <v>0</v>
          </cell>
          <cell r="W79">
            <v>0</v>
          </cell>
          <cell r="Y79">
            <v>0</v>
          </cell>
          <cell r="AA79">
            <v>0</v>
          </cell>
          <cell r="AB79">
            <v>0</v>
          </cell>
        </row>
        <row r="80">
          <cell r="A80" t="str">
            <v>MASKING TAPE 1"</v>
          </cell>
          <cell r="B80">
            <v>47.5</v>
          </cell>
          <cell r="E80">
            <v>0</v>
          </cell>
          <cell r="G80">
            <v>0</v>
          </cell>
          <cell r="I80">
            <v>0</v>
          </cell>
          <cell r="K80">
            <v>0</v>
          </cell>
          <cell r="M80">
            <v>0</v>
          </cell>
          <cell r="O80">
            <v>0</v>
          </cell>
          <cell r="Q80">
            <v>0</v>
          </cell>
          <cell r="S80">
            <v>0</v>
          </cell>
          <cell r="U80">
            <v>0</v>
          </cell>
          <cell r="W80">
            <v>0</v>
          </cell>
          <cell r="Y80">
            <v>0</v>
          </cell>
          <cell r="AA80">
            <v>0</v>
          </cell>
          <cell r="AB80">
            <v>0</v>
          </cell>
        </row>
        <row r="81">
          <cell r="A81" t="str">
            <v>MASKING TAPE 2"</v>
          </cell>
          <cell r="B81">
            <v>110</v>
          </cell>
          <cell r="E81">
            <v>0</v>
          </cell>
          <cell r="G81">
            <v>0</v>
          </cell>
          <cell r="I81">
            <v>0</v>
          </cell>
          <cell r="K81">
            <v>0</v>
          </cell>
          <cell r="M81">
            <v>0</v>
          </cell>
          <cell r="O81">
            <v>0</v>
          </cell>
          <cell r="Q81">
            <v>0</v>
          </cell>
          <cell r="S81">
            <v>0</v>
          </cell>
          <cell r="U81">
            <v>0</v>
          </cell>
          <cell r="W81">
            <v>0</v>
          </cell>
          <cell r="Y81">
            <v>0</v>
          </cell>
          <cell r="AA81">
            <v>0</v>
          </cell>
          <cell r="AB81">
            <v>0</v>
          </cell>
        </row>
        <row r="82">
          <cell r="A82" t="str">
            <v>MEDICAL CERTIFICATE</v>
          </cell>
          <cell r="B82">
            <v>40</v>
          </cell>
          <cell r="E82">
            <v>0</v>
          </cell>
          <cell r="G82">
            <v>0</v>
          </cell>
          <cell r="I82">
            <v>0</v>
          </cell>
          <cell r="K82">
            <v>0</v>
          </cell>
          <cell r="M82">
            <v>0</v>
          </cell>
          <cell r="O82">
            <v>0</v>
          </cell>
          <cell r="Q82">
            <v>0</v>
          </cell>
          <cell r="S82">
            <v>0</v>
          </cell>
          <cell r="U82">
            <v>0</v>
          </cell>
          <cell r="W82">
            <v>0</v>
          </cell>
          <cell r="Y82">
            <v>0</v>
          </cell>
          <cell r="AA82">
            <v>0</v>
          </cell>
          <cell r="AB82">
            <v>0</v>
          </cell>
        </row>
        <row r="83">
          <cell r="A83" t="str">
            <v>MEDICAL RECORD SHEET - GREEN</v>
          </cell>
          <cell r="B83">
            <v>1.9</v>
          </cell>
          <cell r="E83">
            <v>0</v>
          </cell>
          <cell r="G83">
            <v>0</v>
          </cell>
          <cell r="I83">
            <v>0</v>
          </cell>
          <cell r="K83">
            <v>0</v>
          </cell>
          <cell r="M83">
            <v>0</v>
          </cell>
          <cell r="O83">
            <v>0</v>
          </cell>
          <cell r="Q83">
            <v>0</v>
          </cell>
          <cell r="S83">
            <v>0</v>
          </cell>
          <cell r="U83">
            <v>0</v>
          </cell>
          <cell r="W83">
            <v>0</v>
          </cell>
          <cell r="Y83">
            <v>0</v>
          </cell>
          <cell r="AA83">
            <v>0</v>
          </cell>
          <cell r="AB83">
            <v>0</v>
          </cell>
        </row>
        <row r="84">
          <cell r="A84" t="str">
            <v>MEDICAL RECORD SHEET- WHITE</v>
          </cell>
          <cell r="B84">
            <v>1.9</v>
          </cell>
          <cell r="E84">
            <v>0</v>
          </cell>
          <cell r="G84">
            <v>0</v>
          </cell>
          <cell r="I84">
            <v>0</v>
          </cell>
          <cell r="K84">
            <v>0</v>
          </cell>
          <cell r="M84">
            <v>0</v>
          </cell>
          <cell r="O84">
            <v>0</v>
          </cell>
          <cell r="Q84">
            <v>0</v>
          </cell>
          <cell r="S84">
            <v>0</v>
          </cell>
          <cell r="U84">
            <v>0</v>
          </cell>
          <cell r="W84">
            <v>0</v>
          </cell>
          <cell r="Y84">
            <v>0</v>
          </cell>
          <cell r="AA84">
            <v>0</v>
          </cell>
          <cell r="AB84">
            <v>0</v>
          </cell>
        </row>
        <row r="85">
          <cell r="A85" t="str">
            <v>MEDICAL RECORD SHEET-BLUE</v>
          </cell>
          <cell r="B85">
            <v>1.9</v>
          </cell>
          <cell r="E85">
            <v>0</v>
          </cell>
          <cell r="G85">
            <v>0</v>
          </cell>
          <cell r="I85">
            <v>0</v>
          </cell>
          <cell r="K85">
            <v>0</v>
          </cell>
          <cell r="M85">
            <v>0</v>
          </cell>
          <cell r="O85">
            <v>0</v>
          </cell>
          <cell r="Q85">
            <v>0</v>
          </cell>
          <cell r="S85">
            <v>0</v>
          </cell>
          <cell r="U85">
            <v>0</v>
          </cell>
          <cell r="W85">
            <v>0</v>
          </cell>
          <cell r="Y85">
            <v>0</v>
          </cell>
          <cell r="AA85">
            <v>0</v>
          </cell>
          <cell r="AB85">
            <v>0</v>
          </cell>
        </row>
        <row r="86">
          <cell r="A86" t="str">
            <v>MEDICAL RECORD SHEET-GREEN</v>
          </cell>
          <cell r="B86">
            <v>1.9</v>
          </cell>
          <cell r="E86">
            <v>0</v>
          </cell>
          <cell r="G86">
            <v>0</v>
          </cell>
          <cell r="I86">
            <v>0</v>
          </cell>
          <cell r="K86">
            <v>0</v>
          </cell>
          <cell r="M86">
            <v>0</v>
          </cell>
          <cell r="O86">
            <v>0</v>
          </cell>
          <cell r="Q86">
            <v>0</v>
          </cell>
          <cell r="S86">
            <v>0</v>
          </cell>
          <cell r="U86">
            <v>0</v>
          </cell>
          <cell r="W86">
            <v>0</v>
          </cell>
          <cell r="Y86">
            <v>0</v>
          </cell>
          <cell r="AA86">
            <v>0</v>
          </cell>
          <cell r="AB86">
            <v>0</v>
          </cell>
        </row>
        <row r="87">
          <cell r="A87" t="str">
            <v>MEDICAL RECORD SHEET-PINK</v>
          </cell>
          <cell r="B87">
            <v>1.9</v>
          </cell>
          <cell r="E87">
            <v>0</v>
          </cell>
          <cell r="G87">
            <v>0</v>
          </cell>
          <cell r="I87">
            <v>0</v>
          </cell>
          <cell r="K87">
            <v>0</v>
          </cell>
          <cell r="M87">
            <v>0</v>
          </cell>
          <cell r="O87">
            <v>0</v>
          </cell>
          <cell r="Q87">
            <v>0</v>
          </cell>
          <cell r="S87">
            <v>0</v>
          </cell>
          <cell r="U87">
            <v>0</v>
          </cell>
          <cell r="W87">
            <v>0</v>
          </cell>
          <cell r="Y87">
            <v>0</v>
          </cell>
          <cell r="AA87">
            <v>0</v>
          </cell>
          <cell r="AB87">
            <v>0</v>
          </cell>
        </row>
        <row r="88">
          <cell r="A88" t="str">
            <v>MEDICAL RECORD SHEET-YELLOW</v>
          </cell>
          <cell r="B88">
            <v>1.9</v>
          </cell>
          <cell r="E88">
            <v>0</v>
          </cell>
          <cell r="G88">
            <v>0</v>
          </cell>
          <cell r="I88">
            <v>0</v>
          </cell>
          <cell r="K88">
            <v>0</v>
          </cell>
          <cell r="M88">
            <v>0</v>
          </cell>
          <cell r="O88">
            <v>0</v>
          </cell>
          <cell r="Q88">
            <v>0</v>
          </cell>
          <cell r="S88">
            <v>0</v>
          </cell>
          <cell r="U88">
            <v>0</v>
          </cell>
          <cell r="W88">
            <v>0</v>
          </cell>
          <cell r="Y88">
            <v>0</v>
          </cell>
          <cell r="AA88">
            <v>0</v>
          </cell>
          <cell r="AB88">
            <v>0</v>
          </cell>
        </row>
        <row r="89">
          <cell r="A89" t="str">
            <v>MEDICINE ENVELOPES</v>
          </cell>
          <cell r="B89">
            <v>0.5</v>
          </cell>
          <cell r="E89">
            <v>0</v>
          </cell>
          <cell r="G89">
            <v>0</v>
          </cell>
          <cell r="I89">
            <v>0</v>
          </cell>
          <cell r="K89">
            <v>0</v>
          </cell>
          <cell r="M89">
            <v>0</v>
          </cell>
          <cell r="O89">
            <v>0</v>
          </cell>
          <cell r="Q89">
            <v>0</v>
          </cell>
          <cell r="S89">
            <v>0</v>
          </cell>
          <cell r="U89">
            <v>0</v>
          </cell>
          <cell r="W89">
            <v>0</v>
          </cell>
          <cell r="Y89">
            <v>0</v>
          </cell>
          <cell r="AA89">
            <v>0</v>
          </cell>
          <cell r="AB89">
            <v>0</v>
          </cell>
        </row>
        <row r="90">
          <cell r="A90" t="str">
            <v>MEDICINE INSURANCE CLAIM BOOK</v>
          </cell>
          <cell r="B90">
            <v>155</v>
          </cell>
          <cell r="D90">
            <v>1</v>
          </cell>
          <cell r="E90">
            <v>0</v>
          </cell>
          <cell r="F90">
            <v>1</v>
          </cell>
          <cell r="G90">
            <v>0</v>
          </cell>
          <cell r="H90">
            <v>1</v>
          </cell>
          <cell r="I90">
            <v>0</v>
          </cell>
          <cell r="J90">
            <v>1</v>
          </cell>
          <cell r="K90">
            <v>0</v>
          </cell>
          <cell r="L90">
            <v>1</v>
          </cell>
          <cell r="M90">
            <v>0</v>
          </cell>
          <cell r="N90">
            <v>1</v>
          </cell>
          <cell r="O90">
            <v>0</v>
          </cell>
          <cell r="P90">
            <v>1</v>
          </cell>
          <cell r="Q90">
            <v>0</v>
          </cell>
          <cell r="R90">
            <v>1</v>
          </cell>
          <cell r="S90">
            <v>0</v>
          </cell>
          <cell r="T90">
            <v>1</v>
          </cell>
          <cell r="U90">
            <v>0</v>
          </cell>
          <cell r="V90">
            <v>1</v>
          </cell>
          <cell r="W90">
            <v>0</v>
          </cell>
          <cell r="X90">
            <v>1</v>
          </cell>
          <cell r="Y90">
            <v>0</v>
          </cell>
          <cell r="Z90">
            <v>1</v>
          </cell>
          <cell r="AA90">
            <v>0</v>
          </cell>
          <cell r="AB90">
            <v>0</v>
          </cell>
        </row>
        <row r="91">
          <cell r="A91" t="str">
            <v>MONITOR EXERCISES BOOK 160 PGS</v>
          </cell>
          <cell r="B91">
            <v>19</v>
          </cell>
          <cell r="D91">
            <v>2</v>
          </cell>
          <cell r="E91">
            <v>0</v>
          </cell>
          <cell r="G91">
            <v>0</v>
          </cell>
          <cell r="I91">
            <v>0</v>
          </cell>
          <cell r="J91">
            <v>2</v>
          </cell>
          <cell r="K91">
            <v>0</v>
          </cell>
          <cell r="M91">
            <v>0</v>
          </cell>
          <cell r="O91">
            <v>0</v>
          </cell>
          <cell r="P91">
            <v>1</v>
          </cell>
          <cell r="Q91">
            <v>0</v>
          </cell>
          <cell r="R91">
            <v>1</v>
          </cell>
          <cell r="S91">
            <v>0</v>
          </cell>
          <cell r="U91">
            <v>0</v>
          </cell>
          <cell r="W91">
            <v>0</v>
          </cell>
          <cell r="X91">
            <v>1</v>
          </cell>
          <cell r="Y91">
            <v>0</v>
          </cell>
          <cell r="AA91">
            <v>0</v>
          </cell>
          <cell r="AB91">
            <v>0</v>
          </cell>
        </row>
        <row r="92">
          <cell r="A92" t="str">
            <v>NOTE PAD</v>
          </cell>
          <cell r="B92">
            <v>16</v>
          </cell>
          <cell r="D92">
            <v>2</v>
          </cell>
          <cell r="E92">
            <v>0</v>
          </cell>
          <cell r="F92">
            <v>1</v>
          </cell>
          <cell r="G92">
            <v>32</v>
          </cell>
          <cell r="H92">
            <v>2</v>
          </cell>
          <cell r="I92">
            <v>0</v>
          </cell>
          <cell r="J92">
            <v>2</v>
          </cell>
          <cell r="K92">
            <v>0</v>
          </cell>
          <cell r="L92">
            <v>1</v>
          </cell>
          <cell r="M92">
            <v>16</v>
          </cell>
          <cell r="N92">
            <v>2</v>
          </cell>
          <cell r="O92">
            <v>0</v>
          </cell>
          <cell r="P92">
            <v>2</v>
          </cell>
          <cell r="Q92">
            <v>0</v>
          </cell>
          <cell r="R92">
            <v>2</v>
          </cell>
          <cell r="S92">
            <v>0</v>
          </cell>
          <cell r="T92">
            <v>1</v>
          </cell>
          <cell r="U92">
            <v>16</v>
          </cell>
          <cell r="W92">
            <v>0</v>
          </cell>
          <cell r="Y92">
            <v>0</v>
          </cell>
          <cell r="AA92">
            <v>0</v>
          </cell>
          <cell r="AB92">
            <v>32</v>
          </cell>
        </row>
        <row r="93">
          <cell r="A93" t="str">
            <v>PAPER CLIP PLASTIC</v>
          </cell>
          <cell r="B93">
            <v>0.45</v>
          </cell>
          <cell r="D93">
            <v>20</v>
          </cell>
          <cell r="E93">
            <v>0</v>
          </cell>
          <cell r="F93">
            <v>20</v>
          </cell>
          <cell r="G93">
            <v>0</v>
          </cell>
          <cell r="H93">
            <v>20</v>
          </cell>
          <cell r="I93">
            <v>0</v>
          </cell>
          <cell r="J93">
            <v>20</v>
          </cell>
          <cell r="K93">
            <v>0</v>
          </cell>
          <cell r="L93">
            <v>20</v>
          </cell>
          <cell r="M93">
            <v>0</v>
          </cell>
          <cell r="N93">
            <v>20</v>
          </cell>
          <cell r="O93">
            <v>0</v>
          </cell>
          <cell r="P93">
            <v>20</v>
          </cell>
          <cell r="Q93">
            <v>0</v>
          </cell>
          <cell r="S93">
            <v>0</v>
          </cell>
          <cell r="T93">
            <v>20</v>
          </cell>
          <cell r="U93">
            <v>0</v>
          </cell>
          <cell r="V93">
            <v>20</v>
          </cell>
          <cell r="W93">
            <v>0</v>
          </cell>
          <cell r="Y93">
            <v>0</v>
          </cell>
          <cell r="AA93">
            <v>0</v>
          </cell>
          <cell r="AB93">
            <v>0</v>
          </cell>
        </row>
        <row r="94">
          <cell r="A94" t="str">
            <v>PAPER FASTENERS</v>
          </cell>
          <cell r="B94">
            <v>120</v>
          </cell>
          <cell r="E94">
            <v>0</v>
          </cell>
          <cell r="G94">
            <v>0</v>
          </cell>
          <cell r="I94">
            <v>0</v>
          </cell>
          <cell r="K94">
            <v>0</v>
          </cell>
          <cell r="M94">
            <v>0</v>
          </cell>
          <cell r="O94">
            <v>0</v>
          </cell>
          <cell r="Q94">
            <v>0</v>
          </cell>
          <cell r="S94">
            <v>0</v>
          </cell>
          <cell r="U94">
            <v>0</v>
          </cell>
          <cell r="W94">
            <v>0</v>
          </cell>
          <cell r="Y94">
            <v>0</v>
          </cell>
          <cell r="AA94">
            <v>0</v>
          </cell>
          <cell r="AB94">
            <v>0</v>
          </cell>
        </row>
        <row r="95">
          <cell r="A95" t="str">
            <v>PENS BALL POINT(BLACK)</v>
          </cell>
          <cell r="B95">
            <v>20</v>
          </cell>
          <cell r="D95">
            <v>1</v>
          </cell>
          <cell r="E95">
            <v>20</v>
          </cell>
          <cell r="F95">
            <v>20</v>
          </cell>
          <cell r="G95">
            <v>0</v>
          </cell>
          <cell r="H95">
            <v>20</v>
          </cell>
          <cell r="I95">
            <v>0</v>
          </cell>
          <cell r="J95">
            <v>1</v>
          </cell>
          <cell r="K95">
            <v>20</v>
          </cell>
          <cell r="L95">
            <v>20</v>
          </cell>
          <cell r="M95">
            <v>0</v>
          </cell>
          <cell r="N95">
            <v>20</v>
          </cell>
          <cell r="O95">
            <v>0</v>
          </cell>
          <cell r="P95">
            <v>1</v>
          </cell>
          <cell r="Q95">
            <v>20</v>
          </cell>
          <cell r="R95">
            <v>20</v>
          </cell>
          <cell r="S95">
            <v>0</v>
          </cell>
          <cell r="T95">
            <v>20</v>
          </cell>
          <cell r="U95">
            <v>0</v>
          </cell>
          <cell r="V95">
            <v>1</v>
          </cell>
          <cell r="W95">
            <v>20</v>
          </cell>
          <cell r="X95">
            <v>20</v>
          </cell>
          <cell r="Y95">
            <v>0</v>
          </cell>
          <cell r="Z95">
            <v>20</v>
          </cell>
          <cell r="AA95">
            <v>0</v>
          </cell>
          <cell r="AB95">
            <v>80</v>
          </cell>
        </row>
        <row r="96">
          <cell r="A96" t="str">
            <v>PENS BALL POINT(BLUE)</v>
          </cell>
          <cell r="B96">
            <v>20</v>
          </cell>
          <cell r="D96">
            <v>1</v>
          </cell>
          <cell r="E96">
            <v>20</v>
          </cell>
          <cell r="F96">
            <v>20</v>
          </cell>
          <cell r="G96">
            <v>0</v>
          </cell>
          <cell r="H96">
            <v>20</v>
          </cell>
          <cell r="I96">
            <v>0</v>
          </cell>
          <cell r="J96">
            <v>1</v>
          </cell>
          <cell r="K96">
            <v>20</v>
          </cell>
          <cell r="L96">
            <v>20</v>
          </cell>
          <cell r="M96">
            <v>0</v>
          </cell>
          <cell r="N96">
            <v>20</v>
          </cell>
          <cell r="O96">
            <v>0</v>
          </cell>
          <cell r="P96">
            <v>1</v>
          </cell>
          <cell r="Q96">
            <v>20</v>
          </cell>
          <cell r="R96">
            <v>20</v>
          </cell>
          <cell r="S96">
            <v>0</v>
          </cell>
          <cell r="T96">
            <v>20</v>
          </cell>
          <cell r="U96">
            <v>0</v>
          </cell>
          <cell r="V96">
            <v>1</v>
          </cell>
          <cell r="W96">
            <v>20</v>
          </cell>
          <cell r="X96">
            <v>20</v>
          </cell>
          <cell r="Y96">
            <v>0</v>
          </cell>
          <cell r="Z96">
            <v>20</v>
          </cell>
          <cell r="AA96">
            <v>0</v>
          </cell>
          <cell r="AB96">
            <v>80</v>
          </cell>
        </row>
        <row r="97">
          <cell r="A97" t="str">
            <v>PENS BALL POINT(RED)</v>
          </cell>
          <cell r="B97">
            <v>9.5</v>
          </cell>
          <cell r="D97">
            <v>5</v>
          </cell>
          <cell r="E97">
            <v>0</v>
          </cell>
          <cell r="G97">
            <v>0</v>
          </cell>
          <cell r="H97">
            <v>5</v>
          </cell>
          <cell r="I97">
            <v>0</v>
          </cell>
          <cell r="K97">
            <v>0</v>
          </cell>
          <cell r="L97">
            <v>5</v>
          </cell>
          <cell r="M97">
            <v>0</v>
          </cell>
          <cell r="N97">
            <v>5</v>
          </cell>
          <cell r="O97">
            <v>0</v>
          </cell>
          <cell r="Q97">
            <v>0</v>
          </cell>
          <cell r="R97">
            <v>5</v>
          </cell>
          <cell r="S97">
            <v>0</v>
          </cell>
          <cell r="U97">
            <v>0</v>
          </cell>
          <cell r="V97">
            <v>5</v>
          </cell>
          <cell r="W97">
            <v>0</v>
          </cell>
          <cell r="Y97">
            <v>0</v>
          </cell>
          <cell r="Z97">
            <v>5</v>
          </cell>
          <cell r="AA97">
            <v>0</v>
          </cell>
          <cell r="AB97">
            <v>0</v>
          </cell>
        </row>
        <row r="98">
          <cell r="A98" t="str">
            <v>PERMANENT MARKER PEN (BLACK)</v>
          </cell>
          <cell r="B98">
            <v>52.5</v>
          </cell>
          <cell r="E98">
            <v>0</v>
          </cell>
          <cell r="G98">
            <v>0</v>
          </cell>
          <cell r="I98">
            <v>0</v>
          </cell>
          <cell r="K98">
            <v>0</v>
          </cell>
          <cell r="M98">
            <v>0</v>
          </cell>
          <cell r="O98">
            <v>0</v>
          </cell>
          <cell r="Q98">
            <v>0</v>
          </cell>
          <cell r="S98">
            <v>0</v>
          </cell>
          <cell r="U98">
            <v>0</v>
          </cell>
          <cell r="W98">
            <v>0</v>
          </cell>
          <cell r="Y98">
            <v>0</v>
          </cell>
          <cell r="AA98">
            <v>0</v>
          </cell>
          <cell r="AB98">
            <v>0</v>
          </cell>
        </row>
        <row r="99">
          <cell r="A99" t="str">
            <v>PERMANENT MARKER PEN (BLUE)</v>
          </cell>
          <cell r="B99">
            <v>52.5</v>
          </cell>
          <cell r="E99">
            <v>0</v>
          </cell>
          <cell r="G99">
            <v>0</v>
          </cell>
          <cell r="I99">
            <v>0</v>
          </cell>
          <cell r="J99">
            <v>1</v>
          </cell>
          <cell r="K99">
            <v>52.5</v>
          </cell>
          <cell r="M99">
            <v>0</v>
          </cell>
          <cell r="O99">
            <v>0</v>
          </cell>
          <cell r="Q99">
            <v>0</v>
          </cell>
          <cell r="S99">
            <v>0</v>
          </cell>
          <cell r="U99">
            <v>0</v>
          </cell>
          <cell r="W99">
            <v>0</v>
          </cell>
          <cell r="Y99">
            <v>0</v>
          </cell>
          <cell r="AA99">
            <v>0</v>
          </cell>
          <cell r="AB99">
            <v>52.5</v>
          </cell>
        </row>
        <row r="100">
          <cell r="A100" t="str">
            <v>PERMANENT MARKER PEN (RED)</v>
          </cell>
          <cell r="B100">
            <v>55</v>
          </cell>
          <cell r="E100">
            <v>0</v>
          </cell>
          <cell r="G100">
            <v>0</v>
          </cell>
          <cell r="I100">
            <v>0</v>
          </cell>
          <cell r="K100">
            <v>0</v>
          </cell>
          <cell r="M100">
            <v>0</v>
          </cell>
          <cell r="O100">
            <v>0</v>
          </cell>
          <cell r="Q100">
            <v>0</v>
          </cell>
          <cell r="S100">
            <v>0</v>
          </cell>
          <cell r="U100">
            <v>0</v>
          </cell>
          <cell r="W100">
            <v>0</v>
          </cell>
          <cell r="Y100">
            <v>0</v>
          </cell>
          <cell r="AA100">
            <v>0</v>
          </cell>
          <cell r="AB100">
            <v>0</v>
          </cell>
        </row>
        <row r="101">
          <cell r="A101" t="str">
            <v>PHOTO COPY PAPER A3</v>
          </cell>
          <cell r="B101">
            <v>650</v>
          </cell>
          <cell r="E101">
            <v>0</v>
          </cell>
          <cell r="G101">
            <v>0</v>
          </cell>
          <cell r="I101">
            <v>0</v>
          </cell>
          <cell r="K101">
            <v>0</v>
          </cell>
          <cell r="M101">
            <v>0</v>
          </cell>
          <cell r="O101">
            <v>0</v>
          </cell>
          <cell r="Q101">
            <v>0</v>
          </cell>
          <cell r="S101">
            <v>0</v>
          </cell>
          <cell r="U101">
            <v>0</v>
          </cell>
          <cell r="W101">
            <v>0</v>
          </cell>
          <cell r="Y101">
            <v>0</v>
          </cell>
          <cell r="AA101">
            <v>0</v>
          </cell>
          <cell r="AB101">
            <v>0</v>
          </cell>
        </row>
        <row r="102">
          <cell r="A102" t="str">
            <v>PHOTO COPY PAPER A4</v>
          </cell>
          <cell r="B102">
            <v>257</v>
          </cell>
          <cell r="D102">
            <v>1</v>
          </cell>
          <cell r="E102">
            <v>257</v>
          </cell>
          <cell r="F102">
            <v>1</v>
          </cell>
          <cell r="G102">
            <v>0</v>
          </cell>
          <cell r="H102">
            <v>1</v>
          </cell>
          <cell r="I102">
            <v>257</v>
          </cell>
          <cell r="J102">
            <v>2</v>
          </cell>
          <cell r="K102">
            <v>0</v>
          </cell>
          <cell r="L102">
            <v>1</v>
          </cell>
          <cell r="M102">
            <v>257</v>
          </cell>
          <cell r="N102">
            <v>1</v>
          </cell>
          <cell r="O102">
            <v>0</v>
          </cell>
          <cell r="P102">
            <v>1</v>
          </cell>
          <cell r="Q102">
            <v>257</v>
          </cell>
          <cell r="R102">
            <v>1</v>
          </cell>
          <cell r="S102">
            <v>0</v>
          </cell>
          <cell r="T102">
            <v>1</v>
          </cell>
          <cell r="U102">
            <v>257</v>
          </cell>
          <cell r="V102">
            <v>1</v>
          </cell>
          <cell r="W102">
            <v>0</v>
          </cell>
          <cell r="X102">
            <v>1</v>
          </cell>
          <cell r="Y102">
            <v>257</v>
          </cell>
          <cell r="Z102">
            <v>1</v>
          </cell>
          <cell r="AA102">
            <v>0</v>
          </cell>
          <cell r="AB102">
            <v>1542</v>
          </cell>
        </row>
        <row r="103">
          <cell r="A103" t="str">
            <v>PHOTO COPY PAPER B5</v>
          </cell>
          <cell r="B103">
            <v>240</v>
          </cell>
          <cell r="E103">
            <v>0</v>
          </cell>
          <cell r="G103">
            <v>0</v>
          </cell>
          <cell r="I103">
            <v>0</v>
          </cell>
          <cell r="K103">
            <v>0</v>
          </cell>
          <cell r="M103">
            <v>0</v>
          </cell>
          <cell r="O103">
            <v>0</v>
          </cell>
          <cell r="Q103">
            <v>0</v>
          </cell>
          <cell r="S103">
            <v>0</v>
          </cell>
          <cell r="U103">
            <v>0</v>
          </cell>
          <cell r="W103">
            <v>0</v>
          </cell>
          <cell r="Y103">
            <v>0</v>
          </cell>
          <cell r="AA103">
            <v>0</v>
          </cell>
          <cell r="AB103">
            <v>0</v>
          </cell>
        </row>
        <row r="104">
          <cell r="A104" t="str">
            <v>PHOTO COPY PRINTING CHARGES</v>
          </cell>
          <cell r="B104">
            <v>1.3</v>
          </cell>
          <cell r="D104">
            <v>7300</v>
          </cell>
          <cell r="E104">
            <v>0</v>
          </cell>
          <cell r="F104">
            <v>7300</v>
          </cell>
          <cell r="G104">
            <v>0</v>
          </cell>
          <cell r="H104">
            <v>10000</v>
          </cell>
          <cell r="I104">
            <v>0</v>
          </cell>
          <cell r="J104">
            <v>7300</v>
          </cell>
          <cell r="K104">
            <v>0</v>
          </cell>
          <cell r="L104">
            <v>7300</v>
          </cell>
          <cell r="M104">
            <v>0</v>
          </cell>
          <cell r="N104">
            <v>7300</v>
          </cell>
          <cell r="O104">
            <v>0</v>
          </cell>
          <cell r="P104">
            <v>7300</v>
          </cell>
          <cell r="Q104">
            <v>0</v>
          </cell>
          <cell r="R104">
            <v>7300</v>
          </cell>
          <cell r="S104">
            <v>0</v>
          </cell>
          <cell r="T104">
            <v>7300</v>
          </cell>
          <cell r="U104">
            <v>0</v>
          </cell>
          <cell r="V104">
            <v>7300</v>
          </cell>
          <cell r="W104">
            <v>0</v>
          </cell>
          <cell r="X104">
            <v>7300</v>
          </cell>
          <cell r="Y104">
            <v>0</v>
          </cell>
          <cell r="Z104">
            <v>7300</v>
          </cell>
          <cell r="AA104">
            <v>0</v>
          </cell>
          <cell r="AB104">
            <v>0</v>
          </cell>
        </row>
        <row r="105">
          <cell r="A105" t="str">
            <v xml:space="preserve"> PRINTING CHARGES</v>
          </cell>
          <cell r="B105">
            <v>2</v>
          </cell>
          <cell r="D105">
            <v>5000</v>
          </cell>
          <cell r="E105">
            <v>0</v>
          </cell>
          <cell r="F105">
            <v>5000</v>
          </cell>
          <cell r="G105">
            <v>0</v>
          </cell>
          <cell r="H105">
            <v>7000</v>
          </cell>
          <cell r="I105">
            <v>0</v>
          </cell>
          <cell r="J105">
            <v>5000</v>
          </cell>
          <cell r="K105">
            <v>0</v>
          </cell>
          <cell r="L105">
            <v>5000</v>
          </cell>
          <cell r="M105">
            <v>0</v>
          </cell>
          <cell r="N105">
            <v>5000</v>
          </cell>
          <cell r="O105">
            <v>0</v>
          </cell>
          <cell r="P105">
            <v>5000</v>
          </cell>
          <cell r="Q105">
            <v>0</v>
          </cell>
          <cell r="R105">
            <v>5000</v>
          </cell>
          <cell r="S105">
            <v>0</v>
          </cell>
          <cell r="T105">
            <v>5000</v>
          </cell>
          <cell r="U105">
            <v>0</v>
          </cell>
          <cell r="V105">
            <v>5000</v>
          </cell>
          <cell r="W105">
            <v>0</v>
          </cell>
          <cell r="X105">
            <v>5000</v>
          </cell>
          <cell r="Y105">
            <v>0</v>
          </cell>
          <cell r="Z105">
            <v>5000</v>
          </cell>
          <cell r="AA105">
            <v>0</v>
          </cell>
          <cell r="AB105">
            <v>0</v>
          </cell>
        </row>
        <row r="106">
          <cell r="A106" t="str">
            <v>PHOTO COPY PAPER LEGAL</v>
          </cell>
          <cell r="B106">
            <v>410</v>
          </cell>
          <cell r="E106">
            <v>0</v>
          </cell>
          <cell r="G106">
            <v>0</v>
          </cell>
          <cell r="I106">
            <v>0</v>
          </cell>
          <cell r="K106">
            <v>0</v>
          </cell>
          <cell r="M106">
            <v>0</v>
          </cell>
          <cell r="O106">
            <v>0</v>
          </cell>
          <cell r="Q106">
            <v>0</v>
          </cell>
          <cell r="S106">
            <v>0</v>
          </cell>
          <cell r="U106">
            <v>0</v>
          </cell>
          <cell r="W106">
            <v>0</v>
          </cell>
          <cell r="Y106">
            <v>0</v>
          </cell>
          <cell r="AA106">
            <v>0</v>
          </cell>
          <cell r="AB106">
            <v>0</v>
          </cell>
        </row>
        <row r="107">
          <cell r="A107" t="str">
            <v>PHOTO QUALITY PAPER</v>
          </cell>
          <cell r="B107">
            <v>1450</v>
          </cell>
          <cell r="E107">
            <v>0</v>
          </cell>
          <cell r="G107">
            <v>0</v>
          </cell>
          <cell r="I107">
            <v>0</v>
          </cell>
          <cell r="K107">
            <v>0</v>
          </cell>
          <cell r="M107">
            <v>0</v>
          </cell>
          <cell r="O107">
            <v>0</v>
          </cell>
          <cell r="Q107">
            <v>0</v>
          </cell>
          <cell r="S107">
            <v>0</v>
          </cell>
          <cell r="U107">
            <v>0</v>
          </cell>
          <cell r="W107">
            <v>0</v>
          </cell>
          <cell r="Y107">
            <v>0</v>
          </cell>
          <cell r="AA107">
            <v>0</v>
          </cell>
          <cell r="AB107">
            <v>0</v>
          </cell>
        </row>
        <row r="108">
          <cell r="A108" t="str">
            <v>PLASTIC FILE - ASH</v>
          </cell>
          <cell r="B108">
            <v>42.5</v>
          </cell>
          <cell r="E108">
            <v>0</v>
          </cell>
          <cell r="F108">
            <v>6</v>
          </cell>
          <cell r="G108">
            <v>255</v>
          </cell>
          <cell r="I108">
            <v>0</v>
          </cell>
          <cell r="K108">
            <v>0</v>
          </cell>
          <cell r="L108">
            <v>2</v>
          </cell>
          <cell r="M108">
            <v>0</v>
          </cell>
          <cell r="O108">
            <v>0</v>
          </cell>
          <cell r="Q108">
            <v>0</v>
          </cell>
          <cell r="S108">
            <v>0</v>
          </cell>
          <cell r="U108">
            <v>0</v>
          </cell>
          <cell r="W108">
            <v>0</v>
          </cell>
          <cell r="X108">
            <v>2</v>
          </cell>
          <cell r="Y108">
            <v>0</v>
          </cell>
          <cell r="AA108">
            <v>0</v>
          </cell>
          <cell r="AB108">
            <v>255</v>
          </cell>
        </row>
        <row r="109">
          <cell r="A109" t="str">
            <v>PLASTIC FILE - YELLOW</v>
          </cell>
          <cell r="B109">
            <v>43</v>
          </cell>
          <cell r="D109">
            <v>5</v>
          </cell>
          <cell r="E109">
            <v>0</v>
          </cell>
          <cell r="F109">
            <v>5</v>
          </cell>
          <cell r="H109">
            <v>5</v>
          </cell>
          <cell r="I109">
            <v>0</v>
          </cell>
          <cell r="J109">
            <v>5</v>
          </cell>
          <cell r="K109">
            <v>215</v>
          </cell>
          <cell r="L109">
            <v>5</v>
          </cell>
          <cell r="M109">
            <v>0</v>
          </cell>
          <cell r="N109">
            <v>5</v>
          </cell>
          <cell r="O109">
            <v>215</v>
          </cell>
          <cell r="P109">
            <v>5</v>
          </cell>
          <cell r="Q109">
            <v>215</v>
          </cell>
          <cell r="R109">
            <v>5</v>
          </cell>
          <cell r="S109">
            <v>0</v>
          </cell>
          <cell r="T109">
            <v>5</v>
          </cell>
          <cell r="V109">
            <v>5</v>
          </cell>
          <cell r="X109">
            <v>5</v>
          </cell>
          <cell r="Y109">
            <v>0</v>
          </cell>
          <cell r="Z109">
            <v>5</v>
          </cell>
          <cell r="AB109">
            <v>0</v>
          </cell>
        </row>
        <row r="110">
          <cell r="A110" t="str">
            <v>PLATIGNUM (BLACK)</v>
          </cell>
          <cell r="B110">
            <v>15</v>
          </cell>
          <cell r="E110">
            <v>0</v>
          </cell>
          <cell r="G110">
            <v>0</v>
          </cell>
          <cell r="I110">
            <v>0</v>
          </cell>
          <cell r="K110">
            <v>0</v>
          </cell>
          <cell r="M110">
            <v>0</v>
          </cell>
          <cell r="O110">
            <v>0</v>
          </cell>
          <cell r="Q110">
            <v>0</v>
          </cell>
          <cell r="S110">
            <v>0</v>
          </cell>
          <cell r="U110">
            <v>0</v>
          </cell>
          <cell r="W110">
            <v>0</v>
          </cell>
          <cell r="Y110">
            <v>0</v>
          </cell>
          <cell r="AA110">
            <v>0</v>
          </cell>
          <cell r="AB110">
            <v>0</v>
          </cell>
        </row>
        <row r="111">
          <cell r="A111" t="str">
            <v>PLATIGNUM (BLUE)</v>
          </cell>
          <cell r="B111">
            <v>15</v>
          </cell>
          <cell r="E111">
            <v>0</v>
          </cell>
          <cell r="G111">
            <v>0</v>
          </cell>
          <cell r="I111">
            <v>0</v>
          </cell>
          <cell r="K111">
            <v>0</v>
          </cell>
          <cell r="M111">
            <v>0</v>
          </cell>
          <cell r="O111">
            <v>0</v>
          </cell>
          <cell r="Q111">
            <v>0</v>
          </cell>
          <cell r="S111">
            <v>0</v>
          </cell>
          <cell r="U111">
            <v>0</v>
          </cell>
          <cell r="W111">
            <v>0</v>
          </cell>
          <cell r="Y111">
            <v>0</v>
          </cell>
          <cell r="AA111">
            <v>0</v>
          </cell>
          <cell r="AB111">
            <v>0</v>
          </cell>
        </row>
        <row r="112">
          <cell r="A112" t="str">
            <v>PLATIGNUM (RED)</v>
          </cell>
          <cell r="B112">
            <v>15</v>
          </cell>
          <cell r="E112">
            <v>0</v>
          </cell>
          <cell r="G112">
            <v>0</v>
          </cell>
          <cell r="I112">
            <v>0</v>
          </cell>
          <cell r="K112">
            <v>0</v>
          </cell>
          <cell r="M112">
            <v>0</v>
          </cell>
          <cell r="O112">
            <v>0</v>
          </cell>
          <cell r="Q112">
            <v>0</v>
          </cell>
          <cell r="S112">
            <v>0</v>
          </cell>
          <cell r="U112">
            <v>0</v>
          </cell>
          <cell r="W112">
            <v>0</v>
          </cell>
          <cell r="Y112">
            <v>0</v>
          </cell>
          <cell r="AA112">
            <v>0</v>
          </cell>
          <cell r="AB112">
            <v>0</v>
          </cell>
        </row>
        <row r="113">
          <cell r="A113" t="str">
            <v>POCKET BOOK (NARAH)</v>
          </cell>
          <cell r="B113">
            <v>20</v>
          </cell>
          <cell r="D113">
            <v>2</v>
          </cell>
          <cell r="E113">
            <v>0</v>
          </cell>
          <cell r="G113">
            <v>0</v>
          </cell>
          <cell r="I113">
            <v>0</v>
          </cell>
          <cell r="J113">
            <v>2</v>
          </cell>
          <cell r="K113">
            <v>0</v>
          </cell>
          <cell r="M113">
            <v>0</v>
          </cell>
          <cell r="O113">
            <v>0</v>
          </cell>
          <cell r="Q113">
            <v>0</v>
          </cell>
          <cell r="R113">
            <v>2</v>
          </cell>
          <cell r="S113">
            <v>0</v>
          </cell>
          <cell r="U113">
            <v>0</v>
          </cell>
          <cell r="V113">
            <v>5</v>
          </cell>
          <cell r="W113">
            <v>0</v>
          </cell>
          <cell r="Y113">
            <v>0</v>
          </cell>
          <cell r="AA113">
            <v>0</v>
          </cell>
          <cell r="AB113">
            <v>0</v>
          </cell>
        </row>
        <row r="114">
          <cell r="A114" t="str">
            <v>POST IT NOTE (NEON)  3"*3"</v>
          </cell>
          <cell r="B114">
            <v>425</v>
          </cell>
          <cell r="E114">
            <v>0</v>
          </cell>
          <cell r="G114">
            <v>0</v>
          </cell>
          <cell r="I114">
            <v>0</v>
          </cell>
          <cell r="K114">
            <v>0</v>
          </cell>
          <cell r="M114">
            <v>0</v>
          </cell>
          <cell r="O114">
            <v>0</v>
          </cell>
          <cell r="Q114">
            <v>0</v>
          </cell>
          <cell r="S114">
            <v>0</v>
          </cell>
          <cell r="U114">
            <v>0</v>
          </cell>
          <cell r="W114">
            <v>0</v>
          </cell>
          <cell r="Y114">
            <v>0</v>
          </cell>
          <cell r="AA114">
            <v>0</v>
          </cell>
          <cell r="AB114">
            <v>0</v>
          </cell>
        </row>
        <row r="115">
          <cell r="A115" t="str">
            <v>POST IT NOTE PAD 2"*3"</v>
          </cell>
          <cell r="B115">
            <v>52.5</v>
          </cell>
          <cell r="D115">
            <v>1</v>
          </cell>
          <cell r="E115">
            <v>0</v>
          </cell>
          <cell r="G115">
            <v>0</v>
          </cell>
          <cell r="I115">
            <v>0</v>
          </cell>
          <cell r="K115">
            <v>0</v>
          </cell>
          <cell r="M115">
            <v>0</v>
          </cell>
          <cell r="O115">
            <v>0</v>
          </cell>
          <cell r="Q115">
            <v>0</v>
          </cell>
          <cell r="S115">
            <v>0</v>
          </cell>
          <cell r="U115">
            <v>0</v>
          </cell>
          <cell r="W115">
            <v>0</v>
          </cell>
          <cell r="X115">
            <v>1</v>
          </cell>
          <cell r="Y115">
            <v>0</v>
          </cell>
          <cell r="AA115">
            <v>0</v>
          </cell>
          <cell r="AB115">
            <v>0</v>
          </cell>
        </row>
        <row r="116">
          <cell r="A116" t="str">
            <v>POST IT NOTE PAD1 1/2"*2" NORMAL</v>
          </cell>
          <cell r="B116">
            <v>35</v>
          </cell>
          <cell r="E116">
            <v>0</v>
          </cell>
          <cell r="G116">
            <v>0</v>
          </cell>
          <cell r="I116">
            <v>0</v>
          </cell>
          <cell r="J116">
            <v>1</v>
          </cell>
          <cell r="K116">
            <v>0</v>
          </cell>
          <cell r="M116">
            <v>0</v>
          </cell>
          <cell r="O116">
            <v>0</v>
          </cell>
          <cell r="Q116">
            <v>0</v>
          </cell>
          <cell r="S116">
            <v>0</v>
          </cell>
          <cell r="U116">
            <v>0</v>
          </cell>
          <cell r="W116">
            <v>0</v>
          </cell>
          <cell r="Y116">
            <v>0</v>
          </cell>
          <cell r="AA116">
            <v>0</v>
          </cell>
          <cell r="AB116">
            <v>0</v>
          </cell>
        </row>
        <row r="117">
          <cell r="A117" t="str">
            <v>PRINTED ENVELOP 12"*10"</v>
          </cell>
          <cell r="B117">
            <v>6.25</v>
          </cell>
          <cell r="D117">
            <v>10</v>
          </cell>
          <cell r="E117">
            <v>0</v>
          </cell>
          <cell r="F117">
            <v>10</v>
          </cell>
          <cell r="G117">
            <v>0</v>
          </cell>
          <cell r="H117">
            <v>10</v>
          </cell>
          <cell r="I117">
            <v>0</v>
          </cell>
          <cell r="J117">
            <v>10</v>
          </cell>
          <cell r="K117">
            <v>0</v>
          </cell>
          <cell r="L117">
            <v>10</v>
          </cell>
          <cell r="M117">
            <v>0</v>
          </cell>
          <cell r="N117">
            <v>10</v>
          </cell>
          <cell r="O117">
            <v>0</v>
          </cell>
          <cell r="P117">
            <v>10</v>
          </cell>
          <cell r="Q117">
            <v>0</v>
          </cell>
          <cell r="R117">
            <v>10</v>
          </cell>
          <cell r="S117">
            <v>0</v>
          </cell>
          <cell r="T117">
            <v>10</v>
          </cell>
          <cell r="U117">
            <v>0</v>
          </cell>
          <cell r="V117">
            <v>10</v>
          </cell>
          <cell r="W117">
            <v>0</v>
          </cell>
          <cell r="X117">
            <v>10</v>
          </cell>
          <cell r="Y117">
            <v>0</v>
          </cell>
          <cell r="Z117">
            <v>10</v>
          </cell>
          <cell r="AA117">
            <v>0</v>
          </cell>
          <cell r="AB117">
            <v>0</v>
          </cell>
        </row>
        <row r="118">
          <cell r="A118" t="str">
            <v>PRINTED ENVELOP 4.25"*9"</v>
          </cell>
          <cell r="B118">
            <v>2.4</v>
          </cell>
          <cell r="D118">
            <v>10</v>
          </cell>
          <cell r="E118">
            <v>0</v>
          </cell>
          <cell r="F118">
            <v>10</v>
          </cell>
          <cell r="G118">
            <v>0</v>
          </cell>
          <cell r="H118">
            <v>10</v>
          </cell>
          <cell r="I118">
            <v>0</v>
          </cell>
          <cell r="J118">
            <v>10</v>
          </cell>
          <cell r="K118">
            <v>0</v>
          </cell>
          <cell r="L118">
            <v>10</v>
          </cell>
          <cell r="M118">
            <v>0</v>
          </cell>
          <cell r="N118">
            <v>10</v>
          </cell>
          <cell r="O118">
            <v>0</v>
          </cell>
          <cell r="P118">
            <v>10</v>
          </cell>
          <cell r="Q118">
            <v>0</v>
          </cell>
          <cell r="R118">
            <v>10</v>
          </cell>
          <cell r="S118">
            <v>0</v>
          </cell>
          <cell r="T118">
            <v>10</v>
          </cell>
          <cell r="U118">
            <v>0</v>
          </cell>
          <cell r="V118">
            <v>10</v>
          </cell>
          <cell r="W118">
            <v>0</v>
          </cell>
          <cell r="X118">
            <v>10</v>
          </cell>
          <cell r="Y118">
            <v>0</v>
          </cell>
          <cell r="Z118">
            <v>10</v>
          </cell>
          <cell r="AA118">
            <v>0</v>
          </cell>
          <cell r="AB118">
            <v>0</v>
          </cell>
        </row>
        <row r="119">
          <cell r="A119" t="str">
            <v>PRINTER RIBBON #DFX- 8000+</v>
          </cell>
          <cell r="B119">
            <v>1900</v>
          </cell>
          <cell r="E119">
            <v>0</v>
          </cell>
          <cell r="G119">
            <v>0</v>
          </cell>
          <cell r="I119">
            <v>0</v>
          </cell>
          <cell r="K119">
            <v>0</v>
          </cell>
          <cell r="M119">
            <v>0</v>
          </cell>
          <cell r="O119">
            <v>0</v>
          </cell>
          <cell r="Q119">
            <v>0</v>
          </cell>
          <cell r="S119">
            <v>0</v>
          </cell>
          <cell r="U119">
            <v>0</v>
          </cell>
          <cell r="W119">
            <v>0</v>
          </cell>
          <cell r="Y119">
            <v>0</v>
          </cell>
          <cell r="AA119">
            <v>0</v>
          </cell>
          <cell r="AB119">
            <v>0</v>
          </cell>
        </row>
        <row r="120">
          <cell r="A120" t="str">
            <v>PRINTER RIBBON #LQ2070</v>
          </cell>
          <cell r="B120">
            <v>1690</v>
          </cell>
          <cell r="E120">
            <v>0</v>
          </cell>
          <cell r="G120">
            <v>0</v>
          </cell>
          <cell r="I120">
            <v>0</v>
          </cell>
          <cell r="K120">
            <v>0</v>
          </cell>
          <cell r="M120">
            <v>0</v>
          </cell>
          <cell r="O120">
            <v>0</v>
          </cell>
          <cell r="Q120">
            <v>0</v>
          </cell>
          <cell r="S120">
            <v>0</v>
          </cell>
          <cell r="U120">
            <v>0</v>
          </cell>
          <cell r="W120">
            <v>0</v>
          </cell>
          <cell r="Y120">
            <v>0</v>
          </cell>
          <cell r="AA120">
            <v>0</v>
          </cell>
          <cell r="AB120">
            <v>0</v>
          </cell>
        </row>
        <row r="121">
          <cell r="A121" t="str">
            <v>PRINTER CARTRIDGE HP C6578 (COLOUR)</v>
          </cell>
          <cell r="B121">
            <v>3500</v>
          </cell>
          <cell r="E121">
            <v>0</v>
          </cell>
          <cell r="K121">
            <v>0</v>
          </cell>
          <cell r="Q121">
            <v>0</v>
          </cell>
          <cell r="W121">
            <v>0</v>
          </cell>
          <cell r="AB121">
            <v>0</v>
          </cell>
        </row>
        <row r="122">
          <cell r="A122" t="str">
            <v>PRINTER CARTRIDGE BLACK HP 51645AA</v>
          </cell>
          <cell r="B122">
            <v>2950</v>
          </cell>
          <cell r="E122">
            <v>0</v>
          </cell>
          <cell r="K122">
            <v>0</v>
          </cell>
          <cell r="Q122">
            <v>0</v>
          </cell>
          <cell r="W122">
            <v>0</v>
          </cell>
          <cell r="AB122">
            <v>0</v>
          </cell>
        </row>
        <row r="123">
          <cell r="A123" t="str">
            <v>REMOVE ON STICKERS</v>
          </cell>
          <cell r="B123">
            <v>0.5</v>
          </cell>
          <cell r="E123">
            <v>0</v>
          </cell>
          <cell r="G123">
            <v>0</v>
          </cell>
          <cell r="I123">
            <v>0</v>
          </cell>
          <cell r="K123">
            <v>0</v>
          </cell>
          <cell r="M123">
            <v>0</v>
          </cell>
          <cell r="O123">
            <v>0</v>
          </cell>
          <cell r="Q123">
            <v>0</v>
          </cell>
          <cell r="S123">
            <v>0</v>
          </cell>
          <cell r="U123">
            <v>0</v>
          </cell>
          <cell r="W123">
            <v>0</v>
          </cell>
          <cell r="Y123">
            <v>0</v>
          </cell>
          <cell r="AA123">
            <v>0</v>
          </cell>
          <cell r="AB123">
            <v>0</v>
          </cell>
        </row>
        <row r="124">
          <cell r="A124" t="str">
            <v>REPORT- POLICE BOOK</v>
          </cell>
          <cell r="B124">
            <v>185</v>
          </cell>
          <cell r="E124">
            <v>0</v>
          </cell>
          <cell r="G124">
            <v>0</v>
          </cell>
          <cell r="I124">
            <v>0</v>
          </cell>
          <cell r="K124">
            <v>0</v>
          </cell>
          <cell r="M124">
            <v>0</v>
          </cell>
          <cell r="O124">
            <v>0</v>
          </cell>
          <cell r="Q124">
            <v>0</v>
          </cell>
          <cell r="S124">
            <v>0</v>
          </cell>
          <cell r="U124">
            <v>0</v>
          </cell>
          <cell r="W124">
            <v>0</v>
          </cell>
          <cell r="Y124">
            <v>0</v>
          </cell>
          <cell r="AA124">
            <v>0</v>
          </cell>
          <cell r="AB124">
            <v>0</v>
          </cell>
        </row>
        <row r="125">
          <cell r="A125" t="str">
            <v>SCOTCH TAPE 3/4 MILK WHITE</v>
          </cell>
          <cell r="B125">
            <v>195</v>
          </cell>
          <cell r="D125">
            <v>2</v>
          </cell>
          <cell r="E125">
            <v>0</v>
          </cell>
          <cell r="G125">
            <v>0</v>
          </cell>
          <cell r="H125">
            <v>2</v>
          </cell>
          <cell r="I125">
            <v>0</v>
          </cell>
          <cell r="K125">
            <v>0</v>
          </cell>
          <cell r="M125">
            <v>0</v>
          </cell>
          <cell r="N125">
            <v>2</v>
          </cell>
          <cell r="O125">
            <v>0</v>
          </cell>
          <cell r="Q125">
            <v>0</v>
          </cell>
          <cell r="S125">
            <v>0</v>
          </cell>
          <cell r="U125">
            <v>0</v>
          </cell>
          <cell r="V125">
            <v>2</v>
          </cell>
          <cell r="W125">
            <v>0</v>
          </cell>
          <cell r="Y125">
            <v>0</v>
          </cell>
          <cell r="Z125">
            <v>2</v>
          </cell>
          <cell r="AA125">
            <v>0</v>
          </cell>
          <cell r="AB125">
            <v>0</v>
          </cell>
        </row>
        <row r="126">
          <cell r="A126" t="str">
            <v xml:space="preserve">SHORT HAND BOOK </v>
          </cell>
          <cell r="B126">
            <v>17.5</v>
          </cell>
          <cell r="E126">
            <v>0</v>
          </cell>
          <cell r="G126">
            <v>0</v>
          </cell>
          <cell r="I126">
            <v>0</v>
          </cell>
          <cell r="K126">
            <v>0</v>
          </cell>
          <cell r="M126">
            <v>0</v>
          </cell>
          <cell r="O126">
            <v>0</v>
          </cell>
          <cell r="Q126">
            <v>0</v>
          </cell>
          <cell r="S126">
            <v>0</v>
          </cell>
          <cell r="U126">
            <v>0</v>
          </cell>
          <cell r="W126">
            <v>0</v>
          </cell>
          <cell r="Y126">
            <v>0</v>
          </cell>
          <cell r="AA126">
            <v>0</v>
          </cell>
          <cell r="AB126">
            <v>0</v>
          </cell>
        </row>
        <row r="127">
          <cell r="A127" t="str">
            <v>SIGNING PEN BLACK</v>
          </cell>
          <cell r="B127">
            <v>37.5</v>
          </cell>
          <cell r="D127">
            <v>1</v>
          </cell>
          <cell r="E127">
            <v>0</v>
          </cell>
          <cell r="G127">
            <v>0</v>
          </cell>
          <cell r="I127">
            <v>0</v>
          </cell>
          <cell r="K127">
            <v>0</v>
          </cell>
          <cell r="M127">
            <v>0</v>
          </cell>
          <cell r="O127">
            <v>0</v>
          </cell>
          <cell r="Q127">
            <v>0</v>
          </cell>
          <cell r="S127">
            <v>0</v>
          </cell>
          <cell r="U127">
            <v>0</v>
          </cell>
          <cell r="W127">
            <v>0</v>
          </cell>
          <cell r="Y127">
            <v>0</v>
          </cell>
          <cell r="AA127">
            <v>0</v>
          </cell>
          <cell r="AB127">
            <v>0</v>
          </cell>
        </row>
        <row r="128">
          <cell r="A128" t="str">
            <v>SIGNING PEN BLUE</v>
          </cell>
          <cell r="B128">
            <v>37.5</v>
          </cell>
          <cell r="D128">
            <v>1</v>
          </cell>
          <cell r="E128">
            <v>0</v>
          </cell>
          <cell r="G128">
            <v>0</v>
          </cell>
          <cell r="I128">
            <v>0</v>
          </cell>
          <cell r="K128">
            <v>0</v>
          </cell>
          <cell r="M128">
            <v>0</v>
          </cell>
          <cell r="O128">
            <v>0</v>
          </cell>
          <cell r="P128">
            <v>1</v>
          </cell>
          <cell r="Q128">
            <v>0</v>
          </cell>
          <cell r="S128">
            <v>0</v>
          </cell>
          <cell r="U128">
            <v>0</v>
          </cell>
          <cell r="W128">
            <v>0</v>
          </cell>
          <cell r="Y128">
            <v>0</v>
          </cell>
          <cell r="AA128">
            <v>0</v>
          </cell>
          <cell r="AB128">
            <v>0</v>
          </cell>
        </row>
        <row r="129">
          <cell r="A129" t="str">
            <v>SONY CD RECORDABLE - 700 MB/80MIN</v>
          </cell>
          <cell r="B129">
            <v>85</v>
          </cell>
          <cell r="E129">
            <v>0</v>
          </cell>
          <cell r="G129">
            <v>0</v>
          </cell>
          <cell r="I129">
            <v>0</v>
          </cell>
          <cell r="K129">
            <v>0</v>
          </cell>
          <cell r="M129">
            <v>0</v>
          </cell>
          <cell r="O129">
            <v>0</v>
          </cell>
          <cell r="Q129">
            <v>0</v>
          </cell>
          <cell r="S129">
            <v>0</v>
          </cell>
          <cell r="U129">
            <v>0</v>
          </cell>
          <cell r="W129">
            <v>0</v>
          </cell>
          <cell r="Y129">
            <v>0</v>
          </cell>
          <cell r="AA129">
            <v>0</v>
          </cell>
          <cell r="AB129">
            <v>0</v>
          </cell>
        </row>
        <row r="130">
          <cell r="A130" t="str">
            <v>SPIRAL NO.04</v>
          </cell>
          <cell r="B130">
            <v>18.25</v>
          </cell>
          <cell r="E130">
            <v>0</v>
          </cell>
          <cell r="G130">
            <v>0</v>
          </cell>
          <cell r="I130">
            <v>0</v>
          </cell>
          <cell r="K130">
            <v>0</v>
          </cell>
          <cell r="M130">
            <v>0</v>
          </cell>
          <cell r="O130">
            <v>0</v>
          </cell>
          <cell r="Q130">
            <v>0</v>
          </cell>
          <cell r="S130">
            <v>0</v>
          </cell>
          <cell r="U130">
            <v>0</v>
          </cell>
          <cell r="W130">
            <v>0</v>
          </cell>
          <cell r="Y130">
            <v>0</v>
          </cell>
          <cell r="AA130">
            <v>0</v>
          </cell>
          <cell r="AB130">
            <v>0</v>
          </cell>
        </row>
        <row r="131">
          <cell r="A131" t="str">
            <v>SPIRAL NO.05</v>
          </cell>
          <cell r="B131">
            <v>19</v>
          </cell>
          <cell r="E131">
            <v>0</v>
          </cell>
          <cell r="G131">
            <v>0</v>
          </cell>
          <cell r="I131">
            <v>0</v>
          </cell>
          <cell r="K131">
            <v>0</v>
          </cell>
          <cell r="M131">
            <v>0</v>
          </cell>
          <cell r="O131">
            <v>0</v>
          </cell>
          <cell r="Q131">
            <v>0</v>
          </cell>
          <cell r="S131">
            <v>0</v>
          </cell>
          <cell r="U131">
            <v>0</v>
          </cell>
          <cell r="W131">
            <v>0</v>
          </cell>
          <cell r="Y131">
            <v>0</v>
          </cell>
          <cell r="AA131">
            <v>0</v>
          </cell>
          <cell r="AB131">
            <v>0</v>
          </cell>
        </row>
        <row r="132">
          <cell r="A132" t="str">
            <v>SPIRAL NO.06</v>
          </cell>
          <cell r="B132">
            <v>21</v>
          </cell>
          <cell r="E132">
            <v>0</v>
          </cell>
          <cell r="G132">
            <v>0</v>
          </cell>
          <cell r="I132">
            <v>0</v>
          </cell>
          <cell r="K132">
            <v>0</v>
          </cell>
          <cell r="M132">
            <v>0</v>
          </cell>
          <cell r="O132">
            <v>0</v>
          </cell>
          <cell r="Q132">
            <v>0</v>
          </cell>
          <cell r="S132">
            <v>0</v>
          </cell>
          <cell r="U132">
            <v>0</v>
          </cell>
          <cell r="W132">
            <v>0</v>
          </cell>
          <cell r="Y132">
            <v>0</v>
          </cell>
          <cell r="AA132">
            <v>0</v>
          </cell>
          <cell r="AB132">
            <v>0</v>
          </cell>
        </row>
        <row r="133">
          <cell r="A133" t="str">
            <v>SPIRAL NO.07</v>
          </cell>
          <cell r="B133">
            <v>25</v>
          </cell>
          <cell r="E133">
            <v>0</v>
          </cell>
          <cell r="G133">
            <v>0</v>
          </cell>
          <cell r="I133">
            <v>0</v>
          </cell>
          <cell r="K133">
            <v>0</v>
          </cell>
          <cell r="M133">
            <v>0</v>
          </cell>
          <cell r="O133">
            <v>0</v>
          </cell>
          <cell r="Q133">
            <v>0</v>
          </cell>
          <cell r="S133">
            <v>0</v>
          </cell>
          <cell r="U133">
            <v>0</v>
          </cell>
          <cell r="W133">
            <v>0</v>
          </cell>
          <cell r="Y133">
            <v>0</v>
          </cell>
          <cell r="AA133">
            <v>0</v>
          </cell>
          <cell r="AB133">
            <v>0</v>
          </cell>
        </row>
        <row r="134">
          <cell r="A134" t="str">
            <v>SPIRAL NO.08</v>
          </cell>
          <cell r="B134">
            <v>35</v>
          </cell>
          <cell r="E134">
            <v>0</v>
          </cell>
          <cell r="G134">
            <v>0</v>
          </cell>
          <cell r="I134">
            <v>0</v>
          </cell>
          <cell r="K134">
            <v>0</v>
          </cell>
          <cell r="M134">
            <v>0</v>
          </cell>
          <cell r="O134">
            <v>0</v>
          </cell>
          <cell r="Q134">
            <v>0</v>
          </cell>
          <cell r="S134">
            <v>0</v>
          </cell>
          <cell r="U134">
            <v>0</v>
          </cell>
          <cell r="W134">
            <v>0</v>
          </cell>
          <cell r="Y134">
            <v>0</v>
          </cell>
          <cell r="AA134">
            <v>0</v>
          </cell>
          <cell r="AB134">
            <v>0</v>
          </cell>
        </row>
        <row r="135">
          <cell r="A135" t="str">
            <v>SPIRAL NO.09</v>
          </cell>
          <cell r="B135">
            <v>40.5</v>
          </cell>
          <cell r="E135">
            <v>0</v>
          </cell>
          <cell r="G135">
            <v>0</v>
          </cell>
          <cell r="I135">
            <v>0</v>
          </cell>
          <cell r="K135">
            <v>0</v>
          </cell>
          <cell r="M135">
            <v>0</v>
          </cell>
          <cell r="O135">
            <v>0</v>
          </cell>
          <cell r="Q135">
            <v>0</v>
          </cell>
          <cell r="S135">
            <v>0</v>
          </cell>
          <cell r="U135">
            <v>0</v>
          </cell>
          <cell r="W135">
            <v>0</v>
          </cell>
          <cell r="Y135">
            <v>0</v>
          </cell>
          <cell r="AA135">
            <v>0</v>
          </cell>
          <cell r="AB135">
            <v>0</v>
          </cell>
        </row>
        <row r="136">
          <cell r="A136" t="str">
            <v>STAMP PAD (BLUE)</v>
          </cell>
          <cell r="B136">
            <v>95</v>
          </cell>
          <cell r="E136">
            <v>0</v>
          </cell>
          <cell r="G136">
            <v>0</v>
          </cell>
          <cell r="I136">
            <v>0</v>
          </cell>
          <cell r="K136">
            <v>0</v>
          </cell>
          <cell r="M136">
            <v>0</v>
          </cell>
          <cell r="O136">
            <v>0</v>
          </cell>
          <cell r="Q136">
            <v>0</v>
          </cell>
          <cell r="S136">
            <v>0</v>
          </cell>
          <cell r="U136">
            <v>0</v>
          </cell>
          <cell r="W136">
            <v>0</v>
          </cell>
          <cell r="Y136">
            <v>0</v>
          </cell>
          <cell r="AA136">
            <v>0</v>
          </cell>
          <cell r="AB136">
            <v>0</v>
          </cell>
        </row>
        <row r="137">
          <cell r="A137" t="str">
            <v>STAMP PAD (RED)</v>
          </cell>
          <cell r="B137">
            <v>175</v>
          </cell>
          <cell r="E137">
            <v>0</v>
          </cell>
          <cell r="G137">
            <v>0</v>
          </cell>
          <cell r="I137">
            <v>0</v>
          </cell>
          <cell r="K137">
            <v>0</v>
          </cell>
          <cell r="M137">
            <v>0</v>
          </cell>
          <cell r="O137">
            <v>0</v>
          </cell>
          <cell r="Q137">
            <v>0</v>
          </cell>
          <cell r="S137">
            <v>0</v>
          </cell>
          <cell r="U137">
            <v>0</v>
          </cell>
          <cell r="W137">
            <v>0</v>
          </cell>
          <cell r="Y137">
            <v>0</v>
          </cell>
          <cell r="AA137">
            <v>0</v>
          </cell>
          <cell r="AB137">
            <v>0</v>
          </cell>
        </row>
        <row r="138">
          <cell r="A138" t="str">
            <v>STAPLER PIN  NO:369</v>
          </cell>
          <cell r="B138">
            <v>9</v>
          </cell>
          <cell r="D138">
            <v>2</v>
          </cell>
          <cell r="E138">
            <v>0</v>
          </cell>
          <cell r="G138">
            <v>0</v>
          </cell>
          <cell r="H138">
            <v>2</v>
          </cell>
          <cell r="I138">
            <v>0</v>
          </cell>
          <cell r="K138">
            <v>0</v>
          </cell>
          <cell r="M138">
            <v>0</v>
          </cell>
          <cell r="N138">
            <v>2</v>
          </cell>
          <cell r="O138">
            <v>0</v>
          </cell>
          <cell r="Q138">
            <v>0</v>
          </cell>
          <cell r="R138">
            <v>1</v>
          </cell>
          <cell r="S138">
            <v>0</v>
          </cell>
          <cell r="U138">
            <v>0</v>
          </cell>
          <cell r="V138">
            <v>1</v>
          </cell>
          <cell r="W138">
            <v>0</v>
          </cell>
          <cell r="Y138">
            <v>0</v>
          </cell>
          <cell r="Z138">
            <v>1</v>
          </cell>
          <cell r="AA138">
            <v>0</v>
          </cell>
          <cell r="AB138">
            <v>0</v>
          </cell>
        </row>
        <row r="139">
          <cell r="A139" t="str">
            <v>STAPLER PIN NO : 10</v>
          </cell>
          <cell r="B139">
            <v>6</v>
          </cell>
          <cell r="E139">
            <v>0</v>
          </cell>
          <cell r="G139">
            <v>0</v>
          </cell>
          <cell r="I139">
            <v>0</v>
          </cell>
          <cell r="K139">
            <v>0</v>
          </cell>
          <cell r="M139">
            <v>0</v>
          </cell>
          <cell r="O139">
            <v>0</v>
          </cell>
          <cell r="Q139">
            <v>0</v>
          </cell>
          <cell r="S139">
            <v>0</v>
          </cell>
          <cell r="U139">
            <v>0</v>
          </cell>
          <cell r="W139">
            <v>0</v>
          </cell>
          <cell r="Y139">
            <v>0</v>
          </cell>
          <cell r="AA139">
            <v>0</v>
          </cell>
          <cell r="AB139">
            <v>0</v>
          </cell>
        </row>
        <row r="140">
          <cell r="A140" t="str">
            <v>TIPPEX</v>
          </cell>
          <cell r="B140">
            <v>125</v>
          </cell>
          <cell r="D140">
            <v>1</v>
          </cell>
          <cell r="E140">
            <v>0</v>
          </cell>
          <cell r="F140">
            <v>1</v>
          </cell>
          <cell r="G140">
            <v>0</v>
          </cell>
          <cell r="I140">
            <v>0</v>
          </cell>
          <cell r="J140">
            <v>1</v>
          </cell>
          <cell r="K140">
            <v>0</v>
          </cell>
          <cell r="M140">
            <v>0</v>
          </cell>
          <cell r="O140">
            <v>0</v>
          </cell>
          <cell r="P140">
            <v>1</v>
          </cell>
          <cell r="Q140">
            <v>0</v>
          </cell>
          <cell r="S140">
            <v>0</v>
          </cell>
          <cell r="U140">
            <v>0</v>
          </cell>
          <cell r="V140">
            <v>1</v>
          </cell>
          <cell r="W140">
            <v>0</v>
          </cell>
          <cell r="Y140">
            <v>0</v>
          </cell>
          <cell r="AA140">
            <v>0</v>
          </cell>
          <cell r="AB140">
            <v>0</v>
          </cell>
        </row>
        <row r="141">
          <cell r="A141" t="str">
            <v>TRANSPARENCY SHEETS</v>
          </cell>
          <cell r="B141">
            <v>11</v>
          </cell>
          <cell r="E141">
            <v>0</v>
          </cell>
          <cell r="G141">
            <v>0</v>
          </cell>
          <cell r="I141">
            <v>0</v>
          </cell>
          <cell r="K141">
            <v>0</v>
          </cell>
          <cell r="M141">
            <v>0</v>
          </cell>
          <cell r="O141">
            <v>0</v>
          </cell>
          <cell r="Q141">
            <v>0</v>
          </cell>
          <cell r="S141">
            <v>0</v>
          </cell>
          <cell r="U141">
            <v>0</v>
          </cell>
          <cell r="W141">
            <v>0</v>
          </cell>
          <cell r="Y141">
            <v>0</v>
          </cell>
          <cell r="AA141">
            <v>0</v>
          </cell>
          <cell r="AB141">
            <v>0</v>
          </cell>
        </row>
        <row r="142">
          <cell r="A142" t="str">
            <v>VEHICLE EXIT PASS BOOK</v>
          </cell>
          <cell r="B142">
            <v>115</v>
          </cell>
          <cell r="E142">
            <v>0</v>
          </cell>
          <cell r="G142">
            <v>0</v>
          </cell>
          <cell r="I142">
            <v>0</v>
          </cell>
          <cell r="K142">
            <v>0</v>
          </cell>
          <cell r="M142">
            <v>0</v>
          </cell>
          <cell r="O142">
            <v>0</v>
          </cell>
          <cell r="Q142">
            <v>0</v>
          </cell>
          <cell r="S142">
            <v>0</v>
          </cell>
          <cell r="U142">
            <v>0</v>
          </cell>
          <cell r="W142">
            <v>0</v>
          </cell>
          <cell r="Y142">
            <v>0</v>
          </cell>
          <cell r="AA142">
            <v>0</v>
          </cell>
          <cell r="AB142">
            <v>0</v>
          </cell>
        </row>
        <row r="143">
          <cell r="A143" t="str">
            <v>VISITORS INFORMATION SHEET</v>
          </cell>
          <cell r="B143">
            <v>185</v>
          </cell>
          <cell r="E143">
            <v>0</v>
          </cell>
          <cell r="G143">
            <v>0</v>
          </cell>
          <cell r="I143">
            <v>0</v>
          </cell>
          <cell r="K143">
            <v>0</v>
          </cell>
          <cell r="M143">
            <v>0</v>
          </cell>
          <cell r="O143">
            <v>0</v>
          </cell>
          <cell r="Q143">
            <v>0</v>
          </cell>
          <cell r="S143">
            <v>0</v>
          </cell>
          <cell r="U143">
            <v>0</v>
          </cell>
          <cell r="W143">
            <v>0</v>
          </cell>
          <cell r="Y143">
            <v>0</v>
          </cell>
          <cell r="AA143">
            <v>0</v>
          </cell>
          <cell r="AB143">
            <v>0</v>
          </cell>
        </row>
        <row r="144">
          <cell r="A144" t="str">
            <v>VOP RECOVERIES</v>
          </cell>
          <cell r="B144">
            <v>140</v>
          </cell>
          <cell r="E144">
            <v>0</v>
          </cell>
          <cell r="G144">
            <v>0</v>
          </cell>
          <cell r="I144">
            <v>0</v>
          </cell>
          <cell r="K144">
            <v>0</v>
          </cell>
          <cell r="M144">
            <v>0</v>
          </cell>
          <cell r="O144">
            <v>0</v>
          </cell>
          <cell r="Q144">
            <v>0</v>
          </cell>
          <cell r="S144">
            <v>0</v>
          </cell>
          <cell r="U144">
            <v>0</v>
          </cell>
          <cell r="W144">
            <v>0</v>
          </cell>
          <cell r="Y144">
            <v>0</v>
          </cell>
          <cell r="AA144">
            <v>0</v>
          </cell>
          <cell r="AB144">
            <v>0</v>
          </cell>
        </row>
        <row r="145">
          <cell r="A145" t="str">
            <v>WINDOW COVER -F4 CLEAR</v>
          </cell>
          <cell r="B145">
            <v>15</v>
          </cell>
          <cell r="E145">
            <v>0</v>
          </cell>
          <cell r="G145">
            <v>0</v>
          </cell>
          <cell r="I145">
            <v>0</v>
          </cell>
          <cell r="K145">
            <v>0</v>
          </cell>
          <cell r="M145">
            <v>0</v>
          </cell>
          <cell r="O145">
            <v>0</v>
          </cell>
          <cell r="Q145">
            <v>0</v>
          </cell>
          <cell r="S145">
            <v>0</v>
          </cell>
          <cell r="U145">
            <v>0</v>
          </cell>
          <cell r="W145">
            <v>0</v>
          </cell>
          <cell r="Y145">
            <v>0</v>
          </cell>
          <cell r="AA145">
            <v>0</v>
          </cell>
          <cell r="AB145">
            <v>0</v>
          </cell>
        </row>
        <row r="146">
          <cell r="A146" t="str">
            <v>WRITING PAD</v>
          </cell>
          <cell r="B146">
            <v>40</v>
          </cell>
          <cell r="D146">
            <v>2</v>
          </cell>
          <cell r="E146">
            <v>0</v>
          </cell>
          <cell r="F146">
            <v>2</v>
          </cell>
          <cell r="G146">
            <v>0</v>
          </cell>
          <cell r="I146">
            <v>0</v>
          </cell>
          <cell r="J146">
            <v>2</v>
          </cell>
          <cell r="K146">
            <v>0</v>
          </cell>
          <cell r="L146">
            <v>2</v>
          </cell>
          <cell r="M146">
            <v>0</v>
          </cell>
          <cell r="N146">
            <v>2</v>
          </cell>
          <cell r="O146">
            <v>0</v>
          </cell>
          <cell r="P146">
            <v>2</v>
          </cell>
          <cell r="Q146">
            <v>0</v>
          </cell>
          <cell r="R146">
            <v>2</v>
          </cell>
          <cell r="S146">
            <v>0</v>
          </cell>
          <cell r="T146">
            <v>2</v>
          </cell>
          <cell r="U146">
            <v>0</v>
          </cell>
          <cell r="V146">
            <v>2</v>
          </cell>
          <cell r="W146">
            <v>0</v>
          </cell>
          <cell r="X146">
            <v>2</v>
          </cell>
          <cell r="Y146">
            <v>0</v>
          </cell>
          <cell r="Z146">
            <v>2</v>
          </cell>
          <cell r="AA146">
            <v>0</v>
          </cell>
          <cell r="AB146">
            <v>0</v>
          </cell>
        </row>
        <row r="147">
          <cell r="A147" t="str">
            <v>WINDOW ENVELOPES</v>
          </cell>
          <cell r="B147">
            <v>3.75</v>
          </cell>
          <cell r="D147">
            <v>25</v>
          </cell>
          <cell r="E147">
            <v>0</v>
          </cell>
          <cell r="F147">
            <v>25</v>
          </cell>
          <cell r="G147">
            <v>0</v>
          </cell>
          <cell r="H147">
            <v>200</v>
          </cell>
          <cell r="I147">
            <v>0</v>
          </cell>
          <cell r="J147">
            <v>25</v>
          </cell>
          <cell r="K147">
            <v>0</v>
          </cell>
          <cell r="L147">
            <v>25</v>
          </cell>
          <cell r="M147">
            <v>0</v>
          </cell>
          <cell r="N147">
            <v>25</v>
          </cell>
          <cell r="O147">
            <v>0</v>
          </cell>
          <cell r="P147">
            <v>25</v>
          </cell>
          <cell r="Q147">
            <v>0</v>
          </cell>
          <cell r="S147">
            <v>0</v>
          </cell>
          <cell r="T147">
            <v>25</v>
          </cell>
          <cell r="U147">
            <v>0</v>
          </cell>
          <cell r="V147">
            <v>25</v>
          </cell>
          <cell r="W147">
            <v>0</v>
          </cell>
          <cell r="X147">
            <v>25</v>
          </cell>
          <cell r="Y147">
            <v>200</v>
          </cell>
          <cell r="Z147">
            <v>25</v>
          </cell>
          <cell r="AA147">
            <v>0</v>
          </cell>
          <cell r="AB147">
            <v>0</v>
          </cell>
        </row>
        <row r="148">
          <cell r="A148" t="str">
            <v>BODYLINE WRAPPING PAPER</v>
          </cell>
          <cell r="B148">
            <v>12</v>
          </cell>
          <cell r="E148">
            <v>0</v>
          </cell>
          <cell r="G148">
            <v>0</v>
          </cell>
          <cell r="I148">
            <v>0</v>
          </cell>
          <cell r="K148">
            <v>0</v>
          </cell>
          <cell r="M148">
            <v>0</v>
          </cell>
          <cell r="O148">
            <v>0</v>
          </cell>
          <cell r="Q148">
            <v>0</v>
          </cell>
          <cell r="S148">
            <v>0</v>
          </cell>
          <cell r="U148">
            <v>0</v>
          </cell>
          <cell r="W148">
            <v>0</v>
          </cell>
          <cell r="Y148">
            <v>0</v>
          </cell>
          <cell r="AA148">
            <v>0</v>
          </cell>
          <cell r="AB148">
            <v>0</v>
          </cell>
        </row>
        <row r="149">
          <cell r="E149">
            <v>2357.5</v>
          </cell>
          <cell r="G149">
            <v>255</v>
          </cell>
          <cell r="I149">
            <v>467</v>
          </cell>
          <cell r="K149">
            <v>92.5</v>
          </cell>
          <cell r="M149">
            <v>273</v>
          </cell>
          <cell r="O149">
            <v>0</v>
          </cell>
          <cell r="Q149">
            <v>1036</v>
          </cell>
          <cell r="S149">
            <v>21716.260000000002</v>
          </cell>
          <cell r="U149">
            <v>22185.05</v>
          </cell>
          <cell r="W149">
            <v>22437.05</v>
          </cell>
          <cell r="Y149">
            <v>257</v>
          </cell>
          <cell r="AA149">
            <v>0</v>
          </cell>
          <cell r="AB149">
            <v>5066</v>
          </cell>
        </row>
      </sheetData>
      <sheetData sheetId="4" refreshError="1">
        <row r="10">
          <cell r="A10" t="str">
            <v>A B H FORMS</v>
          </cell>
          <cell r="B10">
            <v>5</v>
          </cell>
          <cell r="E10">
            <v>0</v>
          </cell>
          <cell r="G10">
            <v>0</v>
          </cell>
          <cell r="I10">
            <v>0</v>
          </cell>
          <cell r="K10">
            <v>0</v>
          </cell>
          <cell r="M10">
            <v>0</v>
          </cell>
          <cell r="O10">
            <v>0</v>
          </cell>
          <cell r="Q10">
            <v>0</v>
          </cell>
          <cell r="S10">
            <v>0</v>
          </cell>
          <cell r="U10">
            <v>0</v>
          </cell>
          <cell r="W10">
            <v>0</v>
          </cell>
          <cell r="Y10">
            <v>0</v>
          </cell>
          <cell r="AA10">
            <v>0</v>
          </cell>
          <cell r="AB10">
            <v>0</v>
          </cell>
        </row>
        <row r="11">
          <cell r="A11" t="str">
            <v>ART PAPER - 150 GSM SIZE A4 YELLOW</v>
          </cell>
          <cell r="B11">
            <v>3</v>
          </cell>
          <cell r="E11">
            <v>0</v>
          </cell>
          <cell r="G11">
            <v>0</v>
          </cell>
          <cell r="I11">
            <v>0</v>
          </cell>
          <cell r="K11">
            <v>0</v>
          </cell>
          <cell r="M11">
            <v>0</v>
          </cell>
          <cell r="O11">
            <v>0</v>
          </cell>
          <cell r="Q11">
            <v>0</v>
          </cell>
          <cell r="S11">
            <v>0</v>
          </cell>
          <cell r="U11">
            <v>0</v>
          </cell>
          <cell r="W11">
            <v>0</v>
          </cell>
          <cell r="Y11">
            <v>0</v>
          </cell>
          <cell r="AA11">
            <v>0</v>
          </cell>
          <cell r="AB11">
            <v>0</v>
          </cell>
        </row>
        <row r="12">
          <cell r="A12" t="str">
            <v>BATTERY PENLIGHT (AA) 1.5V</v>
          </cell>
          <cell r="B12">
            <v>15</v>
          </cell>
          <cell r="E12">
            <v>0</v>
          </cell>
          <cell r="G12">
            <v>0</v>
          </cell>
          <cell r="I12">
            <v>0</v>
          </cell>
          <cell r="K12">
            <v>0</v>
          </cell>
          <cell r="M12">
            <v>0</v>
          </cell>
          <cell r="O12">
            <v>0</v>
          </cell>
          <cell r="Q12">
            <v>0</v>
          </cell>
          <cell r="S12">
            <v>0</v>
          </cell>
          <cell r="U12">
            <v>0</v>
          </cell>
          <cell r="W12">
            <v>0</v>
          </cell>
          <cell r="Y12">
            <v>0</v>
          </cell>
          <cell r="AA12">
            <v>0</v>
          </cell>
          <cell r="AB12">
            <v>0</v>
          </cell>
        </row>
        <row r="13">
          <cell r="A13" t="str">
            <v>BF STK (HR) GRN</v>
          </cell>
          <cell r="B13">
            <v>12.3</v>
          </cell>
          <cell r="C13">
            <v>6</v>
          </cell>
          <cell r="E13">
            <v>0</v>
          </cell>
          <cell r="G13">
            <v>0</v>
          </cell>
          <cell r="I13">
            <v>0</v>
          </cell>
          <cell r="K13">
            <v>0</v>
          </cell>
          <cell r="M13">
            <v>0</v>
          </cell>
          <cell r="O13">
            <v>0</v>
          </cell>
          <cell r="Q13">
            <v>0</v>
          </cell>
          <cell r="S13">
            <v>0</v>
          </cell>
          <cell r="U13">
            <v>0</v>
          </cell>
          <cell r="W13">
            <v>0</v>
          </cell>
          <cell r="Y13">
            <v>0</v>
          </cell>
          <cell r="AA13">
            <v>0</v>
          </cell>
          <cell r="AB13">
            <v>0</v>
          </cell>
        </row>
        <row r="14">
          <cell r="A14" t="str">
            <v>BF STK (HR) RED</v>
          </cell>
          <cell r="B14">
            <v>12.3</v>
          </cell>
          <cell r="C14">
            <v>6</v>
          </cell>
          <cell r="E14">
            <v>0</v>
          </cell>
          <cell r="G14">
            <v>0</v>
          </cell>
          <cell r="I14">
            <v>0</v>
          </cell>
          <cell r="K14">
            <v>0</v>
          </cell>
          <cell r="M14">
            <v>0</v>
          </cell>
          <cell r="O14">
            <v>0</v>
          </cell>
          <cell r="Q14">
            <v>0</v>
          </cell>
          <cell r="S14">
            <v>0</v>
          </cell>
          <cell r="U14">
            <v>0</v>
          </cell>
          <cell r="W14">
            <v>0</v>
          </cell>
          <cell r="Y14">
            <v>0</v>
          </cell>
          <cell r="AA14">
            <v>0</v>
          </cell>
          <cell r="AB14">
            <v>0</v>
          </cell>
        </row>
        <row r="15">
          <cell r="A15" t="str">
            <v>BF STK (HR) YEL</v>
          </cell>
          <cell r="B15">
            <v>12.3</v>
          </cell>
          <cell r="C15">
            <v>6</v>
          </cell>
          <cell r="E15">
            <v>0</v>
          </cell>
          <cell r="G15">
            <v>0</v>
          </cell>
          <cell r="I15">
            <v>0</v>
          </cell>
          <cell r="K15">
            <v>0</v>
          </cell>
          <cell r="M15">
            <v>0</v>
          </cell>
          <cell r="O15">
            <v>0</v>
          </cell>
          <cell r="Q15">
            <v>0</v>
          </cell>
          <cell r="S15">
            <v>0</v>
          </cell>
          <cell r="U15">
            <v>0</v>
          </cell>
          <cell r="W15">
            <v>0</v>
          </cell>
          <cell r="Y15">
            <v>0</v>
          </cell>
          <cell r="AA15">
            <v>0</v>
          </cell>
          <cell r="AB15">
            <v>0</v>
          </cell>
        </row>
        <row r="16">
          <cell r="A16" t="str">
            <v>BINDING WIRE 10.00 MM - IBICO</v>
          </cell>
          <cell r="B16">
            <v>22.68</v>
          </cell>
          <cell r="E16">
            <v>0</v>
          </cell>
          <cell r="G16">
            <v>0</v>
          </cell>
          <cell r="I16">
            <v>0</v>
          </cell>
          <cell r="K16">
            <v>0</v>
          </cell>
          <cell r="M16">
            <v>0</v>
          </cell>
          <cell r="O16">
            <v>0</v>
          </cell>
          <cell r="Q16">
            <v>0</v>
          </cell>
          <cell r="S16">
            <v>0</v>
          </cell>
          <cell r="U16">
            <v>0</v>
          </cell>
          <cell r="W16">
            <v>0</v>
          </cell>
          <cell r="Y16">
            <v>0</v>
          </cell>
          <cell r="AA16">
            <v>0</v>
          </cell>
          <cell r="AB16">
            <v>0</v>
          </cell>
        </row>
        <row r="17">
          <cell r="A17" t="str">
            <v>BINDING WIRE 12.00 MM - IBICO</v>
          </cell>
          <cell r="B17">
            <v>26.25</v>
          </cell>
          <cell r="E17">
            <v>0</v>
          </cell>
          <cell r="G17">
            <v>0</v>
          </cell>
          <cell r="I17">
            <v>0</v>
          </cell>
          <cell r="K17">
            <v>0</v>
          </cell>
          <cell r="M17">
            <v>0</v>
          </cell>
          <cell r="O17">
            <v>0</v>
          </cell>
          <cell r="Q17">
            <v>0</v>
          </cell>
          <cell r="S17">
            <v>0</v>
          </cell>
          <cell r="U17">
            <v>0</v>
          </cell>
          <cell r="W17">
            <v>0</v>
          </cell>
          <cell r="Y17">
            <v>0</v>
          </cell>
          <cell r="AA17">
            <v>0</v>
          </cell>
          <cell r="AB17">
            <v>0</v>
          </cell>
        </row>
        <row r="18">
          <cell r="A18" t="str">
            <v>BINDING WIRE 6.00 MM - IBICO</v>
          </cell>
          <cell r="B18">
            <v>13.65</v>
          </cell>
          <cell r="E18">
            <v>0</v>
          </cell>
          <cell r="G18">
            <v>0</v>
          </cell>
          <cell r="I18">
            <v>0</v>
          </cell>
          <cell r="K18">
            <v>0</v>
          </cell>
          <cell r="M18">
            <v>0</v>
          </cell>
          <cell r="O18">
            <v>0</v>
          </cell>
          <cell r="Q18">
            <v>0</v>
          </cell>
          <cell r="S18">
            <v>0</v>
          </cell>
          <cell r="U18">
            <v>0</v>
          </cell>
          <cell r="W18">
            <v>0</v>
          </cell>
          <cell r="Y18">
            <v>0</v>
          </cell>
          <cell r="AA18">
            <v>0</v>
          </cell>
          <cell r="AB18">
            <v>0</v>
          </cell>
        </row>
        <row r="19">
          <cell r="A19" t="str">
            <v>BINDING WIRE 8.00 MM - IBICO</v>
          </cell>
          <cell r="B19">
            <v>18.899999999999999</v>
          </cell>
          <cell r="E19">
            <v>0</v>
          </cell>
          <cell r="G19">
            <v>0</v>
          </cell>
          <cell r="I19">
            <v>0</v>
          </cell>
          <cell r="K19">
            <v>0</v>
          </cell>
          <cell r="M19">
            <v>0</v>
          </cell>
          <cell r="O19">
            <v>0</v>
          </cell>
          <cell r="Q19">
            <v>0</v>
          </cell>
          <cell r="S19">
            <v>0</v>
          </cell>
          <cell r="U19">
            <v>0</v>
          </cell>
          <cell r="W19">
            <v>0</v>
          </cell>
          <cell r="Y19">
            <v>0</v>
          </cell>
          <cell r="AA19">
            <v>0</v>
          </cell>
          <cell r="AB19">
            <v>0</v>
          </cell>
        </row>
        <row r="20">
          <cell r="A20" t="str">
            <v>BLUE COLOUR BOARDS A4</v>
          </cell>
          <cell r="B20">
            <v>8.5</v>
          </cell>
          <cell r="E20">
            <v>0</v>
          </cell>
          <cell r="G20">
            <v>0</v>
          </cell>
          <cell r="I20">
            <v>0</v>
          </cell>
          <cell r="K20">
            <v>0</v>
          </cell>
          <cell r="M20">
            <v>0</v>
          </cell>
          <cell r="O20">
            <v>0</v>
          </cell>
          <cell r="Q20">
            <v>0</v>
          </cell>
          <cell r="S20">
            <v>0</v>
          </cell>
          <cell r="U20">
            <v>0</v>
          </cell>
          <cell r="W20">
            <v>0</v>
          </cell>
          <cell r="Y20">
            <v>0</v>
          </cell>
          <cell r="AA20">
            <v>0</v>
          </cell>
          <cell r="AB20">
            <v>0</v>
          </cell>
        </row>
        <row r="21">
          <cell r="A21" t="str">
            <v>BOX FILES</v>
          </cell>
          <cell r="B21">
            <v>175</v>
          </cell>
          <cell r="D21">
            <v>2</v>
          </cell>
          <cell r="E21">
            <v>350</v>
          </cell>
          <cell r="G21">
            <v>0</v>
          </cell>
          <cell r="I21">
            <v>0</v>
          </cell>
          <cell r="J21">
            <v>2</v>
          </cell>
          <cell r="K21">
            <v>350</v>
          </cell>
          <cell r="M21">
            <v>0</v>
          </cell>
          <cell r="O21">
            <v>0</v>
          </cell>
          <cell r="Q21">
            <v>0</v>
          </cell>
          <cell r="S21">
            <v>0</v>
          </cell>
          <cell r="U21">
            <v>0</v>
          </cell>
          <cell r="W21">
            <v>0</v>
          </cell>
          <cell r="Y21">
            <v>0</v>
          </cell>
          <cell r="AA21">
            <v>0</v>
          </cell>
          <cell r="AB21">
            <v>700</v>
          </cell>
        </row>
        <row r="22">
          <cell r="A22" t="str">
            <v>BULL DOG CLIP 2" PLASTIC</v>
          </cell>
          <cell r="B22">
            <v>12</v>
          </cell>
          <cell r="D22">
            <v>1</v>
          </cell>
          <cell r="E22">
            <v>12</v>
          </cell>
          <cell r="G22">
            <v>0</v>
          </cell>
          <cell r="I22">
            <v>0</v>
          </cell>
          <cell r="K22">
            <v>0</v>
          </cell>
          <cell r="M22">
            <v>0</v>
          </cell>
          <cell r="O22">
            <v>0</v>
          </cell>
          <cell r="Q22">
            <v>0</v>
          </cell>
          <cell r="S22">
            <v>0</v>
          </cell>
          <cell r="U22">
            <v>0</v>
          </cell>
          <cell r="W22">
            <v>0</v>
          </cell>
          <cell r="Y22">
            <v>0</v>
          </cell>
          <cell r="AA22">
            <v>0</v>
          </cell>
          <cell r="AB22">
            <v>12</v>
          </cell>
        </row>
        <row r="23">
          <cell r="A23" t="str">
            <v>C.R.BOOK 3 COIR</v>
          </cell>
          <cell r="B23">
            <v>30</v>
          </cell>
          <cell r="D23">
            <v>1</v>
          </cell>
          <cell r="E23">
            <v>30</v>
          </cell>
          <cell r="G23">
            <v>0</v>
          </cell>
          <cell r="I23">
            <v>0</v>
          </cell>
          <cell r="J23">
            <v>1</v>
          </cell>
          <cell r="K23">
            <v>30</v>
          </cell>
          <cell r="M23">
            <v>0</v>
          </cell>
          <cell r="O23">
            <v>0</v>
          </cell>
          <cell r="P23">
            <v>1</v>
          </cell>
          <cell r="Q23">
            <v>30</v>
          </cell>
          <cell r="S23">
            <v>0</v>
          </cell>
          <cell r="T23">
            <v>1</v>
          </cell>
          <cell r="U23">
            <v>30</v>
          </cell>
          <cell r="W23">
            <v>0</v>
          </cell>
          <cell r="Y23">
            <v>0</v>
          </cell>
          <cell r="AA23">
            <v>0</v>
          </cell>
          <cell r="AB23">
            <v>120</v>
          </cell>
        </row>
        <row r="24">
          <cell r="A24" t="str">
            <v>CARBON PAPERS (BLUE)</v>
          </cell>
          <cell r="B24">
            <v>135</v>
          </cell>
          <cell r="E24">
            <v>0</v>
          </cell>
          <cell r="G24">
            <v>0</v>
          </cell>
          <cell r="I24">
            <v>0</v>
          </cell>
          <cell r="K24">
            <v>0</v>
          </cell>
          <cell r="M24">
            <v>0</v>
          </cell>
          <cell r="O24">
            <v>0</v>
          </cell>
          <cell r="Q24">
            <v>0</v>
          </cell>
          <cell r="S24">
            <v>0</v>
          </cell>
          <cell r="U24">
            <v>0</v>
          </cell>
          <cell r="W24">
            <v>0</v>
          </cell>
          <cell r="Y24">
            <v>0</v>
          </cell>
          <cell r="AA24">
            <v>0</v>
          </cell>
          <cell r="AB24">
            <v>0</v>
          </cell>
        </row>
        <row r="25">
          <cell r="A25" t="str">
            <v xml:space="preserve">CARDBOARD FILES </v>
          </cell>
          <cell r="B25">
            <v>3.25</v>
          </cell>
          <cell r="D25">
            <v>2</v>
          </cell>
          <cell r="E25">
            <v>6.5</v>
          </cell>
          <cell r="F25">
            <v>2</v>
          </cell>
          <cell r="G25">
            <v>6.5</v>
          </cell>
          <cell r="H25">
            <v>2</v>
          </cell>
          <cell r="I25">
            <v>6.5</v>
          </cell>
          <cell r="J25">
            <v>2</v>
          </cell>
          <cell r="K25">
            <v>6.5</v>
          </cell>
          <cell r="L25">
            <v>2</v>
          </cell>
          <cell r="M25">
            <v>6.5</v>
          </cell>
          <cell r="N25">
            <v>2</v>
          </cell>
          <cell r="O25">
            <v>6.5</v>
          </cell>
          <cell r="Q25">
            <v>0</v>
          </cell>
          <cell r="R25">
            <v>2</v>
          </cell>
          <cell r="S25">
            <v>6.5</v>
          </cell>
          <cell r="T25">
            <v>2</v>
          </cell>
          <cell r="U25">
            <v>6.5</v>
          </cell>
          <cell r="W25">
            <v>0</v>
          </cell>
          <cell r="X25">
            <v>2</v>
          </cell>
          <cell r="Y25">
            <v>6.5</v>
          </cell>
          <cell r="Z25">
            <v>2</v>
          </cell>
          <cell r="AA25">
            <v>6.5</v>
          </cell>
          <cell r="AB25">
            <v>65</v>
          </cell>
        </row>
        <row r="26">
          <cell r="A26" t="str">
            <v>CARDBOARD FILES (Printed - Blue)</v>
          </cell>
          <cell r="B26">
            <v>5.5</v>
          </cell>
          <cell r="E26">
            <v>0</v>
          </cell>
          <cell r="G26">
            <v>0</v>
          </cell>
          <cell r="I26">
            <v>0</v>
          </cell>
          <cell r="K26">
            <v>0</v>
          </cell>
          <cell r="M26">
            <v>0</v>
          </cell>
          <cell r="O26">
            <v>0</v>
          </cell>
          <cell r="Q26">
            <v>0</v>
          </cell>
          <cell r="S26">
            <v>0</v>
          </cell>
          <cell r="U26">
            <v>0</v>
          </cell>
          <cell r="W26">
            <v>0</v>
          </cell>
          <cell r="Y26">
            <v>0</v>
          </cell>
          <cell r="AA26">
            <v>0</v>
          </cell>
          <cell r="AB26">
            <v>0</v>
          </cell>
        </row>
        <row r="27">
          <cell r="A27" t="str">
            <v>CARDBOARD FILES (Printed - Red)</v>
          </cell>
          <cell r="B27">
            <v>5.5</v>
          </cell>
          <cell r="E27">
            <v>0</v>
          </cell>
          <cell r="G27">
            <v>0</v>
          </cell>
          <cell r="I27">
            <v>10</v>
          </cell>
          <cell r="K27">
            <v>0</v>
          </cell>
          <cell r="M27">
            <v>0</v>
          </cell>
          <cell r="O27">
            <v>0</v>
          </cell>
          <cell r="Q27">
            <v>0</v>
          </cell>
          <cell r="S27">
            <v>10</v>
          </cell>
          <cell r="U27">
            <v>0</v>
          </cell>
          <cell r="W27">
            <v>0</v>
          </cell>
          <cell r="Y27">
            <v>0</v>
          </cell>
          <cell r="AA27">
            <v>0</v>
          </cell>
          <cell r="AB27">
            <v>20</v>
          </cell>
        </row>
        <row r="28">
          <cell r="A28" t="str">
            <v>CD (RE WRITABLE)</v>
          </cell>
          <cell r="B28">
            <v>85</v>
          </cell>
          <cell r="C28">
            <v>1</v>
          </cell>
          <cell r="D28">
            <v>1</v>
          </cell>
          <cell r="E28">
            <v>85</v>
          </cell>
          <cell r="F28">
            <v>1</v>
          </cell>
          <cell r="G28">
            <v>0</v>
          </cell>
          <cell r="H28">
            <v>1</v>
          </cell>
          <cell r="I28">
            <v>1</v>
          </cell>
          <cell r="J28">
            <v>1</v>
          </cell>
          <cell r="K28">
            <v>0</v>
          </cell>
          <cell r="M28">
            <v>0</v>
          </cell>
          <cell r="N28">
            <v>1</v>
          </cell>
          <cell r="Q28">
            <v>0</v>
          </cell>
          <cell r="U28">
            <v>0</v>
          </cell>
          <cell r="Y28">
            <v>0</v>
          </cell>
        </row>
        <row r="29">
          <cell r="A29" t="str">
            <v>CELLO TAPE 1"</v>
          </cell>
          <cell r="B29">
            <v>15.46</v>
          </cell>
          <cell r="C29">
            <v>1</v>
          </cell>
          <cell r="D29">
            <v>1</v>
          </cell>
          <cell r="E29">
            <v>15.46</v>
          </cell>
          <cell r="G29">
            <v>0</v>
          </cell>
          <cell r="H29">
            <v>1</v>
          </cell>
          <cell r="I29">
            <v>15.46</v>
          </cell>
          <cell r="J29">
            <v>1</v>
          </cell>
          <cell r="K29">
            <v>15.46</v>
          </cell>
          <cell r="M29">
            <v>0</v>
          </cell>
          <cell r="N29">
            <v>1</v>
          </cell>
          <cell r="O29">
            <v>0</v>
          </cell>
          <cell r="Q29">
            <v>0</v>
          </cell>
          <cell r="R29">
            <v>1</v>
          </cell>
          <cell r="S29">
            <v>15.46</v>
          </cell>
          <cell r="U29">
            <v>0</v>
          </cell>
          <cell r="W29">
            <v>0</v>
          </cell>
          <cell r="X29">
            <v>1</v>
          </cell>
          <cell r="Y29">
            <v>15.46</v>
          </cell>
          <cell r="AA29">
            <v>0</v>
          </cell>
          <cell r="AB29">
            <v>77.300000000000011</v>
          </cell>
        </row>
        <row r="30">
          <cell r="A30" t="str">
            <v>CELLO TAPE 3"</v>
          </cell>
          <cell r="B30">
            <v>52</v>
          </cell>
          <cell r="E30">
            <v>0</v>
          </cell>
          <cell r="G30">
            <v>0</v>
          </cell>
          <cell r="I30">
            <v>0</v>
          </cell>
          <cell r="K30">
            <v>0</v>
          </cell>
          <cell r="M30">
            <v>0</v>
          </cell>
          <cell r="O30">
            <v>0</v>
          </cell>
          <cell r="Q30">
            <v>0</v>
          </cell>
          <cell r="S30">
            <v>0</v>
          </cell>
          <cell r="U30">
            <v>0</v>
          </cell>
          <cell r="W30">
            <v>0</v>
          </cell>
          <cell r="Y30">
            <v>0</v>
          </cell>
          <cell r="AA30">
            <v>0</v>
          </cell>
          <cell r="AB30">
            <v>0</v>
          </cell>
        </row>
        <row r="31">
          <cell r="A31" t="str">
            <v>COMPUTER BINDER 15"*11"</v>
          </cell>
          <cell r="B31">
            <v>160</v>
          </cell>
          <cell r="E31">
            <v>0</v>
          </cell>
          <cell r="G31">
            <v>0</v>
          </cell>
          <cell r="I31">
            <v>0</v>
          </cell>
          <cell r="K31">
            <v>0</v>
          </cell>
          <cell r="M31">
            <v>0</v>
          </cell>
          <cell r="O31">
            <v>0</v>
          </cell>
          <cell r="Q31">
            <v>0</v>
          </cell>
          <cell r="S31">
            <v>0</v>
          </cell>
          <cell r="U31">
            <v>0</v>
          </cell>
          <cell r="W31">
            <v>0</v>
          </cell>
          <cell r="Y31">
            <v>0</v>
          </cell>
          <cell r="AA31">
            <v>0</v>
          </cell>
          <cell r="AB31">
            <v>0</v>
          </cell>
        </row>
        <row r="32">
          <cell r="A32" t="str">
            <v>COMPUTER PAPER 15"*11"</v>
          </cell>
          <cell r="B32">
            <v>745</v>
          </cell>
          <cell r="E32">
            <v>0</v>
          </cell>
          <cell r="G32">
            <v>0</v>
          </cell>
          <cell r="I32">
            <v>0</v>
          </cell>
          <cell r="K32">
            <v>0</v>
          </cell>
          <cell r="M32">
            <v>0</v>
          </cell>
          <cell r="O32">
            <v>0</v>
          </cell>
          <cell r="Q32">
            <v>0</v>
          </cell>
          <cell r="S32">
            <v>0</v>
          </cell>
          <cell r="U32">
            <v>0</v>
          </cell>
          <cell r="W32">
            <v>0</v>
          </cell>
          <cell r="Y32">
            <v>0</v>
          </cell>
          <cell r="AA32">
            <v>0</v>
          </cell>
          <cell r="AB32">
            <v>0</v>
          </cell>
        </row>
        <row r="33">
          <cell r="A33" t="str">
            <v>COMPUTER PAPER 9.5"*11"</v>
          </cell>
          <cell r="B33">
            <v>475</v>
          </cell>
          <cell r="E33">
            <v>0</v>
          </cell>
          <cell r="G33">
            <v>0</v>
          </cell>
          <cell r="I33">
            <v>0</v>
          </cell>
          <cell r="K33">
            <v>0</v>
          </cell>
          <cell r="M33">
            <v>0</v>
          </cell>
          <cell r="O33">
            <v>0</v>
          </cell>
          <cell r="Q33">
            <v>0</v>
          </cell>
          <cell r="S33">
            <v>0</v>
          </cell>
          <cell r="U33">
            <v>0</v>
          </cell>
          <cell r="W33">
            <v>0</v>
          </cell>
          <cell r="Y33">
            <v>0</v>
          </cell>
          <cell r="AA33">
            <v>0</v>
          </cell>
          <cell r="AB33">
            <v>0</v>
          </cell>
        </row>
        <row r="34">
          <cell r="A34" t="str">
            <v>COMPUTER PAPER -APPRAISAL FORMS</v>
          </cell>
          <cell r="B34">
            <v>1380</v>
          </cell>
          <cell r="E34">
            <v>0</v>
          </cell>
          <cell r="I34">
            <v>0</v>
          </cell>
          <cell r="Q34">
            <v>0</v>
          </cell>
          <cell r="U34">
            <v>0</v>
          </cell>
          <cell r="Y34">
            <v>0</v>
          </cell>
          <cell r="AB34">
            <v>0</v>
          </cell>
        </row>
        <row r="35">
          <cell r="A35" t="str">
            <v>CORRECTING FLUID</v>
          </cell>
          <cell r="B35">
            <v>169</v>
          </cell>
          <cell r="D35">
            <v>1</v>
          </cell>
          <cell r="E35">
            <v>169</v>
          </cell>
          <cell r="G35">
            <v>0</v>
          </cell>
          <cell r="I35">
            <v>0</v>
          </cell>
          <cell r="K35">
            <v>0</v>
          </cell>
          <cell r="M35">
            <v>0</v>
          </cell>
          <cell r="N35">
            <v>1</v>
          </cell>
          <cell r="O35">
            <v>169</v>
          </cell>
          <cell r="Q35">
            <v>0</v>
          </cell>
          <cell r="S35">
            <v>0</v>
          </cell>
          <cell r="U35">
            <v>0</v>
          </cell>
          <cell r="V35">
            <v>1</v>
          </cell>
          <cell r="W35">
            <v>169</v>
          </cell>
          <cell r="Y35">
            <v>0</v>
          </cell>
          <cell r="AA35">
            <v>0</v>
          </cell>
          <cell r="AB35">
            <v>507</v>
          </cell>
        </row>
        <row r="36">
          <cell r="A36" t="str">
            <v xml:space="preserve">DATA CARTRIDGE </v>
          </cell>
          <cell r="B36">
            <v>2000</v>
          </cell>
          <cell r="D36">
            <v>1</v>
          </cell>
          <cell r="E36">
            <v>2000</v>
          </cell>
          <cell r="G36">
            <v>0</v>
          </cell>
          <cell r="I36">
            <v>0</v>
          </cell>
          <cell r="K36">
            <v>0</v>
          </cell>
          <cell r="M36">
            <v>0</v>
          </cell>
          <cell r="O36">
            <v>0</v>
          </cell>
          <cell r="Q36">
            <v>0</v>
          </cell>
          <cell r="S36">
            <v>0</v>
          </cell>
          <cell r="U36">
            <v>0</v>
          </cell>
          <cell r="W36">
            <v>0</v>
          </cell>
          <cell r="Y36">
            <v>0</v>
          </cell>
          <cell r="AA36">
            <v>0</v>
          </cell>
          <cell r="AB36">
            <v>2000</v>
          </cell>
        </row>
        <row r="37">
          <cell r="A37" t="str">
            <v>DEATH DONATION FORMS - SINHALA</v>
          </cell>
          <cell r="B37">
            <v>3.5</v>
          </cell>
          <cell r="E37">
            <v>0</v>
          </cell>
          <cell r="G37">
            <v>0</v>
          </cell>
          <cell r="I37">
            <v>0</v>
          </cell>
          <cell r="K37">
            <v>0</v>
          </cell>
          <cell r="M37">
            <v>0</v>
          </cell>
          <cell r="O37">
            <v>0</v>
          </cell>
          <cell r="Q37">
            <v>0</v>
          </cell>
          <cell r="S37">
            <v>0</v>
          </cell>
          <cell r="U37">
            <v>0</v>
          </cell>
          <cell r="W37">
            <v>0</v>
          </cell>
          <cell r="Y37">
            <v>0</v>
          </cell>
          <cell r="AA37">
            <v>0</v>
          </cell>
          <cell r="AB37">
            <v>0</v>
          </cell>
        </row>
        <row r="38">
          <cell r="A38" t="str">
            <v>DISKETTES 3.5M</v>
          </cell>
          <cell r="B38">
            <v>35</v>
          </cell>
          <cell r="E38">
            <v>0</v>
          </cell>
          <cell r="G38">
            <v>0</v>
          </cell>
          <cell r="I38">
            <v>0</v>
          </cell>
          <cell r="K38">
            <v>0</v>
          </cell>
          <cell r="M38">
            <v>0</v>
          </cell>
          <cell r="O38">
            <v>0</v>
          </cell>
          <cell r="Q38">
            <v>0</v>
          </cell>
          <cell r="S38">
            <v>0</v>
          </cell>
          <cell r="U38">
            <v>0</v>
          </cell>
          <cell r="W38">
            <v>0</v>
          </cell>
          <cell r="Y38">
            <v>0</v>
          </cell>
          <cell r="AA38">
            <v>0</v>
          </cell>
          <cell r="AB38">
            <v>0</v>
          </cell>
        </row>
        <row r="39">
          <cell r="A39" t="str">
            <v>DOUBLE SIDE TAPE 1"</v>
          </cell>
          <cell r="B39">
            <v>105</v>
          </cell>
          <cell r="C39">
            <v>2</v>
          </cell>
          <cell r="D39">
            <v>1</v>
          </cell>
          <cell r="E39">
            <v>105</v>
          </cell>
          <cell r="G39">
            <v>0</v>
          </cell>
          <cell r="I39">
            <v>0</v>
          </cell>
          <cell r="J39">
            <v>1</v>
          </cell>
          <cell r="K39">
            <v>105</v>
          </cell>
          <cell r="M39">
            <v>0</v>
          </cell>
          <cell r="O39">
            <v>0</v>
          </cell>
          <cell r="P39">
            <v>1</v>
          </cell>
          <cell r="Q39">
            <v>105</v>
          </cell>
          <cell r="S39">
            <v>5</v>
          </cell>
          <cell r="U39">
            <v>0</v>
          </cell>
          <cell r="W39">
            <v>0</v>
          </cell>
          <cell r="Y39">
            <v>0</v>
          </cell>
          <cell r="AA39">
            <v>0</v>
          </cell>
          <cell r="AB39">
            <v>320</v>
          </cell>
        </row>
        <row r="40">
          <cell r="A40" t="str">
            <v>DRAWING PIN MULTI COLOR</v>
          </cell>
          <cell r="B40">
            <v>55</v>
          </cell>
          <cell r="E40">
            <v>0</v>
          </cell>
          <cell r="G40">
            <v>0</v>
          </cell>
          <cell r="I40">
            <v>0</v>
          </cell>
          <cell r="K40">
            <v>0</v>
          </cell>
          <cell r="M40">
            <v>0</v>
          </cell>
          <cell r="O40">
            <v>0</v>
          </cell>
          <cell r="Q40">
            <v>0</v>
          </cell>
          <cell r="S40">
            <v>0</v>
          </cell>
          <cell r="U40">
            <v>0</v>
          </cell>
          <cell r="W40">
            <v>10</v>
          </cell>
          <cell r="Y40">
            <v>0</v>
          </cell>
          <cell r="AA40">
            <v>0</v>
          </cell>
          <cell r="AB40">
            <v>10</v>
          </cell>
        </row>
        <row r="41">
          <cell r="A41" t="str">
            <v>EMPLOYEE PERSONNEL RECORDS</v>
          </cell>
          <cell r="B41">
            <v>4.5</v>
          </cell>
          <cell r="E41">
            <v>0</v>
          </cell>
          <cell r="G41">
            <v>0</v>
          </cell>
          <cell r="I41">
            <v>0</v>
          </cell>
          <cell r="K41">
            <v>0</v>
          </cell>
          <cell r="M41">
            <v>0</v>
          </cell>
          <cell r="O41">
            <v>0</v>
          </cell>
          <cell r="Q41">
            <v>0</v>
          </cell>
          <cell r="S41">
            <v>0</v>
          </cell>
          <cell r="U41">
            <v>0</v>
          </cell>
          <cell r="W41">
            <v>0</v>
          </cell>
          <cell r="Y41">
            <v>0</v>
          </cell>
          <cell r="AA41">
            <v>0</v>
          </cell>
          <cell r="AB41">
            <v>0</v>
          </cell>
        </row>
        <row r="42">
          <cell r="A42" t="str">
            <v>EMPLOYEE REC.EVALUATION FORM</v>
          </cell>
          <cell r="B42">
            <v>110</v>
          </cell>
          <cell r="E42">
            <v>0</v>
          </cell>
          <cell r="G42">
            <v>0</v>
          </cell>
          <cell r="I42">
            <v>0</v>
          </cell>
          <cell r="K42">
            <v>0</v>
          </cell>
          <cell r="M42">
            <v>0</v>
          </cell>
          <cell r="O42">
            <v>0</v>
          </cell>
          <cell r="Q42">
            <v>0</v>
          </cell>
          <cell r="S42">
            <v>0</v>
          </cell>
          <cell r="U42">
            <v>0</v>
          </cell>
          <cell r="W42">
            <v>0</v>
          </cell>
          <cell r="Y42">
            <v>0</v>
          </cell>
          <cell r="AA42">
            <v>0</v>
          </cell>
          <cell r="AB42">
            <v>0</v>
          </cell>
        </row>
        <row r="43">
          <cell r="A43" t="str">
            <v>ENVELOP - PIN MAILER 9.5" X 5.5" INSE - BON</v>
          </cell>
          <cell r="B43">
            <v>4900</v>
          </cell>
          <cell r="E43">
            <v>0</v>
          </cell>
          <cell r="G43">
            <v>0</v>
          </cell>
          <cell r="I43">
            <v>0</v>
          </cell>
          <cell r="K43">
            <v>0</v>
          </cell>
          <cell r="M43">
            <v>0</v>
          </cell>
          <cell r="O43">
            <v>0</v>
          </cell>
          <cell r="Q43">
            <v>0</v>
          </cell>
          <cell r="S43">
            <v>0</v>
          </cell>
          <cell r="U43">
            <v>0</v>
          </cell>
          <cell r="W43">
            <v>0</v>
          </cell>
          <cell r="Y43">
            <v>0</v>
          </cell>
          <cell r="AA43">
            <v>0</v>
          </cell>
          <cell r="AB43">
            <v>0</v>
          </cell>
        </row>
        <row r="44">
          <cell r="A44" t="str">
            <v>ENVELOP - PIN MAILER 9.5" X 5.5" PAY SLIPS</v>
          </cell>
          <cell r="B44">
            <v>3995</v>
          </cell>
          <cell r="E44">
            <v>0</v>
          </cell>
          <cell r="G44">
            <v>0</v>
          </cell>
          <cell r="I44">
            <v>0</v>
          </cell>
          <cell r="K44">
            <v>0</v>
          </cell>
          <cell r="M44">
            <v>0</v>
          </cell>
          <cell r="O44">
            <v>0</v>
          </cell>
          <cell r="Q44">
            <v>0</v>
          </cell>
          <cell r="S44">
            <v>0</v>
          </cell>
          <cell r="U44">
            <v>0</v>
          </cell>
          <cell r="W44">
            <v>0</v>
          </cell>
          <cell r="Y44">
            <v>0</v>
          </cell>
          <cell r="AA44">
            <v>0</v>
          </cell>
          <cell r="AB44">
            <v>0</v>
          </cell>
        </row>
        <row r="45">
          <cell r="A45" t="str">
            <v>ENVELOPES KEY</v>
          </cell>
          <cell r="B45">
            <v>0.45</v>
          </cell>
          <cell r="D45">
            <v>30</v>
          </cell>
          <cell r="E45">
            <v>13.5</v>
          </cell>
          <cell r="F45">
            <v>30</v>
          </cell>
          <cell r="G45">
            <v>13.5</v>
          </cell>
          <cell r="H45">
            <v>30</v>
          </cell>
          <cell r="I45">
            <v>13.5</v>
          </cell>
          <cell r="J45">
            <v>30</v>
          </cell>
          <cell r="K45">
            <v>13.5</v>
          </cell>
          <cell r="L45">
            <v>30</v>
          </cell>
          <cell r="M45">
            <v>13.5</v>
          </cell>
          <cell r="N45">
            <v>30</v>
          </cell>
          <cell r="O45">
            <v>13.5</v>
          </cell>
          <cell r="P45">
            <v>30</v>
          </cell>
          <cell r="Q45">
            <v>13.5</v>
          </cell>
          <cell r="R45">
            <v>30</v>
          </cell>
          <cell r="S45">
            <v>13.5</v>
          </cell>
          <cell r="T45">
            <v>30</v>
          </cell>
          <cell r="U45">
            <v>13.5</v>
          </cell>
          <cell r="V45">
            <v>30</v>
          </cell>
          <cell r="W45">
            <v>13.5</v>
          </cell>
          <cell r="X45">
            <v>30</v>
          </cell>
          <cell r="Y45">
            <v>13.5</v>
          </cell>
          <cell r="Z45">
            <v>30</v>
          </cell>
          <cell r="AA45">
            <v>13.5</v>
          </cell>
          <cell r="AB45">
            <v>162</v>
          </cell>
        </row>
        <row r="46">
          <cell r="A46" t="str">
            <v>ENVELOPS PLAIN WHITE 4.25"*9"</v>
          </cell>
          <cell r="B46">
            <v>0.68</v>
          </cell>
          <cell r="D46">
            <v>10</v>
          </cell>
          <cell r="E46">
            <v>6.8000000000000007</v>
          </cell>
          <cell r="F46">
            <v>10</v>
          </cell>
          <cell r="G46">
            <v>6.8000000000000007</v>
          </cell>
          <cell r="H46">
            <v>10</v>
          </cell>
          <cell r="I46">
            <v>6.8000000000000007</v>
          </cell>
          <cell r="J46">
            <v>10</v>
          </cell>
          <cell r="K46">
            <v>6.8000000000000007</v>
          </cell>
          <cell r="L46">
            <v>10</v>
          </cell>
          <cell r="M46">
            <v>6.8000000000000007</v>
          </cell>
          <cell r="N46">
            <v>10</v>
          </cell>
          <cell r="O46">
            <v>6.8000000000000007</v>
          </cell>
          <cell r="P46">
            <v>10</v>
          </cell>
          <cell r="Q46">
            <v>6.8000000000000007</v>
          </cell>
          <cell r="R46">
            <v>10</v>
          </cell>
          <cell r="S46">
            <v>6.8000000000000007</v>
          </cell>
          <cell r="T46">
            <v>10</v>
          </cell>
          <cell r="U46">
            <v>6.8000000000000007</v>
          </cell>
          <cell r="V46">
            <v>10</v>
          </cell>
          <cell r="W46">
            <v>6.8000000000000007</v>
          </cell>
          <cell r="X46">
            <v>10</v>
          </cell>
          <cell r="Y46">
            <v>6.8000000000000007</v>
          </cell>
          <cell r="Z46">
            <v>10</v>
          </cell>
          <cell r="AA46">
            <v>6.8000000000000007</v>
          </cell>
          <cell r="AB46">
            <v>81.59999999999998</v>
          </cell>
        </row>
        <row r="47">
          <cell r="A47" t="str">
            <v>ENVELOPS PRINTED EXTRA LARGE</v>
          </cell>
          <cell r="B47">
            <v>7</v>
          </cell>
          <cell r="D47">
            <v>10</v>
          </cell>
          <cell r="E47">
            <v>70</v>
          </cell>
          <cell r="F47">
            <v>10</v>
          </cell>
          <cell r="G47">
            <v>70</v>
          </cell>
          <cell r="H47">
            <v>10</v>
          </cell>
          <cell r="I47">
            <v>70</v>
          </cell>
          <cell r="J47">
            <v>10</v>
          </cell>
          <cell r="K47">
            <v>70</v>
          </cell>
          <cell r="L47">
            <v>10</v>
          </cell>
          <cell r="M47">
            <v>70</v>
          </cell>
          <cell r="N47">
            <v>10</v>
          </cell>
          <cell r="O47">
            <v>70</v>
          </cell>
          <cell r="P47">
            <v>10</v>
          </cell>
          <cell r="Q47">
            <v>70</v>
          </cell>
          <cell r="R47">
            <v>10</v>
          </cell>
          <cell r="S47">
            <v>70</v>
          </cell>
          <cell r="T47">
            <v>10</v>
          </cell>
          <cell r="U47">
            <v>70</v>
          </cell>
          <cell r="V47">
            <v>10</v>
          </cell>
          <cell r="W47">
            <v>70</v>
          </cell>
          <cell r="X47">
            <v>10</v>
          </cell>
          <cell r="Y47">
            <v>70</v>
          </cell>
          <cell r="Z47">
            <v>10</v>
          </cell>
          <cell r="AA47">
            <v>70</v>
          </cell>
          <cell r="AB47">
            <v>840</v>
          </cell>
        </row>
        <row r="48">
          <cell r="A48" t="str">
            <v>ERASERS</v>
          </cell>
          <cell r="B48">
            <v>14</v>
          </cell>
          <cell r="C48">
            <v>1</v>
          </cell>
          <cell r="D48">
            <v>2</v>
          </cell>
          <cell r="E48">
            <v>28</v>
          </cell>
          <cell r="G48">
            <v>0</v>
          </cell>
          <cell r="I48">
            <v>0</v>
          </cell>
          <cell r="K48">
            <v>0</v>
          </cell>
          <cell r="M48">
            <v>0</v>
          </cell>
          <cell r="O48">
            <v>0</v>
          </cell>
          <cell r="Q48">
            <v>0</v>
          </cell>
          <cell r="S48">
            <v>0</v>
          </cell>
          <cell r="U48">
            <v>0</v>
          </cell>
          <cell r="W48">
            <v>0</v>
          </cell>
          <cell r="Y48">
            <v>0</v>
          </cell>
          <cell r="AA48">
            <v>0</v>
          </cell>
          <cell r="AB48">
            <v>28</v>
          </cell>
        </row>
        <row r="49">
          <cell r="A49" t="str">
            <v>EXIT PASS</v>
          </cell>
          <cell r="B49">
            <v>92</v>
          </cell>
          <cell r="E49">
            <v>0</v>
          </cell>
          <cell r="G49">
            <v>0</v>
          </cell>
          <cell r="I49">
            <v>0</v>
          </cell>
          <cell r="K49">
            <v>0</v>
          </cell>
          <cell r="M49">
            <v>0</v>
          </cell>
          <cell r="O49">
            <v>0</v>
          </cell>
          <cell r="Q49">
            <v>0</v>
          </cell>
          <cell r="S49">
            <v>0</v>
          </cell>
          <cell r="U49">
            <v>0</v>
          </cell>
          <cell r="W49">
            <v>0</v>
          </cell>
          <cell r="X49">
            <v>2</v>
          </cell>
          <cell r="Y49">
            <v>184</v>
          </cell>
          <cell r="AA49">
            <v>0</v>
          </cell>
          <cell r="AB49">
            <v>184</v>
          </cell>
        </row>
        <row r="50">
          <cell r="A50" t="str">
            <v>FAX ROLL 210 X 50 X 25.4</v>
          </cell>
          <cell r="B50">
            <v>210</v>
          </cell>
          <cell r="D50">
            <v>1</v>
          </cell>
          <cell r="E50">
            <v>210</v>
          </cell>
          <cell r="F50">
            <v>1</v>
          </cell>
          <cell r="G50">
            <v>210</v>
          </cell>
          <cell r="H50">
            <v>1</v>
          </cell>
          <cell r="I50">
            <v>210</v>
          </cell>
          <cell r="J50">
            <v>1</v>
          </cell>
          <cell r="K50">
            <v>210</v>
          </cell>
          <cell r="M50">
            <v>0</v>
          </cell>
          <cell r="N50">
            <v>1</v>
          </cell>
          <cell r="O50">
            <v>210</v>
          </cell>
          <cell r="P50">
            <v>1</v>
          </cell>
          <cell r="Q50">
            <v>210</v>
          </cell>
          <cell r="S50">
            <v>0</v>
          </cell>
          <cell r="T50">
            <v>1</v>
          </cell>
          <cell r="U50">
            <v>210</v>
          </cell>
          <cell r="W50">
            <v>0</v>
          </cell>
          <cell r="Y50">
            <v>0</v>
          </cell>
          <cell r="AA50">
            <v>0</v>
          </cell>
          <cell r="AB50">
            <v>1470</v>
          </cell>
        </row>
        <row r="51">
          <cell r="A51" t="str">
            <v>FILE SEPARATORS - PLASTIC</v>
          </cell>
          <cell r="B51">
            <v>40</v>
          </cell>
          <cell r="D51">
            <v>10</v>
          </cell>
          <cell r="E51">
            <v>400</v>
          </cell>
          <cell r="G51">
            <v>0</v>
          </cell>
          <cell r="I51">
            <v>0</v>
          </cell>
          <cell r="K51">
            <v>0</v>
          </cell>
          <cell r="M51">
            <v>0</v>
          </cell>
          <cell r="O51">
            <v>0</v>
          </cell>
          <cell r="Q51">
            <v>0</v>
          </cell>
          <cell r="S51">
            <v>0</v>
          </cell>
          <cell r="U51">
            <v>0</v>
          </cell>
          <cell r="W51">
            <v>0</v>
          </cell>
          <cell r="Y51">
            <v>0</v>
          </cell>
          <cell r="AA51">
            <v>0</v>
          </cell>
          <cell r="AB51">
            <v>400</v>
          </cell>
        </row>
        <row r="52">
          <cell r="A52" t="str">
            <v>FILLING POCKET (PLASTIC)</v>
          </cell>
          <cell r="B52">
            <v>50</v>
          </cell>
          <cell r="D52">
            <v>5</v>
          </cell>
          <cell r="E52">
            <v>250</v>
          </cell>
          <cell r="F52">
            <v>5</v>
          </cell>
          <cell r="G52">
            <v>250</v>
          </cell>
          <cell r="H52">
            <v>5</v>
          </cell>
          <cell r="I52">
            <v>250</v>
          </cell>
          <cell r="J52">
            <v>5</v>
          </cell>
          <cell r="K52">
            <v>250</v>
          </cell>
          <cell r="L52">
            <v>5</v>
          </cell>
          <cell r="M52">
            <v>250</v>
          </cell>
          <cell r="N52">
            <v>5</v>
          </cell>
          <cell r="O52">
            <v>250</v>
          </cell>
          <cell r="P52">
            <v>5</v>
          </cell>
          <cell r="Q52">
            <v>250</v>
          </cell>
          <cell r="R52">
            <v>5</v>
          </cell>
          <cell r="S52">
            <v>250</v>
          </cell>
          <cell r="U52">
            <v>0</v>
          </cell>
          <cell r="V52">
            <v>5</v>
          </cell>
          <cell r="W52">
            <v>250</v>
          </cell>
          <cell r="X52">
            <v>5</v>
          </cell>
          <cell r="Y52">
            <v>250</v>
          </cell>
          <cell r="Z52">
            <v>5</v>
          </cell>
          <cell r="AA52">
            <v>250</v>
          </cell>
          <cell r="AB52">
            <v>2750</v>
          </cell>
        </row>
        <row r="53">
          <cell r="A53" t="str">
            <v>FLAG TAPE (3M)</v>
          </cell>
          <cell r="B53">
            <v>195</v>
          </cell>
          <cell r="D53">
            <v>1</v>
          </cell>
          <cell r="E53">
            <v>195</v>
          </cell>
          <cell r="G53">
            <v>0</v>
          </cell>
          <cell r="I53">
            <v>0</v>
          </cell>
          <cell r="K53">
            <v>0</v>
          </cell>
          <cell r="M53">
            <v>0</v>
          </cell>
          <cell r="O53">
            <v>0</v>
          </cell>
          <cell r="Q53">
            <v>0</v>
          </cell>
          <cell r="S53">
            <v>0</v>
          </cell>
          <cell r="T53">
            <v>1</v>
          </cell>
          <cell r="U53">
            <v>195</v>
          </cell>
          <cell r="W53">
            <v>0</v>
          </cell>
          <cell r="X53">
            <v>1</v>
          </cell>
          <cell r="Y53">
            <v>195</v>
          </cell>
          <cell r="Z53">
            <v>1</v>
          </cell>
          <cell r="AA53">
            <v>195</v>
          </cell>
          <cell r="AB53">
            <v>780</v>
          </cell>
        </row>
        <row r="54">
          <cell r="A54" t="str">
            <v>GATE PASS BOOK H.R.D</v>
          </cell>
          <cell r="B54">
            <v>115</v>
          </cell>
          <cell r="E54">
            <v>0</v>
          </cell>
          <cell r="G54">
            <v>0</v>
          </cell>
          <cell r="I54">
            <v>0</v>
          </cell>
          <cell r="K54">
            <v>0</v>
          </cell>
          <cell r="M54">
            <v>0</v>
          </cell>
          <cell r="O54">
            <v>0</v>
          </cell>
          <cell r="Q54">
            <v>0</v>
          </cell>
          <cell r="S54">
            <v>0</v>
          </cell>
          <cell r="U54">
            <v>0</v>
          </cell>
          <cell r="W54">
            <v>0</v>
          </cell>
          <cell r="Y54">
            <v>0</v>
          </cell>
          <cell r="AA54">
            <v>0</v>
          </cell>
          <cell r="AB54">
            <v>0</v>
          </cell>
        </row>
        <row r="55">
          <cell r="A55" t="str">
            <v>GUM BOTTLE (SMALL)</v>
          </cell>
          <cell r="B55">
            <v>25</v>
          </cell>
          <cell r="E55">
            <v>0</v>
          </cell>
          <cell r="G55">
            <v>0</v>
          </cell>
          <cell r="I55">
            <v>0</v>
          </cell>
          <cell r="K55">
            <v>0</v>
          </cell>
          <cell r="M55">
            <v>0</v>
          </cell>
          <cell r="O55">
            <v>0</v>
          </cell>
          <cell r="Q55">
            <v>0</v>
          </cell>
          <cell r="S55">
            <v>0</v>
          </cell>
          <cell r="U55">
            <v>0</v>
          </cell>
          <cell r="W55">
            <v>0</v>
          </cell>
          <cell r="Y55">
            <v>0</v>
          </cell>
          <cell r="AA55">
            <v>0</v>
          </cell>
          <cell r="AB55">
            <v>0</v>
          </cell>
        </row>
        <row r="56">
          <cell r="A56" t="str">
            <v>GUM TAPE 2" BROWN</v>
          </cell>
          <cell r="B56">
            <v>27.83</v>
          </cell>
          <cell r="C56">
            <v>1</v>
          </cell>
          <cell r="E56">
            <v>0</v>
          </cell>
          <cell r="G56">
            <v>0</v>
          </cell>
          <cell r="I56">
            <v>0</v>
          </cell>
          <cell r="K56">
            <v>0</v>
          </cell>
          <cell r="M56">
            <v>0</v>
          </cell>
          <cell r="O56">
            <v>0</v>
          </cell>
          <cell r="Q56">
            <v>0</v>
          </cell>
          <cell r="S56">
            <v>0</v>
          </cell>
          <cell r="U56">
            <v>0</v>
          </cell>
          <cell r="W56">
            <v>0</v>
          </cell>
          <cell r="Y56">
            <v>0</v>
          </cell>
          <cell r="AA56">
            <v>0</v>
          </cell>
          <cell r="AB56">
            <v>0</v>
          </cell>
        </row>
        <row r="57">
          <cell r="A57" t="str">
            <v>GUM TAPE 2" CLEAR</v>
          </cell>
          <cell r="B57">
            <v>27.82</v>
          </cell>
          <cell r="E57">
            <v>0</v>
          </cell>
          <cell r="G57">
            <v>0</v>
          </cell>
          <cell r="I57">
            <v>0</v>
          </cell>
          <cell r="K57">
            <v>0</v>
          </cell>
          <cell r="M57">
            <v>0</v>
          </cell>
          <cell r="O57">
            <v>0</v>
          </cell>
          <cell r="Q57">
            <v>0</v>
          </cell>
          <cell r="S57">
            <v>0</v>
          </cell>
          <cell r="U57">
            <v>0</v>
          </cell>
          <cell r="W57">
            <v>0</v>
          </cell>
          <cell r="Y57">
            <v>0</v>
          </cell>
          <cell r="AA57">
            <v>0</v>
          </cell>
          <cell r="AB57">
            <v>0</v>
          </cell>
        </row>
        <row r="58">
          <cell r="A58" t="str">
            <v>HIGHLIGHTER (GREEN)</v>
          </cell>
          <cell r="B58">
            <v>45</v>
          </cell>
          <cell r="C58">
            <v>1</v>
          </cell>
          <cell r="D58">
            <v>1</v>
          </cell>
          <cell r="E58">
            <v>45</v>
          </cell>
          <cell r="F58">
            <v>1</v>
          </cell>
          <cell r="G58">
            <v>0</v>
          </cell>
          <cell r="I58">
            <v>0</v>
          </cell>
          <cell r="K58">
            <v>0</v>
          </cell>
          <cell r="L58">
            <v>1</v>
          </cell>
          <cell r="M58">
            <v>0</v>
          </cell>
          <cell r="O58">
            <v>0</v>
          </cell>
          <cell r="Q58">
            <v>0</v>
          </cell>
          <cell r="S58">
            <v>0</v>
          </cell>
          <cell r="U58">
            <v>0</v>
          </cell>
          <cell r="W58">
            <v>0</v>
          </cell>
          <cell r="Y58">
            <v>0</v>
          </cell>
          <cell r="AA58">
            <v>0</v>
          </cell>
          <cell r="AB58">
            <v>45</v>
          </cell>
        </row>
        <row r="59">
          <cell r="A59" t="str">
            <v>HIGHLIGHTER (ORANGE)</v>
          </cell>
          <cell r="B59">
            <v>45</v>
          </cell>
          <cell r="C59">
            <v>1</v>
          </cell>
          <cell r="D59">
            <v>1</v>
          </cell>
          <cell r="E59">
            <v>45</v>
          </cell>
          <cell r="F59">
            <v>1</v>
          </cell>
          <cell r="G59">
            <v>0</v>
          </cell>
          <cell r="H59">
            <v>1</v>
          </cell>
          <cell r="I59">
            <v>45</v>
          </cell>
          <cell r="J59">
            <v>2</v>
          </cell>
          <cell r="K59">
            <v>90</v>
          </cell>
          <cell r="L59">
            <v>1</v>
          </cell>
          <cell r="M59">
            <v>0</v>
          </cell>
          <cell r="O59">
            <v>0</v>
          </cell>
          <cell r="Q59">
            <v>0</v>
          </cell>
          <cell r="S59">
            <v>0</v>
          </cell>
          <cell r="T59">
            <v>2</v>
          </cell>
          <cell r="U59">
            <v>90</v>
          </cell>
          <cell r="V59">
            <v>2</v>
          </cell>
          <cell r="W59">
            <v>90</v>
          </cell>
          <cell r="Y59">
            <v>0</v>
          </cell>
          <cell r="Z59">
            <v>2</v>
          </cell>
          <cell r="AA59">
            <v>90</v>
          </cell>
          <cell r="AB59">
            <v>450</v>
          </cell>
        </row>
        <row r="60">
          <cell r="A60" t="str">
            <v>HIGHLIGHTER (PINK)</v>
          </cell>
          <cell r="B60">
            <v>45</v>
          </cell>
          <cell r="C60">
            <v>1</v>
          </cell>
          <cell r="D60">
            <v>1</v>
          </cell>
          <cell r="E60">
            <v>45</v>
          </cell>
          <cell r="F60">
            <v>1</v>
          </cell>
          <cell r="G60">
            <v>0</v>
          </cell>
          <cell r="H60">
            <v>1</v>
          </cell>
          <cell r="I60">
            <v>45</v>
          </cell>
          <cell r="K60">
            <v>0</v>
          </cell>
          <cell r="L60">
            <v>2</v>
          </cell>
          <cell r="M60">
            <v>90</v>
          </cell>
          <cell r="O60">
            <v>0</v>
          </cell>
          <cell r="Q60">
            <v>0</v>
          </cell>
          <cell r="S60">
            <v>0</v>
          </cell>
          <cell r="T60">
            <v>2</v>
          </cell>
          <cell r="U60">
            <v>90</v>
          </cell>
          <cell r="W60">
            <v>0</v>
          </cell>
          <cell r="Y60">
            <v>0</v>
          </cell>
          <cell r="AA60">
            <v>0</v>
          </cell>
          <cell r="AB60">
            <v>270</v>
          </cell>
        </row>
        <row r="61">
          <cell r="A61" t="str">
            <v>HIGHLIGHTER (YELLOW)</v>
          </cell>
          <cell r="B61">
            <v>45</v>
          </cell>
          <cell r="C61">
            <v>1</v>
          </cell>
          <cell r="D61">
            <v>1</v>
          </cell>
          <cell r="E61">
            <v>45</v>
          </cell>
          <cell r="F61">
            <v>1</v>
          </cell>
          <cell r="G61">
            <v>0</v>
          </cell>
          <cell r="I61">
            <v>0</v>
          </cell>
          <cell r="K61">
            <v>0</v>
          </cell>
          <cell r="L61">
            <v>1</v>
          </cell>
          <cell r="M61">
            <v>0</v>
          </cell>
          <cell r="O61">
            <v>0</v>
          </cell>
          <cell r="Q61">
            <v>0</v>
          </cell>
          <cell r="S61">
            <v>0</v>
          </cell>
          <cell r="U61">
            <v>0</v>
          </cell>
          <cell r="W61">
            <v>0</v>
          </cell>
          <cell r="Y61">
            <v>0</v>
          </cell>
          <cell r="AA61">
            <v>0</v>
          </cell>
          <cell r="AB61">
            <v>45</v>
          </cell>
        </row>
        <row r="62">
          <cell r="A62" t="str">
            <v>ID CARDS CLIPS</v>
          </cell>
          <cell r="B62">
            <v>15</v>
          </cell>
          <cell r="E62">
            <v>0</v>
          </cell>
          <cell r="G62">
            <v>0</v>
          </cell>
          <cell r="I62">
            <v>0</v>
          </cell>
          <cell r="K62">
            <v>0</v>
          </cell>
          <cell r="M62">
            <v>0</v>
          </cell>
          <cell r="O62">
            <v>0</v>
          </cell>
          <cell r="Q62">
            <v>0</v>
          </cell>
          <cell r="S62">
            <v>0</v>
          </cell>
          <cell r="U62">
            <v>0</v>
          </cell>
          <cell r="W62">
            <v>0</v>
          </cell>
          <cell r="Y62">
            <v>0</v>
          </cell>
          <cell r="AA62">
            <v>0</v>
          </cell>
          <cell r="AB62">
            <v>0</v>
          </cell>
        </row>
        <row r="63">
          <cell r="A63" t="str">
            <v>INCREMENTS LETTER SINHALA (2ply Con P)</v>
          </cell>
          <cell r="B63">
            <v>1.65</v>
          </cell>
          <cell r="E63">
            <v>0</v>
          </cell>
          <cell r="G63">
            <v>0</v>
          </cell>
          <cell r="I63">
            <v>0</v>
          </cell>
          <cell r="K63">
            <v>0</v>
          </cell>
          <cell r="M63">
            <v>0</v>
          </cell>
          <cell r="O63">
            <v>0</v>
          </cell>
          <cell r="Q63">
            <v>0</v>
          </cell>
          <cell r="S63">
            <v>0</v>
          </cell>
          <cell r="U63">
            <v>0</v>
          </cell>
          <cell r="W63">
            <v>0</v>
          </cell>
          <cell r="Y63">
            <v>0</v>
          </cell>
          <cell r="AA63">
            <v>0</v>
          </cell>
          <cell r="AB63">
            <v>0</v>
          </cell>
        </row>
        <row r="64">
          <cell r="A64" t="str">
            <v>LAMINATING POUCHES 150X(65X95)MM</v>
          </cell>
          <cell r="B64">
            <v>1.4</v>
          </cell>
          <cell r="E64">
            <v>0</v>
          </cell>
          <cell r="G64">
            <v>0</v>
          </cell>
          <cell r="I64">
            <v>0</v>
          </cell>
          <cell r="K64">
            <v>0</v>
          </cell>
          <cell r="M64">
            <v>0</v>
          </cell>
          <cell r="O64">
            <v>0</v>
          </cell>
          <cell r="Q64">
            <v>0</v>
          </cell>
          <cell r="S64">
            <v>0</v>
          </cell>
          <cell r="U64">
            <v>0</v>
          </cell>
          <cell r="W64">
            <v>0</v>
          </cell>
          <cell r="Y64">
            <v>0</v>
          </cell>
          <cell r="AA64">
            <v>0</v>
          </cell>
          <cell r="AB64">
            <v>0</v>
          </cell>
        </row>
        <row r="65">
          <cell r="A65" t="str">
            <v xml:space="preserve">LAMINATING POUCHES 250X60X91MM </v>
          </cell>
          <cell r="B65">
            <v>2.5</v>
          </cell>
          <cell r="E65">
            <v>0</v>
          </cell>
          <cell r="G65">
            <v>0</v>
          </cell>
          <cell r="I65">
            <v>0</v>
          </cell>
          <cell r="K65">
            <v>0</v>
          </cell>
          <cell r="M65">
            <v>0</v>
          </cell>
          <cell r="O65">
            <v>0</v>
          </cell>
          <cell r="Q65">
            <v>0</v>
          </cell>
          <cell r="S65">
            <v>0</v>
          </cell>
          <cell r="U65">
            <v>0</v>
          </cell>
          <cell r="W65">
            <v>0</v>
          </cell>
          <cell r="Y65">
            <v>0</v>
          </cell>
          <cell r="AA65">
            <v>0</v>
          </cell>
          <cell r="AB65">
            <v>0</v>
          </cell>
        </row>
        <row r="66">
          <cell r="A66" t="str">
            <v>LAMINATING POUCHES 80X(216X303)MM (A4)</v>
          </cell>
          <cell r="B66">
            <v>7.5</v>
          </cell>
          <cell r="E66">
            <v>0</v>
          </cell>
          <cell r="G66">
            <v>0</v>
          </cell>
          <cell r="I66">
            <v>0</v>
          </cell>
          <cell r="K66">
            <v>0</v>
          </cell>
          <cell r="M66">
            <v>0</v>
          </cell>
          <cell r="O66">
            <v>0</v>
          </cell>
          <cell r="Q66">
            <v>0</v>
          </cell>
          <cell r="S66">
            <v>0</v>
          </cell>
          <cell r="U66">
            <v>0</v>
          </cell>
          <cell r="W66">
            <v>0</v>
          </cell>
          <cell r="Y66">
            <v>0</v>
          </cell>
          <cell r="AA66">
            <v>0</v>
          </cell>
          <cell r="AB66">
            <v>0</v>
          </cell>
        </row>
        <row r="67">
          <cell r="A67" t="str">
            <v>LAMINATING POUCHES 80X(303X426)MM (A3)</v>
          </cell>
          <cell r="B67">
            <v>12</v>
          </cell>
          <cell r="E67">
            <v>0</v>
          </cell>
          <cell r="G67">
            <v>0</v>
          </cell>
          <cell r="I67">
            <v>0</v>
          </cell>
          <cell r="K67">
            <v>0</v>
          </cell>
          <cell r="M67">
            <v>0</v>
          </cell>
          <cell r="O67">
            <v>0</v>
          </cell>
          <cell r="Q67">
            <v>0</v>
          </cell>
          <cell r="S67">
            <v>0</v>
          </cell>
          <cell r="U67">
            <v>0</v>
          </cell>
          <cell r="W67">
            <v>0</v>
          </cell>
          <cell r="Y67">
            <v>0</v>
          </cell>
          <cell r="AA67">
            <v>0</v>
          </cell>
          <cell r="AB67">
            <v>0</v>
          </cell>
        </row>
        <row r="68">
          <cell r="A68" t="str">
            <v>LASER TONER (1100)</v>
          </cell>
          <cell r="B68">
            <v>6500</v>
          </cell>
          <cell r="E68">
            <v>0</v>
          </cell>
          <cell r="G68">
            <v>0</v>
          </cell>
          <cell r="I68">
            <v>0</v>
          </cell>
          <cell r="K68">
            <v>0</v>
          </cell>
          <cell r="M68">
            <v>0</v>
          </cell>
          <cell r="O68">
            <v>0</v>
          </cell>
          <cell r="Q68">
            <v>0</v>
          </cell>
          <cell r="S68">
            <v>0</v>
          </cell>
          <cell r="U68">
            <v>0</v>
          </cell>
          <cell r="W68">
            <v>0</v>
          </cell>
          <cell r="Y68">
            <v>0</v>
          </cell>
          <cell r="AA68">
            <v>0</v>
          </cell>
          <cell r="AB68">
            <v>0</v>
          </cell>
        </row>
        <row r="69">
          <cell r="A69" t="str">
            <v>LEAVE APPLICATION FORM (BLUE)</v>
          </cell>
          <cell r="B69">
            <v>80</v>
          </cell>
          <cell r="E69">
            <v>0</v>
          </cell>
          <cell r="G69">
            <v>0</v>
          </cell>
          <cell r="I69">
            <v>0</v>
          </cell>
          <cell r="K69">
            <v>0</v>
          </cell>
          <cell r="M69">
            <v>0</v>
          </cell>
          <cell r="O69">
            <v>0</v>
          </cell>
          <cell r="Q69">
            <v>0</v>
          </cell>
          <cell r="S69">
            <v>0</v>
          </cell>
          <cell r="U69">
            <v>0</v>
          </cell>
          <cell r="W69">
            <v>0</v>
          </cell>
          <cell r="Y69">
            <v>0</v>
          </cell>
          <cell r="AA69">
            <v>0</v>
          </cell>
          <cell r="AB69">
            <v>0</v>
          </cell>
        </row>
        <row r="70">
          <cell r="A70" t="str">
            <v>LEAVE APPLICATION FORM (PINK)</v>
          </cell>
          <cell r="B70">
            <v>80</v>
          </cell>
          <cell r="E70">
            <v>0</v>
          </cell>
          <cell r="G70">
            <v>0</v>
          </cell>
          <cell r="I70">
            <v>0</v>
          </cell>
          <cell r="K70">
            <v>0</v>
          </cell>
          <cell r="M70">
            <v>0</v>
          </cell>
          <cell r="O70">
            <v>0</v>
          </cell>
          <cell r="Q70">
            <v>0</v>
          </cell>
          <cell r="S70">
            <v>0</v>
          </cell>
          <cell r="U70">
            <v>0</v>
          </cell>
          <cell r="W70">
            <v>0</v>
          </cell>
          <cell r="Y70">
            <v>0</v>
          </cell>
          <cell r="AA70">
            <v>0</v>
          </cell>
          <cell r="AB70">
            <v>0</v>
          </cell>
        </row>
        <row r="71">
          <cell r="A71" t="str">
            <v>LETTER - CONFIRMATION - BOOKS X 100</v>
          </cell>
          <cell r="B71">
            <v>145</v>
          </cell>
          <cell r="E71">
            <v>0</v>
          </cell>
          <cell r="G71">
            <v>0</v>
          </cell>
          <cell r="I71">
            <v>0</v>
          </cell>
          <cell r="K71">
            <v>0</v>
          </cell>
          <cell r="M71">
            <v>0</v>
          </cell>
          <cell r="O71">
            <v>0</v>
          </cell>
          <cell r="Q71">
            <v>0</v>
          </cell>
          <cell r="S71">
            <v>0</v>
          </cell>
          <cell r="U71">
            <v>0</v>
          </cell>
          <cell r="W71">
            <v>0</v>
          </cell>
          <cell r="Y71">
            <v>0</v>
          </cell>
          <cell r="AA71">
            <v>0</v>
          </cell>
          <cell r="AB71">
            <v>0</v>
          </cell>
        </row>
        <row r="72">
          <cell r="A72" t="str">
            <v>LETTER HEAD A4</v>
          </cell>
          <cell r="B72">
            <v>1.85</v>
          </cell>
          <cell r="D72">
            <v>100</v>
          </cell>
          <cell r="E72">
            <v>185</v>
          </cell>
          <cell r="F72">
            <v>100</v>
          </cell>
          <cell r="G72">
            <v>185</v>
          </cell>
          <cell r="H72">
            <v>500</v>
          </cell>
          <cell r="I72">
            <v>925</v>
          </cell>
          <cell r="J72">
            <v>100</v>
          </cell>
          <cell r="K72">
            <v>185</v>
          </cell>
          <cell r="L72">
            <v>100</v>
          </cell>
          <cell r="M72">
            <v>185</v>
          </cell>
          <cell r="N72">
            <v>100</v>
          </cell>
          <cell r="O72">
            <v>185</v>
          </cell>
          <cell r="P72">
            <v>100</v>
          </cell>
          <cell r="Q72">
            <v>185</v>
          </cell>
          <cell r="R72">
            <v>100</v>
          </cell>
          <cell r="S72">
            <v>185</v>
          </cell>
          <cell r="T72">
            <v>100</v>
          </cell>
          <cell r="U72">
            <v>185</v>
          </cell>
          <cell r="V72">
            <v>100</v>
          </cell>
          <cell r="W72">
            <v>185</v>
          </cell>
          <cell r="X72">
            <v>100</v>
          </cell>
          <cell r="Y72">
            <v>185</v>
          </cell>
          <cell r="Z72">
            <v>100</v>
          </cell>
          <cell r="AA72">
            <v>185</v>
          </cell>
          <cell r="AB72">
            <v>2960</v>
          </cell>
        </row>
        <row r="73">
          <cell r="A73" t="str">
            <v>LETTER HEADS CONTINUATION PAPER</v>
          </cell>
          <cell r="B73">
            <v>2.25</v>
          </cell>
          <cell r="E73">
            <v>0</v>
          </cell>
          <cell r="G73">
            <v>0</v>
          </cell>
          <cell r="I73">
            <v>0</v>
          </cell>
          <cell r="K73">
            <v>0</v>
          </cell>
          <cell r="M73">
            <v>0</v>
          </cell>
          <cell r="O73">
            <v>0</v>
          </cell>
          <cell r="Q73">
            <v>0</v>
          </cell>
          <cell r="S73">
            <v>0</v>
          </cell>
          <cell r="U73">
            <v>0</v>
          </cell>
          <cell r="W73">
            <v>0</v>
          </cell>
          <cell r="Y73">
            <v>0</v>
          </cell>
          <cell r="AA73">
            <v>0</v>
          </cell>
          <cell r="AB73">
            <v>0</v>
          </cell>
        </row>
        <row r="74">
          <cell r="A74" t="str">
            <v>LETTERS  EXTENSION CONFIRMATION PAD</v>
          </cell>
          <cell r="B74">
            <v>285</v>
          </cell>
          <cell r="E74">
            <v>0</v>
          </cell>
          <cell r="G74">
            <v>0</v>
          </cell>
          <cell r="I74">
            <v>0</v>
          </cell>
          <cell r="K74">
            <v>0</v>
          </cell>
          <cell r="M74">
            <v>0</v>
          </cell>
          <cell r="O74">
            <v>0</v>
          </cell>
          <cell r="Q74">
            <v>0</v>
          </cell>
          <cell r="S74">
            <v>0</v>
          </cell>
          <cell r="U74">
            <v>0</v>
          </cell>
          <cell r="W74">
            <v>0</v>
          </cell>
          <cell r="Y74">
            <v>0</v>
          </cell>
          <cell r="AA74">
            <v>0</v>
          </cell>
          <cell r="AB74">
            <v>0</v>
          </cell>
        </row>
        <row r="75">
          <cell r="A75" t="str">
            <v>LETTERS PROBATION - EXTENSION PAD</v>
          </cell>
          <cell r="B75">
            <v>285</v>
          </cell>
          <cell r="E75">
            <v>0</v>
          </cell>
          <cell r="G75">
            <v>0</v>
          </cell>
          <cell r="I75">
            <v>0</v>
          </cell>
          <cell r="K75">
            <v>0</v>
          </cell>
          <cell r="M75">
            <v>0</v>
          </cell>
          <cell r="O75">
            <v>0</v>
          </cell>
          <cell r="Q75">
            <v>0</v>
          </cell>
          <cell r="S75">
            <v>0</v>
          </cell>
          <cell r="U75">
            <v>0</v>
          </cell>
          <cell r="W75">
            <v>0</v>
          </cell>
          <cell r="Y75">
            <v>0</v>
          </cell>
          <cell r="AA75">
            <v>0</v>
          </cell>
          <cell r="AB75">
            <v>0</v>
          </cell>
        </row>
        <row r="76">
          <cell r="A76" t="str">
            <v>MAGI BOARD PEN (BLACK)</v>
          </cell>
          <cell r="B76">
            <v>45</v>
          </cell>
          <cell r="E76">
            <v>0</v>
          </cell>
          <cell r="G76">
            <v>0</v>
          </cell>
          <cell r="I76">
            <v>0</v>
          </cell>
          <cell r="K76">
            <v>0</v>
          </cell>
          <cell r="M76">
            <v>0</v>
          </cell>
          <cell r="O76">
            <v>0</v>
          </cell>
          <cell r="Q76">
            <v>0</v>
          </cell>
          <cell r="S76">
            <v>0</v>
          </cell>
          <cell r="U76">
            <v>0</v>
          </cell>
          <cell r="W76">
            <v>0</v>
          </cell>
          <cell r="Y76">
            <v>0</v>
          </cell>
          <cell r="AA76">
            <v>0</v>
          </cell>
          <cell r="AB76">
            <v>0</v>
          </cell>
        </row>
        <row r="77">
          <cell r="A77" t="str">
            <v>MAGI BOARD PEN (BLUE)</v>
          </cell>
          <cell r="B77">
            <v>45</v>
          </cell>
          <cell r="E77">
            <v>0</v>
          </cell>
          <cell r="K77">
            <v>0</v>
          </cell>
          <cell r="Q77">
            <v>0</v>
          </cell>
          <cell r="W77">
            <v>0</v>
          </cell>
          <cell r="AA77">
            <v>0</v>
          </cell>
          <cell r="AB77">
            <v>0</v>
          </cell>
        </row>
        <row r="78">
          <cell r="A78" t="str">
            <v>MAGI BOARD PEN (GREEN)</v>
          </cell>
          <cell r="B78">
            <v>45</v>
          </cell>
          <cell r="E78">
            <v>0</v>
          </cell>
          <cell r="G78">
            <v>0</v>
          </cell>
          <cell r="I78">
            <v>0</v>
          </cell>
          <cell r="K78">
            <v>0</v>
          </cell>
          <cell r="M78">
            <v>0</v>
          </cell>
          <cell r="O78">
            <v>0</v>
          </cell>
          <cell r="Q78">
            <v>0</v>
          </cell>
          <cell r="S78">
            <v>0</v>
          </cell>
          <cell r="U78">
            <v>0</v>
          </cell>
          <cell r="W78">
            <v>0</v>
          </cell>
          <cell r="Y78">
            <v>0</v>
          </cell>
          <cell r="AA78">
            <v>0</v>
          </cell>
          <cell r="AB78">
            <v>0</v>
          </cell>
        </row>
        <row r="79">
          <cell r="A79" t="str">
            <v>MAGI BOARD PEN (RED)</v>
          </cell>
          <cell r="B79">
            <v>45</v>
          </cell>
          <cell r="E79">
            <v>0</v>
          </cell>
          <cell r="G79">
            <v>0</v>
          </cell>
          <cell r="I79">
            <v>0</v>
          </cell>
          <cell r="K79">
            <v>0</v>
          </cell>
          <cell r="M79">
            <v>0</v>
          </cell>
          <cell r="O79">
            <v>0</v>
          </cell>
          <cell r="Q79">
            <v>0</v>
          </cell>
          <cell r="S79">
            <v>0</v>
          </cell>
          <cell r="U79">
            <v>0</v>
          </cell>
          <cell r="W79">
            <v>0</v>
          </cell>
          <cell r="Y79">
            <v>0</v>
          </cell>
          <cell r="AA79">
            <v>0</v>
          </cell>
          <cell r="AB79">
            <v>0</v>
          </cell>
        </row>
        <row r="80">
          <cell r="A80" t="str">
            <v>MASKING TAPE 1"</v>
          </cell>
          <cell r="B80">
            <v>47.5</v>
          </cell>
          <cell r="E80">
            <v>0</v>
          </cell>
          <cell r="G80">
            <v>0</v>
          </cell>
          <cell r="I80">
            <v>0</v>
          </cell>
          <cell r="K80">
            <v>0</v>
          </cell>
          <cell r="M80">
            <v>0</v>
          </cell>
          <cell r="O80">
            <v>0</v>
          </cell>
          <cell r="Q80">
            <v>0</v>
          </cell>
          <cell r="S80">
            <v>0</v>
          </cell>
          <cell r="U80">
            <v>0</v>
          </cell>
          <cell r="W80">
            <v>0</v>
          </cell>
          <cell r="Y80">
            <v>0</v>
          </cell>
          <cell r="AA80">
            <v>0</v>
          </cell>
          <cell r="AB80">
            <v>0</v>
          </cell>
        </row>
        <row r="81">
          <cell r="A81" t="str">
            <v>MASKING TAPE 2"</v>
          </cell>
          <cell r="B81">
            <v>110</v>
          </cell>
          <cell r="E81">
            <v>0</v>
          </cell>
          <cell r="G81">
            <v>0</v>
          </cell>
          <cell r="I81">
            <v>0</v>
          </cell>
          <cell r="K81">
            <v>0</v>
          </cell>
          <cell r="M81">
            <v>0</v>
          </cell>
          <cell r="O81">
            <v>0</v>
          </cell>
          <cell r="Q81">
            <v>0</v>
          </cell>
          <cell r="S81">
            <v>0</v>
          </cell>
          <cell r="U81">
            <v>0</v>
          </cell>
          <cell r="W81">
            <v>0</v>
          </cell>
          <cell r="Y81">
            <v>0</v>
          </cell>
          <cell r="AA81">
            <v>0</v>
          </cell>
          <cell r="AB81">
            <v>0</v>
          </cell>
        </row>
        <row r="82">
          <cell r="A82" t="str">
            <v>MEDICAL CERTIFICATE</v>
          </cell>
          <cell r="B82">
            <v>40</v>
          </cell>
          <cell r="E82">
            <v>0</v>
          </cell>
          <cell r="G82">
            <v>0</v>
          </cell>
          <cell r="I82">
            <v>0</v>
          </cell>
          <cell r="K82">
            <v>0</v>
          </cell>
          <cell r="M82">
            <v>0</v>
          </cell>
          <cell r="O82">
            <v>0</v>
          </cell>
          <cell r="Q82">
            <v>0</v>
          </cell>
          <cell r="S82">
            <v>0</v>
          </cell>
          <cell r="U82">
            <v>0</v>
          </cell>
          <cell r="W82">
            <v>0</v>
          </cell>
          <cell r="Y82">
            <v>0</v>
          </cell>
          <cell r="AA82">
            <v>0</v>
          </cell>
          <cell r="AB82">
            <v>0</v>
          </cell>
        </row>
        <row r="83">
          <cell r="A83" t="str">
            <v>MEDICAL RECORD SHEET - GREEN</v>
          </cell>
          <cell r="B83">
            <v>1.9</v>
          </cell>
          <cell r="E83">
            <v>0</v>
          </cell>
          <cell r="G83">
            <v>0</v>
          </cell>
          <cell r="I83">
            <v>0</v>
          </cell>
          <cell r="K83">
            <v>0</v>
          </cell>
          <cell r="M83">
            <v>0</v>
          </cell>
          <cell r="O83">
            <v>0</v>
          </cell>
          <cell r="Q83">
            <v>0</v>
          </cell>
          <cell r="S83">
            <v>0</v>
          </cell>
          <cell r="U83">
            <v>0</v>
          </cell>
          <cell r="W83">
            <v>0</v>
          </cell>
          <cell r="Y83">
            <v>0</v>
          </cell>
          <cell r="AA83">
            <v>0</v>
          </cell>
          <cell r="AB83">
            <v>0</v>
          </cell>
        </row>
        <row r="84">
          <cell r="A84" t="str">
            <v>MEDICAL RECORD SHEET- WHITE</v>
          </cell>
          <cell r="B84">
            <v>1.9</v>
          </cell>
          <cell r="E84">
            <v>0</v>
          </cell>
          <cell r="G84">
            <v>0</v>
          </cell>
          <cell r="I84">
            <v>0</v>
          </cell>
          <cell r="K84">
            <v>0</v>
          </cell>
          <cell r="M84">
            <v>0</v>
          </cell>
          <cell r="O84">
            <v>0</v>
          </cell>
          <cell r="Q84">
            <v>0</v>
          </cell>
          <cell r="S84">
            <v>0</v>
          </cell>
          <cell r="U84">
            <v>285</v>
          </cell>
          <cell r="W84">
            <v>0</v>
          </cell>
          <cell r="Y84">
            <v>0</v>
          </cell>
          <cell r="AA84">
            <v>0</v>
          </cell>
          <cell r="AB84">
            <v>285</v>
          </cell>
        </row>
        <row r="85">
          <cell r="A85" t="str">
            <v>MEDICAL RECORD SHEET-BLUE</v>
          </cell>
          <cell r="B85">
            <v>1.9</v>
          </cell>
          <cell r="E85">
            <v>0</v>
          </cell>
          <cell r="G85">
            <v>0</v>
          </cell>
          <cell r="I85">
            <v>0</v>
          </cell>
          <cell r="K85">
            <v>0</v>
          </cell>
          <cell r="M85">
            <v>0</v>
          </cell>
          <cell r="O85">
            <v>0</v>
          </cell>
          <cell r="Q85">
            <v>0</v>
          </cell>
          <cell r="S85">
            <v>0</v>
          </cell>
          <cell r="U85">
            <v>0</v>
          </cell>
          <cell r="W85">
            <v>0</v>
          </cell>
          <cell r="Y85">
            <v>0</v>
          </cell>
          <cell r="AA85">
            <v>0</v>
          </cell>
          <cell r="AB85">
            <v>0</v>
          </cell>
        </row>
        <row r="86">
          <cell r="A86" t="str">
            <v>MEDICAL RECORD SHEET-GREEN</v>
          </cell>
          <cell r="B86">
            <v>1.9</v>
          </cell>
          <cell r="E86">
            <v>0</v>
          </cell>
          <cell r="G86">
            <v>0</v>
          </cell>
          <cell r="I86">
            <v>0</v>
          </cell>
          <cell r="K86">
            <v>0</v>
          </cell>
          <cell r="M86">
            <v>0</v>
          </cell>
          <cell r="O86">
            <v>0</v>
          </cell>
          <cell r="Q86">
            <v>0</v>
          </cell>
          <cell r="S86">
            <v>0</v>
          </cell>
          <cell r="U86">
            <v>0</v>
          </cell>
          <cell r="W86">
            <v>0</v>
          </cell>
          <cell r="Y86">
            <v>0</v>
          </cell>
          <cell r="AA86">
            <v>0</v>
          </cell>
          <cell r="AB86">
            <v>0</v>
          </cell>
        </row>
        <row r="87">
          <cell r="A87" t="str">
            <v>MEDICAL RECORD SHEET-PINK</v>
          </cell>
          <cell r="B87">
            <v>1.9</v>
          </cell>
          <cell r="E87">
            <v>0</v>
          </cell>
          <cell r="G87">
            <v>0</v>
          </cell>
          <cell r="I87">
            <v>0</v>
          </cell>
          <cell r="K87">
            <v>0</v>
          </cell>
          <cell r="M87">
            <v>0</v>
          </cell>
          <cell r="O87">
            <v>0</v>
          </cell>
          <cell r="Q87">
            <v>0</v>
          </cell>
          <cell r="S87">
            <v>0</v>
          </cell>
          <cell r="U87">
            <v>0</v>
          </cell>
          <cell r="W87">
            <v>0</v>
          </cell>
          <cell r="Y87">
            <v>0</v>
          </cell>
          <cell r="AA87">
            <v>0</v>
          </cell>
          <cell r="AB87">
            <v>0</v>
          </cell>
        </row>
        <row r="88">
          <cell r="A88" t="str">
            <v>MEDICAL RECORD SHEET-YELLOW</v>
          </cell>
          <cell r="B88">
            <v>1.9</v>
          </cell>
          <cell r="E88">
            <v>0</v>
          </cell>
          <cell r="G88">
            <v>0</v>
          </cell>
          <cell r="I88">
            <v>0</v>
          </cell>
          <cell r="K88">
            <v>0</v>
          </cell>
          <cell r="M88">
            <v>0</v>
          </cell>
          <cell r="O88">
            <v>0</v>
          </cell>
          <cell r="Q88">
            <v>0</v>
          </cell>
          <cell r="S88">
            <v>0</v>
          </cell>
          <cell r="U88">
            <v>0</v>
          </cell>
          <cell r="W88">
            <v>0</v>
          </cell>
          <cell r="Y88">
            <v>0</v>
          </cell>
          <cell r="AA88">
            <v>0</v>
          </cell>
          <cell r="AB88">
            <v>0</v>
          </cell>
        </row>
        <row r="89">
          <cell r="A89" t="str">
            <v>MEDICINE ENVELOPES</v>
          </cell>
          <cell r="B89">
            <v>0.5</v>
          </cell>
          <cell r="E89">
            <v>0</v>
          </cell>
          <cell r="G89">
            <v>0</v>
          </cell>
          <cell r="I89">
            <v>0</v>
          </cell>
          <cell r="K89">
            <v>0</v>
          </cell>
          <cell r="M89">
            <v>0</v>
          </cell>
          <cell r="O89">
            <v>0</v>
          </cell>
          <cell r="Q89">
            <v>0</v>
          </cell>
          <cell r="S89">
            <v>0</v>
          </cell>
          <cell r="U89">
            <v>0</v>
          </cell>
          <cell r="W89">
            <v>0</v>
          </cell>
          <cell r="Y89">
            <v>0</v>
          </cell>
          <cell r="AA89">
            <v>0</v>
          </cell>
          <cell r="AB89">
            <v>0</v>
          </cell>
        </row>
        <row r="90">
          <cell r="A90" t="str">
            <v>MEDICINE INSURANCE CLAIM BOOK</v>
          </cell>
          <cell r="B90">
            <v>155</v>
          </cell>
          <cell r="D90">
            <v>1</v>
          </cell>
          <cell r="E90">
            <v>155</v>
          </cell>
          <cell r="F90">
            <v>1</v>
          </cell>
          <cell r="G90">
            <v>155</v>
          </cell>
          <cell r="H90">
            <v>1</v>
          </cell>
          <cell r="I90">
            <v>155</v>
          </cell>
          <cell r="J90">
            <v>1</v>
          </cell>
          <cell r="K90">
            <v>155</v>
          </cell>
          <cell r="L90">
            <v>1</v>
          </cell>
          <cell r="M90">
            <v>155</v>
          </cell>
          <cell r="N90">
            <v>1</v>
          </cell>
          <cell r="O90">
            <v>155</v>
          </cell>
          <cell r="P90">
            <v>1</v>
          </cell>
          <cell r="Q90">
            <v>155</v>
          </cell>
          <cell r="R90">
            <v>1</v>
          </cell>
          <cell r="S90">
            <v>155</v>
          </cell>
          <cell r="T90">
            <v>1</v>
          </cell>
          <cell r="U90">
            <v>155</v>
          </cell>
          <cell r="V90">
            <v>1</v>
          </cell>
          <cell r="W90">
            <v>155</v>
          </cell>
          <cell r="X90">
            <v>1</v>
          </cell>
          <cell r="Y90">
            <v>155</v>
          </cell>
          <cell r="Z90">
            <v>1</v>
          </cell>
          <cell r="AA90">
            <v>155</v>
          </cell>
          <cell r="AB90">
            <v>1860</v>
          </cell>
        </row>
        <row r="91">
          <cell r="A91" t="str">
            <v>MONITOR EXERCISES BOOK 160 PGS</v>
          </cell>
          <cell r="B91">
            <v>19</v>
          </cell>
          <cell r="C91">
            <v>40</v>
          </cell>
          <cell r="D91">
            <v>2</v>
          </cell>
          <cell r="E91">
            <v>38</v>
          </cell>
          <cell r="G91">
            <v>0</v>
          </cell>
          <cell r="I91">
            <v>0</v>
          </cell>
          <cell r="J91">
            <v>2</v>
          </cell>
          <cell r="K91">
            <v>38</v>
          </cell>
          <cell r="M91">
            <v>0</v>
          </cell>
          <cell r="O91">
            <v>0</v>
          </cell>
          <cell r="P91">
            <v>1</v>
          </cell>
          <cell r="Q91">
            <v>19</v>
          </cell>
          <cell r="R91">
            <v>1</v>
          </cell>
          <cell r="S91">
            <v>19</v>
          </cell>
          <cell r="U91">
            <v>0</v>
          </cell>
          <cell r="W91">
            <v>0</v>
          </cell>
          <cell r="X91">
            <v>1</v>
          </cell>
          <cell r="Y91">
            <v>19</v>
          </cell>
          <cell r="AA91">
            <v>0</v>
          </cell>
          <cell r="AB91">
            <v>133</v>
          </cell>
        </row>
        <row r="92">
          <cell r="A92" t="str">
            <v>NOTE PAD</v>
          </cell>
          <cell r="B92">
            <v>16</v>
          </cell>
          <cell r="D92">
            <v>2</v>
          </cell>
          <cell r="E92">
            <v>32</v>
          </cell>
          <cell r="F92">
            <v>2</v>
          </cell>
          <cell r="G92">
            <v>32</v>
          </cell>
          <cell r="H92">
            <v>2</v>
          </cell>
          <cell r="I92">
            <v>32</v>
          </cell>
          <cell r="J92">
            <v>2</v>
          </cell>
          <cell r="K92">
            <v>32</v>
          </cell>
          <cell r="L92">
            <v>2</v>
          </cell>
          <cell r="M92">
            <v>32</v>
          </cell>
          <cell r="N92">
            <v>2</v>
          </cell>
          <cell r="O92">
            <v>32</v>
          </cell>
          <cell r="P92">
            <v>2</v>
          </cell>
          <cell r="Q92">
            <v>32</v>
          </cell>
          <cell r="R92">
            <v>2</v>
          </cell>
          <cell r="S92">
            <v>32</v>
          </cell>
          <cell r="T92">
            <v>2</v>
          </cell>
          <cell r="U92">
            <v>32</v>
          </cell>
          <cell r="W92">
            <v>0</v>
          </cell>
          <cell r="Y92">
            <v>0</v>
          </cell>
          <cell r="AA92">
            <v>0</v>
          </cell>
          <cell r="AB92">
            <v>288</v>
          </cell>
        </row>
        <row r="93">
          <cell r="A93" t="str">
            <v>PAPER CLIP PLASTIC</v>
          </cell>
          <cell r="B93">
            <v>0.45</v>
          </cell>
          <cell r="D93">
            <v>20</v>
          </cell>
          <cell r="E93">
            <v>9</v>
          </cell>
          <cell r="F93">
            <v>20</v>
          </cell>
          <cell r="G93">
            <v>9</v>
          </cell>
          <cell r="H93">
            <v>20</v>
          </cell>
          <cell r="I93">
            <v>9</v>
          </cell>
          <cell r="J93">
            <v>20</v>
          </cell>
          <cell r="K93">
            <v>9</v>
          </cell>
          <cell r="L93">
            <v>20</v>
          </cell>
          <cell r="M93">
            <v>9</v>
          </cell>
          <cell r="N93">
            <v>20</v>
          </cell>
          <cell r="O93">
            <v>9</v>
          </cell>
          <cell r="P93">
            <v>20</v>
          </cell>
          <cell r="Q93">
            <v>9</v>
          </cell>
          <cell r="S93">
            <v>0</v>
          </cell>
          <cell r="T93">
            <v>20</v>
          </cell>
          <cell r="U93">
            <v>9</v>
          </cell>
          <cell r="V93">
            <v>20</v>
          </cell>
          <cell r="W93">
            <v>9</v>
          </cell>
          <cell r="Y93">
            <v>0</v>
          </cell>
          <cell r="AA93">
            <v>0</v>
          </cell>
          <cell r="AB93">
            <v>81</v>
          </cell>
        </row>
        <row r="94">
          <cell r="A94" t="str">
            <v>PAPER FASTENERS</v>
          </cell>
          <cell r="B94">
            <v>120</v>
          </cell>
          <cell r="E94">
            <v>0</v>
          </cell>
          <cell r="G94">
            <v>0</v>
          </cell>
          <cell r="I94">
            <v>0</v>
          </cell>
          <cell r="K94">
            <v>0</v>
          </cell>
          <cell r="M94">
            <v>0</v>
          </cell>
          <cell r="O94">
            <v>0</v>
          </cell>
          <cell r="Q94">
            <v>0</v>
          </cell>
          <cell r="S94">
            <v>0</v>
          </cell>
          <cell r="U94">
            <v>0</v>
          </cell>
          <cell r="W94">
            <v>0</v>
          </cell>
          <cell r="Y94">
            <v>0</v>
          </cell>
          <cell r="AA94">
            <v>0</v>
          </cell>
          <cell r="AB94">
            <v>0</v>
          </cell>
        </row>
        <row r="95">
          <cell r="A95" t="str">
            <v>PENS BALL POINT(BLACK)</v>
          </cell>
          <cell r="B95">
            <v>20</v>
          </cell>
          <cell r="C95">
            <v>2</v>
          </cell>
          <cell r="D95">
            <v>20</v>
          </cell>
          <cell r="E95">
            <v>400</v>
          </cell>
          <cell r="F95">
            <v>20</v>
          </cell>
          <cell r="G95">
            <v>400</v>
          </cell>
          <cell r="H95">
            <v>20</v>
          </cell>
          <cell r="I95">
            <v>400</v>
          </cell>
          <cell r="J95">
            <v>20</v>
          </cell>
          <cell r="K95">
            <v>400</v>
          </cell>
          <cell r="L95">
            <v>20</v>
          </cell>
          <cell r="M95">
            <v>400</v>
          </cell>
          <cell r="N95">
            <v>20</v>
          </cell>
          <cell r="O95">
            <v>400</v>
          </cell>
          <cell r="P95">
            <v>20</v>
          </cell>
          <cell r="Q95">
            <v>400</v>
          </cell>
          <cell r="R95">
            <v>20</v>
          </cell>
          <cell r="S95">
            <v>400</v>
          </cell>
          <cell r="T95">
            <v>20</v>
          </cell>
          <cell r="U95">
            <v>400</v>
          </cell>
          <cell r="V95">
            <v>20</v>
          </cell>
          <cell r="W95">
            <v>400</v>
          </cell>
          <cell r="X95">
            <v>20</v>
          </cell>
          <cell r="Y95">
            <v>400</v>
          </cell>
          <cell r="Z95">
            <v>20</v>
          </cell>
          <cell r="AA95">
            <v>400</v>
          </cell>
          <cell r="AB95">
            <v>4800</v>
          </cell>
        </row>
        <row r="96">
          <cell r="A96" t="str">
            <v>PENS BALL POINT(BLUE)</v>
          </cell>
          <cell r="B96">
            <v>20</v>
          </cell>
          <cell r="C96">
            <v>2</v>
          </cell>
          <cell r="D96">
            <v>20</v>
          </cell>
          <cell r="E96">
            <v>400</v>
          </cell>
          <cell r="F96">
            <v>20</v>
          </cell>
          <cell r="G96">
            <v>400</v>
          </cell>
          <cell r="H96">
            <v>20</v>
          </cell>
          <cell r="I96">
            <v>400</v>
          </cell>
          <cell r="J96">
            <v>20</v>
          </cell>
          <cell r="K96">
            <v>400</v>
          </cell>
          <cell r="L96">
            <v>20</v>
          </cell>
          <cell r="M96">
            <v>400</v>
          </cell>
          <cell r="N96">
            <v>20</v>
          </cell>
          <cell r="O96">
            <v>400</v>
          </cell>
          <cell r="P96">
            <v>20</v>
          </cell>
          <cell r="Q96">
            <v>400</v>
          </cell>
          <cell r="R96">
            <v>20</v>
          </cell>
          <cell r="S96">
            <v>400</v>
          </cell>
          <cell r="T96">
            <v>20</v>
          </cell>
          <cell r="U96">
            <v>400</v>
          </cell>
          <cell r="V96">
            <v>20</v>
          </cell>
          <cell r="W96">
            <v>400</v>
          </cell>
          <cell r="X96">
            <v>20</v>
          </cell>
          <cell r="Y96">
            <v>400</v>
          </cell>
          <cell r="Z96">
            <v>20</v>
          </cell>
          <cell r="AA96">
            <v>400</v>
          </cell>
          <cell r="AB96">
            <v>4800</v>
          </cell>
        </row>
        <row r="97">
          <cell r="A97" t="str">
            <v>PENS BALL POINT(RED)</v>
          </cell>
          <cell r="B97">
            <v>9.5</v>
          </cell>
          <cell r="C97">
            <v>2</v>
          </cell>
          <cell r="D97">
            <v>5</v>
          </cell>
          <cell r="E97">
            <v>47.5</v>
          </cell>
          <cell r="G97">
            <v>0</v>
          </cell>
          <cell r="H97">
            <v>5</v>
          </cell>
          <cell r="I97">
            <v>47.5</v>
          </cell>
          <cell r="K97">
            <v>0</v>
          </cell>
          <cell r="L97">
            <v>5</v>
          </cell>
          <cell r="M97">
            <v>47.5</v>
          </cell>
          <cell r="N97">
            <v>5</v>
          </cell>
          <cell r="O97">
            <v>47.5</v>
          </cell>
          <cell r="Q97">
            <v>0</v>
          </cell>
          <cell r="R97">
            <v>5</v>
          </cell>
          <cell r="S97">
            <v>47.5</v>
          </cell>
          <cell r="U97">
            <v>0</v>
          </cell>
          <cell r="V97">
            <v>5</v>
          </cell>
          <cell r="W97">
            <v>47.5</v>
          </cell>
          <cell r="Y97">
            <v>0</v>
          </cell>
          <cell r="Z97">
            <v>5</v>
          </cell>
          <cell r="AA97">
            <v>47.5</v>
          </cell>
          <cell r="AB97">
            <v>332.5</v>
          </cell>
        </row>
        <row r="98">
          <cell r="A98" t="str">
            <v>PERMANENT MARKER PEN (BLACK)</v>
          </cell>
          <cell r="B98">
            <v>52.5</v>
          </cell>
          <cell r="C98">
            <v>1</v>
          </cell>
          <cell r="E98">
            <v>0</v>
          </cell>
          <cell r="G98">
            <v>0</v>
          </cell>
          <cell r="I98">
            <v>0</v>
          </cell>
          <cell r="K98">
            <v>0</v>
          </cell>
          <cell r="M98">
            <v>0</v>
          </cell>
          <cell r="O98">
            <v>0</v>
          </cell>
          <cell r="Q98">
            <v>0</v>
          </cell>
          <cell r="S98">
            <v>0</v>
          </cell>
          <cell r="U98">
            <v>0</v>
          </cell>
          <cell r="W98">
            <v>0</v>
          </cell>
          <cell r="Y98">
            <v>0</v>
          </cell>
          <cell r="AA98">
            <v>0</v>
          </cell>
          <cell r="AB98">
            <v>0</v>
          </cell>
        </row>
        <row r="99">
          <cell r="A99" t="str">
            <v>PERMANENT MARKER PEN (BLUE)</v>
          </cell>
          <cell r="B99">
            <v>52.5</v>
          </cell>
          <cell r="C99">
            <v>1</v>
          </cell>
          <cell r="E99">
            <v>0</v>
          </cell>
          <cell r="G99">
            <v>0</v>
          </cell>
          <cell r="I99">
            <v>0</v>
          </cell>
          <cell r="K99">
            <v>0</v>
          </cell>
          <cell r="M99">
            <v>0</v>
          </cell>
          <cell r="O99">
            <v>0</v>
          </cell>
          <cell r="Q99">
            <v>0</v>
          </cell>
          <cell r="S99">
            <v>0</v>
          </cell>
          <cell r="U99">
            <v>0</v>
          </cell>
          <cell r="W99">
            <v>0</v>
          </cell>
          <cell r="Y99">
            <v>0</v>
          </cell>
          <cell r="AA99">
            <v>0</v>
          </cell>
          <cell r="AB99">
            <v>0</v>
          </cell>
        </row>
        <row r="100">
          <cell r="A100" t="str">
            <v>PERMANENT MARKER PEN (RED)</v>
          </cell>
          <cell r="B100">
            <v>55</v>
          </cell>
          <cell r="C100">
            <v>1</v>
          </cell>
          <cell r="E100">
            <v>0</v>
          </cell>
          <cell r="G100">
            <v>0</v>
          </cell>
          <cell r="I100">
            <v>0</v>
          </cell>
          <cell r="K100">
            <v>0</v>
          </cell>
          <cell r="M100">
            <v>0</v>
          </cell>
          <cell r="O100">
            <v>0</v>
          </cell>
          <cell r="Q100">
            <v>0</v>
          </cell>
          <cell r="S100">
            <v>0</v>
          </cell>
          <cell r="U100">
            <v>0</v>
          </cell>
          <cell r="W100">
            <v>0</v>
          </cell>
          <cell r="Y100">
            <v>0</v>
          </cell>
          <cell r="AA100">
            <v>0</v>
          </cell>
          <cell r="AB100">
            <v>0</v>
          </cell>
        </row>
        <row r="101">
          <cell r="A101" t="str">
            <v>PHOTO COPY PAPER A3</v>
          </cell>
          <cell r="B101">
            <v>650</v>
          </cell>
          <cell r="C101">
            <v>1</v>
          </cell>
          <cell r="E101">
            <v>0</v>
          </cell>
          <cell r="G101">
            <v>0</v>
          </cell>
          <cell r="I101">
            <v>0</v>
          </cell>
          <cell r="K101">
            <v>0</v>
          </cell>
          <cell r="M101">
            <v>0</v>
          </cell>
          <cell r="O101">
            <v>0</v>
          </cell>
          <cell r="Q101">
            <v>0</v>
          </cell>
          <cell r="S101">
            <v>0</v>
          </cell>
          <cell r="U101">
            <v>0</v>
          </cell>
          <cell r="W101">
            <v>0</v>
          </cell>
          <cell r="Y101">
            <v>0</v>
          </cell>
          <cell r="AA101">
            <v>0</v>
          </cell>
          <cell r="AB101">
            <v>0</v>
          </cell>
        </row>
        <row r="102">
          <cell r="A102" t="str">
            <v>PHOTO COPY PAPER A4</v>
          </cell>
          <cell r="B102">
            <v>257</v>
          </cell>
          <cell r="C102">
            <v>1.1000000000000001</v>
          </cell>
          <cell r="D102">
            <v>2</v>
          </cell>
          <cell r="E102">
            <v>514</v>
          </cell>
          <cell r="F102">
            <v>1</v>
          </cell>
          <cell r="G102">
            <v>257</v>
          </cell>
          <cell r="H102">
            <v>2</v>
          </cell>
          <cell r="I102">
            <v>514</v>
          </cell>
          <cell r="J102">
            <v>2</v>
          </cell>
          <cell r="K102">
            <v>514</v>
          </cell>
          <cell r="L102">
            <v>1</v>
          </cell>
          <cell r="M102">
            <v>257</v>
          </cell>
          <cell r="N102">
            <v>1</v>
          </cell>
          <cell r="O102">
            <v>257</v>
          </cell>
          <cell r="P102">
            <v>1</v>
          </cell>
          <cell r="Q102">
            <v>257</v>
          </cell>
          <cell r="R102">
            <v>1</v>
          </cell>
          <cell r="S102">
            <v>257</v>
          </cell>
          <cell r="T102">
            <v>1</v>
          </cell>
          <cell r="U102">
            <v>257</v>
          </cell>
          <cell r="V102">
            <v>1</v>
          </cell>
          <cell r="W102">
            <v>257</v>
          </cell>
          <cell r="X102">
            <v>1</v>
          </cell>
          <cell r="Y102">
            <v>257</v>
          </cell>
          <cell r="Z102">
            <v>1</v>
          </cell>
          <cell r="AA102">
            <v>257</v>
          </cell>
          <cell r="AB102">
            <v>3855</v>
          </cell>
        </row>
        <row r="103">
          <cell r="A103" t="str">
            <v>PHOTO COPY PAPER B5</v>
          </cell>
          <cell r="B103">
            <v>240</v>
          </cell>
          <cell r="E103">
            <v>0</v>
          </cell>
          <cell r="G103">
            <v>0</v>
          </cell>
          <cell r="I103">
            <v>0</v>
          </cell>
          <cell r="K103">
            <v>0</v>
          </cell>
          <cell r="M103">
            <v>0</v>
          </cell>
          <cell r="O103">
            <v>0</v>
          </cell>
          <cell r="Q103">
            <v>0</v>
          </cell>
          <cell r="S103">
            <v>0</v>
          </cell>
          <cell r="U103">
            <v>0</v>
          </cell>
          <cell r="W103">
            <v>0</v>
          </cell>
          <cell r="Y103">
            <v>0</v>
          </cell>
          <cell r="AA103">
            <v>0</v>
          </cell>
          <cell r="AB103">
            <v>0</v>
          </cell>
        </row>
        <row r="104">
          <cell r="A104" t="str">
            <v>PHOTO COPY PRINTING CHARGES</v>
          </cell>
          <cell r="B104">
            <v>1.3</v>
          </cell>
          <cell r="D104">
            <v>7300</v>
          </cell>
          <cell r="E104">
            <v>9490</v>
          </cell>
          <cell r="F104">
            <v>7300</v>
          </cell>
          <cell r="G104">
            <v>9490</v>
          </cell>
          <cell r="H104">
            <v>10000</v>
          </cell>
          <cell r="I104">
            <v>13000</v>
          </cell>
          <cell r="J104">
            <v>7300</v>
          </cell>
          <cell r="K104">
            <v>9490</v>
          </cell>
          <cell r="L104">
            <v>7300</v>
          </cell>
          <cell r="M104">
            <v>9490</v>
          </cell>
          <cell r="N104">
            <v>7300</v>
          </cell>
          <cell r="O104">
            <v>9490</v>
          </cell>
          <cell r="P104">
            <v>7300</v>
          </cell>
          <cell r="Q104">
            <v>9490</v>
          </cell>
          <cell r="R104">
            <v>7300</v>
          </cell>
          <cell r="S104">
            <v>9490</v>
          </cell>
          <cell r="T104">
            <v>7300</v>
          </cell>
          <cell r="U104">
            <v>9490</v>
          </cell>
          <cell r="V104">
            <v>7300</v>
          </cell>
          <cell r="W104">
            <v>9490</v>
          </cell>
          <cell r="X104">
            <v>7300</v>
          </cell>
          <cell r="Y104">
            <v>9490</v>
          </cell>
          <cell r="Z104">
            <v>7300</v>
          </cell>
          <cell r="AA104">
            <v>9490</v>
          </cell>
          <cell r="AB104">
            <v>117390</v>
          </cell>
        </row>
        <row r="105">
          <cell r="A105" t="str">
            <v xml:space="preserve"> PRINTING CHARGES</v>
          </cell>
          <cell r="B105">
            <v>2</v>
          </cell>
          <cell r="D105">
            <v>5000</v>
          </cell>
          <cell r="E105">
            <v>10000</v>
          </cell>
          <cell r="F105">
            <v>5000</v>
          </cell>
          <cell r="G105">
            <v>10000</v>
          </cell>
          <cell r="H105">
            <v>7000</v>
          </cell>
          <cell r="I105">
            <v>14000</v>
          </cell>
          <cell r="J105">
            <v>5000</v>
          </cell>
          <cell r="K105">
            <v>10000</v>
          </cell>
          <cell r="L105">
            <v>5000</v>
          </cell>
          <cell r="M105">
            <v>10000</v>
          </cell>
          <cell r="N105">
            <v>5000</v>
          </cell>
          <cell r="O105">
            <v>10000</v>
          </cell>
          <cell r="P105">
            <v>5000</v>
          </cell>
          <cell r="Q105">
            <v>10000</v>
          </cell>
          <cell r="R105">
            <v>5000</v>
          </cell>
          <cell r="S105">
            <v>10000</v>
          </cell>
          <cell r="T105">
            <v>5000</v>
          </cell>
          <cell r="U105">
            <v>10000</v>
          </cell>
          <cell r="V105">
            <v>5000</v>
          </cell>
          <cell r="W105">
            <v>10000</v>
          </cell>
          <cell r="X105">
            <v>5000</v>
          </cell>
          <cell r="Y105">
            <v>10000</v>
          </cell>
          <cell r="Z105">
            <v>5000</v>
          </cell>
          <cell r="AA105">
            <v>10000</v>
          </cell>
          <cell r="AB105">
            <v>124000</v>
          </cell>
        </row>
        <row r="106">
          <cell r="A106" t="str">
            <v>PHOTO COPY PAPER LEGAL</v>
          </cell>
          <cell r="B106">
            <v>410</v>
          </cell>
          <cell r="E106">
            <v>0</v>
          </cell>
          <cell r="G106">
            <v>0</v>
          </cell>
          <cell r="I106">
            <v>0</v>
          </cell>
          <cell r="K106">
            <v>0</v>
          </cell>
          <cell r="M106">
            <v>0</v>
          </cell>
          <cell r="O106">
            <v>0</v>
          </cell>
          <cell r="Q106">
            <v>0</v>
          </cell>
          <cell r="S106">
            <v>0</v>
          </cell>
          <cell r="U106">
            <v>0</v>
          </cell>
          <cell r="W106">
            <v>0</v>
          </cell>
          <cell r="Y106">
            <v>0</v>
          </cell>
          <cell r="AA106">
            <v>0</v>
          </cell>
          <cell r="AB106">
            <v>0</v>
          </cell>
        </row>
        <row r="107">
          <cell r="A107" t="str">
            <v>PHOTO QUALITY PAPER</v>
          </cell>
          <cell r="B107">
            <v>1450</v>
          </cell>
          <cell r="E107">
            <v>0</v>
          </cell>
          <cell r="G107">
            <v>0</v>
          </cell>
          <cell r="I107">
            <v>0</v>
          </cell>
          <cell r="K107">
            <v>0</v>
          </cell>
          <cell r="M107">
            <v>0</v>
          </cell>
          <cell r="O107">
            <v>0</v>
          </cell>
          <cell r="Q107">
            <v>0</v>
          </cell>
          <cell r="S107">
            <v>0</v>
          </cell>
          <cell r="U107">
            <v>0</v>
          </cell>
          <cell r="W107">
            <v>0</v>
          </cell>
          <cell r="Y107">
            <v>0</v>
          </cell>
          <cell r="AA107">
            <v>0</v>
          </cell>
          <cell r="AB107">
            <v>0</v>
          </cell>
        </row>
        <row r="108">
          <cell r="A108" t="str">
            <v>PLASTIC FILE - ASH</v>
          </cell>
          <cell r="B108">
            <v>42.5</v>
          </cell>
          <cell r="E108">
            <v>0</v>
          </cell>
          <cell r="F108">
            <v>2</v>
          </cell>
          <cell r="G108">
            <v>85</v>
          </cell>
          <cell r="I108">
            <v>0</v>
          </cell>
          <cell r="K108">
            <v>0</v>
          </cell>
          <cell r="L108">
            <v>2</v>
          </cell>
          <cell r="M108">
            <v>85</v>
          </cell>
          <cell r="O108">
            <v>0</v>
          </cell>
          <cell r="Q108">
            <v>0</v>
          </cell>
          <cell r="S108">
            <v>0</v>
          </cell>
          <cell r="U108">
            <v>0</v>
          </cell>
          <cell r="W108">
            <v>0</v>
          </cell>
          <cell r="X108">
            <v>2</v>
          </cell>
          <cell r="Y108">
            <v>85</v>
          </cell>
          <cell r="AA108">
            <v>0</v>
          </cell>
          <cell r="AB108">
            <v>255</v>
          </cell>
        </row>
        <row r="109">
          <cell r="A109" t="str">
            <v>PLASTIC FILE - YELLOW</v>
          </cell>
          <cell r="B109">
            <v>43</v>
          </cell>
          <cell r="D109">
            <v>5</v>
          </cell>
          <cell r="E109">
            <v>215</v>
          </cell>
          <cell r="F109">
            <v>5</v>
          </cell>
          <cell r="H109">
            <v>5</v>
          </cell>
          <cell r="I109">
            <v>215</v>
          </cell>
          <cell r="J109">
            <v>5</v>
          </cell>
          <cell r="K109">
            <v>215</v>
          </cell>
          <cell r="L109">
            <v>5</v>
          </cell>
          <cell r="M109">
            <v>215</v>
          </cell>
          <cell r="N109">
            <v>5</v>
          </cell>
          <cell r="O109">
            <v>215</v>
          </cell>
          <cell r="P109">
            <v>5</v>
          </cell>
          <cell r="Q109">
            <v>215</v>
          </cell>
          <cell r="R109">
            <v>5</v>
          </cell>
          <cell r="S109">
            <v>215</v>
          </cell>
          <cell r="T109">
            <v>5</v>
          </cell>
          <cell r="V109">
            <v>5</v>
          </cell>
          <cell r="X109">
            <v>5</v>
          </cell>
          <cell r="Y109">
            <v>215</v>
          </cell>
          <cell r="Z109">
            <v>5</v>
          </cell>
          <cell r="AB109">
            <v>1720</v>
          </cell>
        </row>
        <row r="110">
          <cell r="A110" t="str">
            <v>PLATIGNUM (BLACK)</v>
          </cell>
          <cell r="B110">
            <v>15</v>
          </cell>
          <cell r="E110">
            <v>0</v>
          </cell>
          <cell r="G110">
            <v>0</v>
          </cell>
          <cell r="I110">
            <v>0</v>
          </cell>
          <cell r="K110">
            <v>0</v>
          </cell>
          <cell r="M110">
            <v>0</v>
          </cell>
          <cell r="O110">
            <v>0</v>
          </cell>
          <cell r="Q110">
            <v>0</v>
          </cell>
          <cell r="S110">
            <v>0</v>
          </cell>
          <cell r="U110">
            <v>0</v>
          </cell>
          <cell r="W110">
            <v>0</v>
          </cell>
          <cell r="Y110">
            <v>0</v>
          </cell>
          <cell r="AA110">
            <v>0</v>
          </cell>
          <cell r="AB110">
            <v>0</v>
          </cell>
        </row>
        <row r="111">
          <cell r="A111" t="str">
            <v>PLATIGNUM (BLUE)</v>
          </cell>
          <cell r="B111">
            <v>15</v>
          </cell>
          <cell r="E111">
            <v>0</v>
          </cell>
          <cell r="G111">
            <v>0</v>
          </cell>
          <cell r="I111">
            <v>0</v>
          </cell>
          <cell r="K111">
            <v>0</v>
          </cell>
          <cell r="M111">
            <v>0</v>
          </cell>
          <cell r="O111">
            <v>0</v>
          </cell>
          <cell r="Q111">
            <v>0</v>
          </cell>
          <cell r="S111">
            <v>0</v>
          </cell>
          <cell r="U111">
            <v>0</v>
          </cell>
          <cell r="W111">
            <v>0</v>
          </cell>
          <cell r="Y111">
            <v>0</v>
          </cell>
          <cell r="AA111">
            <v>0</v>
          </cell>
          <cell r="AB111">
            <v>0</v>
          </cell>
        </row>
        <row r="112">
          <cell r="A112" t="str">
            <v>PLATIGNUM (RED)</v>
          </cell>
          <cell r="B112">
            <v>15</v>
          </cell>
          <cell r="E112">
            <v>0</v>
          </cell>
          <cell r="G112">
            <v>0</v>
          </cell>
          <cell r="I112">
            <v>0</v>
          </cell>
          <cell r="K112">
            <v>0</v>
          </cell>
          <cell r="M112">
            <v>0</v>
          </cell>
          <cell r="O112">
            <v>0</v>
          </cell>
          <cell r="Q112">
            <v>0</v>
          </cell>
          <cell r="S112">
            <v>0</v>
          </cell>
          <cell r="U112">
            <v>0</v>
          </cell>
          <cell r="W112">
            <v>0</v>
          </cell>
          <cell r="Y112">
            <v>0</v>
          </cell>
          <cell r="AA112">
            <v>0</v>
          </cell>
          <cell r="AB112">
            <v>0</v>
          </cell>
        </row>
        <row r="113">
          <cell r="A113" t="str">
            <v>POCKET BOOK (NARAH)</v>
          </cell>
          <cell r="B113">
            <v>20</v>
          </cell>
          <cell r="C113">
            <v>2</v>
          </cell>
          <cell r="D113">
            <v>2</v>
          </cell>
          <cell r="E113">
            <v>40</v>
          </cell>
          <cell r="F113">
            <v>2</v>
          </cell>
          <cell r="G113">
            <v>0</v>
          </cell>
          <cell r="I113">
            <v>0</v>
          </cell>
          <cell r="J113">
            <v>2</v>
          </cell>
          <cell r="K113">
            <v>40</v>
          </cell>
          <cell r="L113">
            <v>2</v>
          </cell>
          <cell r="M113">
            <v>0</v>
          </cell>
          <cell r="O113">
            <v>0</v>
          </cell>
          <cell r="Q113">
            <v>0</v>
          </cell>
          <cell r="R113">
            <v>2</v>
          </cell>
          <cell r="S113">
            <v>40</v>
          </cell>
          <cell r="U113">
            <v>0</v>
          </cell>
          <cell r="V113">
            <v>5</v>
          </cell>
          <cell r="W113">
            <v>100</v>
          </cell>
          <cell r="Y113">
            <v>0</v>
          </cell>
          <cell r="AA113">
            <v>0</v>
          </cell>
          <cell r="AB113">
            <v>220</v>
          </cell>
        </row>
        <row r="114">
          <cell r="A114" t="str">
            <v>POST IT NOTE (NEON)  3"*3"</v>
          </cell>
          <cell r="B114">
            <v>425</v>
          </cell>
          <cell r="E114">
            <v>0</v>
          </cell>
          <cell r="G114">
            <v>0</v>
          </cell>
          <cell r="I114">
            <v>0</v>
          </cell>
          <cell r="K114">
            <v>0</v>
          </cell>
          <cell r="M114">
            <v>0</v>
          </cell>
          <cell r="O114">
            <v>0</v>
          </cell>
          <cell r="Q114">
            <v>0</v>
          </cell>
          <cell r="S114">
            <v>0</v>
          </cell>
          <cell r="U114">
            <v>0</v>
          </cell>
          <cell r="W114">
            <v>0</v>
          </cell>
          <cell r="Y114">
            <v>0</v>
          </cell>
          <cell r="AA114">
            <v>0</v>
          </cell>
          <cell r="AB114">
            <v>0</v>
          </cell>
        </row>
        <row r="115">
          <cell r="A115" t="str">
            <v>POST IT NOTE PAD 2"*3"</v>
          </cell>
          <cell r="B115">
            <v>52.5</v>
          </cell>
          <cell r="D115">
            <v>1</v>
          </cell>
          <cell r="E115">
            <v>52.5</v>
          </cell>
          <cell r="G115">
            <v>0</v>
          </cell>
          <cell r="I115">
            <v>0</v>
          </cell>
          <cell r="K115">
            <v>0</v>
          </cell>
          <cell r="M115">
            <v>0</v>
          </cell>
          <cell r="O115">
            <v>0</v>
          </cell>
          <cell r="Q115">
            <v>0</v>
          </cell>
          <cell r="S115">
            <v>0</v>
          </cell>
          <cell r="U115">
            <v>0</v>
          </cell>
          <cell r="W115">
            <v>0</v>
          </cell>
          <cell r="X115">
            <v>1</v>
          </cell>
          <cell r="Y115">
            <v>52.5</v>
          </cell>
          <cell r="AA115">
            <v>0</v>
          </cell>
          <cell r="AB115">
            <v>105</v>
          </cell>
        </row>
        <row r="116">
          <cell r="A116" t="str">
            <v>POST IT NOTE PAD1 1/2"*2" NORMAL</v>
          </cell>
          <cell r="B116">
            <v>35</v>
          </cell>
          <cell r="E116">
            <v>0</v>
          </cell>
          <cell r="G116">
            <v>0</v>
          </cell>
          <cell r="I116">
            <v>0</v>
          </cell>
          <cell r="J116">
            <v>1</v>
          </cell>
          <cell r="K116">
            <v>35</v>
          </cell>
          <cell r="M116">
            <v>0</v>
          </cell>
          <cell r="O116">
            <v>0</v>
          </cell>
          <cell r="Q116">
            <v>0</v>
          </cell>
          <cell r="S116">
            <v>0</v>
          </cell>
          <cell r="U116">
            <v>0</v>
          </cell>
          <cell r="W116">
            <v>0</v>
          </cell>
          <cell r="Y116">
            <v>0</v>
          </cell>
          <cell r="AA116">
            <v>0</v>
          </cell>
          <cell r="AB116">
            <v>35</v>
          </cell>
        </row>
        <row r="117">
          <cell r="A117" t="str">
            <v>PRINTED ENVELOP 12"*10"</v>
          </cell>
          <cell r="B117">
            <v>6.25</v>
          </cell>
          <cell r="D117">
            <v>10</v>
          </cell>
          <cell r="E117">
            <v>62.5</v>
          </cell>
          <cell r="F117">
            <v>10</v>
          </cell>
          <cell r="G117">
            <v>62.5</v>
          </cell>
          <cell r="H117">
            <v>10</v>
          </cell>
          <cell r="I117">
            <v>62.5</v>
          </cell>
          <cell r="J117">
            <v>10</v>
          </cell>
          <cell r="K117">
            <v>62.5</v>
          </cell>
          <cell r="L117">
            <v>10</v>
          </cell>
          <cell r="M117">
            <v>62.5</v>
          </cell>
          <cell r="N117">
            <v>10</v>
          </cell>
          <cell r="O117">
            <v>62.5</v>
          </cell>
          <cell r="P117">
            <v>10</v>
          </cell>
          <cell r="Q117">
            <v>62.5</v>
          </cell>
          <cell r="R117">
            <v>10</v>
          </cell>
          <cell r="S117">
            <v>62.5</v>
          </cell>
          <cell r="T117">
            <v>10</v>
          </cell>
          <cell r="U117">
            <v>62.5</v>
          </cell>
          <cell r="V117">
            <v>10</v>
          </cell>
          <cell r="W117">
            <v>62.5</v>
          </cell>
          <cell r="X117">
            <v>10</v>
          </cell>
          <cell r="Y117">
            <v>62.5</v>
          </cell>
          <cell r="Z117">
            <v>10</v>
          </cell>
          <cell r="AA117">
            <v>62.5</v>
          </cell>
          <cell r="AB117">
            <v>750</v>
          </cell>
        </row>
        <row r="118">
          <cell r="A118" t="str">
            <v>PRINTED ENVELOP 4.25"*9"</v>
          </cell>
          <cell r="B118">
            <v>2.4</v>
          </cell>
          <cell r="C118">
            <v>25</v>
          </cell>
          <cell r="D118">
            <v>10</v>
          </cell>
          <cell r="E118">
            <v>24</v>
          </cell>
          <cell r="F118">
            <v>10</v>
          </cell>
          <cell r="G118">
            <v>24</v>
          </cell>
          <cell r="H118">
            <v>10</v>
          </cell>
          <cell r="I118">
            <v>24</v>
          </cell>
          <cell r="J118">
            <v>10</v>
          </cell>
          <cell r="K118">
            <v>24</v>
          </cell>
          <cell r="L118">
            <v>10</v>
          </cell>
          <cell r="M118">
            <v>24</v>
          </cell>
          <cell r="N118">
            <v>10</v>
          </cell>
          <cell r="O118">
            <v>24</v>
          </cell>
          <cell r="P118">
            <v>10</v>
          </cell>
          <cell r="Q118">
            <v>24</v>
          </cell>
          <cell r="R118">
            <v>10</v>
          </cell>
          <cell r="S118">
            <v>24</v>
          </cell>
          <cell r="T118">
            <v>10</v>
          </cell>
          <cell r="U118">
            <v>24</v>
          </cell>
          <cell r="V118">
            <v>10</v>
          </cell>
          <cell r="W118">
            <v>24</v>
          </cell>
          <cell r="X118">
            <v>10</v>
          </cell>
          <cell r="Y118">
            <v>24</v>
          </cell>
          <cell r="Z118">
            <v>10</v>
          </cell>
          <cell r="AA118">
            <v>24</v>
          </cell>
          <cell r="AB118">
            <v>288</v>
          </cell>
        </row>
        <row r="119">
          <cell r="A119" t="str">
            <v>PRINTER RIBBON #DFX- 8000+</v>
          </cell>
          <cell r="B119">
            <v>1900</v>
          </cell>
          <cell r="E119">
            <v>0</v>
          </cell>
          <cell r="G119">
            <v>0</v>
          </cell>
          <cell r="I119">
            <v>0</v>
          </cell>
          <cell r="K119">
            <v>0</v>
          </cell>
          <cell r="M119">
            <v>0</v>
          </cell>
          <cell r="O119">
            <v>0</v>
          </cell>
          <cell r="Q119">
            <v>0</v>
          </cell>
          <cell r="S119">
            <v>0</v>
          </cell>
          <cell r="U119">
            <v>0</v>
          </cell>
          <cell r="W119">
            <v>0</v>
          </cell>
          <cell r="Y119">
            <v>0</v>
          </cell>
          <cell r="AA119">
            <v>0</v>
          </cell>
          <cell r="AB119">
            <v>0</v>
          </cell>
        </row>
        <row r="120">
          <cell r="A120" t="str">
            <v>PRINTER RIBBON #LQ2070</v>
          </cell>
          <cell r="B120">
            <v>1690</v>
          </cell>
          <cell r="E120">
            <v>0</v>
          </cell>
          <cell r="G120">
            <v>0</v>
          </cell>
          <cell r="I120">
            <v>0</v>
          </cell>
          <cell r="K120">
            <v>0</v>
          </cell>
          <cell r="M120">
            <v>0</v>
          </cell>
          <cell r="O120">
            <v>0</v>
          </cell>
          <cell r="Q120">
            <v>0</v>
          </cell>
          <cell r="S120">
            <v>0</v>
          </cell>
          <cell r="U120">
            <v>0</v>
          </cell>
          <cell r="W120">
            <v>0</v>
          </cell>
          <cell r="Y120">
            <v>0</v>
          </cell>
          <cell r="AA120">
            <v>0</v>
          </cell>
          <cell r="AB120">
            <v>0</v>
          </cell>
        </row>
        <row r="121">
          <cell r="A121" t="str">
            <v>PRINTER CARTRIDGE HP C6578 (COLOUR)</v>
          </cell>
          <cell r="B121">
            <v>3500</v>
          </cell>
          <cell r="E121">
            <v>0</v>
          </cell>
          <cell r="K121">
            <v>0</v>
          </cell>
          <cell r="Q121">
            <v>0</v>
          </cell>
          <cell r="W121">
            <v>0</v>
          </cell>
          <cell r="AB121">
            <v>0</v>
          </cell>
        </row>
        <row r="122">
          <cell r="A122" t="str">
            <v>PRINTER CARTRIDGE BLACK HP 51645AA</v>
          </cell>
          <cell r="B122">
            <v>2950</v>
          </cell>
          <cell r="E122">
            <v>0</v>
          </cell>
          <cell r="K122">
            <v>0</v>
          </cell>
          <cell r="Q122">
            <v>0</v>
          </cell>
          <cell r="W122">
            <v>0</v>
          </cell>
          <cell r="AB122">
            <v>0</v>
          </cell>
        </row>
        <row r="123">
          <cell r="A123" t="str">
            <v>REMOVE ON STICKERS</v>
          </cell>
          <cell r="B123">
            <v>0.5</v>
          </cell>
          <cell r="C123">
            <v>30</v>
          </cell>
          <cell r="D123">
            <v>30</v>
          </cell>
          <cell r="E123">
            <v>0</v>
          </cell>
          <cell r="F123">
            <v>30</v>
          </cell>
          <cell r="G123">
            <v>0</v>
          </cell>
          <cell r="H123">
            <v>30</v>
          </cell>
          <cell r="I123">
            <v>0</v>
          </cell>
          <cell r="J123">
            <v>30</v>
          </cell>
          <cell r="K123">
            <v>0</v>
          </cell>
          <cell r="L123">
            <v>30</v>
          </cell>
          <cell r="M123">
            <v>0</v>
          </cell>
          <cell r="N123">
            <v>30</v>
          </cell>
          <cell r="O123">
            <v>0</v>
          </cell>
          <cell r="Q123">
            <v>0</v>
          </cell>
          <cell r="S123">
            <v>0</v>
          </cell>
          <cell r="U123">
            <v>0</v>
          </cell>
          <cell r="W123">
            <v>0</v>
          </cell>
          <cell r="Y123">
            <v>0</v>
          </cell>
          <cell r="AA123">
            <v>0</v>
          </cell>
          <cell r="AB123">
            <v>0</v>
          </cell>
        </row>
        <row r="124">
          <cell r="A124" t="str">
            <v>REPORT- POLICE BOOK</v>
          </cell>
          <cell r="B124">
            <v>185</v>
          </cell>
          <cell r="E124">
            <v>0</v>
          </cell>
          <cell r="G124">
            <v>0</v>
          </cell>
          <cell r="I124">
            <v>0</v>
          </cell>
          <cell r="K124">
            <v>0</v>
          </cell>
          <cell r="M124">
            <v>0</v>
          </cell>
          <cell r="O124">
            <v>0</v>
          </cell>
          <cell r="Q124">
            <v>0</v>
          </cell>
          <cell r="S124">
            <v>0</v>
          </cell>
          <cell r="U124">
            <v>0</v>
          </cell>
          <cell r="W124">
            <v>0</v>
          </cell>
          <cell r="Y124">
            <v>0</v>
          </cell>
          <cell r="AA124">
            <v>0</v>
          </cell>
          <cell r="AB124">
            <v>0</v>
          </cell>
        </row>
        <row r="125">
          <cell r="A125" t="str">
            <v>SCOTCH TAPE 3/4 MILK WHITE</v>
          </cell>
          <cell r="B125">
            <v>195</v>
          </cell>
          <cell r="D125">
            <v>2</v>
          </cell>
          <cell r="E125">
            <v>390</v>
          </cell>
          <cell r="G125">
            <v>0</v>
          </cell>
          <cell r="H125">
            <v>2</v>
          </cell>
          <cell r="I125">
            <v>390</v>
          </cell>
          <cell r="K125">
            <v>0</v>
          </cell>
          <cell r="M125">
            <v>0</v>
          </cell>
          <cell r="N125">
            <v>2</v>
          </cell>
          <cell r="O125">
            <v>390</v>
          </cell>
          <cell r="Q125">
            <v>0</v>
          </cell>
          <cell r="S125">
            <v>0</v>
          </cell>
          <cell r="U125">
            <v>0</v>
          </cell>
          <cell r="V125">
            <v>2</v>
          </cell>
          <cell r="W125">
            <v>390</v>
          </cell>
          <cell r="Y125">
            <v>0</v>
          </cell>
          <cell r="Z125">
            <v>2</v>
          </cell>
          <cell r="AA125">
            <v>390</v>
          </cell>
          <cell r="AB125">
            <v>1950</v>
          </cell>
        </row>
        <row r="126">
          <cell r="A126" t="str">
            <v xml:space="preserve">SHORT HAND BOOK </v>
          </cell>
          <cell r="B126">
            <v>17.5</v>
          </cell>
          <cell r="C126">
            <v>2</v>
          </cell>
          <cell r="E126">
            <v>0</v>
          </cell>
          <cell r="F126">
            <v>2</v>
          </cell>
          <cell r="G126">
            <v>0</v>
          </cell>
          <cell r="I126">
            <v>0</v>
          </cell>
          <cell r="K126">
            <v>0</v>
          </cell>
          <cell r="L126">
            <v>2</v>
          </cell>
          <cell r="M126">
            <v>0</v>
          </cell>
          <cell r="O126">
            <v>0</v>
          </cell>
          <cell r="Q126">
            <v>0</v>
          </cell>
          <cell r="S126">
            <v>0</v>
          </cell>
          <cell r="U126">
            <v>0</v>
          </cell>
          <cell r="W126">
            <v>0</v>
          </cell>
          <cell r="Y126">
            <v>0</v>
          </cell>
          <cell r="AA126">
            <v>0</v>
          </cell>
          <cell r="AB126">
            <v>0</v>
          </cell>
        </row>
        <row r="127">
          <cell r="A127" t="str">
            <v>SIGNING PEN BLACK</v>
          </cell>
          <cell r="B127">
            <v>37.5</v>
          </cell>
          <cell r="D127">
            <v>1</v>
          </cell>
          <cell r="E127">
            <v>37.5</v>
          </cell>
          <cell r="G127">
            <v>0</v>
          </cell>
          <cell r="I127">
            <v>0</v>
          </cell>
          <cell r="K127">
            <v>0</v>
          </cell>
          <cell r="M127">
            <v>0</v>
          </cell>
          <cell r="O127">
            <v>0</v>
          </cell>
          <cell r="Q127">
            <v>0</v>
          </cell>
          <cell r="S127">
            <v>0</v>
          </cell>
          <cell r="U127">
            <v>0</v>
          </cell>
          <cell r="W127">
            <v>0</v>
          </cell>
          <cell r="Y127">
            <v>0</v>
          </cell>
          <cell r="AA127">
            <v>0</v>
          </cell>
          <cell r="AB127">
            <v>37.5</v>
          </cell>
        </row>
        <row r="128">
          <cell r="A128" t="str">
            <v>SIGNING PEN BLUE</v>
          </cell>
          <cell r="B128">
            <v>37.5</v>
          </cell>
          <cell r="D128">
            <v>1</v>
          </cell>
          <cell r="E128">
            <v>37.5</v>
          </cell>
          <cell r="G128">
            <v>0</v>
          </cell>
          <cell r="I128">
            <v>0</v>
          </cell>
          <cell r="K128">
            <v>0</v>
          </cell>
          <cell r="M128">
            <v>0</v>
          </cell>
          <cell r="O128">
            <v>0</v>
          </cell>
          <cell r="P128">
            <v>1</v>
          </cell>
          <cell r="Q128">
            <v>37.5</v>
          </cell>
          <cell r="S128">
            <v>0</v>
          </cell>
          <cell r="U128">
            <v>0</v>
          </cell>
          <cell r="W128">
            <v>0</v>
          </cell>
          <cell r="Y128">
            <v>0</v>
          </cell>
          <cell r="AA128">
            <v>0</v>
          </cell>
          <cell r="AB128">
            <v>75</v>
          </cell>
        </row>
        <row r="129">
          <cell r="A129" t="str">
            <v>SONY CD RECORDABLE - 700 MB/80MIN</v>
          </cell>
          <cell r="B129">
            <v>85</v>
          </cell>
          <cell r="E129">
            <v>0</v>
          </cell>
          <cell r="G129">
            <v>0</v>
          </cell>
          <cell r="I129">
            <v>0</v>
          </cell>
          <cell r="K129">
            <v>0</v>
          </cell>
          <cell r="M129">
            <v>0</v>
          </cell>
          <cell r="O129">
            <v>0</v>
          </cell>
          <cell r="Q129">
            <v>0</v>
          </cell>
          <cell r="S129">
            <v>0</v>
          </cell>
          <cell r="U129">
            <v>0</v>
          </cell>
          <cell r="W129">
            <v>0</v>
          </cell>
          <cell r="Y129">
            <v>0</v>
          </cell>
          <cell r="AA129">
            <v>0</v>
          </cell>
          <cell r="AB129">
            <v>0</v>
          </cell>
        </row>
        <row r="130">
          <cell r="A130" t="str">
            <v>SPIRAL NO.04</v>
          </cell>
          <cell r="B130">
            <v>18.25</v>
          </cell>
          <cell r="E130">
            <v>0</v>
          </cell>
          <cell r="G130">
            <v>0</v>
          </cell>
          <cell r="I130">
            <v>0</v>
          </cell>
          <cell r="K130">
            <v>0</v>
          </cell>
          <cell r="M130">
            <v>0</v>
          </cell>
          <cell r="O130">
            <v>0</v>
          </cell>
          <cell r="Q130">
            <v>0</v>
          </cell>
          <cell r="S130">
            <v>0</v>
          </cell>
          <cell r="U130">
            <v>0</v>
          </cell>
          <cell r="W130">
            <v>0</v>
          </cell>
          <cell r="Y130">
            <v>0</v>
          </cell>
          <cell r="AA130">
            <v>0</v>
          </cell>
          <cell r="AB130">
            <v>0</v>
          </cell>
        </row>
        <row r="131">
          <cell r="A131" t="str">
            <v>SPIRAL NO.05</v>
          </cell>
          <cell r="B131">
            <v>19</v>
          </cell>
          <cell r="E131">
            <v>0</v>
          </cell>
          <cell r="G131">
            <v>0</v>
          </cell>
          <cell r="I131">
            <v>0</v>
          </cell>
          <cell r="K131">
            <v>0</v>
          </cell>
          <cell r="M131">
            <v>0</v>
          </cell>
          <cell r="O131">
            <v>0</v>
          </cell>
          <cell r="Q131">
            <v>0</v>
          </cell>
          <cell r="S131">
            <v>0</v>
          </cell>
          <cell r="U131">
            <v>0</v>
          </cell>
          <cell r="W131">
            <v>0</v>
          </cell>
          <cell r="Y131">
            <v>0</v>
          </cell>
          <cell r="AA131">
            <v>0</v>
          </cell>
          <cell r="AB131">
            <v>0</v>
          </cell>
        </row>
        <row r="132">
          <cell r="A132" t="str">
            <v>SPIRAL NO.06</v>
          </cell>
          <cell r="B132">
            <v>21</v>
          </cell>
          <cell r="E132">
            <v>0</v>
          </cell>
          <cell r="G132">
            <v>0</v>
          </cell>
          <cell r="I132">
            <v>0</v>
          </cell>
          <cell r="K132">
            <v>0</v>
          </cell>
          <cell r="M132">
            <v>0</v>
          </cell>
          <cell r="O132">
            <v>0</v>
          </cell>
          <cell r="Q132">
            <v>0</v>
          </cell>
          <cell r="S132">
            <v>0</v>
          </cell>
          <cell r="U132">
            <v>0</v>
          </cell>
          <cell r="W132">
            <v>0</v>
          </cell>
          <cell r="Y132">
            <v>0</v>
          </cell>
          <cell r="AA132">
            <v>0</v>
          </cell>
          <cell r="AB132">
            <v>0</v>
          </cell>
        </row>
        <row r="133">
          <cell r="A133" t="str">
            <v>SPIRAL NO.07</v>
          </cell>
          <cell r="B133">
            <v>25</v>
          </cell>
          <cell r="E133">
            <v>0</v>
          </cell>
          <cell r="G133">
            <v>0</v>
          </cell>
          <cell r="I133">
            <v>0</v>
          </cell>
          <cell r="K133">
            <v>0</v>
          </cell>
          <cell r="M133">
            <v>0</v>
          </cell>
          <cell r="O133">
            <v>0</v>
          </cell>
          <cell r="Q133">
            <v>0</v>
          </cell>
          <cell r="S133">
            <v>0</v>
          </cell>
          <cell r="U133">
            <v>0</v>
          </cell>
          <cell r="W133">
            <v>0</v>
          </cell>
          <cell r="Y133">
            <v>0</v>
          </cell>
          <cell r="AA133">
            <v>0</v>
          </cell>
          <cell r="AB133">
            <v>0</v>
          </cell>
        </row>
        <row r="134">
          <cell r="A134" t="str">
            <v>SPIRAL NO.08</v>
          </cell>
          <cell r="B134">
            <v>35</v>
          </cell>
          <cell r="E134">
            <v>0</v>
          </cell>
          <cell r="G134">
            <v>0</v>
          </cell>
          <cell r="I134">
            <v>0</v>
          </cell>
          <cell r="K134">
            <v>0</v>
          </cell>
          <cell r="M134">
            <v>0</v>
          </cell>
          <cell r="O134">
            <v>0</v>
          </cell>
          <cell r="Q134">
            <v>0</v>
          </cell>
          <cell r="S134">
            <v>0</v>
          </cell>
          <cell r="U134">
            <v>0</v>
          </cell>
          <cell r="W134">
            <v>0</v>
          </cell>
          <cell r="Y134">
            <v>0</v>
          </cell>
          <cell r="AA134">
            <v>0</v>
          </cell>
          <cell r="AB134">
            <v>0</v>
          </cell>
        </row>
        <row r="135">
          <cell r="A135" t="str">
            <v>SPIRAL NO.09</v>
          </cell>
          <cell r="B135">
            <v>40.5</v>
          </cell>
          <cell r="E135">
            <v>0</v>
          </cell>
          <cell r="G135">
            <v>0</v>
          </cell>
          <cell r="I135">
            <v>0</v>
          </cell>
          <cell r="K135">
            <v>0</v>
          </cell>
          <cell r="M135">
            <v>0</v>
          </cell>
          <cell r="O135">
            <v>0</v>
          </cell>
          <cell r="Q135">
            <v>0</v>
          </cell>
          <cell r="S135">
            <v>0</v>
          </cell>
          <cell r="U135">
            <v>0</v>
          </cell>
          <cell r="W135">
            <v>0</v>
          </cell>
          <cell r="Y135">
            <v>0</v>
          </cell>
          <cell r="AA135">
            <v>0</v>
          </cell>
          <cell r="AB135">
            <v>0</v>
          </cell>
        </row>
        <row r="136">
          <cell r="A136" t="str">
            <v>STAMP PAD (BLUE)</v>
          </cell>
          <cell r="B136">
            <v>95</v>
          </cell>
          <cell r="E136">
            <v>0</v>
          </cell>
          <cell r="G136">
            <v>0</v>
          </cell>
          <cell r="I136">
            <v>0</v>
          </cell>
          <cell r="K136">
            <v>0</v>
          </cell>
          <cell r="M136">
            <v>0</v>
          </cell>
          <cell r="O136">
            <v>0</v>
          </cell>
          <cell r="Q136">
            <v>0</v>
          </cell>
          <cell r="S136">
            <v>0</v>
          </cell>
          <cell r="U136">
            <v>0</v>
          </cell>
          <cell r="W136">
            <v>0</v>
          </cell>
          <cell r="Y136">
            <v>0</v>
          </cell>
          <cell r="AA136">
            <v>0</v>
          </cell>
          <cell r="AB136">
            <v>0</v>
          </cell>
        </row>
        <row r="137">
          <cell r="A137" t="str">
            <v>STAMP PAD (RED)</v>
          </cell>
          <cell r="B137">
            <v>175</v>
          </cell>
          <cell r="E137">
            <v>0</v>
          </cell>
          <cell r="G137">
            <v>0</v>
          </cell>
          <cell r="I137">
            <v>0</v>
          </cell>
          <cell r="K137">
            <v>0</v>
          </cell>
          <cell r="M137">
            <v>0</v>
          </cell>
          <cell r="O137">
            <v>0</v>
          </cell>
          <cell r="Q137">
            <v>0</v>
          </cell>
          <cell r="S137">
            <v>0</v>
          </cell>
          <cell r="U137">
            <v>0</v>
          </cell>
          <cell r="W137">
            <v>0</v>
          </cell>
          <cell r="Y137">
            <v>0</v>
          </cell>
          <cell r="AA137">
            <v>0</v>
          </cell>
          <cell r="AB137">
            <v>0</v>
          </cell>
        </row>
        <row r="138">
          <cell r="A138" t="str">
            <v>STAPLER PIN  NO:369</v>
          </cell>
          <cell r="B138">
            <v>9</v>
          </cell>
          <cell r="D138">
            <v>2</v>
          </cell>
          <cell r="E138">
            <v>18</v>
          </cell>
          <cell r="G138">
            <v>0</v>
          </cell>
          <cell r="H138">
            <v>2</v>
          </cell>
          <cell r="I138">
            <v>18</v>
          </cell>
          <cell r="K138">
            <v>0</v>
          </cell>
          <cell r="M138">
            <v>0</v>
          </cell>
          <cell r="N138">
            <v>2</v>
          </cell>
          <cell r="O138">
            <v>18</v>
          </cell>
          <cell r="Q138">
            <v>0</v>
          </cell>
          <cell r="R138">
            <v>1</v>
          </cell>
          <cell r="S138">
            <v>9</v>
          </cell>
          <cell r="U138">
            <v>0</v>
          </cell>
          <cell r="V138">
            <v>1</v>
          </cell>
          <cell r="W138">
            <v>9</v>
          </cell>
          <cell r="Y138">
            <v>0</v>
          </cell>
          <cell r="Z138">
            <v>1</v>
          </cell>
          <cell r="AA138">
            <v>9</v>
          </cell>
          <cell r="AB138">
            <v>81</v>
          </cell>
        </row>
        <row r="139">
          <cell r="A139" t="str">
            <v>STAPLER PIN NO : 10</v>
          </cell>
          <cell r="B139">
            <v>6</v>
          </cell>
          <cell r="E139">
            <v>0</v>
          </cell>
          <cell r="G139">
            <v>0</v>
          </cell>
          <cell r="I139">
            <v>0</v>
          </cell>
          <cell r="K139">
            <v>0</v>
          </cell>
          <cell r="M139">
            <v>0</v>
          </cell>
          <cell r="O139">
            <v>0</v>
          </cell>
          <cell r="Q139">
            <v>0</v>
          </cell>
          <cell r="S139">
            <v>0</v>
          </cell>
          <cell r="U139">
            <v>0</v>
          </cell>
          <cell r="W139">
            <v>0</v>
          </cell>
          <cell r="Y139">
            <v>0</v>
          </cell>
          <cell r="AA139">
            <v>0</v>
          </cell>
          <cell r="AB139">
            <v>0</v>
          </cell>
        </row>
        <row r="140">
          <cell r="A140" t="str">
            <v>TIPPEX</v>
          </cell>
          <cell r="B140">
            <v>125</v>
          </cell>
          <cell r="D140">
            <v>1</v>
          </cell>
          <cell r="E140">
            <v>125</v>
          </cell>
          <cell r="F140">
            <v>1</v>
          </cell>
          <cell r="G140">
            <v>125</v>
          </cell>
          <cell r="I140">
            <v>0</v>
          </cell>
          <cell r="J140">
            <v>1</v>
          </cell>
          <cell r="K140">
            <v>125</v>
          </cell>
          <cell r="M140">
            <v>0</v>
          </cell>
          <cell r="O140">
            <v>0</v>
          </cell>
          <cell r="P140">
            <v>1</v>
          </cell>
          <cell r="Q140">
            <v>125</v>
          </cell>
          <cell r="S140">
            <v>0</v>
          </cell>
          <cell r="U140">
            <v>0</v>
          </cell>
          <cell r="V140">
            <v>1</v>
          </cell>
          <cell r="W140">
            <v>125</v>
          </cell>
          <cell r="Y140">
            <v>0</v>
          </cell>
          <cell r="AA140">
            <v>0</v>
          </cell>
          <cell r="AB140">
            <v>625</v>
          </cell>
        </row>
        <row r="141">
          <cell r="A141" t="str">
            <v>TRANSPARENCY SHEETS</v>
          </cell>
          <cell r="B141">
            <v>11</v>
          </cell>
          <cell r="E141">
            <v>0</v>
          </cell>
          <cell r="G141">
            <v>0</v>
          </cell>
          <cell r="I141">
            <v>0</v>
          </cell>
          <cell r="K141">
            <v>0</v>
          </cell>
          <cell r="M141">
            <v>0</v>
          </cell>
          <cell r="O141">
            <v>0</v>
          </cell>
          <cell r="Q141">
            <v>0</v>
          </cell>
          <cell r="S141">
            <v>1</v>
          </cell>
          <cell r="U141">
            <v>0</v>
          </cell>
          <cell r="W141">
            <v>0</v>
          </cell>
          <cell r="Y141">
            <v>0</v>
          </cell>
          <cell r="AA141">
            <v>0</v>
          </cell>
          <cell r="AB141">
            <v>1</v>
          </cell>
        </row>
        <row r="142">
          <cell r="A142" t="str">
            <v>VEHICLE EXIT PASS BOOK</v>
          </cell>
          <cell r="B142">
            <v>115</v>
          </cell>
          <cell r="E142">
            <v>0</v>
          </cell>
          <cell r="G142">
            <v>0</v>
          </cell>
          <cell r="I142">
            <v>0</v>
          </cell>
          <cell r="K142">
            <v>0</v>
          </cell>
          <cell r="M142">
            <v>0</v>
          </cell>
          <cell r="O142">
            <v>0</v>
          </cell>
          <cell r="Q142">
            <v>0</v>
          </cell>
          <cell r="S142">
            <v>0</v>
          </cell>
          <cell r="U142">
            <v>0</v>
          </cell>
          <cell r="W142">
            <v>0</v>
          </cell>
          <cell r="Y142">
            <v>0</v>
          </cell>
          <cell r="AA142">
            <v>0</v>
          </cell>
          <cell r="AB142">
            <v>0</v>
          </cell>
        </row>
        <row r="143">
          <cell r="A143" t="str">
            <v>VISITORS INFORMATION SHEET</v>
          </cell>
          <cell r="B143">
            <v>185</v>
          </cell>
          <cell r="E143">
            <v>0</v>
          </cell>
          <cell r="G143">
            <v>0</v>
          </cell>
          <cell r="I143">
            <v>0</v>
          </cell>
          <cell r="K143">
            <v>0</v>
          </cell>
          <cell r="M143">
            <v>0</v>
          </cell>
          <cell r="O143">
            <v>0</v>
          </cell>
          <cell r="Q143">
            <v>0</v>
          </cell>
          <cell r="S143">
            <v>0</v>
          </cell>
          <cell r="U143">
            <v>0</v>
          </cell>
          <cell r="W143">
            <v>0</v>
          </cell>
          <cell r="Y143">
            <v>0</v>
          </cell>
          <cell r="AA143">
            <v>0</v>
          </cell>
          <cell r="AB143">
            <v>0</v>
          </cell>
        </row>
        <row r="144">
          <cell r="A144" t="str">
            <v>VOP RECOVERIES</v>
          </cell>
          <cell r="B144">
            <v>140</v>
          </cell>
          <cell r="E144">
            <v>0</v>
          </cell>
          <cell r="G144">
            <v>0</v>
          </cell>
          <cell r="I144">
            <v>0</v>
          </cell>
          <cell r="K144">
            <v>0</v>
          </cell>
          <cell r="M144">
            <v>0</v>
          </cell>
          <cell r="O144">
            <v>0</v>
          </cell>
          <cell r="Q144">
            <v>0</v>
          </cell>
          <cell r="S144">
            <v>0</v>
          </cell>
          <cell r="U144">
            <v>0</v>
          </cell>
          <cell r="W144">
            <v>0</v>
          </cell>
          <cell r="Y144">
            <v>0</v>
          </cell>
          <cell r="AA144">
            <v>0</v>
          </cell>
          <cell r="AB144">
            <v>0</v>
          </cell>
        </row>
        <row r="145">
          <cell r="A145" t="str">
            <v>WINDOW COVER -F4 CLEAR</v>
          </cell>
          <cell r="B145">
            <v>15</v>
          </cell>
          <cell r="E145">
            <v>0</v>
          </cell>
          <cell r="G145">
            <v>0</v>
          </cell>
          <cell r="I145">
            <v>0</v>
          </cell>
          <cell r="K145">
            <v>0</v>
          </cell>
          <cell r="M145">
            <v>0</v>
          </cell>
          <cell r="O145">
            <v>0</v>
          </cell>
          <cell r="Q145">
            <v>0</v>
          </cell>
          <cell r="S145">
            <v>0</v>
          </cell>
          <cell r="U145">
            <v>0</v>
          </cell>
          <cell r="W145">
            <v>0</v>
          </cell>
          <cell r="Y145">
            <v>0</v>
          </cell>
          <cell r="AA145">
            <v>0</v>
          </cell>
          <cell r="AB145">
            <v>0</v>
          </cell>
        </row>
        <row r="146">
          <cell r="A146" t="str">
            <v>WRITING PAD</v>
          </cell>
          <cell r="B146">
            <v>40</v>
          </cell>
          <cell r="D146">
            <v>2</v>
          </cell>
          <cell r="E146">
            <v>80</v>
          </cell>
          <cell r="F146">
            <v>2</v>
          </cell>
          <cell r="G146">
            <v>80</v>
          </cell>
          <cell r="I146">
            <v>0</v>
          </cell>
          <cell r="J146">
            <v>2</v>
          </cell>
          <cell r="K146">
            <v>80</v>
          </cell>
          <cell r="L146">
            <v>2</v>
          </cell>
          <cell r="M146">
            <v>80</v>
          </cell>
          <cell r="N146">
            <v>2</v>
          </cell>
          <cell r="O146">
            <v>80</v>
          </cell>
          <cell r="P146">
            <v>2</v>
          </cell>
          <cell r="Q146">
            <v>80</v>
          </cell>
          <cell r="R146">
            <v>2</v>
          </cell>
          <cell r="S146">
            <v>2</v>
          </cell>
          <cell r="T146">
            <v>2</v>
          </cell>
          <cell r="U146">
            <v>80</v>
          </cell>
          <cell r="V146">
            <v>2</v>
          </cell>
          <cell r="W146">
            <v>80</v>
          </cell>
          <cell r="X146">
            <v>2</v>
          </cell>
          <cell r="Y146">
            <v>80</v>
          </cell>
          <cell r="Z146">
            <v>2</v>
          </cell>
          <cell r="AA146">
            <v>80</v>
          </cell>
          <cell r="AB146">
            <v>802</v>
          </cell>
        </row>
        <row r="147">
          <cell r="A147" t="str">
            <v>WINDOW ENVELOPES</v>
          </cell>
          <cell r="B147">
            <v>3.75</v>
          </cell>
          <cell r="C147">
            <v>25</v>
          </cell>
          <cell r="D147">
            <v>25</v>
          </cell>
          <cell r="E147">
            <v>93.75</v>
          </cell>
          <cell r="F147">
            <v>25</v>
          </cell>
          <cell r="G147">
            <v>93.75</v>
          </cell>
          <cell r="H147">
            <v>200</v>
          </cell>
          <cell r="I147">
            <v>750</v>
          </cell>
          <cell r="J147">
            <v>25</v>
          </cell>
          <cell r="K147">
            <v>93.75</v>
          </cell>
          <cell r="L147">
            <v>25</v>
          </cell>
          <cell r="M147">
            <v>93.75</v>
          </cell>
          <cell r="N147">
            <v>25</v>
          </cell>
          <cell r="O147">
            <v>93.75</v>
          </cell>
          <cell r="P147">
            <v>25</v>
          </cell>
          <cell r="Q147">
            <v>93.75</v>
          </cell>
          <cell r="S147">
            <v>0</v>
          </cell>
          <cell r="T147">
            <v>25</v>
          </cell>
          <cell r="U147">
            <v>93.75</v>
          </cell>
          <cell r="V147">
            <v>25</v>
          </cell>
          <cell r="W147">
            <v>93.75</v>
          </cell>
          <cell r="X147">
            <v>25</v>
          </cell>
          <cell r="Y147">
            <v>200</v>
          </cell>
          <cell r="Z147">
            <v>25</v>
          </cell>
          <cell r="AA147">
            <v>93.75</v>
          </cell>
          <cell r="AB147">
            <v>1793.75</v>
          </cell>
        </row>
        <row r="148">
          <cell r="A148" t="str">
            <v>BODYLINE WRAPPING PAPER</v>
          </cell>
          <cell r="B148">
            <v>12</v>
          </cell>
          <cell r="C148">
            <v>10</v>
          </cell>
          <cell r="D148">
            <v>10</v>
          </cell>
          <cell r="E148">
            <v>0</v>
          </cell>
          <cell r="F148">
            <v>10</v>
          </cell>
          <cell r="G148">
            <v>0</v>
          </cell>
          <cell r="H148">
            <v>10</v>
          </cell>
          <cell r="I148">
            <v>0</v>
          </cell>
          <cell r="J148">
            <v>10</v>
          </cell>
          <cell r="K148">
            <v>0</v>
          </cell>
          <cell r="L148">
            <v>10</v>
          </cell>
          <cell r="M148">
            <v>0</v>
          </cell>
          <cell r="N148">
            <v>10</v>
          </cell>
          <cell r="O148">
            <v>0</v>
          </cell>
          <cell r="Q148">
            <v>0</v>
          </cell>
          <cell r="S148">
            <v>0</v>
          </cell>
          <cell r="U148">
            <v>0</v>
          </cell>
          <cell r="W148">
            <v>0</v>
          </cell>
          <cell r="Y148">
            <v>0</v>
          </cell>
          <cell r="AA148">
            <v>0</v>
          </cell>
          <cell r="AB148">
            <v>0</v>
          </cell>
        </row>
        <row r="149">
          <cell r="E149">
            <v>26572.510000000002</v>
          </cell>
          <cell r="G149">
            <v>21955.05</v>
          </cell>
          <cell r="I149">
            <v>31614.260000000002</v>
          </cell>
          <cell r="K149">
            <v>23045.510000000002</v>
          </cell>
          <cell r="M149">
            <v>21972.55</v>
          </cell>
          <cell r="O149">
            <v>22584.55</v>
          </cell>
          <cell r="Q149">
            <v>22270.05</v>
          </cell>
          <cell r="S149">
            <v>21716.260000000002</v>
          </cell>
          <cell r="U149">
            <v>22185.05</v>
          </cell>
          <cell r="W149">
            <v>22437.05</v>
          </cell>
          <cell r="Y149">
            <v>22366.260000000002</v>
          </cell>
          <cell r="AA149">
            <v>22225.55</v>
          </cell>
          <cell r="AB149">
            <v>280859.65000000002</v>
          </cell>
        </row>
        <row r="152">
          <cell r="A152" t="str">
            <v>COST/MONTH ('000)</v>
          </cell>
          <cell r="E152">
            <v>26.572510000000001</v>
          </cell>
          <cell r="G152">
            <v>21.95505</v>
          </cell>
          <cell r="I152">
            <v>31.614260000000002</v>
          </cell>
          <cell r="K152">
            <v>23.045510000000004</v>
          </cell>
          <cell r="M152">
            <v>21.972549999999998</v>
          </cell>
          <cell r="O152">
            <v>22.58455</v>
          </cell>
          <cell r="Q152">
            <v>22.270049999999998</v>
          </cell>
          <cell r="S152">
            <v>21.716260000000002</v>
          </cell>
          <cell r="U152">
            <v>22.18505</v>
          </cell>
          <cell r="W152">
            <v>22.437049999999999</v>
          </cell>
          <cell r="Y152">
            <v>22.36626</v>
          </cell>
          <cell r="AA152">
            <v>22.225549999999998</v>
          </cell>
          <cell r="AB152">
            <v>280.85965000000004</v>
          </cell>
        </row>
      </sheetData>
      <sheetData sheetId="5" refreshError="1">
        <row r="7">
          <cell r="A7" t="str">
            <v>Description</v>
          </cell>
          <cell r="B7" t="str">
            <v>Cost per Unit</v>
          </cell>
          <cell r="C7" t="str">
            <v>Jan</v>
          </cell>
          <cell r="D7" t="str">
            <v>Feb</v>
          </cell>
          <cell r="E7" t="str">
            <v>Mar</v>
          </cell>
          <cell r="F7" t="str">
            <v>Apr</v>
          </cell>
          <cell r="G7" t="str">
            <v>May</v>
          </cell>
          <cell r="H7" t="str">
            <v>Jun</v>
          </cell>
          <cell r="I7" t="str">
            <v>Jul</v>
          </cell>
          <cell r="J7" t="str">
            <v>Aug</v>
          </cell>
          <cell r="K7" t="str">
            <v>Sep</v>
          </cell>
          <cell r="L7" t="str">
            <v>Oct</v>
          </cell>
          <cell r="M7" t="str">
            <v>Nov</v>
          </cell>
          <cell r="N7" t="str">
            <v>Dec</v>
          </cell>
        </row>
        <row r="8">
          <cell r="C8" t="str">
            <v>No of</v>
          </cell>
          <cell r="D8" t="str">
            <v>No of</v>
          </cell>
          <cell r="E8" t="str">
            <v>No of</v>
          </cell>
          <cell r="F8" t="str">
            <v>No of</v>
          </cell>
          <cell r="G8" t="str">
            <v>No of</v>
          </cell>
          <cell r="H8" t="str">
            <v>No of</v>
          </cell>
          <cell r="I8" t="str">
            <v>No of</v>
          </cell>
          <cell r="J8" t="str">
            <v>No of</v>
          </cell>
          <cell r="K8" t="str">
            <v>No of</v>
          </cell>
          <cell r="L8" t="str">
            <v>No of</v>
          </cell>
          <cell r="M8" t="str">
            <v>No of</v>
          </cell>
          <cell r="N8" t="str">
            <v>No of</v>
          </cell>
        </row>
        <row r="9">
          <cell r="C9" t="str">
            <v>Units</v>
          </cell>
          <cell r="D9" t="str">
            <v>Units</v>
          </cell>
          <cell r="E9" t="str">
            <v>Units</v>
          </cell>
          <cell r="F9" t="str">
            <v>Units</v>
          </cell>
          <cell r="G9" t="str">
            <v>Units</v>
          </cell>
          <cell r="H9" t="str">
            <v>Units</v>
          </cell>
          <cell r="I9" t="str">
            <v>Units</v>
          </cell>
          <cell r="J9" t="str">
            <v>Units</v>
          </cell>
          <cell r="K9" t="str">
            <v>Units</v>
          </cell>
          <cell r="L9" t="str">
            <v>Units</v>
          </cell>
          <cell r="M9" t="str">
            <v>Units</v>
          </cell>
          <cell r="N9" t="str">
            <v>Units</v>
          </cell>
        </row>
        <row r="10">
          <cell r="A10" t="str">
            <v>A B H FORMS</v>
          </cell>
          <cell r="B10">
            <v>5</v>
          </cell>
        </row>
        <row r="11">
          <cell r="A11" t="str">
            <v>ART PAPER - 150 GSM SIZE A4 YELLOW</v>
          </cell>
          <cell r="B11">
            <v>3</v>
          </cell>
        </row>
        <row r="12">
          <cell r="A12" t="str">
            <v>BATTERY PENLIGHT (AA) 1.5V</v>
          </cell>
          <cell r="B12">
            <v>15</v>
          </cell>
        </row>
        <row r="13">
          <cell r="A13" t="str">
            <v>BF STK (HR) GRN</v>
          </cell>
          <cell r="B13">
            <v>12.3</v>
          </cell>
          <cell r="C13">
            <v>6</v>
          </cell>
        </row>
        <row r="14">
          <cell r="A14" t="str">
            <v>BF STK (HR) RED</v>
          </cell>
          <cell r="B14">
            <v>12.3</v>
          </cell>
          <cell r="C14">
            <v>6</v>
          </cell>
        </row>
        <row r="15">
          <cell r="A15" t="str">
            <v>BF STK (HR) YEL</v>
          </cell>
          <cell r="B15">
            <v>12.3</v>
          </cell>
          <cell r="C15">
            <v>6</v>
          </cell>
        </row>
        <row r="16">
          <cell r="A16" t="str">
            <v>BINDING WIRE 10.00 MM - IBICO</v>
          </cell>
          <cell r="B16">
            <v>22.68</v>
          </cell>
        </row>
        <row r="17">
          <cell r="A17" t="str">
            <v>BINDING WIRE 12.00 MM - IBICO</v>
          </cell>
          <cell r="B17">
            <v>26.25</v>
          </cell>
        </row>
        <row r="18">
          <cell r="A18" t="str">
            <v>BINDING WIRE 6.00 MM - IBICO</v>
          </cell>
          <cell r="B18">
            <v>13.65</v>
          </cell>
        </row>
        <row r="19">
          <cell r="A19" t="str">
            <v>BINDING WIRE 8.00 MM - IBICO</v>
          </cell>
          <cell r="B19">
            <v>18.899999999999999</v>
          </cell>
        </row>
        <row r="20">
          <cell r="A20" t="str">
            <v>BLUE COLOUR BOARDS A4</v>
          </cell>
          <cell r="B20">
            <v>8.5</v>
          </cell>
        </row>
        <row r="21">
          <cell r="A21" t="str">
            <v>BOX FILES</v>
          </cell>
          <cell r="B21">
            <v>175</v>
          </cell>
        </row>
        <row r="22">
          <cell r="A22" t="str">
            <v>BULL DOG CLIP 2" PLASTIC</v>
          </cell>
          <cell r="B22">
            <v>12</v>
          </cell>
        </row>
        <row r="23">
          <cell r="A23" t="str">
            <v>C.R.BOOK 3 COIR</v>
          </cell>
          <cell r="B23">
            <v>30</v>
          </cell>
        </row>
        <row r="24">
          <cell r="A24" t="str">
            <v>CARBON PAPERS (BLUE)</v>
          </cell>
          <cell r="B24">
            <v>135</v>
          </cell>
        </row>
        <row r="25">
          <cell r="A25" t="str">
            <v xml:space="preserve">CARDBOARD FILES </v>
          </cell>
          <cell r="B25">
            <v>3.25</v>
          </cell>
          <cell r="E25">
            <v>150</v>
          </cell>
          <cell r="G25">
            <v>54</v>
          </cell>
        </row>
        <row r="26">
          <cell r="A26" t="str">
            <v>CARDBOARD FILES (Printed - Blue)</v>
          </cell>
          <cell r="B26">
            <v>5.5</v>
          </cell>
        </row>
        <row r="27">
          <cell r="A27" t="str">
            <v>CARDBOARD FILES (Printed - Red)</v>
          </cell>
          <cell r="B27">
            <v>5.5</v>
          </cell>
        </row>
        <row r="28">
          <cell r="A28" t="str">
            <v>CD (RE WRITABLE)</v>
          </cell>
          <cell r="B28">
            <v>85</v>
          </cell>
          <cell r="C28">
            <v>1</v>
          </cell>
          <cell r="D28">
            <v>1</v>
          </cell>
          <cell r="E28">
            <v>1</v>
          </cell>
          <cell r="F28">
            <v>1</v>
          </cell>
          <cell r="G28">
            <v>1</v>
          </cell>
          <cell r="H28">
            <v>1</v>
          </cell>
          <cell r="I28">
            <v>1</v>
          </cell>
          <cell r="J28">
            <v>1</v>
          </cell>
          <cell r="K28">
            <v>1</v>
          </cell>
          <cell r="M28">
            <v>1</v>
          </cell>
          <cell r="N28">
            <v>1</v>
          </cell>
        </row>
        <row r="29">
          <cell r="A29" t="str">
            <v>CELLO TAPE 1"</v>
          </cell>
          <cell r="B29">
            <v>15.46</v>
          </cell>
          <cell r="C29">
            <v>1</v>
          </cell>
          <cell r="E29">
            <v>1</v>
          </cell>
          <cell r="G29">
            <v>1</v>
          </cell>
          <cell r="I29">
            <v>1</v>
          </cell>
          <cell r="K29">
            <v>1</v>
          </cell>
          <cell r="N29">
            <v>1</v>
          </cell>
        </row>
        <row r="30">
          <cell r="A30" t="str">
            <v>CELLO TAPE 3"</v>
          </cell>
          <cell r="B30">
            <v>52</v>
          </cell>
        </row>
        <row r="31">
          <cell r="A31" t="str">
            <v>COMPUTER BINDER 15"*11"</v>
          </cell>
          <cell r="B31">
            <v>160</v>
          </cell>
        </row>
        <row r="32">
          <cell r="A32" t="str">
            <v>COMPUTER PAPER 15"*11"</v>
          </cell>
          <cell r="B32">
            <v>745</v>
          </cell>
        </row>
        <row r="33">
          <cell r="A33" t="str">
            <v>COMPUTER PAPER 9.5"*11"</v>
          </cell>
          <cell r="B33">
            <v>475</v>
          </cell>
        </row>
        <row r="34">
          <cell r="A34" t="str">
            <v>COMPUTER PAPER -APPRAISAL FORMS</v>
          </cell>
          <cell r="B34">
            <v>1380</v>
          </cell>
        </row>
        <row r="35">
          <cell r="A35" t="str">
            <v>CORRECTING FLUID</v>
          </cell>
          <cell r="B35">
            <v>169</v>
          </cell>
        </row>
        <row r="36">
          <cell r="A36" t="str">
            <v xml:space="preserve">DATA CARTRIDGE </v>
          </cell>
          <cell r="B36">
            <v>2000</v>
          </cell>
        </row>
        <row r="37">
          <cell r="A37" t="str">
            <v>DEATH DONATION FORMS - SINHALA</v>
          </cell>
          <cell r="B37">
            <v>3.5</v>
          </cell>
        </row>
        <row r="38">
          <cell r="A38" t="str">
            <v>DISKETTES 3.5M</v>
          </cell>
          <cell r="B38">
            <v>35</v>
          </cell>
        </row>
        <row r="39">
          <cell r="A39" t="str">
            <v>DOUBLE SIDE TAPE 1"</v>
          </cell>
          <cell r="B39">
            <v>105</v>
          </cell>
          <cell r="C39">
            <v>2</v>
          </cell>
        </row>
        <row r="40">
          <cell r="A40" t="str">
            <v>DRAWING PIN MULTI COLOR</v>
          </cell>
          <cell r="B40">
            <v>55</v>
          </cell>
        </row>
        <row r="41">
          <cell r="A41" t="str">
            <v>EMPLOYEE PERSONNEL RECORDS</v>
          </cell>
          <cell r="B41">
            <v>4.5</v>
          </cell>
        </row>
        <row r="42">
          <cell r="A42" t="str">
            <v>EMPLOYEE REC.EVALUATION FORM</v>
          </cell>
          <cell r="B42">
            <v>110</v>
          </cell>
        </row>
        <row r="43">
          <cell r="A43" t="str">
            <v>ENVELOP - PIN MAILER 9.5" X 5.5" INSE - BON</v>
          </cell>
          <cell r="B43">
            <v>4900</v>
          </cell>
        </row>
        <row r="44">
          <cell r="A44" t="str">
            <v>ENVELOP - PIN MAILER 9.5" X 5.5" PAY SLIPS</v>
          </cell>
          <cell r="B44">
            <v>3995</v>
          </cell>
        </row>
        <row r="45">
          <cell r="A45" t="str">
            <v>ENVELOPES KEY</v>
          </cell>
          <cell r="B45">
            <v>0.45</v>
          </cell>
        </row>
        <row r="46">
          <cell r="A46" t="str">
            <v>ENVELOPS PLAIN WHITE 4.25"*9"</v>
          </cell>
          <cell r="B46">
            <v>0.68</v>
          </cell>
        </row>
        <row r="47">
          <cell r="A47" t="str">
            <v>ENVELOPS PRINTED EXTRA LARGE</v>
          </cell>
          <cell r="B47">
            <v>7</v>
          </cell>
        </row>
        <row r="48">
          <cell r="A48" t="str">
            <v>ERASERS</v>
          </cell>
          <cell r="B48">
            <v>14</v>
          </cell>
          <cell r="C48">
            <v>1</v>
          </cell>
        </row>
        <row r="49">
          <cell r="A49" t="str">
            <v>EXIT PASS</v>
          </cell>
          <cell r="B49">
            <v>92</v>
          </cell>
        </row>
        <row r="50">
          <cell r="A50" t="str">
            <v>FAX ROLL 210 X 50 X 25.4</v>
          </cell>
          <cell r="B50">
            <v>210</v>
          </cell>
        </row>
        <row r="51">
          <cell r="A51" t="str">
            <v>FILE SEPARATORS - PLASTIC</v>
          </cell>
          <cell r="B51">
            <v>40</v>
          </cell>
        </row>
        <row r="52">
          <cell r="A52" t="str">
            <v>FILLING POCKET (PLASTIC)</v>
          </cell>
          <cell r="B52">
            <v>50</v>
          </cell>
        </row>
        <row r="53">
          <cell r="A53" t="str">
            <v>FLAG TAPE (3M)</v>
          </cell>
          <cell r="B53">
            <v>195</v>
          </cell>
        </row>
        <row r="54">
          <cell r="A54" t="str">
            <v>GATE PASS BOOK H.R.D</v>
          </cell>
          <cell r="B54">
            <v>115</v>
          </cell>
        </row>
        <row r="55">
          <cell r="A55" t="str">
            <v>GUM BOTTLE (SMALL)</v>
          </cell>
          <cell r="B55">
            <v>25</v>
          </cell>
        </row>
        <row r="56">
          <cell r="A56" t="str">
            <v>GUM TAPE 2" BROWN</v>
          </cell>
          <cell r="B56">
            <v>27.83</v>
          </cell>
          <cell r="C56">
            <v>1</v>
          </cell>
          <cell r="E56">
            <v>1</v>
          </cell>
          <cell r="G56">
            <v>1</v>
          </cell>
          <cell r="I56">
            <v>1</v>
          </cell>
          <cell r="K56">
            <v>1</v>
          </cell>
          <cell r="M56">
            <v>1</v>
          </cell>
        </row>
        <row r="57">
          <cell r="A57" t="str">
            <v>GUM TAPE 2" CLEAR</v>
          </cell>
          <cell r="B57">
            <v>27.82</v>
          </cell>
        </row>
        <row r="58">
          <cell r="A58" t="str">
            <v>HIGHLIGHTER (GREEN)</v>
          </cell>
          <cell r="B58">
            <v>45</v>
          </cell>
          <cell r="C58">
            <v>1</v>
          </cell>
          <cell r="F58">
            <v>1</v>
          </cell>
          <cell r="I58">
            <v>1</v>
          </cell>
          <cell r="L58">
            <v>1</v>
          </cell>
        </row>
        <row r="59">
          <cell r="A59" t="str">
            <v>HIGHLIGHTER (ORANGE)</v>
          </cell>
          <cell r="B59">
            <v>45</v>
          </cell>
          <cell r="C59">
            <v>1</v>
          </cell>
          <cell r="F59">
            <v>1</v>
          </cell>
          <cell r="I59">
            <v>1</v>
          </cell>
          <cell r="L59">
            <v>1</v>
          </cell>
        </row>
        <row r="60">
          <cell r="A60" t="str">
            <v>HIGHLIGHTER (PINK)</v>
          </cell>
          <cell r="B60">
            <v>45</v>
          </cell>
          <cell r="C60">
            <v>1</v>
          </cell>
          <cell r="F60">
            <v>1</v>
          </cell>
          <cell r="I60">
            <v>1</v>
          </cell>
          <cell r="L60">
            <v>1</v>
          </cell>
        </row>
        <row r="61">
          <cell r="A61" t="str">
            <v>HIGHLIGHTER (YELLOW)</v>
          </cell>
          <cell r="B61">
            <v>45</v>
          </cell>
          <cell r="C61">
            <v>1</v>
          </cell>
          <cell r="F61">
            <v>1</v>
          </cell>
          <cell r="I61">
            <v>1</v>
          </cell>
          <cell r="L61">
            <v>1</v>
          </cell>
        </row>
        <row r="62">
          <cell r="A62" t="str">
            <v>ID CARDS CLIPS</v>
          </cell>
          <cell r="B62">
            <v>15</v>
          </cell>
        </row>
        <row r="63">
          <cell r="A63" t="str">
            <v>INCREMENTS LETTER SINHALA (2ply Con P)</v>
          </cell>
          <cell r="B63">
            <v>1.65</v>
          </cell>
        </row>
        <row r="64">
          <cell r="A64" t="str">
            <v>LAMINATING POUCHES 150X(65X95)MM</v>
          </cell>
          <cell r="B64">
            <v>1.4</v>
          </cell>
        </row>
        <row r="65">
          <cell r="A65" t="str">
            <v xml:space="preserve">LAMINATING POUCHES 250X60X91MM </v>
          </cell>
          <cell r="B65">
            <v>2.5</v>
          </cell>
        </row>
        <row r="66">
          <cell r="A66" t="str">
            <v>LAMINATING POUCHES 80X(216X303)MM (A4)</v>
          </cell>
          <cell r="B66">
            <v>7.5</v>
          </cell>
        </row>
        <row r="67">
          <cell r="A67" t="str">
            <v>LAMINATING POUCHES 80X(303X426)MM (A3)</v>
          </cell>
          <cell r="B67">
            <v>12</v>
          </cell>
        </row>
        <row r="68">
          <cell r="A68" t="str">
            <v>LASER TONER (1100)</v>
          </cell>
          <cell r="B68">
            <v>6500</v>
          </cell>
        </row>
        <row r="69">
          <cell r="A69" t="str">
            <v>LEAVE APPLICATION FORM (BLUE)</v>
          </cell>
          <cell r="B69">
            <v>80</v>
          </cell>
        </row>
        <row r="70">
          <cell r="A70" t="str">
            <v>LEAVE APPLICATION FORM (PINK)</v>
          </cell>
          <cell r="B70">
            <v>80</v>
          </cell>
        </row>
        <row r="71">
          <cell r="A71" t="str">
            <v>LETTER - CONFIRMATION - BOOKS X 100</v>
          </cell>
          <cell r="B71">
            <v>145</v>
          </cell>
        </row>
        <row r="72">
          <cell r="A72" t="str">
            <v>LETTER HEAD A4</v>
          </cell>
          <cell r="B72">
            <v>1.85</v>
          </cell>
        </row>
        <row r="73">
          <cell r="A73" t="str">
            <v>LETTER HEADS CONTINUATION PAPER</v>
          </cell>
          <cell r="B73">
            <v>2.25</v>
          </cell>
        </row>
        <row r="74">
          <cell r="A74" t="str">
            <v>LETTERS  EXTENSION CONFIRMATION PAD</v>
          </cell>
          <cell r="B74">
            <v>285</v>
          </cell>
        </row>
        <row r="75">
          <cell r="A75" t="str">
            <v>LETTERS PROBATION - EXTENSION PAD</v>
          </cell>
          <cell r="B75">
            <v>285</v>
          </cell>
        </row>
        <row r="76">
          <cell r="A76" t="str">
            <v>MAGI BOARD PEN (BLACK)</v>
          </cell>
          <cell r="B76">
            <v>45</v>
          </cell>
        </row>
        <row r="77">
          <cell r="A77" t="str">
            <v>MAGI BOARD PEN (BLUE)</v>
          </cell>
          <cell r="B77">
            <v>45</v>
          </cell>
        </row>
        <row r="78">
          <cell r="A78" t="str">
            <v>MAGI BOARD PEN (GREEN)</v>
          </cell>
          <cell r="B78">
            <v>45</v>
          </cell>
        </row>
        <row r="79">
          <cell r="A79" t="str">
            <v>MAGI BOARD PEN (RED)</v>
          </cell>
          <cell r="B79">
            <v>45</v>
          </cell>
        </row>
        <row r="80">
          <cell r="A80" t="str">
            <v>MASKING TAPE 1"</v>
          </cell>
          <cell r="B80">
            <v>47.5</v>
          </cell>
        </row>
        <row r="81">
          <cell r="A81" t="str">
            <v>MASKING TAPE 2"</v>
          </cell>
          <cell r="B81">
            <v>110</v>
          </cell>
        </row>
        <row r="82">
          <cell r="A82" t="str">
            <v>MEDICAL CERTIFICATE</v>
          </cell>
          <cell r="B82">
            <v>40</v>
          </cell>
        </row>
        <row r="83">
          <cell r="A83" t="str">
            <v>MEDICAL RECORD SHEET - GREEN</v>
          </cell>
          <cell r="B83">
            <v>1.9</v>
          </cell>
        </row>
        <row r="84">
          <cell r="A84" t="str">
            <v>MEDICAL RECORD SHEET- WHITE</v>
          </cell>
          <cell r="B84">
            <v>1.9</v>
          </cell>
        </row>
        <row r="85">
          <cell r="A85" t="str">
            <v>MEDICAL RECORD SHEET-BLUE</v>
          </cell>
          <cell r="B85">
            <v>1.9</v>
          </cell>
        </row>
        <row r="86">
          <cell r="A86" t="str">
            <v>MEDICAL RECORD SHEET-GREEN</v>
          </cell>
          <cell r="B86">
            <v>1.9</v>
          </cell>
        </row>
        <row r="87">
          <cell r="A87" t="str">
            <v>MEDICAL RECORD SHEET-PINK</v>
          </cell>
          <cell r="B87">
            <v>1.9</v>
          </cell>
        </row>
        <row r="88">
          <cell r="A88" t="str">
            <v>MEDICAL RECORD SHEET-YELLOW</v>
          </cell>
          <cell r="B88">
            <v>1.9</v>
          </cell>
        </row>
        <row r="89">
          <cell r="A89" t="str">
            <v>MEDICINE ENVELOPES</v>
          </cell>
          <cell r="B89">
            <v>0.5</v>
          </cell>
        </row>
        <row r="90">
          <cell r="A90" t="str">
            <v>MEDICINE INSURANCE CLAIM BOOK</v>
          </cell>
          <cell r="B90">
            <v>155</v>
          </cell>
        </row>
        <row r="91">
          <cell r="A91" t="str">
            <v>MONITOR EXERCISES BOOK 160 PGS</v>
          </cell>
          <cell r="B91">
            <v>19</v>
          </cell>
          <cell r="C91">
            <v>40</v>
          </cell>
        </row>
        <row r="92">
          <cell r="A92" t="str">
            <v>NOTE PAD</v>
          </cell>
          <cell r="B92">
            <v>16</v>
          </cell>
        </row>
        <row r="93">
          <cell r="A93" t="str">
            <v>PAPER CLIP PLASTIC</v>
          </cell>
          <cell r="B93">
            <v>0.45</v>
          </cell>
        </row>
        <row r="94">
          <cell r="A94" t="str">
            <v>PAPER FASTENERS</v>
          </cell>
          <cell r="B94">
            <v>120</v>
          </cell>
        </row>
        <row r="95">
          <cell r="A95" t="str">
            <v>PENS BALL POINT(BLACK)</v>
          </cell>
          <cell r="B95">
            <v>20</v>
          </cell>
          <cell r="C95">
            <v>2</v>
          </cell>
          <cell r="E95">
            <v>2</v>
          </cell>
          <cell r="G95">
            <v>2</v>
          </cell>
          <cell r="I95">
            <v>2</v>
          </cell>
          <cell r="K95">
            <v>2</v>
          </cell>
          <cell r="M95">
            <v>2</v>
          </cell>
        </row>
        <row r="96">
          <cell r="A96" t="str">
            <v>PENS BALL POINT(BLUE)</v>
          </cell>
          <cell r="B96">
            <v>20</v>
          </cell>
          <cell r="C96">
            <v>2</v>
          </cell>
          <cell r="E96">
            <v>2</v>
          </cell>
          <cell r="G96">
            <v>2</v>
          </cell>
          <cell r="I96">
            <v>2</v>
          </cell>
          <cell r="K96">
            <v>2</v>
          </cell>
          <cell r="M96">
            <v>2</v>
          </cell>
        </row>
        <row r="97">
          <cell r="A97" t="str">
            <v>PENS BALL POINT(RED)</v>
          </cell>
          <cell r="B97">
            <v>9.5</v>
          </cell>
          <cell r="C97">
            <v>2</v>
          </cell>
          <cell r="E97">
            <v>2</v>
          </cell>
          <cell r="G97">
            <v>2</v>
          </cell>
          <cell r="I97">
            <v>2</v>
          </cell>
          <cell r="K97">
            <v>2</v>
          </cell>
          <cell r="M97">
            <v>2</v>
          </cell>
        </row>
        <row r="98">
          <cell r="A98" t="str">
            <v>PERMANENT MARKER PEN (BLACK)</v>
          </cell>
          <cell r="B98">
            <v>52.5</v>
          </cell>
          <cell r="C98">
            <v>1</v>
          </cell>
          <cell r="E98">
            <v>1</v>
          </cell>
          <cell r="G98">
            <v>1</v>
          </cell>
        </row>
        <row r="99">
          <cell r="A99" t="str">
            <v>PERMANENT MARKER PEN (BLUE)</v>
          </cell>
          <cell r="B99">
            <v>52.5</v>
          </cell>
          <cell r="C99">
            <v>1</v>
          </cell>
          <cell r="E99">
            <v>1</v>
          </cell>
          <cell r="G99">
            <v>1</v>
          </cell>
        </row>
        <row r="100">
          <cell r="A100" t="str">
            <v>PERMANENT MARKER PEN (RED)</v>
          </cell>
          <cell r="B100">
            <v>55</v>
          </cell>
          <cell r="C100">
            <v>1</v>
          </cell>
          <cell r="E100">
            <v>1</v>
          </cell>
          <cell r="G100">
            <v>1</v>
          </cell>
        </row>
        <row r="101">
          <cell r="A101" t="str">
            <v>PHOTO COPY PAPER A3</v>
          </cell>
          <cell r="B101">
            <v>650</v>
          </cell>
          <cell r="C101">
            <v>1</v>
          </cell>
        </row>
        <row r="102">
          <cell r="A102" t="str">
            <v>PHOTO COPY PAPER A4</v>
          </cell>
          <cell r="B102">
            <v>257</v>
          </cell>
          <cell r="C102">
            <v>1.1000000000000001</v>
          </cell>
          <cell r="D102">
            <v>1.1000000000000001</v>
          </cell>
          <cell r="E102">
            <v>3.1</v>
          </cell>
          <cell r="F102">
            <v>1.1000000000000001</v>
          </cell>
          <cell r="G102">
            <v>2.1</v>
          </cell>
          <cell r="H102">
            <v>1.1000000000000001</v>
          </cell>
          <cell r="I102">
            <v>1.1000000000000001</v>
          </cell>
          <cell r="J102">
            <v>1.1000000000000001</v>
          </cell>
          <cell r="K102">
            <v>1.1000000000000001</v>
          </cell>
          <cell r="L102">
            <v>2.1</v>
          </cell>
          <cell r="M102">
            <v>1.1000000000000001</v>
          </cell>
          <cell r="N102">
            <v>1.1000000000000001</v>
          </cell>
        </row>
        <row r="103">
          <cell r="A103" t="str">
            <v>PHOTO COPY PAPER B5</v>
          </cell>
          <cell r="B103">
            <v>240</v>
          </cell>
        </row>
        <row r="104">
          <cell r="A104" t="str">
            <v>PHOTO COPY PRINTING CHARGES</v>
          </cell>
          <cell r="B104">
            <v>1.3</v>
          </cell>
        </row>
        <row r="105">
          <cell r="A105" t="str">
            <v xml:space="preserve"> PRINTING CHARGES</v>
          </cell>
          <cell r="B105">
            <v>2</v>
          </cell>
        </row>
        <row r="106">
          <cell r="A106" t="str">
            <v>PHOTO COPY PAPER LEGAL</v>
          </cell>
          <cell r="B106">
            <v>410</v>
          </cell>
        </row>
        <row r="107">
          <cell r="A107" t="str">
            <v>PHOTO QUALITY PAPER</v>
          </cell>
          <cell r="B107">
            <v>1450</v>
          </cell>
        </row>
        <row r="108">
          <cell r="A108" t="str">
            <v>PLASTIC FILE - ASH</v>
          </cell>
          <cell r="B108">
            <v>42.5</v>
          </cell>
        </row>
        <row r="109">
          <cell r="A109" t="str">
            <v>PLASTIC FILE - YELLOW</v>
          </cell>
          <cell r="B109">
            <v>43</v>
          </cell>
        </row>
        <row r="110">
          <cell r="A110" t="str">
            <v>PLATIGNUM (BLACK)</v>
          </cell>
          <cell r="B110">
            <v>15</v>
          </cell>
        </row>
        <row r="111">
          <cell r="A111" t="str">
            <v>PLATIGNUM (BLUE)</v>
          </cell>
          <cell r="B111">
            <v>15</v>
          </cell>
        </row>
        <row r="112">
          <cell r="A112" t="str">
            <v>PLATIGNUM (RED)</v>
          </cell>
          <cell r="B112">
            <v>15</v>
          </cell>
        </row>
        <row r="113">
          <cell r="A113" t="str">
            <v>POCKET BOOK (NARAH)</v>
          </cell>
          <cell r="B113">
            <v>20</v>
          </cell>
          <cell r="C113">
            <v>2</v>
          </cell>
          <cell r="F113">
            <v>2</v>
          </cell>
          <cell r="I113">
            <v>2</v>
          </cell>
          <cell r="L113">
            <v>2</v>
          </cell>
        </row>
        <row r="114">
          <cell r="A114" t="str">
            <v>POST IT NOTE (NEON)  3"*3"</v>
          </cell>
          <cell r="B114">
            <v>425</v>
          </cell>
        </row>
        <row r="115">
          <cell r="A115" t="str">
            <v>POST IT NOTE PAD 2"*3"</v>
          </cell>
          <cell r="B115">
            <v>52.5</v>
          </cell>
        </row>
        <row r="116">
          <cell r="A116" t="str">
            <v>POST IT NOTE PAD1 1/2"*2" NORMAL</v>
          </cell>
          <cell r="B116">
            <v>35</v>
          </cell>
        </row>
        <row r="117">
          <cell r="A117" t="str">
            <v>PRINTED ENVELOP 12"*10"</v>
          </cell>
          <cell r="B117">
            <v>6.25</v>
          </cell>
        </row>
        <row r="118">
          <cell r="A118" t="str">
            <v>PRINTED ENVELOP 4.25"*9"</v>
          </cell>
          <cell r="B118">
            <v>2.4</v>
          </cell>
          <cell r="C118">
            <v>25</v>
          </cell>
          <cell r="D118">
            <v>25</v>
          </cell>
          <cell r="E118">
            <v>25</v>
          </cell>
          <cell r="F118">
            <v>25</v>
          </cell>
          <cell r="G118">
            <v>25</v>
          </cell>
          <cell r="H118">
            <v>25</v>
          </cell>
          <cell r="I118">
            <v>25</v>
          </cell>
          <cell r="J118">
            <v>25</v>
          </cell>
          <cell r="K118">
            <v>25</v>
          </cell>
          <cell r="L118">
            <v>25</v>
          </cell>
          <cell r="M118">
            <v>25</v>
          </cell>
          <cell r="N118">
            <v>25</v>
          </cell>
        </row>
        <row r="119">
          <cell r="A119" t="str">
            <v>PRINTER RIBBON #DFX- 8000+</v>
          </cell>
          <cell r="B119">
            <v>1900</v>
          </cell>
        </row>
        <row r="120">
          <cell r="A120" t="str">
            <v>PRINTER RIBBON #LQ2070</v>
          </cell>
          <cell r="B120">
            <v>1690</v>
          </cell>
        </row>
        <row r="121">
          <cell r="A121" t="str">
            <v>PRINTER CARTRIDGE HP C6578 (COLOUR)</v>
          </cell>
          <cell r="B121">
            <v>3500</v>
          </cell>
        </row>
        <row r="122">
          <cell r="A122" t="str">
            <v>PRINTER CARTRIDGE BLACK HP 51645AA</v>
          </cell>
          <cell r="B122">
            <v>2950</v>
          </cell>
        </row>
        <row r="123">
          <cell r="A123" t="str">
            <v>REMOVE ON STICKERS</v>
          </cell>
          <cell r="B123">
            <v>0.5</v>
          </cell>
          <cell r="C123">
            <v>30</v>
          </cell>
          <cell r="D123">
            <v>30</v>
          </cell>
          <cell r="E123">
            <v>30</v>
          </cell>
          <cell r="F123">
            <v>30</v>
          </cell>
          <cell r="G123">
            <v>30</v>
          </cell>
          <cell r="H123">
            <v>30</v>
          </cell>
          <cell r="I123">
            <v>30</v>
          </cell>
          <cell r="J123">
            <v>30</v>
          </cell>
          <cell r="K123">
            <v>30</v>
          </cell>
          <cell r="L123">
            <v>30</v>
          </cell>
          <cell r="M123">
            <v>30</v>
          </cell>
          <cell r="N123">
            <v>30</v>
          </cell>
        </row>
        <row r="124">
          <cell r="A124" t="str">
            <v>REPORT- POLICE BOOK</v>
          </cell>
          <cell r="B124">
            <v>185</v>
          </cell>
        </row>
        <row r="125">
          <cell r="A125" t="str">
            <v>SCOTCH TAPE 3/4 MILK WHITE</v>
          </cell>
          <cell r="B125">
            <v>195</v>
          </cell>
        </row>
        <row r="126">
          <cell r="A126" t="str">
            <v xml:space="preserve">SHORT HAND BOOK </v>
          </cell>
          <cell r="B126">
            <v>17.5</v>
          </cell>
          <cell r="C126">
            <v>2</v>
          </cell>
          <cell r="F126">
            <v>2</v>
          </cell>
          <cell r="I126">
            <v>2</v>
          </cell>
          <cell r="L126">
            <v>2</v>
          </cell>
        </row>
        <row r="127">
          <cell r="A127" t="str">
            <v>SIGNING PEN BLACK</v>
          </cell>
          <cell r="B127">
            <v>37.5</v>
          </cell>
        </row>
        <row r="128">
          <cell r="A128" t="str">
            <v>SIGNING PEN BLUE</v>
          </cell>
          <cell r="B128">
            <v>37.5</v>
          </cell>
        </row>
        <row r="129">
          <cell r="A129" t="str">
            <v>SONY CD RECORDABLE - 700 MB/80MIN</v>
          </cell>
          <cell r="B129">
            <v>85</v>
          </cell>
        </row>
        <row r="130">
          <cell r="A130" t="str">
            <v>SPIRAL NO.04</v>
          </cell>
          <cell r="B130">
            <v>18.25</v>
          </cell>
        </row>
        <row r="131">
          <cell r="A131" t="str">
            <v>SPIRAL NO.05</v>
          </cell>
          <cell r="B131">
            <v>19</v>
          </cell>
        </row>
        <row r="132">
          <cell r="A132" t="str">
            <v>SPIRAL NO.06</v>
          </cell>
          <cell r="B132">
            <v>21</v>
          </cell>
        </row>
        <row r="133">
          <cell r="A133" t="str">
            <v>SPIRAL NO.07</v>
          </cell>
          <cell r="B133">
            <v>25</v>
          </cell>
        </row>
        <row r="134">
          <cell r="A134" t="str">
            <v>SPIRAL NO.08</v>
          </cell>
          <cell r="B134">
            <v>35</v>
          </cell>
        </row>
        <row r="135">
          <cell r="A135" t="str">
            <v>SPIRAL NO.09</v>
          </cell>
          <cell r="B135">
            <v>40.5</v>
          </cell>
        </row>
        <row r="136">
          <cell r="A136" t="str">
            <v>STAMP PAD (BLUE)</v>
          </cell>
          <cell r="B136">
            <v>95</v>
          </cell>
        </row>
        <row r="137">
          <cell r="A137" t="str">
            <v>STAMP PAD (RED)</v>
          </cell>
          <cell r="B137">
            <v>175</v>
          </cell>
        </row>
        <row r="138">
          <cell r="A138" t="str">
            <v>STAPLER PIN  NO:369</v>
          </cell>
          <cell r="B138">
            <v>9</v>
          </cell>
        </row>
        <row r="139">
          <cell r="A139" t="str">
            <v>STAPLER PIN NO : 10</v>
          </cell>
          <cell r="B139">
            <v>6</v>
          </cell>
        </row>
        <row r="140">
          <cell r="A140" t="str">
            <v>TIPPEX</v>
          </cell>
          <cell r="B140">
            <v>125</v>
          </cell>
        </row>
        <row r="141">
          <cell r="A141" t="str">
            <v>TRANSPARENCY SHEETS</v>
          </cell>
          <cell r="B141">
            <v>11</v>
          </cell>
        </row>
        <row r="142">
          <cell r="A142" t="str">
            <v>VEHICLE EXIT PASS BOOK</v>
          </cell>
          <cell r="B142">
            <v>115</v>
          </cell>
        </row>
        <row r="143">
          <cell r="A143" t="str">
            <v>VISITORS INFORMATION SHEET</v>
          </cell>
          <cell r="B143">
            <v>185</v>
          </cell>
        </row>
        <row r="144">
          <cell r="A144" t="str">
            <v>VOP RECOVERIES</v>
          </cell>
          <cell r="B144">
            <v>140</v>
          </cell>
        </row>
        <row r="145">
          <cell r="A145" t="str">
            <v>WINDOW COVER -F4 CLEAR</v>
          </cell>
          <cell r="B145">
            <v>15</v>
          </cell>
        </row>
        <row r="146">
          <cell r="A146" t="str">
            <v>WRITING PAD</v>
          </cell>
          <cell r="B146">
            <v>40</v>
          </cell>
        </row>
        <row r="147">
          <cell r="A147" t="str">
            <v>WINDOW ENVELOPES</v>
          </cell>
          <cell r="B147">
            <v>3.75</v>
          </cell>
          <cell r="C147">
            <v>25</v>
          </cell>
          <cell r="D147">
            <v>25</v>
          </cell>
          <cell r="E147">
            <v>25</v>
          </cell>
          <cell r="F147">
            <v>25</v>
          </cell>
          <cell r="G147">
            <v>25</v>
          </cell>
          <cell r="H147">
            <v>25</v>
          </cell>
          <cell r="I147">
            <v>25</v>
          </cell>
          <cell r="J147">
            <v>25</v>
          </cell>
          <cell r="K147">
            <v>25</v>
          </cell>
          <cell r="L147">
            <v>25</v>
          </cell>
          <cell r="M147">
            <v>25</v>
          </cell>
          <cell r="N147">
            <v>25</v>
          </cell>
        </row>
        <row r="148">
          <cell r="A148" t="str">
            <v>BODYLINE WRAPPING PAPER</v>
          </cell>
          <cell r="B148">
            <v>12</v>
          </cell>
          <cell r="C148">
            <v>10</v>
          </cell>
          <cell r="D148">
            <v>10</v>
          </cell>
          <cell r="E148">
            <v>10</v>
          </cell>
          <cell r="F148">
            <v>10</v>
          </cell>
          <cell r="G148">
            <v>10</v>
          </cell>
          <cell r="H148">
            <v>10</v>
          </cell>
          <cell r="I148">
            <v>10</v>
          </cell>
          <cell r="J148">
            <v>10</v>
          </cell>
          <cell r="K148">
            <v>10</v>
          </cell>
          <cell r="L148">
            <v>10</v>
          </cell>
          <cell r="M148">
            <v>10</v>
          </cell>
          <cell r="N148">
            <v>10</v>
          </cell>
        </row>
        <row r="152">
          <cell r="A152" t="str">
            <v>COST/MONTH ('000)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Pivot Table - 2005"/>
      <sheetName val="DSDW"/>
      <sheetName val="DSDW Query"/>
      <sheetName val="Zone PCI"/>
      <sheetName val="GHQ"/>
      <sheetName val="M&amp;A"/>
      <sheetName val="Classification"/>
      <sheetName val="2005 Opx"/>
      <sheetName val="2004 Opx"/>
      <sheetName val="2005 Plan"/>
      <sheetName val="Summary"/>
      <sheetName val="04 Data"/>
      <sheetName val="Sales Opex Stwd06"/>
      <sheetName val="Seasonalized Plan and 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B2" t="str">
            <v>SWB</v>
          </cell>
          <cell r="C2" t="str">
            <v>1.  SWB</v>
          </cell>
        </row>
        <row r="3">
          <cell r="B3" t="str">
            <v>OTHER</v>
          </cell>
          <cell r="C3" t="str">
            <v>1.  SWB</v>
          </cell>
        </row>
        <row r="4">
          <cell r="B4" t="str">
            <v>CONTRACTOR</v>
          </cell>
          <cell r="C4" t="str">
            <v>1.  SWB</v>
          </cell>
        </row>
        <row r="5">
          <cell r="B5" t="str">
            <v>MEMBERSHIP</v>
          </cell>
          <cell r="C5" t="str">
            <v>1.  SWB</v>
          </cell>
        </row>
        <row r="6">
          <cell r="B6" t="str">
            <v>TAX_PAYROLL</v>
          </cell>
          <cell r="C6" t="str">
            <v>1.  SWB</v>
          </cell>
        </row>
        <row r="7">
          <cell r="B7" t="str">
            <v>BUSINESS_ADMINISTRATION</v>
          </cell>
          <cell r="C7" t="str">
            <v>1.  SWB</v>
          </cell>
        </row>
        <row r="8">
          <cell r="B8" t="str">
            <v>GENERAL_BUSINESS_MAN</v>
          </cell>
          <cell r="C8" t="str">
            <v>1.  SWB</v>
          </cell>
        </row>
        <row r="9">
          <cell r="B9" t="str">
            <v>ENGINEERING</v>
          </cell>
          <cell r="C9" t="str">
            <v>1.  SWB</v>
          </cell>
        </row>
        <row r="10">
          <cell r="B10" t="str">
            <v>EDUCATION&amp;TRAINING</v>
          </cell>
          <cell r="C10" t="str">
            <v>1.  SWB</v>
          </cell>
        </row>
        <row r="11">
          <cell r="B11" t="str">
            <v>SALES_SALES_FORCE</v>
          </cell>
          <cell r="C11" t="str">
            <v>1.  SWB</v>
          </cell>
        </row>
        <row r="12">
          <cell r="B12" t="str">
            <v>EMPLOYEE_SWB</v>
          </cell>
          <cell r="C12" t="str">
            <v>1.  SWB</v>
          </cell>
        </row>
        <row r="13">
          <cell r="B13" t="str">
            <v>TRAINING</v>
          </cell>
          <cell r="C13" t="str">
            <v>13. Others</v>
          </cell>
        </row>
        <row r="14">
          <cell r="B14" t="str">
            <v>SEVERANCE</v>
          </cell>
          <cell r="C14" t="str">
            <v>3.  Severance</v>
          </cell>
        </row>
        <row r="15">
          <cell r="B15" t="str">
            <v>FINANCIAL_ASSISTANCE</v>
          </cell>
          <cell r="C15" t="str">
            <v>13. Others</v>
          </cell>
        </row>
        <row r="16">
          <cell r="B16" t="str">
            <v>CONSULTANCY</v>
          </cell>
          <cell r="C16" t="str">
            <v>13. Others</v>
          </cell>
        </row>
        <row r="17">
          <cell r="B17" t="str">
            <v>FINANCIAL_BANKING</v>
          </cell>
          <cell r="C17" t="str">
            <v>13. Others</v>
          </cell>
        </row>
        <row r="18">
          <cell r="B18" t="str">
            <v>FINANCIAL_INSURANCE</v>
          </cell>
          <cell r="C18" t="str">
            <v>13. Others</v>
          </cell>
        </row>
        <row r="19">
          <cell r="B19" t="str">
            <v>FINANCIAL_OTHER</v>
          </cell>
          <cell r="C19" t="str">
            <v>13. Others</v>
          </cell>
        </row>
        <row r="20">
          <cell r="B20" t="str">
            <v>LEGAL</v>
          </cell>
          <cell r="C20" t="str">
            <v>13. Others</v>
          </cell>
        </row>
        <row r="21">
          <cell r="B21" t="str">
            <v>MEDICAL</v>
          </cell>
          <cell r="C21" t="str">
            <v>13. Others</v>
          </cell>
        </row>
        <row r="22">
          <cell r="B22" t="str">
            <v>RECRUITING</v>
          </cell>
          <cell r="C22" t="str">
            <v>13. Others</v>
          </cell>
        </row>
        <row r="23">
          <cell r="B23" t="str">
            <v>HR</v>
          </cell>
          <cell r="C23" t="str">
            <v>13. Others</v>
          </cell>
        </row>
        <row r="24">
          <cell r="B24" t="str">
            <v>STOREHOUSE</v>
          </cell>
          <cell r="C24" t="str">
            <v>13. Others</v>
          </cell>
        </row>
        <row r="25">
          <cell r="B25" t="str">
            <v>TECHNICAL_NON_R&amp;D</v>
          </cell>
          <cell r="C25" t="str">
            <v>13. Others</v>
          </cell>
        </row>
        <row r="26">
          <cell r="B26" t="str">
            <v>PUBLICATION&amp;SUBSCRIP</v>
          </cell>
          <cell r="C26" t="str">
            <v>13. Others</v>
          </cell>
        </row>
        <row r="27">
          <cell r="B27" t="str">
            <v>CLOTHING_SAFETY</v>
          </cell>
          <cell r="C27" t="str">
            <v>13. Others</v>
          </cell>
        </row>
        <row r="28">
          <cell r="B28" t="str">
            <v>SALES_AID</v>
          </cell>
          <cell r="C28" t="str">
            <v>13. Others</v>
          </cell>
        </row>
        <row r="29">
          <cell r="B29" t="str">
            <v>PETROLEUM</v>
          </cell>
          <cell r="C29" t="str">
            <v>13. Others</v>
          </cell>
        </row>
        <row r="30">
          <cell r="B30" t="str">
            <v>RECEIVE_STORE_SHIP</v>
          </cell>
          <cell r="C30" t="str">
            <v>13. Others</v>
          </cell>
        </row>
        <row r="31">
          <cell r="B31" t="str">
            <v>FREIGHT_TRUCK</v>
          </cell>
          <cell r="C31" t="str">
            <v>13. Others</v>
          </cell>
        </row>
        <row r="32">
          <cell r="B32" t="str">
            <v>TRANSPORTATION_OTHER</v>
          </cell>
          <cell r="C32" t="str">
            <v>13. Others</v>
          </cell>
        </row>
        <row r="33">
          <cell r="B33" t="str">
            <v>RIGHT_TO</v>
          </cell>
          <cell r="C33" t="str">
            <v>13. Others</v>
          </cell>
        </row>
        <row r="34">
          <cell r="B34" t="str">
            <v>RETIRE</v>
          </cell>
          <cell r="C34" t="str">
            <v>13. Others</v>
          </cell>
        </row>
        <row r="35">
          <cell r="B35" t="str">
            <v>SALES_OUTLETS</v>
          </cell>
          <cell r="C35" t="str">
            <v>13. Others</v>
          </cell>
        </row>
        <row r="36">
          <cell r="B36" t="str">
            <v>PRODUCT_TERMINAL_OPE</v>
          </cell>
          <cell r="C36" t="str">
            <v>13. Others</v>
          </cell>
        </row>
        <row r="37">
          <cell r="B37" t="str">
            <v>OPERATION_SUPPORT_GE</v>
          </cell>
          <cell r="C37" t="str">
            <v>13. Others</v>
          </cell>
        </row>
        <row r="38">
          <cell r="B38" t="str">
            <v>OPERATION_SUPPORT_OT</v>
          </cell>
          <cell r="C38" t="str">
            <v>13. Others</v>
          </cell>
        </row>
        <row r="39">
          <cell r="B39" t="str">
            <v>COST_MOVEMENT_CONTRO</v>
          </cell>
          <cell r="C39" t="str">
            <v>13. Others</v>
          </cell>
        </row>
        <row r="40">
          <cell r="B40" t="str">
            <v>CONSULTANCY</v>
          </cell>
          <cell r="C40" t="str">
            <v>13. Others</v>
          </cell>
        </row>
        <row r="41">
          <cell r="B41" t="str">
            <v>FINANCIAL_BANKING</v>
          </cell>
          <cell r="C41" t="str">
            <v>13. Others</v>
          </cell>
        </row>
        <row r="42">
          <cell r="B42" t="str">
            <v>FINANCIAL_INSURANCE</v>
          </cell>
          <cell r="C42" t="str">
            <v>13. Others</v>
          </cell>
        </row>
        <row r="43">
          <cell r="B43" t="str">
            <v>FINANCIAL_OTHER</v>
          </cell>
          <cell r="C43" t="str">
            <v>13. Others</v>
          </cell>
        </row>
        <row r="44">
          <cell r="B44" t="str">
            <v>LEGAL</v>
          </cell>
          <cell r="C44" t="str">
            <v>13. Others</v>
          </cell>
        </row>
        <row r="45">
          <cell r="B45" t="str">
            <v>MEDICAL</v>
          </cell>
          <cell r="C45" t="str">
            <v>13. Others</v>
          </cell>
        </row>
        <row r="46">
          <cell r="B46" t="str">
            <v>RECRUITING</v>
          </cell>
          <cell r="C46" t="str">
            <v>13. Others</v>
          </cell>
        </row>
        <row r="47">
          <cell r="B47" t="str">
            <v>HR</v>
          </cell>
          <cell r="C47" t="str">
            <v>13. Others</v>
          </cell>
        </row>
        <row r="48">
          <cell r="B48" t="str">
            <v>STOREHOUSE</v>
          </cell>
          <cell r="C48" t="str">
            <v>13. Others</v>
          </cell>
        </row>
        <row r="49">
          <cell r="B49" t="str">
            <v>TECHNICAL_NON_R&amp;D</v>
          </cell>
          <cell r="C49" t="str">
            <v>13. Others</v>
          </cell>
        </row>
        <row r="50">
          <cell r="B50" t="str">
            <v>PUBLICATION&amp;SUBSCRIP</v>
          </cell>
          <cell r="C50" t="str">
            <v>13. Others</v>
          </cell>
        </row>
        <row r="51">
          <cell r="B51" t="str">
            <v>CLOTHING_SAFETY</v>
          </cell>
          <cell r="C51" t="str">
            <v>13. Others</v>
          </cell>
        </row>
        <row r="52">
          <cell r="B52" t="str">
            <v>SALES_AID</v>
          </cell>
          <cell r="C52" t="str">
            <v>13. Others</v>
          </cell>
        </row>
        <row r="53">
          <cell r="B53" t="str">
            <v>PETROLEUM</v>
          </cell>
          <cell r="C53" t="str">
            <v>13. Others</v>
          </cell>
        </row>
        <row r="54">
          <cell r="B54" t="str">
            <v>RECEIVE_STORE_SHIP</v>
          </cell>
          <cell r="C54" t="str">
            <v>13. Others</v>
          </cell>
        </row>
        <row r="55">
          <cell r="B55" t="str">
            <v>FREIGHT_TRUCK</v>
          </cell>
          <cell r="C55" t="str">
            <v>13. Others</v>
          </cell>
        </row>
        <row r="56">
          <cell r="B56" t="str">
            <v>TRANSPORTATION_OTHER</v>
          </cell>
          <cell r="C56" t="str">
            <v>13. Others</v>
          </cell>
        </row>
        <row r="57">
          <cell r="B57" t="str">
            <v>RIGHT_TO</v>
          </cell>
          <cell r="C57" t="str">
            <v>13. Others</v>
          </cell>
        </row>
        <row r="58">
          <cell r="B58" t="str">
            <v>RETIRE</v>
          </cell>
          <cell r="C58" t="str">
            <v>13. Others</v>
          </cell>
        </row>
        <row r="59">
          <cell r="B59" t="str">
            <v>SALES_OUTLETS</v>
          </cell>
          <cell r="C59" t="str">
            <v>13. Others</v>
          </cell>
        </row>
        <row r="60">
          <cell r="B60" t="str">
            <v>PRODUCT_TERMINAL_OPE</v>
          </cell>
          <cell r="C60" t="str">
            <v>13. Others</v>
          </cell>
        </row>
        <row r="61">
          <cell r="B61" t="str">
            <v>OPERATION_SUPPORT_GE</v>
          </cell>
          <cell r="C61" t="str">
            <v>13. Others</v>
          </cell>
        </row>
        <row r="62">
          <cell r="B62" t="str">
            <v>OPERATION_SUPPORT_OT</v>
          </cell>
          <cell r="C62" t="str">
            <v>13. Others</v>
          </cell>
        </row>
        <row r="63">
          <cell r="B63" t="str">
            <v>COST_MOVEMENT_CONTRO</v>
          </cell>
          <cell r="C63" t="str">
            <v>13. Others</v>
          </cell>
        </row>
        <row r="64">
          <cell r="B64" t="str">
            <v>CONSULTANCY</v>
          </cell>
          <cell r="C64" t="str">
            <v>13. Others</v>
          </cell>
        </row>
        <row r="65">
          <cell r="B65" t="str">
            <v>FINANCIAL_BANKING</v>
          </cell>
          <cell r="C65" t="str">
            <v>13. Others</v>
          </cell>
        </row>
        <row r="66">
          <cell r="B66" t="str">
            <v>FINANCIAL_INSURANCE</v>
          </cell>
          <cell r="C66" t="str">
            <v>13. Others</v>
          </cell>
        </row>
        <row r="67">
          <cell r="B67" t="str">
            <v>FINANCIAL_OTHER</v>
          </cell>
          <cell r="C67" t="str">
            <v>13. Others</v>
          </cell>
        </row>
        <row r="68">
          <cell r="B68" t="str">
            <v>LEGAL</v>
          </cell>
          <cell r="C68" t="str">
            <v>13. Others</v>
          </cell>
        </row>
        <row r="69">
          <cell r="B69" t="str">
            <v>MEDICAL</v>
          </cell>
          <cell r="C69" t="str">
            <v>13. Others</v>
          </cell>
        </row>
        <row r="70">
          <cell r="B70" t="str">
            <v>RECRUITING</v>
          </cell>
          <cell r="C70" t="str">
            <v>13. Others</v>
          </cell>
        </row>
        <row r="71">
          <cell r="B71" t="str">
            <v>HR</v>
          </cell>
          <cell r="C71" t="str">
            <v>13. Others</v>
          </cell>
        </row>
        <row r="72">
          <cell r="B72" t="str">
            <v>STOREHOUSE</v>
          </cell>
          <cell r="C72" t="str">
            <v>13. Others</v>
          </cell>
        </row>
        <row r="73">
          <cell r="B73" t="str">
            <v>TECHNICAL_NON_R&amp;D</v>
          </cell>
          <cell r="C73" t="str">
            <v>13. Others</v>
          </cell>
        </row>
        <row r="74">
          <cell r="B74" t="str">
            <v>PUBLICATION&amp;SUBSCRIP</v>
          </cell>
          <cell r="C74" t="str">
            <v>13. Others</v>
          </cell>
        </row>
        <row r="75">
          <cell r="B75" t="str">
            <v>CLOTHING_SAFETY</v>
          </cell>
          <cell r="C75" t="str">
            <v>13. Others</v>
          </cell>
        </row>
        <row r="76">
          <cell r="B76" t="str">
            <v>SALES_AID</v>
          </cell>
          <cell r="C76" t="str">
            <v>13. Others</v>
          </cell>
        </row>
        <row r="77">
          <cell r="B77" t="str">
            <v>PETROLEUM</v>
          </cell>
          <cell r="C77" t="str">
            <v>13. Others</v>
          </cell>
        </row>
        <row r="78">
          <cell r="B78" t="str">
            <v>RECEIVE_STORE_SHIP</v>
          </cell>
          <cell r="C78" t="str">
            <v>13. Others</v>
          </cell>
        </row>
        <row r="79">
          <cell r="B79" t="str">
            <v>FREIGHT_TRUCK</v>
          </cell>
          <cell r="C79" t="str">
            <v>13. Others</v>
          </cell>
        </row>
        <row r="80">
          <cell r="B80" t="str">
            <v>TRANSPORTATION_OTHER</v>
          </cell>
          <cell r="C80" t="str">
            <v>13. Others</v>
          </cell>
        </row>
        <row r="81">
          <cell r="B81" t="str">
            <v>RIGHT_TO</v>
          </cell>
          <cell r="C81" t="str">
            <v>13. Others</v>
          </cell>
        </row>
        <row r="82">
          <cell r="B82" t="str">
            <v>RETIRE</v>
          </cell>
          <cell r="C82" t="str">
            <v>13. Others</v>
          </cell>
        </row>
        <row r="83">
          <cell r="B83" t="str">
            <v>SALES_OUTLETS</v>
          </cell>
          <cell r="C83" t="str">
            <v>13. Others</v>
          </cell>
        </row>
        <row r="84">
          <cell r="B84" t="str">
            <v>PRODUCT_TERMINAL_OPE</v>
          </cell>
          <cell r="C84" t="str">
            <v>13. Others</v>
          </cell>
        </row>
        <row r="85">
          <cell r="B85" t="str">
            <v>OPERATION_SUPPORT_GE</v>
          </cell>
          <cell r="C85" t="str">
            <v>13. Others</v>
          </cell>
        </row>
        <row r="86">
          <cell r="B86" t="str">
            <v>OPERATION_SUPPORT_OT</v>
          </cell>
          <cell r="C86" t="str">
            <v>13. Others</v>
          </cell>
        </row>
        <row r="87">
          <cell r="B87" t="str">
            <v>COST_MOVEMENT_CONTRO</v>
          </cell>
          <cell r="C87" t="str">
            <v>13. Others</v>
          </cell>
        </row>
        <row r="88">
          <cell r="B88" t="str">
            <v>FINANCIAL_BANKING</v>
          </cell>
          <cell r="C88" t="str">
            <v>13. Others</v>
          </cell>
        </row>
        <row r="89">
          <cell r="B89" t="str">
            <v>FINANCIAL_INSURANCE</v>
          </cell>
          <cell r="C89" t="str">
            <v>13. Others</v>
          </cell>
        </row>
        <row r="90">
          <cell r="B90" t="str">
            <v>FINANCIAL_OTHER</v>
          </cell>
          <cell r="C90" t="str">
            <v>13. Others</v>
          </cell>
        </row>
        <row r="91">
          <cell r="B91" t="str">
            <v>MEDICAL</v>
          </cell>
          <cell r="C91" t="str">
            <v>13. Others</v>
          </cell>
        </row>
        <row r="92">
          <cell r="B92" t="str">
            <v>STOREHOUSE</v>
          </cell>
          <cell r="C92" t="str">
            <v>13. Others</v>
          </cell>
        </row>
        <row r="93">
          <cell r="B93" t="str">
            <v>SALES_AID</v>
          </cell>
          <cell r="C93" t="str">
            <v>13. Others</v>
          </cell>
        </row>
        <row r="94">
          <cell r="B94" t="str">
            <v>PETROLEUM</v>
          </cell>
          <cell r="C94" t="str">
            <v>13. Others</v>
          </cell>
        </row>
        <row r="95">
          <cell r="B95" t="str">
            <v>FREIGHT_TRUCK</v>
          </cell>
          <cell r="C95" t="str">
            <v>13. Others</v>
          </cell>
        </row>
        <row r="96">
          <cell r="B96" t="str">
            <v>RIGHT_TO</v>
          </cell>
          <cell r="C96" t="str">
            <v>13. Others</v>
          </cell>
        </row>
        <row r="97">
          <cell r="B97" t="str">
            <v>RETIRE</v>
          </cell>
          <cell r="C97" t="str">
            <v>13. Others</v>
          </cell>
        </row>
        <row r="98">
          <cell r="B98" t="str">
            <v>OPERATION_SUPPORT_OT</v>
          </cell>
          <cell r="C98" t="str">
            <v>13. Others</v>
          </cell>
        </row>
        <row r="99">
          <cell r="B99" t="str">
            <v>FINANCIAL_BANKING</v>
          </cell>
          <cell r="C99" t="str">
            <v>13. Others</v>
          </cell>
        </row>
        <row r="100">
          <cell r="B100" t="str">
            <v>FINANCIAL_INSURANCE</v>
          </cell>
          <cell r="C100" t="str">
            <v>13. Others</v>
          </cell>
        </row>
        <row r="101">
          <cell r="B101" t="str">
            <v>FINANCIAL_OTHER</v>
          </cell>
          <cell r="C101" t="str">
            <v>13. Others</v>
          </cell>
        </row>
        <row r="102">
          <cell r="B102" t="str">
            <v>MEDICAL</v>
          </cell>
          <cell r="C102" t="str">
            <v>13. Others</v>
          </cell>
        </row>
        <row r="103">
          <cell r="B103" t="str">
            <v>STOREHOUSE</v>
          </cell>
          <cell r="C103" t="str">
            <v>13. Others</v>
          </cell>
        </row>
        <row r="104">
          <cell r="B104" t="str">
            <v>SALES_AID</v>
          </cell>
          <cell r="C104" t="str">
            <v>13. Others</v>
          </cell>
        </row>
        <row r="105">
          <cell r="B105" t="str">
            <v>PETROLEUM</v>
          </cell>
          <cell r="C105" t="str">
            <v>13. Others</v>
          </cell>
        </row>
        <row r="106">
          <cell r="B106" t="str">
            <v>FREIGHT_TRUCK</v>
          </cell>
          <cell r="C106" t="str">
            <v>13. Others</v>
          </cell>
        </row>
        <row r="107">
          <cell r="B107" t="str">
            <v>RIGHT_TO</v>
          </cell>
          <cell r="C107" t="str">
            <v>13. Others</v>
          </cell>
        </row>
        <row r="108">
          <cell r="B108" t="str">
            <v>RETIRE</v>
          </cell>
          <cell r="C108" t="str">
            <v>13. Others</v>
          </cell>
        </row>
        <row r="109">
          <cell r="B109" t="str">
            <v>OPERATION_SUPPORT_OT</v>
          </cell>
          <cell r="C109" t="str">
            <v>13. Others</v>
          </cell>
        </row>
        <row r="110">
          <cell r="B110" t="str">
            <v>CONSULTANCY</v>
          </cell>
          <cell r="C110" t="str">
            <v>13. Others</v>
          </cell>
        </row>
        <row r="111">
          <cell r="B111" t="str">
            <v>FINANCIAL_BANKING</v>
          </cell>
          <cell r="C111" t="str">
            <v>13. Others</v>
          </cell>
        </row>
        <row r="112">
          <cell r="B112" t="str">
            <v>FINANCIAL_INSURANCE</v>
          </cell>
          <cell r="C112" t="str">
            <v>13. Others</v>
          </cell>
        </row>
        <row r="113">
          <cell r="B113" t="str">
            <v>FINANCIAL_OTHER</v>
          </cell>
          <cell r="C113" t="str">
            <v>13. Others</v>
          </cell>
        </row>
        <row r="114">
          <cell r="B114" t="str">
            <v>LEGAL</v>
          </cell>
          <cell r="C114" t="str">
            <v>13. Others</v>
          </cell>
        </row>
        <row r="115">
          <cell r="B115" t="str">
            <v>RECRUITING</v>
          </cell>
          <cell r="C115" t="str">
            <v>13. Others</v>
          </cell>
        </row>
        <row r="116">
          <cell r="B116" t="str">
            <v>HR</v>
          </cell>
          <cell r="C116" t="str">
            <v>13. Others</v>
          </cell>
        </row>
        <row r="117">
          <cell r="B117" t="str">
            <v>PUBLICATION&amp;SUBSCRIP</v>
          </cell>
          <cell r="C117" t="str">
            <v>13. Others</v>
          </cell>
        </row>
        <row r="118">
          <cell r="B118" t="str">
            <v>CLOTHING_SAFETY</v>
          </cell>
          <cell r="C118" t="str">
            <v>13. Others</v>
          </cell>
        </row>
        <row r="119">
          <cell r="B119" t="str">
            <v>SALES_AID</v>
          </cell>
          <cell r="C119" t="str">
            <v>13. Others</v>
          </cell>
        </row>
        <row r="120">
          <cell r="B120" t="str">
            <v>PETROLEUM</v>
          </cell>
          <cell r="C120" t="str">
            <v>13. Others</v>
          </cell>
        </row>
        <row r="121">
          <cell r="B121" t="str">
            <v>FREIGHT_TRUCK</v>
          </cell>
          <cell r="C121" t="str">
            <v>13. Others</v>
          </cell>
        </row>
        <row r="122">
          <cell r="B122" t="str">
            <v>TRANSPORTATION_OTHER</v>
          </cell>
          <cell r="C122" t="str">
            <v>13. Others</v>
          </cell>
        </row>
        <row r="123">
          <cell r="B123" t="str">
            <v>OPERATION_SUPPORT_GE</v>
          </cell>
          <cell r="C123" t="str">
            <v>13. Others</v>
          </cell>
        </row>
        <row r="124">
          <cell r="B124" t="str">
            <v>COST_MOVEMENT_CONTRO</v>
          </cell>
          <cell r="C124" t="str">
            <v>13. Others</v>
          </cell>
        </row>
        <row r="125">
          <cell r="B125" t="str">
            <v>CONSULTANCY</v>
          </cell>
          <cell r="C125" t="str">
            <v>13. Others</v>
          </cell>
        </row>
        <row r="126">
          <cell r="B126" t="str">
            <v>FINANCIAL_BANKING</v>
          </cell>
          <cell r="C126" t="str">
            <v>13. Others</v>
          </cell>
        </row>
        <row r="127">
          <cell r="B127" t="str">
            <v>FINANCIAL_OTHER</v>
          </cell>
          <cell r="C127" t="str">
            <v>13. Others</v>
          </cell>
        </row>
        <row r="128">
          <cell r="B128" t="str">
            <v>LEGAL</v>
          </cell>
          <cell r="C128" t="str">
            <v>13. Others</v>
          </cell>
        </row>
        <row r="129">
          <cell r="B129" t="str">
            <v>PUBLICATION&amp;SUBSCRIP</v>
          </cell>
          <cell r="C129" t="str">
            <v>13. Others</v>
          </cell>
        </row>
        <row r="130">
          <cell r="B130" t="str">
            <v>SALES_AID</v>
          </cell>
          <cell r="C130" t="str">
            <v>13. Others</v>
          </cell>
        </row>
        <row r="131">
          <cell r="B131" t="str">
            <v>PETROLEUM</v>
          </cell>
          <cell r="C131" t="str">
            <v>13. Others</v>
          </cell>
        </row>
        <row r="132">
          <cell r="B132" t="str">
            <v>TRANSPORTATION_OTHER</v>
          </cell>
          <cell r="C132" t="str">
            <v>13. Others</v>
          </cell>
        </row>
        <row r="133">
          <cell r="B133" t="str">
            <v>FINANCIAL_BANKING</v>
          </cell>
          <cell r="C133" t="str">
            <v>13. Others</v>
          </cell>
        </row>
        <row r="134">
          <cell r="B134" t="str">
            <v>LEGAL</v>
          </cell>
          <cell r="C134" t="str">
            <v>13. Others</v>
          </cell>
        </row>
        <row r="135">
          <cell r="B135" t="str">
            <v>RECRUITING</v>
          </cell>
          <cell r="C135" t="str">
            <v>13. Others</v>
          </cell>
        </row>
        <row r="136">
          <cell r="B136" t="str">
            <v>PUBLICATION&amp;SUBSCRIP</v>
          </cell>
          <cell r="C136" t="str">
            <v>13. Others</v>
          </cell>
        </row>
        <row r="137">
          <cell r="B137" t="str">
            <v>CLOTHING_SAFETY</v>
          </cell>
          <cell r="C137" t="str">
            <v>13. Others</v>
          </cell>
        </row>
        <row r="138">
          <cell r="B138" t="str">
            <v>SALES_AID</v>
          </cell>
          <cell r="C138" t="str">
            <v>13. Others</v>
          </cell>
        </row>
        <row r="139">
          <cell r="B139" t="str">
            <v>TRANSPORTATION_OTHER</v>
          </cell>
          <cell r="C139" t="str">
            <v>13. Others</v>
          </cell>
        </row>
        <row r="140">
          <cell r="B140" t="str">
            <v>OPERATION_SUPPORT_GE</v>
          </cell>
          <cell r="C140" t="str">
            <v>13. Others</v>
          </cell>
        </row>
        <row r="141">
          <cell r="B141" t="str">
            <v>CONSULTANCY</v>
          </cell>
          <cell r="C141" t="str">
            <v>13. Others</v>
          </cell>
        </row>
        <row r="142">
          <cell r="B142" t="str">
            <v>FINANCIAL_BANKING</v>
          </cell>
          <cell r="C142" t="str">
            <v>13. Others</v>
          </cell>
        </row>
        <row r="143">
          <cell r="B143" t="str">
            <v>FINANCIAL_INSURANCE</v>
          </cell>
          <cell r="C143" t="str">
            <v>13. Others</v>
          </cell>
        </row>
        <row r="144">
          <cell r="B144" t="str">
            <v>FINANCIAL_OTHER</v>
          </cell>
          <cell r="C144" t="str">
            <v>13. Others</v>
          </cell>
        </row>
        <row r="145">
          <cell r="B145" t="str">
            <v>HR</v>
          </cell>
          <cell r="C145" t="str">
            <v>13. Others</v>
          </cell>
        </row>
        <row r="146">
          <cell r="B146" t="str">
            <v>FREIGHT_TRUCK</v>
          </cell>
          <cell r="C146" t="str">
            <v>13. Others</v>
          </cell>
        </row>
        <row r="147">
          <cell r="B147" t="str">
            <v>TRANSPORTATION_OTHER</v>
          </cell>
          <cell r="C147" t="str">
            <v>13. Others</v>
          </cell>
        </row>
        <row r="148">
          <cell r="B148" t="str">
            <v>COST_MOVEMENT_CONTRO</v>
          </cell>
          <cell r="C148" t="str">
            <v>13. Others</v>
          </cell>
        </row>
        <row r="149">
          <cell r="B149" t="str">
            <v>FINANCIAL_BANKING</v>
          </cell>
          <cell r="C149" t="str">
            <v>13. Others</v>
          </cell>
        </row>
        <row r="150">
          <cell r="B150" t="str">
            <v>TECHNICAL_NON_R&amp;D</v>
          </cell>
          <cell r="C150" t="str">
            <v>13. Others</v>
          </cell>
        </row>
        <row r="151">
          <cell r="B151" t="str">
            <v>PUBLICATION&amp;SUBSCRIP</v>
          </cell>
          <cell r="C151" t="str">
            <v>13. Others</v>
          </cell>
        </row>
        <row r="152">
          <cell r="B152" t="str">
            <v>PETROLEUM</v>
          </cell>
          <cell r="C152" t="str">
            <v>13. Others</v>
          </cell>
        </row>
        <row r="153">
          <cell r="B153" t="str">
            <v>RECEIVE_STORE_SHIP</v>
          </cell>
          <cell r="C153" t="str">
            <v>13. Others</v>
          </cell>
        </row>
        <row r="154">
          <cell r="B154" t="str">
            <v>RIGHT_TO</v>
          </cell>
          <cell r="C154" t="str">
            <v>13. Others</v>
          </cell>
        </row>
        <row r="155">
          <cell r="B155" t="str">
            <v>SALES_OUTLETS</v>
          </cell>
          <cell r="C155" t="str">
            <v>13. Others</v>
          </cell>
        </row>
        <row r="156">
          <cell r="B156" t="str">
            <v>PRODUCT_TERMINAL_OPE</v>
          </cell>
          <cell r="C156" t="str">
            <v>13. Others</v>
          </cell>
        </row>
        <row r="157">
          <cell r="B157" t="str">
            <v>FINANCIAL_BANKING</v>
          </cell>
          <cell r="C157" t="str">
            <v>13. Others</v>
          </cell>
        </row>
        <row r="158">
          <cell r="B158" t="str">
            <v>TECHNICAL_NON_R&amp;D</v>
          </cell>
          <cell r="C158" t="str">
            <v>13. Others</v>
          </cell>
        </row>
        <row r="159">
          <cell r="B159" t="str">
            <v>PUBLICATION&amp;SUBSCRIP</v>
          </cell>
          <cell r="C159" t="str">
            <v>13. Others</v>
          </cell>
        </row>
        <row r="160">
          <cell r="B160" t="str">
            <v>PETROLEUM</v>
          </cell>
          <cell r="C160" t="str">
            <v>13. Others</v>
          </cell>
        </row>
        <row r="161">
          <cell r="B161" t="str">
            <v>RECEIVE_STORE_SHIP</v>
          </cell>
          <cell r="C161" t="str">
            <v>13. Others</v>
          </cell>
        </row>
        <row r="162">
          <cell r="B162" t="str">
            <v>RIGHT_TO</v>
          </cell>
          <cell r="C162" t="str">
            <v>13. Others</v>
          </cell>
        </row>
        <row r="163">
          <cell r="B163" t="str">
            <v>SALES_OUTLETS</v>
          </cell>
          <cell r="C163" t="str">
            <v>13. Others</v>
          </cell>
        </row>
        <row r="164">
          <cell r="B164" t="str">
            <v>PRODUCT_TERMINAL_OPE</v>
          </cell>
          <cell r="C164" t="str">
            <v>13. Others</v>
          </cell>
        </row>
        <row r="165">
          <cell r="B165" t="str">
            <v>ENVIRONMENTAL</v>
          </cell>
          <cell r="C165" t="str">
            <v>13. Others</v>
          </cell>
        </row>
        <row r="166">
          <cell r="B166" t="str">
            <v>PENALTY&amp;FEE</v>
          </cell>
          <cell r="C166" t="str">
            <v>13. Others</v>
          </cell>
        </row>
        <row r="167">
          <cell r="B167" t="str">
            <v>PENALTY_FEE_OTHER GO</v>
          </cell>
          <cell r="C167" t="str">
            <v>13. Others</v>
          </cell>
        </row>
        <row r="168">
          <cell r="B168" t="str">
            <v>CONTRACTOR_WORKER_CO</v>
          </cell>
          <cell r="C168" t="str">
            <v>13. Others</v>
          </cell>
        </row>
        <row r="169">
          <cell r="B169" t="str">
            <v>BUSINESS_ADMINISTRAT</v>
          </cell>
          <cell r="C169" t="str">
            <v>13. Others</v>
          </cell>
        </row>
        <row r="170">
          <cell r="B170" t="str">
            <v>FINANCIAL_AUDIT</v>
          </cell>
          <cell r="C170" t="str">
            <v>13. Others</v>
          </cell>
        </row>
        <row r="171">
          <cell r="B171" t="str">
            <v>SAFETY</v>
          </cell>
          <cell r="C171" t="str">
            <v>13. Others</v>
          </cell>
        </row>
        <row r="172">
          <cell r="B172" t="str">
            <v>PROPERTY&amp;PLANT</v>
          </cell>
          <cell r="C172" t="str">
            <v>13. Others</v>
          </cell>
        </row>
        <row r="173">
          <cell r="B173" t="str">
            <v>CONTRIBUTION</v>
          </cell>
          <cell r="C173" t="str">
            <v>13. Others</v>
          </cell>
        </row>
        <row r="174">
          <cell r="B174" t="str">
            <v>SMALL_VARIATION</v>
          </cell>
          <cell r="C174" t="str">
            <v>13. Others</v>
          </cell>
        </row>
        <row r="175">
          <cell r="B175" t="str">
            <v>FINANCIAL_AUDIT</v>
          </cell>
          <cell r="C175" t="str">
            <v>13. Others</v>
          </cell>
        </row>
        <row r="176">
          <cell r="B176" t="str">
            <v>SYSTEMS</v>
          </cell>
          <cell r="C176" t="str">
            <v>13. Others</v>
          </cell>
        </row>
        <row r="177">
          <cell r="B177" t="str">
            <v>SMALL_INVOICE_VARIAN</v>
          </cell>
          <cell r="C177" t="str">
            <v>13. Others</v>
          </cell>
        </row>
        <row r="178">
          <cell r="B178" t="str">
            <v>PENALTY_FEE_OTHER GO</v>
          </cell>
          <cell r="C178" t="str">
            <v>13. Others</v>
          </cell>
        </row>
        <row r="179">
          <cell r="B179" t="str">
            <v>SMALL_VARIATION</v>
          </cell>
          <cell r="C179" t="str">
            <v>13. Others</v>
          </cell>
        </row>
        <row r="180">
          <cell r="B180" t="str">
            <v>INSPECTION</v>
          </cell>
          <cell r="C180" t="str">
            <v>13. Others</v>
          </cell>
        </row>
        <row r="181">
          <cell r="B181" t="str">
            <v>FREIGHT_AIR</v>
          </cell>
          <cell r="C181" t="str">
            <v>13. Others</v>
          </cell>
        </row>
        <row r="182">
          <cell r="B182" t="str">
            <v>PENALTY_FEE_OTHER GO</v>
          </cell>
          <cell r="C182" t="str">
            <v>13. Others</v>
          </cell>
        </row>
        <row r="183">
          <cell r="B183" t="str">
            <v>CUSTOMER_SERVICE</v>
          </cell>
          <cell r="C183" t="str">
            <v>13. Others</v>
          </cell>
        </row>
        <row r="184">
          <cell r="B184" t="str">
            <v>FINANCIAL_AUDIT</v>
          </cell>
          <cell r="C184" t="str">
            <v>13. Others</v>
          </cell>
        </row>
        <row r="185">
          <cell r="B185" t="str">
            <v>PUBLIC_RELATION</v>
          </cell>
          <cell r="C185" t="str">
            <v>13. Others</v>
          </cell>
        </row>
        <row r="186">
          <cell r="B186" t="str">
            <v>SAFETY</v>
          </cell>
          <cell r="C186" t="str">
            <v>13. Others</v>
          </cell>
        </row>
        <row r="187">
          <cell r="B187" t="str">
            <v>FINANCIAL_AUDIT</v>
          </cell>
          <cell r="C187" t="str">
            <v>13. Others</v>
          </cell>
        </row>
        <row r="188">
          <cell r="B188" t="str">
            <v>PENALTY_FEE_OTHER GO</v>
          </cell>
          <cell r="C188" t="str">
            <v>13. Others</v>
          </cell>
        </row>
        <row r="189">
          <cell r="B189" t="str">
            <v>FINANCIAL_AUDIT</v>
          </cell>
          <cell r="C189" t="str">
            <v>13. Others</v>
          </cell>
        </row>
        <row r="190">
          <cell r="B190" t="str">
            <v>FINANCIAL_ACCOUNTING</v>
          </cell>
          <cell r="C190" t="str">
            <v>13. Others</v>
          </cell>
        </row>
        <row r="191">
          <cell r="B191" t="str">
            <v>PUBLIC_RELATION</v>
          </cell>
          <cell r="C191" t="str">
            <v>13. Others</v>
          </cell>
        </row>
        <row r="192">
          <cell r="B192" t="str">
            <v>SMALL_VARIATION</v>
          </cell>
          <cell r="C192" t="str">
            <v>13. Others</v>
          </cell>
        </row>
        <row r="193">
          <cell r="B193" t="str">
            <v>FINANCIAL_AUDIT</v>
          </cell>
          <cell r="C193" t="str">
            <v>13. Others</v>
          </cell>
        </row>
        <row r="194">
          <cell r="B194" t="str">
            <v>FINANCIAL_ACCOUNTING</v>
          </cell>
          <cell r="C194" t="str">
            <v>13. Others</v>
          </cell>
        </row>
        <row r="195">
          <cell r="B195" t="str">
            <v>SAFETY</v>
          </cell>
          <cell r="C195" t="str">
            <v>13. Others</v>
          </cell>
        </row>
        <row r="196">
          <cell r="B196" t="str">
            <v>TOOL</v>
          </cell>
          <cell r="C196" t="str">
            <v>13. Others</v>
          </cell>
        </row>
        <row r="197">
          <cell r="B197" t="str">
            <v>PROPERTY&amp;PLANT</v>
          </cell>
          <cell r="C197" t="str">
            <v>13. Others</v>
          </cell>
        </row>
        <row r="198">
          <cell r="B198" t="str">
            <v>FREIGHT_AIR</v>
          </cell>
          <cell r="C198" t="str">
            <v>13. Others</v>
          </cell>
        </row>
        <row r="199">
          <cell r="B199" t="str">
            <v>CONTRIBUTION</v>
          </cell>
          <cell r="C199" t="str">
            <v>13. Others</v>
          </cell>
        </row>
        <row r="200">
          <cell r="B200" t="str">
            <v>PENALTY_FEE_OTHER GO</v>
          </cell>
          <cell r="C200" t="str">
            <v>13. Others</v>
          </cell>
        </row>
        <row r="201">
          <cell r="B201" t="str">
            <v>SETTLEMENT_BALANCE_S</v>
          </cell>
          <cell r="C201" t="str">
            <v>13. Others</v>
          </cell>
        </row>
        <row r="202">
          <cell r="B202" t="str">
            <v>Not assigned</v>
          </cell>
          <cell r="C202" t="str">
            <v>13. Others</v>
          </cell>
        </row>
        <row r="203">
          <cell r="B203" t="str">
            <v>SMALL_VARIATION</v>
          </cell>
          <cell r="C203" t="str">
            <v>13. Others</v>
          </cell>
        </row>
        <row r="204">
          <cell r="B204" t="str">
            <v>M&amp;R_SYSTEMS</v>
          </cell>
          <cell r="C204" t="str">
            <v>13. Others</v>
          </cell>
        </row>
        <row r="205">
          <cell r="B205" t="str">
            <v>INSPECTION</v>
          </cell>
          <cell r="C205" t="str">
            <v>13. Others</v>
          </cell>
        </row>
        <row r="206">
          <cell r="B206" t="str">
            <v>PENALTY_FEE_OTHER GO</v>
          </cell>
          <cell r="C206" t="str">
            <v>13. Others</v>
          </cell>
        </row>
        <row r="207">
          <cell r="B207" t="str">
            <v>SALES_ASP&amp;MARKETING</v>
          </cell>
          <cell r="C207" t="str">
            <v>13. Others</v>
          </cell>
        </row>
        <row r="208">
          <cell r="B208" t="str">
            <v>SMALL_VARIATION</v>
          </cell>
          <cell r="C208" t="str">
            <v>13. Others</v>
          </cell>
        </row>
        <row r="209">
          <cell r="B209" t="str">
            <v>FINANCIAL_ACCOUNTING</v>
          </cell>
          <cell r="C209" t="str">
            <v>13. Others</v>
          </cell>
        </row>
        <row r="212">
          <cell r="B212" t="str">
            <v>T&amp;E</v>
          </cell>
          <cell r="C212" t="str">
            <v>2.  T&amp;E</v>
          </cell>
        </row>
        <row r="213">
          <cell r="B213" t="str">
            <v>RELOCATION</v>
          </cell>
          <cell r="C213" t="str">
            <v>4.  Relocation</v>
          </cell>
        </row>
        <row r="214">
          <cell r="B214" t="str">
            <v>DEPRECIATION</v>
          </cell>
          <cell r="C214" t="str">
            <v>5.  Depc/Amort</v>
          </cell>
        </row>
        <row r="215">
          <cell r="B215" t="str">
            <v>AMORTIZATION</v>
          </cell>
          <cell r="C215" t="str">
            <v>5.  Depc/Amort</v>
          </cell>
        </row>
        <row r="216">
          <cell r="B216" t="str">
            <v>COMMISSIONS</v>
          </cell>
          <cell r="C216" t="str">
            <v>6.  Commission</v>
          </cell>
        </row>
        <row r="217">
          <cell r="B217" t="str">
            <v>M&amp;R_SKILLED_TRADE_CO</v>
          </cell>
          <cell r="C217" t="str">
            <v>7.  M&amp;R</v>
          </cell>
        </row>
        <row r="218">
          <cell r="B218" t="str">
            <v>M&amp;R</v>
          </cell>
          <cell r="C218" t="str">
            <v>7.  M&amp;R</v>
          </cell>
        </row>
        <row r="219">
          <cell r="B219" t="str">
            <v>LABORATORY</v>
          </cell>
          <cell r="C219" t="str">
            <v>8.  Technical/Lab</v>
          </cell>
        </row>
        <row r="220">
          <cell r="B220" t="str">
            <v>TECHNICAL_GENERAL</v>
          </cell>
          <cell r="C220" t="str">
            <v>8.  Technical/Lab</v>
          </cell>
        </row>
        <row r="221">
          <cell r="B221" t="str">
            <v>TECHNICAL_ENGINEERIN</v>
          </cell>
          <cell r="C221" t="str">
            <v>8.  Technical/Lab</v>
          </cell>
        </row>
        <row r="222">
          <cell r="B222" t="str">
            <v>TECHNICAL_TESTING</v>
          </cell>
          <cell r="C222" t="str">
            <v>8.  Technical/Lab</v>
          </cell>
        </row>
        <row r="223">
          <cell r="B223" t="str">
            <v>TECHNICAL_NON R&amp;D</v>
          </cell>
          <cell r="C223" t="str">
            <v>8.  Technical/Lab</v>
          </cell>
        </row>
        <row r="224">
          <cell r="B224" t="str">
            <v>TECHNICAL_LABORATORY</v>
          </cell>
          <cell r="C224" t="str">
            <v>8.  Technical/Lab</v>
          </cell>
        </row>
        <row r="225">
          <cell r="B225" t="str">
            <v>TELECOM</v>
          </cell>
          <cell r="C225" t="str">
            <v>9.  Rental &amp; Office Related</v>
          </cell>
        </row>
        <row r="226">
          <cell r="B226" t="str">
            <v>CREDIT_CARD_PURCHASE</v>
          </cell>
          <cell r="C226" t="str">
            <v>9.  Rental &amp; Office Related</v>
          </cell>
        </row>
        <row r="227">
          <cell r="B227" t="str">
            <v>SITE</v>
          </cell>
          <cell r="C227" t="str">
            <v>9.  Rental &amp; Office Related</v>
          </cell>
        </row>
        <row r="228">
          <cell r="B228" t="str">
            <v>OFFICE&amp;STATIONARY</v>
          </cell>
          <cell r="C228" t="str">
            <v>9.  Rental &amp; Office Related</v>
          </cell>
        </row>
        <row r="229">
          <cell r="B229" t="str">
            <v>POSTAGE</v>
          </cell>
          <cell r="C229" t="str">
            <v>9.  Rental &amp; Office Related</v>
          </cell>
        </row>
        <row r="230">
          <cell r="B230" t="str">
            <v>REAL_ESTATE</v>
          </cell>
          <cell r="C230" t="str">
            <v>9.  Rental &amp; Office Related</v>
          </cell>
        </row>
        <row r="231">
          <cell r="B231" t="str">
            <v>EQUIPMENT&amp;FURNITURE</v>
          </cell>
          <cell r="C231" t="str">
            <v>9.  Rental &amp; Office Related</v>
          </cell>
        </row>
        <row r="232">
          <cell r="B232" t="str">
            <v>RENT&amp;LEASE</v>
          </cell>
          <cell r="C232" t="str">
            <v>9.  Rental &amp; Office Related</v>
          </cell>
        </row>
        <row r="233">
          <cell r="B233" t="str">
            <v>UTILITIES</v>
          </cell>
          <cell r="C233" t="str">
            <v>9.  Rental &amp; Office Related</v>
          </cell>
        </row>
        <row r="234">
          <cell r="B234" t="str">
            <v>WASTE_MANAGEMENT</v>
          </cell>
          <cell r="C234" t="str">
            <v>10. Tax/Waste Management</v>
          </cell>
        </row>
        <row r="235">
          <cell r="B235" t="str">
            <v>TAX</v>
          </cell>
          <cell r="C235" t="str">
            <v>10. Tax/Waste Management</v>
          </cell>
        </row>
        <row r="236">
          <cell r="B236" t="str">
            <v>REGIONAL_ASP</v>
          </cell>
          <cell r="C236" t="str">
            <v>11. ASP/Customer Related</v>
          </cell>
        </row>
        <row r="237">
          <cell r="B237" t="str">
            <v>GIFT</v>
          </cell>
          <cell r="C237" t="str">
            <v>11. ASP/Customer Related</v>
          </cell>
        </row>
        <row r="238">
          <cell r="B238" t="str">
            <v>CONVENTION&amp;SEMINAR</v>
          </cell>
          <cell r="C238" t="str">
            <v>11. ASP/Customer Related</v>
          </cell>
        </row>
        <row r="239">
          <cell r="B239" t="str">
            <v>SAMPLE</v>
          </cell>
          <cell r="C239" t="str">
            <v>11. ASP/Customer Related</v>
          </cell>
        </row>
        <row r="240">
          <cell r="B240" t="str">
            <v>ASP</v>
          </cell>
          <cell r="C240" t="str">
            <v>11. ASP/Customer Related</v>
          </cell>
        </row>
        <row r="241">
          <cell r="B241" t="str">
            <v>CENTRAL_ASP</v>
          </cell>
          <cell r="C241" t="str">
            <v>11. ASP/Customer Related</v>
          </cell>
        </row>
        <row r="242">
          <cell r="B242" t="str">
            <v>TRADE_POLICY_ADJ</v>
          </cell>
          <cell r="C242" t="str">
            <v>11. ASP/Customer Related</v>
          </cell>
        </row>
        <row r="243">
          <cell r="B243" t="str">
            <v>BAD DEBT</v>
          </cell>
          <cell r="C243" t="str">
            <v>12. Bad Debt/Claims</v>
          </cell>
        </row>
        <row r="244">
          <cell r="B244" t="str">
            <v>PROVISION_OTHER</v>
          </cell>
          <cell r="C244" t="str">
            <v>12. Bad Debt/Claims</v>
          </cell>
        </row>
        <row r="245">
          <cell r="B245" t="str">
            <v>CLAIM&amp;DAMAGE</v>
          </cell>
          <cell r="C245" t="str">
            <v>12. Bad Debt/Claims</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5 Volume"/>
      <sheetName val="Transfer to Market Pages - Vol"/>
      <sheetName val="Top 5 Margin"/>
      <sheetName val="Transfer to Market Pages - Mar"/>
      <sheetName val="Countries"/>
      <sheetName val="02- Pricing &amp; Margins"/>
      <sheetName val="data validation"/>
      <sheetName val="LookUp"/>
    </sheetNames>
    <sheetDataSet>
      <sheetData sheetId="0" refreshError="1"/>
      <sheetData sheetId="1" refreshError="1"/>
      <sheetData sheetId="2" refreshError="1"/>
      <sheetData sheetId="3" refreshError="1"/>
      <sheetData sheetId="4" refreshError="1">
        <row r="1">
          <cell r="A1" t="str">
            <v>Australia</v>
          </cell>
          <cell r="B1" t="str">
            <v>Australia</v>
          </cell>
        </row>
        <row r="2">
          <cell r="A2" t="str">
            <v>Brazil</v>
          </cell>
          <cell r="B2" t="str">
            <v>Brazil</v>
          </cell>
        </row>
        <row r="3">
          <cell r="A3" t="str">
            <v>Canada-Imperial</v>
          </cell>
          <cell r="B3" t="str">
            <v>Canada</v>
          </cell>
        </row>
        <row r="4">
          <cell r="A4" t="str">
            <v>Central Europe Cluster</v>
          </cell>
          <cell r="B4" t="str">
            <v>Central Europe</v>
          </cell>
        </row>
        <row r="5">
          <cell r="A5" t="str">
            <v>China (People's Republic)</v>
          </cell>
          <cell r="B5" t="str">
            <v>China</v>
          </cell>
        </row>
        <row r="6">
          <cell r="A6" t="str">
            <v>Colombia</v>
          </cell>
          <cell r="B6" t="str">
            <v>Colombia</v>
          </cell>
        </row>
        <row r="7">
          <cell r="A7" t="str">
            <v>East Europe</v>
          </cell>
          <cell r="B7" t="str">
            <v>East Europe</v>
          </cell>
        </row>
        <row r="8">
          <cell r="A8" t="str">
            <v>Egypt</v>
          </cell>
          <cell r="B8" t="str">
            <v>Egypt</v>
          </cell>
        </row>
        <row r="9">
          <cell r="A9" t="str">
            <v>France</v>
          </cell>
          <cell r="B9" t="str">
            <v>France</v>
          </cell>
        </row>
        <row r="10">
          <cell r="A10" t="str">
            <v>India</v>
          </cell>
          <cell r="B10" t="str">
            <v>India</v>
          </cell>
        </row>
        <row r="11">
          <cell r="A11" t="str">
            <v>Italy</v>
          </cell>
          <cell r="B11" t="str">
            <v>Italy</v>
          </cell>
        </row>
        <row r="12">
          <cell r="A12" t="str">
            <v>Japan</v>
          </cell>
          <cell r="B12" t="str">
            <v>Japan</v>
          </cell>
        </row>
        <row r="13">
          <cell r="A13" t="str">
            <v>Korea (South)</v>
          </cell>
          <cell r="B13" t="str">
            <v>Korea</v>
          </cell>
        </row>
        <row r="14">
          <cell r="A14" t="str">
            <v>Mexico</v>
          </cell>
          <cell r="B14" t="str">
            <v>Mexico</v>
          </cell>
        </row>
        <row r="15">
          <cell r="A15" t="str">
            <v>Nordic Cluster</v>
          </cell>
          <cell r="B15" t="str">
            <v>Nordics</v>
          </cell>
        </row>
        <row r="16">
          <cell r="A16" t="str">
            <v>Thailand</v>
          </cell>
          <cell r="B16" t="str">
            <v>Thailand</v>
          </cell>
        </row>
        <row r="17">
          <cell r="A17" t="str">
            <v>United Kingdom</v>
          </cell>
          <cell r="B17" t="str">
            <v>United Kingdom</v>
          </cell>
        </row>
        <row r="18">
          <cell r="A18" t="str">
            <v>United States</v>
          </cell>
          <cell r="B18" t="str">
            <v>United States</v>
          </cell>
        </row>
      </sheetData>
      <sheetData sheetId="5" refreshError="1"/>
      <sheetData sheetId="6" refreshError="1"/>
      <sheetData sheetId="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Vol &amp; GM - Inland"/>
      <sheetName val="Vol &amp; GM - Export"/>
      <sheetName val="Synthetics - Inland"/>
      <sheetName val="Synthetics - Export"/>
      <sheetName val="OPEX"/>
      <sheetName val="IAT - 3P"/>
      <sheetName val="Credit"/>
      <sheetName val="Flagship Upsell"/>
      <sheetName val="IAT - Total"/>
      <sheetName val="Spore Inland - Feb"/>
      <sheetName val="Spore 3P Export - Feb"/>
      <sheetName val="Spore Total - Feb"/>
      <sheetName val="Spore Inland - Mar"/>
      <sheetName val="Spore 3P Export - Mar"/>
      <sheetName val="Spore Total - Mar"/>
      <sheetName val="Spore Inland - Apr"/>
      <sheetName val="Spore 3P Export - Apr"/>
      <sheetName val="Spore Total - Apr"/>
      <sheetName val="Spore 3P Export - May"/>
      <sheetName val="Spore Inland - May"/>
      <sheetName val="Spore Total - May"/>
      <sheetName val="Pivot"/>
    </sheetNames>
    <sheetDataSet>
      <sheetData sheetId="0" refreshError="1"/>
      <sheetData sheetId="1"/>
      <sheetData sheetId="2"/>
      <sheetData sheetId="3"/>
      <sheetData sheetId="4"/>
      <sheetData sheetId="5"/>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ow r="7">
          <cell r="AB7" t="str">
            <v>Australia</v>
          </cell>
        </row>
        <row r="8">
          <cell r="AB8" t="str">
            <v>China</v>
          </cell>
        </row>
        <row r="9">
          <cell r="AB9" t="str">
            <v>Guam</v>
          </cell>
        </row>
        <row r="10">
          <cell r="AB10" t="str">
            <v>India</v>
          </cell>
        </row>
        <row r="11">
          <cell r="AB11" t="str">
            <v>Indonesia</v>
          </cell>
        </row>
        <row r="12">
          <cell r="AB12" t="str">
            <v>Japan</v>
          </cell>
        </row>
        <row r="13">
          <cell r="AB13" t="str">
            <v>Korea</v>
          </cell>
        </row>
        <row r="14">
          <cell r="AB14" t="str">
            <v>Malaysia</v>
          </cell>
        </row>
        <row r="15">
          <cell r="AB15" t="str">
            <v>New Zealand</v>
          </cell>
        </row>
        <row r="16">
          <cell r="AB16" t="str">
            <v>Pakistan</v>
          </cell>
        </row>
        <row r="17">
          <cell r="AB17" t="str">
            <v>Philippines</v>
          </cell>
        </row>
        <row r="18">
          <cell r="AB18" t="str">
            <v>PID</v>
          </cell>
        </row>
        <row r="19">
          <cell r="AB19" t="str">
            <v>Singapore</v>
          </cell>
        </row>
        <row r="20">
          <cell r="AB20" t="str">
            <v>Taiwan</v>
          </cell>
        </row>
        <row r="21">
          <cell r="AB21" t="str">
            <v>Thailand</v>
          </cell>
        </row>
        <row r="22">
          <cell r="AB22" t="str">
            <v>Vietnam</v>
          </cell>
        </row>
      </sheetData>
      <sheetData sheetId="17" refreshError="1"/>
      <sheetData sheetId="18" refreshError="1"/>
      <sheetData sheetId="19"/>
      <sheetData sheetId="20"/>
      <sheetData sheetId="21" refreshError="1"/>
      <sheetData sheetId="2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BGT (Adj28-10)"/>
      <sheetName val="REMARKS"/>
      <sheetName val="COVER"/>
      <sheetName val="SALARY"/>
      <sheetName val="Sheet1"/>
      <sheetName val="Sheet2"/>
      <sheetName val="MA Format"/>
      <sheetName val="FCF-Format"/>
      <sheetName val="FCF"/>
      <sheetName val="cash flow"/>
      <sheetName val="standard"/>
      <sheetName val="steps"/>
      <sheetName val="Module1"/>
      <sheetName val="April"/>
      <sheetName val="May"/>
      <sheetName val="June"/>
      <sheetName val="July"/>
      <sheetName val="August"/>
      <sheetName val="September"/>
      <sheetName val="October"/>
      <sheetName val="Novemer"/>
      <sheetName val="December"/>
      <sheetName val="January"/>
      <sheetName val="February"/>
      <sheetName val="Year End"/>
      <sheetName val="Module4"/>
      <sheetName val="Budget"/>
      <sheetName val="Module6"/>
      <sheetName val="Module7"/>
      <sheetName val="BGTAPRIL"/>
      <sheetName val="BGTJUN"/>
      <sheetName val="BGTJUL"/>
      <sheetName val="BGTAUG"/>
      <sheetName val="BGTSEP"/>
      <sheetName val="BGTOCT"/>
      <sheetName val="BGTNOV"/>
      <sheetName val="BGTDEC"/>
      <sheetName val="BGTJAN"/>
      <sheetName val="BGTFEB"/>
      <sheetName val="BGTMAR"/>
      <sheetName val="Module2"/>
      <sheetName val="Module8"/>
      <sheetName val="macrocash flow"/>
      <sheetName val="Module10"/>
      <sheetName val="Module13"/>
      <sheetName val="Module14"/>
      <sheetName val="Module3"/>
      <sheetName val="Module5"/>
      <sheetName val="Module9"/>
      <sheetName val="Module11"/>
      <sheetName val="Module12"/>
      <sheetName val="LASTDEC&amp;JAN"/>
      <sheetName val="Module16"/>
      <sheetName val="Module17"/>
      <sheetName val="Module18"/>
      <sheetName val="Module15"/>
      <sheetName val="Module20"/>
      <sheetName val="Module21"/>
      <sheetName val="Module22"/>
      <sheetName val="Module19"/>
      <sheetName val="Module23"/>
      <sheetName val="Module25"/>
      <sheetName val="Module24"/>
      <sheetName val="Module27"/>
    </sheetNames>
    <sheetDataSet>
      <sheetData sheetId="0" refreshError="1"/>
      <sheetData sheetId="1" refreshError="1"/>
      <sheetData sheetId="2" refreshError="1">
        <row r="1">
          <cell r="A1" t="str">
            <v>HEMAS PHARCEUTICALS (PTE) LTD</v>
          </cell>
          <cell r="H1">
            <v>37680</v>
          </cell>
        </row>
        <row r="3">
          <cell r="A3" t="str">
            <v>TRADING PROFIT AND LOSS -  SUMMARY</v>
          </cell>
        </row>
        <row r="4">
          <cell r="A4" t="str">
            <v>REMARKS TO THE ACCOUNTS</v>
          </cell>
        </row>
        <row r="5">
          <cell r="A5" t="str">
            <v>MONTHLYWISE PROFIT &amp; LOSS DETAILS</v>
          </cell>
        </row>
        <row r="6">
          <cell r="A6" t="str">
            <v>VARIENCE ANALYSIS OF PROFIT &amp; LOSS</v>
          </cell>
        </row>
        <row r="7">
          <cell r="A7" t="str">
            <v>BALANCE SHEET</v>
          </cell>
        </row>
        <row r="8">
          <cell r="A8" t="str">
            <v>NOTES TO THE BALANCE SHEET</v>
          </cell>
        </row>
        <row r="9">
          <cell r="A9" t="str">
            <v>DETAIL ACCOUNTING CASHFLOW</v>
          </cell>
        </row>
        <row r="10">
          <cell r="A10" t="str">
            <v>RATIO ANALYSIS - CURRENT POSSION</v>
          </cell>
        </row>
        <row r="11">
          <cell r="A11" t="str">
            <v>VALUE ADDED STATEMENT</v>
          </cell>
        </row>
        <row r="12">
          <cell r="A12" t="str">
            <v>DISTRIBUTOR EXPOSURE LEVEL</v>
          </cell>
        </row>
        <row r="16">
          <cell r="A16" t="str">
            <v>HEMAS PHARCEUTICALS (PTE) LTD</v>
          </cell>
          <cell r="H16">
            <v>37680</v>
          </cell>
        </row>
        <row r="18">
          <cell r="A18" t="str">
            <v>TRADING PROFIT AND LOSS -  SUMMARY</v>
          </cell>
        </row>
        <row r="19">
          <cell r="A19" t="str">
            <v>REMARKS TO THE ACCOUNTS</v>
          </cell>
        </row>
        <row r="20">
          <cell r="A20" t="str">
            <v>MONTHLYWISE PROFIT &amp; LOSS DETAILS</v>
          </cell>
        </row>
        <row r="21">
          <cell r="A21" t="str">
            <v>VARIENCE ANALYSIS OF PROFIT &amp; LOSS</v>
          </cell>
        </row>
        <row r="22">
          <cell r="A22" t="str">
            <v>BALANCE SHEET</v>
          </cell>
        </row>
        <row r="23">
          <cell r="A23" t="str">
            <v>NOTES TO THE BALANCE SHEET</v>
          </cell>
        </row>
        <row r="24">
          <cell r="A24" t="str">
            <v>DETAIL ACCOUNTING CASHFLOW</v>
          </cell>
        </row>
        <row r="25">
          <cell r="A25" t="str">
            <v>RATIO ANALYSIS - CURRENT POSSION</v>
          </cell>
        </row>
        <row r="26">
          <cell r="A26" t="str">
            <v>VALUE ADDED STATEMENT</v>
          </cell>
        </row>
        <row r="27">
          <cell r="A27" t="str">
            <v>DISTRIBUTOR EXPOSURE LEVEL</v>
          </cell>
        </row>
        <row r="31">
          <cell r="A31" t="str">
            <v>HEMAS PHARCEUTICALS (PTE) LTD</v>
          </cell>
          <cell r="H31">
            <v>37680</v>
          </cell>
        </row>
        <row r="33">
          <cell r="A33" t="str">
            <v>TRADING PROFIT AND LOSS -  SUMMARY</v>
          </cell>
        </row>
        <row r="34">
          <cell r="A34" t="str">
            <v>REMARKS TO THE ACCOUNTS</v>
          </cell>
        </row>
        <row r="35">
          <cell r="A35" t="str">
            <v>MONTHLYWISE PROFIT &amp; LOSS DETAILS</v>
          </cell>
        </row>
        <row r="36">
          <cell r="A36" t="str">
            <v>VARIENCE ANALYSIS OF PROFIT &amp; LOSS</v>
          </cell>
        </row>
        <row r="37">
          <cell r="A37" t="str">
            <v>BALANCE SHEET</v>
          </cell>
        </row>
        <row r="38">
          <cell r="A38" t="str">
            <v>NOTES TO THE BALANCE SHEET</v>
          </cell>
        </row>
        <row r="39">
          <cell r="A39" t="str">
            <v>DETAIL ACCOUNTING CASHFLOW</v>
          </cell>
        </row>
        <row r="40">
          <cell r="A40" t="str">
            <v>RATIO ANALYSIS - CURRENT POSSION</v>
          </cell>
        </row>
        <row r="41">
          <cell r="A41" t="str">
            <v>VALUE ADDED STATEMENT</v>
          </cell>
        </row>
      </sheetData>
      <sheetData sheetId="3" refreshError="1"/>
      <sheetData sheetId="4" refreshError="1">
        <row r="1">
          <cell r="J1" t="str">
            <v>HPPL TRADING PROFIT &amp; lOSS</v>
          </cell>
          <cell r="N1" t="str">
            <v xml:space="preserve">          HEMAS  PHARMACEUTICALS  (PTE)  LTD.</v>
          </cell>
          <cell r="AQ1">
            <v>37347</v>
          </cell>
        </row>
        <row r="2">
          <cell r="J2" t="str">
            <v xml:space="preserve">A/C UP TO </v>
          </cell>
          <cell r="Q2">
            <v>37680</v>
          </cell>
          <cell r="AO2">
            <v>37680</v>
          </cell>
          <cell r="AQ2">
            <v>10.947945205479451</v>
          </cell>
        </row>
        <row r="3">
          <cell r="Q3" t="str">
            <v>H.P.P.L A/C</v>
          </cell>
          <cell r="AQ3" t="str">
            <v xml:space="preserve"> CUMULATIVE UP  TO</v>
          </cell>
        </row>
        <row r="4">
          <cell r="M4">
            <v>37347</v>
          </cell>
          <cell r="O4">
            <v>37377</v>
          </cell>
          <cell r="Q4">
            <v>37408</v>
          </cell>
          <cell r="W4">
            <v>37439</v>
          </cell>
          <cell r="Y4">
            <v>37469</v>
          </cell>
          <cell r="AA4">
            <v>37500</v>
          </cell>
          <cell r="AC4">
            <v>37530</v>
          </cell>
          <cell r="AE4">
            <v>37561</v>
          </cell>
          <cell r="AG4">
            <v>37591</v>
          </cell>
          <cell r="AI4">
            <v>37622</v>
          </cell>
          <cell r="AK4">
            <v>37653</v>
          </cell>
          <cell r="AM4">
            <v>35855</v>
          </cell>
          <cell r="AO4">
            <v>37680</v>
          </cell>
          <cell r="AQ4">
            <v>37680</v>
          </cell>
        </row>
        <row r="5">
          <cell r="M5" t="str">
            <v>RS</v>
          </cell>
          <cell r="N5" t="str">
            <v>%</v>
          </cell>
          <cell r="O5" t="str">
            <v>RS</v>
          </cell>
          <cell r="P5" t="str">
            <v>%</v>
          </cell>
          <cell r="Q5" t="str">
            <v>RS</v>
          </cell>
          <cell r="V5" t="str">
            <v>%</v>
          </cell>
          <cell r="W5" t="str">
            <v>RS</v>
          </cell>
          <cell r="X5" t="str">
            <v>%</v>
          </cell>
          <cell r="Y5" t="str">
            <v>RS</v>
          </cell>
          <cell r="Z5" t="str">
            <v>%</v>
          </cell>
          <cell r="AA5" t="str">
            <v>RS</v>
          </cell>
          <cell r="AB5" t="str">
            <v>%</v>
          </cell>
          <cell r="AC5" t="str">
            <v>RS</v>
          </cell>
          <cell r="AD5" t="str">
            <v>%</v>
          </cell>
          <cell r="AE5" t="str">
            <v>RS</v>
          </cell>
          <cell r="AF5" t="str">
            <v>%</v>
          </cell>
          <cell r="AG5" t="str">
            <v>RS</v>
          </cell>
          <cell r="AH5" t="str">
            <v>%</v>
          </cell>
          <cell r="AI5" t="str">
            <v>RS</v>
          </cell>
          <cell r="AJ5" t="str">
            <v>%</v>
          </cell>
          <cell r="AK5" t="str">
            <v>RS</v>
          </cell>
          <cell r="AL5" t="str">
            <v>%</v>
          </cell>
          <cell r="AM5" t="str">
            <v>RS</v>
          </cell>
          <cell r="AN5" t="str">
            <v>%</v>
          </cell>
          <cell r="AO5" t="str">
            <v>RS</v>
          </cell>
          <cell r="AP5" t="str">
            <v>%</v>
          </cell>
          <cell r="AQ5" t="str">
            <v>RS</v>
          </cell>
          <cell r="AR5" t="str">
            <v>%</v>
          </cell>
        </row>
        <row r="7">
          <cell r="J7" t="str">
            <v>TURNOVER</v>
          </cell>
          <cell r="M7">
            <v>82528865.459999993</v>
          </cell>
          <cell r="N7">
            <v>1</v>
          </cell>
          <cell r="O7">
            <v>94401295.930000022</v>
          </cell>
          <cell r="P7">
            <v>1</v>
          </cell>
          <cell r="Q7">
            <v>100928813.88000004</v>
          </cell>
          <cell r="V7">
            <v>1</v>
          </cell>
          <cell r="W7">
            <v>92837498.510000005</v>
          </cell>
          <cell r="X7">
            <v>1</v>
          </cell>
          <cell r="Y7">
            <v>92690078.439999983</v>
          </cell>
          <cell r="Z7">
            <v>1</v>
          </cell>
          <cell r="AA7">
            <v>75401081.009999886</v>
          </cell>
          <cell r="AB7">
            <v>1</v>
          </cell>
          <cell r="AC7">
            <v>98821776.189999983</v>
          </cell>
          <cell r="AD7">
            <v>1</v>
          </cell>
          <cell r="AE7">
            <v>90107095.379999951</v>
          </cell>
          <cell r="AF7">
            <v>1</v>
          </cell>
          <cell r="AG7">
            <v>80740757.609999999</v>
          </cell>
          <cell r="AH7">
            <v>1</v>
          </cell>
          <cell r="AI7">
            <v>129078480.31000002</v>
          </cell>
          <cell r="AJ7">
            <v>1</v>
          </cell>
          <cell r="AL7" t="e">
            <v>#DIV/0!</v>
          </cell>
          <cell r="AO7">
            <v>100001023.46000008</v>
          </cell>
          <cell r="AP7">
            <v>1</v>
          </cell>
          <cell r="AQ7">
            <v>1037536766.1799999</v>
          </cell>
          <cell r="AR7">
            <v>1</v>
          </cell>
        </row>
        <row r="8">
          <cell r="J8" t="str">
            <v>LESS  TURNOVER  TAX</v>
          </cell>
          <cell r="M8">
            <v>71535.960000000006</v>
          </cell>
          <cell r="N8">
            <v>8.6679926594497993E-4</v>
          </cell>
          <cell r="O8">
            <v>77132.23</v>
          </cell>
          <cell r="P8">
            <v>8.1706749086574723E-4</v>
          </cell>
          <cell r="Q8">
            <v>94574.58</v>
          </cell>
          <cell r="V8">
            <v>9.3704241994208958E-4</v>
          </cell>
          <cell r="W8">
            <v>133829.29999999999</v>
          </cell>
          <cell r="X8">
            <v>1.4415435804270894E-3</v>
          </cell>
          <cell r="Y8">
            <v>103333.1</v>
          </cell>
          <cell r="Z8">
            <v>1.1148237409993071E-3</v>
          </cell>
          <cell r="AA8">
            <v>81565.38</v>
          </cell>
          <cell r="AB8">
            <v>1.0817534564150691E-3</v>
          </cell>
          <cell r="AC8">
            <v>85517.850000000064</v>
          </cell>
          <cell r="AD8">
            <v>8.6537454898178432E-4</v>
          </cell>
          <cell r="AE8">
            <v>56605.85</v>
          </cell>
          <cell r="AF8">
            <v>6.2820635557368277E-4</v>
          </cell>
          <cell r="AG8">
            <v>79274.399999999994</v>
          </cell>
          <cell r="AH8">
            <v>9.8183869394583945E-4</v>
          </cell>
          <cell r="AI8">
            <v>117186.67</v>
          </cell>
          <cell r="AJ8">
            <v>9.0787147259992391E-4</v>
          </cell>
          <cell r="AL8">
            <v>0</v>
          </cell>
          <cell r="AO8">
            <v>70319.120000000068</v>
          </cell>
          <cell r="AP8">
            <v>7.0318400319300102E-4</v>
          </cell>
          <cell r="AQ8">
            <v>970874.44</v>
          </cell>
          <cell r="AR8">
            <v>9.3574943235463629E-4</v>
          </cell>
        </row>
        <row r="9">
          <cell r="J9" t="str">
            <v>NET   TURNOVER</v>
          </cell>
          <cell r="M9">
            <v>82457329.5</v>
          </cell>
          <cell r="N9">
            <v>0.99913320073405509</v>
          </cell>
          <cell r="O9">
            <v>94324163.700000018</v>
          </cell>
          <cell r="P9">
            <v>0.99918293250913426</v>
          </cell>
          <cell r="Q9">
            <v>100834239.30000004</v>
          </cell>
          <cell r="V9">
            <v>0.99906295758005792</v>
          </cell>
          <cell r="W9">
            <v>92703669.210000008</v>
          </cell>
          <cell r="X9">
            <v>0.99855845641957297</v>
          </cell>
          <cell r="Y9">
            <v>92586745.339999989</v>
          </cell>
          <cell r="Z9">
            <v>0.99888517625900075</v>
          </cell>
          <cell r="AA9">
            <v>75319515.629999891</v>
          </cell>
          <cell r="AB9">
            <v>0.99891824654358496</v>
          </cell>
          <cell r="AC9">
            <v>98736258.339999989</v>
          </cell>
          <cell r="AD9">
            <v>0.99913462545101828</v>
          </cell>
          <cell r="AE9">
            <v>90050489.529999956</v>
          </cell>
          <cell r="AF9">
            <v>0.99937179364442641</v>
          </cell>
          <cell r="AG9">
            <v>80661483.209999993</v>
          </cell>
          <cell r="AH9">
            <v>0.99901816130605414</v>
          </cell>
          <cell r="AI9">
            <v>128961293.64000002</v>
          </cell>
          <cell r="AJ9">
            <v>0.99909212852740004</v>
          </cell>
          <cell r="AK9">
            <v>0</v>
          </cell>
          <cell r="AL9" t="e">
            <v>#DIV/0!</v>
          </cell>
          <cell r="AO9">
            <v>99930704.340000078</v>
          </cell>
          <cell r="AQ9">
            <v>1036565891.7399999</v>
          </cell>
        </row>
        <row r="11">
          <cell r="J11" t="str">
            <v>COST  OF   SALES</v>
          </cell>
        </row>
        <row r="12">
          <cell r="X12">
            <v>0</v>
          </cell>
        </row>
        <row r="13">
          <cell r="J13" t="str">
            <v>OP STOCK</v>
          </cell>
          <cell r="M13">
            <v>0</v>
          </cell>
          <cell r="O13">
            <v>0</v>
          </cell>
          <cell r="Q13">
            <v>0</v>
          </cell>
          <cell r="W13">
            <v>0</v>
          </cell>
          <cell r="Y13">
            <v>0</v>
          </cell>
          <cell r="AA13">
            <v>0</v>
          </cell>
          <cell r="AC13">
            <v>0</v>
          </cell>
          <cell r="AE13">
            <v>0</v>
          </cell>
          <cell r="AG13">
            <v>0</v>
          </cell>
          <cell r="AI13">
            <v>0</v>
          </cell>
          <cell r="AO13">
            <v>0</v>
          </cell>
        </row>
        <row r="14">
          <cell r="J14" t="str">
            <v>PURCH / COST OF SALES</v>
          </cell>
          <cell r="M14">
            <v>68986016.030000001</v>
          </cell>
          <cell r="N14">
            <v>0.83590166477492744</v>
          </cell>
          <cell r="O14">
            <v>78901478.189999998</v>
          </cell>
          <cell r="P14">
            <v>0.83580926948827727</v>
          </cell>
          <cell r="Q14">
            <v>83965222.810000002</v>
          </cell>
          <cell r="V14">
            <v>0.83192519145059007</v>
          </cell>
          <cell r="W14">
            <v>76688578.929999977</v>
          </cell>
          <cell r="X14">
            <v>0.82605175883470683</v>
          </cell>
          <cell r="Y14">
            <v>75717470.76000008</v>
          </cell>
          <cell r="Z14">
            <v>0.81688862534530504</v>
          </cell>
          <cell r="AA14">
            <v>60732992.75999999</v>
          </cell>
          <cell r="AB14">
            <v>0.80546580959423408</v>
          </cell>
          <cell r="AC14">
            <v>79940538.059999943</v>
          </cell>
          <cell r="AD14">
            <v>0.80893646261024521</v>
          </cell>
          <cell r="AE14">
            <v>73643200.080000073</v>
          </cell>
          <cell r="AF14">
            <v>0.81728525117174977</v>
          </cell>
          <cell r="AG14">
            <v>65467413.429999918</v>
          </cell>
          <cell r="AH14">
            <v>0.81083476756838813</v>
          </cell>
          <cell r="AI14">
            <v>107087428.60000014</v>
          </cell>
          <cell r="AJ14">
            <v>0.82963037946228302</v>
          </cell>
          <cell r="AL14" t="e">
            <v>#DIV/0!</v>
          </cell>
          <cell r="AO14">
            <v>81996206.75</v>
          </cell>
          <cell r="AP14">
            <v>0.81995367560211097</v>
          </cell>
          <cell r="AQ14">
            <v>853126546.39999998</v>
          </cell>
          <cell r="AR14">
            <v>0.82226150841963797</v>
          </cell>
        </row>
        <row r="15">
          <cell r="J15" t="str">
            <v>EXCHANGE V</v>
          </cell>
          <cell r="M15">
            <v>-112414.97</v>
          </cell>
          <cell r="O15">
            <v>-313241.02</v>
          </cell>
          <cell r="Q15">
            <v>36038.51</v>
          </cell>
          <cell r="W15">
            <v>-205128.24</v>
          </cell>
          <cell r="Y15">
            <v>9832</v>
          </cell>
          <cell r="Z15">
            <v>1.0607392037503169E-4</v>
          </cell>
          <cell r="AA15">
            <v>-96505.39</v>
          </cell>
          <cell r="AB15">
            <v>-1.2798939843740597E-3</v>
          </cell>
          <cell r="AC15">
            <v>-353801.83</v>
          </cell>
          <cell r="AD15">
            <v>-3.5802010815891619E-3</v>
          </cell>
          <cell r="AE15">
            <v>-200072.79</v>
          </cell>
          <cell r="AF15">
            <v>-2.2203888512469785E-3</v>
          </cell>
          <cell r="AG15">
            <v>-472435.86</v>
          </cell>
          <cell r="AH15">
            <v>-5.8512686031755457E-3</v>
          </cell>
          <cell r="AI15">
            <v>-304283.53000000003</v>
          </cell>
          <cell r="AJ15">
            <v>-2.3573529008803062E-3</v>
          </cell>
          <cell r="AO15">
            <v>-390715.17999999959</v>
          </cell>
          <cell r="AQ15">
            <v>-2402728.2999999998</v>
          </cell>
        </row>
        <row r="16">
          <cell r="J16" t="str">
            <v>STK EXPIRED/PRICE VAR/BONUS / FREE</v>
          </cell>
          <cell r="M16">
            <v>-3106435.54</v>
          </cell>
          <cell r="O16">
            <v>-3176335.31</v>
          </cell>
          <cell r="Q16">
            <v>-4017135.61</v>
          </cell>
          <cell r="W16">
            <v>-3793948.35</v>
          </cell>
          <cell r="Y16">
            <v>-3807484.8</v>
          </cell>
          <cell r="Z16">
            <v>-4.1077587419074801E-2</v>
          </cell>
          <cell r="AA16">
            <v>-2302262.92</v>
          </cell>
          <cell r="AB16">
            <v>-3.0533553221798872E-2</v>
          </cell>
          <cell r="AC16">
            <v>-1528408.42</v>
          </cell>
          <cell r="AD16">
            <v>-1.5466311970161323E-2</v>
          </cell>
          <cell r="AE16">
            <v>-2606441.5400000168</v>
          </cell>
          <cell r="AF16">
            <v>-2.8926041051574491E-2</v>
          </cell>
          <cell r="AG16">
            <v>-3892298.4799999902</v>
          </cell>
          <cell r="AH16">
            <v>-4.8207356423392252E-2</v>
          </cell>
          <cell r="AI16">
            <v>-3463728.66</v>
          </cell>
          <cell r="AJ16">
            <v>-2.6834284473146657E-2</v>
          </cell>
          <cell r="AO16">
            <v>-3066499.5099999784</v>
          </cell>
          <cell r="AQ16">
            <v>-34760979.139999986</v>
          </cell>
        </row>
        <row r="17">
          <cell r="M17">
            <v>65767165.520000003</v>
          </cell>
          <cell r="O17">
            <v>75411901.859999999</v>
          </cell>
          <cell r="Q17">
            <v>79984125.710000008</v>
          </cell>
          <cell r="W17">
            <v>72689502.339999989</v>
          </cell>
          <cell r="Y17">
            <v>71919817.960000083</v>
          </cell>
          <cell r="AA17">
            <v>58334224.449999988</v>
          </cell>
          <cell r="AC17">
            <v>78058327.809999943</v>
          </cell>
          <cell r="AD17">
            <v>0.78988994955849479</v>
          </cell>
          <cell r="AE17">
            <v>70836685.750000045</v>
          </cell>
          <cell r="AG17">
            <v>61102679.089999929</v>
          </cell>
          <cell r="AI17">
            <v>103319416.41000015</v>
          </cell>
          <cell r="AK17">
            <v>0</v>
          </cell>
          <cell r="AO17">
            <v>78538992.060000032</v>
          </cell>
          <cell r="AQ17">
            <v>815962838.96000004</v>
          </cell>
        </row>
        <row r="18">
          <cell r="J18" t="str">
            <v>CLOSING   STOCK</v>
          </cell>
          <cell r="M18">
            <v>0</v>
          </cell>
          <cell r="N18">
            <v>0</v>
          </cell>
          <cell r="O18">
            <v>0</v>
          </cell>
          <cell r="P18">
            <v>0</v>
          </cell>
          <cell r="Q18">
            <v>0</v>
          </cell>
          <cell r="V18">
            <v>0</v>
          </cell>
          <cell r="W18">
            <v>0</v>
          </cell>
          <cell r="Y18">
            <v>0</v>
          </cell>
          <cell r="AA18">
            <v>0</v>
          </cell>
          <cell r="AC18">
            <v>0</v>
          </cell>
          <cell r="AD18">
            <v>0</v>
          </cell>
          <cell r="AE18">
            <v>0</v>
          </cell>
          <cell r="AG18">
            <v>0</v>
          </cell>
          <cell r="AI18">
            <v>0</v>
          </cell>
          <cell r="AO18">
            <v>0</v>
          </cell>
          <cell r="AR18">
            <v>0</v>
          </cell>
        </row>
        <row r="19">
          <cell r="M19">
            <v>65767165.520000003</v>
          </cell>
          <cell r="N19">
            <v>0.79689894139979378</v>
          </cell>
          <cell r="O19">
            <v>75411901.859999999</v>
          </cell>
          <cell r="P19">
            <v>0.79884392599778564</v>
          </cell>
          <cell r="Q19">
            <v>79984125.710000008</v>
          </cell>
          <cell r="V19">
            <v>0.7924805874078501</v>
          </cell>
          <cell r="W19">
            <v>72689502.339999989</v>
          </cell>
          <cell r="X19">
            <v>0.78297566723181611</v>
          </cell>
          <cell r="Y19">
            <v>71919817.960000083</v>
          </cell>
          <cell r="Z19">
            <v>0.77591711184660528</v>
          </cell>
          <cell r="AA19">
            <v>58334224.449999988</v>
          </cell>
          <cell r="AB19">
            <v>0.77365236238806112</v>
          </cell>
          <cell r="AC19">
            <v>78058327.809999943</v>
          </cell>
          <cell r="AD19">
            <v>0.78988994955849479</v>
          </cell>
          <cell r="AE19">
            <v>70836685.750000045</v>
          </cell>
          <cell r="AF19">
            <v>0.7861388212689282</v>
          </cell>
          <cell r="AG19">
            <v>61102679.089999929</v>
          </cell>
          <cell r="AH19">
            <v>0.75677614254182035</v>
          </cell>
          <cell r="AI19">
            <v>103319416.41000015</v>
          </cell>
          <cell r="AJ19">
            <v>0.80043874208825605</v>
          </cell>
          <cell r="AK19">
            <v>0</v>
          </cell>
          <cell r="AL19" t="e">
            <v>#DIV/0!</v>
          </cell>
          <cell r="AO19">
            <v>78538992.060000032</v>
          </cell>
          <cell r="AP19">
            <v>0.78538188253058472</v>
          </cell>
          <cell r="AQ19">
            <v>815962838.96000004</v>
          </cell>
          <cell r="AR19">
            <v>0.78644233684769538</v>
          </cell>
        </row>
        <row r="20">
          <cell r="AL20" t="e">
            <v>#DIV/0!</v>
          </cell>
        </row>
        <row r="21">
          <cell r="J21" t="str">
            <v>GROSS PROFIT</v>
          </cell>
          <cell r="M21">
            <v>16690163.979999997</v>
          </cell>
          <cell r="N21">
            <v>0.20223425933426128</v>
          </cell>
          <cell r="O21">
            <v>18912261.840000018</v>
          </cell>
          <cell r="P21">
            <v>0.20033900651134859</v>
          </cell>
          <cell r="Q21">
            <v>20850113.590000033</v>
          </cell>
          <cell r="V21">
            <v>0.20658237017220782</v>
          </cell>
          <cell r="W21">
            <v>20014166.87000002</v>
          </cell>
          <cell r="X21">
            <v>0.21558278918775683</v>
          </cell>
          <cell r="Y21">
            <v>20666927.379999906</v>
          </cell>
          <cell r="Z21">
            <v>0.22296806441239547</v>
          </cell>
          <cell r="AA21">
            <v>16985291.179999903</v>
          </cell>
          <cell r="AB21">
            <v>0.22526588415552384</v>
          </cell>
          <cell r="AC21">
            <v>20677930.530000046</v>
          </cell>
          <cell r="AD21">
            <v>0.20924467589252355</v>
          </cell>
          <cell r="AE21">
            <v>19213803.779999912</v>
          </cell>
          <cell r="AF21">
            <v>0.21323297237549821</v>
          </cell>
          <cell r="AG21">
            <v>19558804.120000064</v>
          </cell>
          <cell r="AH21">
            <v>0.24224201876423371</v>
          </cell>
          <cell r="AI21">
            <v>25641877.22999987</v>
          </cell>
          <cell r="AJ21">
            <v>0.19865338643914399</v>
          </cell>
          <cell r="AK21">
            <v>0</v>
          </cell>
          <cell r="AL21" t="e">
            <v>#DIV/0!</v>
          </cell>
          <cell r="AO21">
            <v>21391712.280000046</v>
          </cell>
          <cell r="AP21">
            <v>0.21391493346622223</v>
          </cell>
          <cell r="AQ21">
            <v>220603052.77999985</v>
          </cell>
          <cell r="AR21">
            <v>0.21262191371994996</v>
          </cell>
        </row>
        <row r="22">
          <cell r="J22" t="str">
            <v>G/P %</v>
          </cell>
          <cell r="M22">
            <v>0.20223425933426128</v>
          </cell>
          <cell r="O22">
            <v>0.20033900651134859</v>
          </cell>
          <cell r="Q22">
            <v>0.20658237017220782</v>
          </cell>
          <cell r="W22">
            <v>0.21558278918775683</v>
          </cell>
          <cell r="Y22">
            <v>0.22296806441239547</v>
          </cell>
          <cell r="AA22">
            <v>0.22526588415552384</v>
          </cell>
          <cell r="AC22">
            <v>0.20924467589252355</v>
          </cell>
          <cell r="AE22">
            <v>0.21323297237549821</v>
          </cell>
          <cell r="AG22">
            <v>0.24224201876423371</v>
          </cell>
          <cell r="AI22">
            <v>0.19865338643914399</v>
          </cell>
          <cell r="AK22" t="e">
            <v>#DIV/0!</v>
          </cell>
          <cell r="AL22" t="e">
            <v>#DIV/0!</v>
          </cell>
          <cell r="AO22">
            <v>0.21391493346622223</v>
          </cell>
          <cell r="AQ22">
            <v>0.21262191371994996</v>
          </cell>
        </row>
        <row r="23">
          <cell r="AL23" t="e">
            <v>#DIV/0!</v>
          </cell>
        </row>
        <row r="24">
          <cell r="J24" t="str">
            <v>LESS-DEPRECIATION</v>
          </cell>
          <cell r="M24">
            <v>314031.92</v>
          </cell>
          <cell r="N24">
            <v>3.8051161645037356E-3</v>
          </cell>
          <cell r="O24">
            <v>315375.67</v>
          </cell>
          <cell r="P24">
            <v>3.3407980991474501E-3</v>
          </cell>
          <cell r="Q24">
            <v>315375.67</v>
          </cell>
          <cell r="V24">
            <v>3.124733739316187E-3</v>
          </cell>
          <cell r="W24">
            <v>315375.67</v>
          </cell>
          <cell r="X24">
            <v>3.3970720351327566E-3</v>
          </cell>
          <cell r="Y24">
            <v>316719.42</v>
          </cell>
          <cell r="Z24">
            <v>3.4169721865649123E-3</v>
          </cell>
          <cell r="AA24">
            <v>315375.67</v>
          </cell>
          <cell r="AB24">
            <v>4.1826412270955906E-3</v>
          </cell>
          <cell r="AC24">
            <v>315375.67</v>
          </cell>
          <cell r="AD24">
            <v>3.1913580402930827E-3</v>
          </cell>
          <cell r="AE24">
            <v>315375.6700000008</v>
          </cell>
          <cell r="AF24">
            <v>3.5000092797353799E-3</v>
          </cell>
          <cell r="AG24">
            <v>315375.67</v>
          </cell>
          <cell r="AH24">
            <v>3.9060281242758576E-3</v>
          </cell>
          <cell r="AI24">
            <v>315375.67</v>
          </cell>
          <cell r="AJ24">
            <v>2.4432862026464923E-3</v>
          </cell>
          <cell r="AL24" t="e">
            <v>#DIV/0!</v>
          </cell>
          <cell r="AO24">
            <v>315375.66999999987</v>
          </cell>
          <cell r="AP24">
            <v>3.1537244228920175E-3</v>
          </cell>
          <cell r="AQ24">
            <v>3469132.37</v>
          </cell>
          <cell r="AR24">
            <v>3.3436235544429351E-3</v>
          </cell>
        </row>
        <row r="25">
          <cell r="AL25" t="e">
            <v>#DIV/0!</v>
          </cell>
        </row>
        <row r="26">
          <cell r="J26" t="str">
            <v>LESS-ADMIN   EXPENSES</v>
          </cell>
          <cell r="AL26" t="e">
            <v>#DIV/0!</v>
          </cell>
        </row>
        <row r="27">
          <cell r="AL27" t="e">
            <v>#DIV/0!</v>
          </cell>
        </row>
        <row r="28">
          <cell r="J28" t="str">
            <v>SALARIES</v>
          </cell>
          <cell r="M28">
            <v>2931897.12</v>
          </cell>
          <cell r="N28">
            <v>3.5525717016199977E-2</v>
          </cell>
          <cell r="O28">
            <v>2841124.6</v>
          </cell>
          <cell r="P28">
            <v>3.0096245734875682E-2</v>
          </cell>
          <cell r="Q28">
            <v>2863892.51</v>
          </cell>
          <cell r="V28">
            <v>2.8375370718267266E-2</v>
          </cell>
          <cell r="W28">
            <v>2491338.4300000002</v>
          </cell>
          <cell r="X28">
            <v>2.6835475642761369E-2</v>
          </cell>
          <cell r="Y28">
            <v>3051005.83</v>
          </cell>
          <cell r="Z28">
            <v>3.291620722896435E-2</v>
          </cell>
          <cell r="AA28">
            <v>3049988.01</v>
          </cell>
          <cell r="AB28">
            <v>4.0450189428922145E-2</v>
          </cell>
          <cell r="AC28">
            <v>3119106.66</v>
          </cell>
          <cell r="AD28">
            <v>3.156294877763622E-2</v>
          </cell>
          <cell r="AE28">
            <v>3076794.76</v>
          </cell>
          <cell r="AF28">
            <v>3.4145976485253804E-2</v>
          </cell>
          <cell r="AG28">
            <v>3016922.9099999946</v>
          </cell>
          <cell r="AH28">
            <v>3.7365551170234983E-2</v>
          </cell>
          <cell r="AI28">
            <v>3041826.71</v>
          </cell>
          <cell r="AJ28">
            <v>2.3565715235371751E-2</v>
          </cell>
          <cell r="AL28" t="e">
            <v>#DIV/0!</v>
          </cell>
          <cell r="AO28">
            <v>3110917.5500000073</v>
          </cell>
          <cell r="AP28">
            <v>3.1108857113291036E-2</v>
          </cell>
          <cell r="AQ28">
            <v>32594815.09</v>
          </cell>
          <cell r="AR28">
            <v>3.1415575960751251E-2</v>
          </cell>
        </row>
        <row r="29">
          <cell r="J29" t="str">
            <v>MSPS / EPF</v>
          </cell>
          <cell r="M29">
            <v>342156.11799999996</v>
          </cell>
          <cell r="N29">
            <v>4.145896300559661E-3</v>
          </cell>
          <cell r="O29">
            <v>330965.15800000011</v>
          </cell>
          <cell r="P29">
            <v>3.5059387134411348E-3</v>
          </cell>
          <cell r="Q29">
            <v>339804.91799999977</v>
          </cell>
          <cell r="V29">
            <v>3.3667780779036301E-3</v>
          </cell>
          <cell r="W29">
            <v>281049.72799999994</v>
          </cell>
          <cell r="X29">
            <v>3.0273298237320197E-3</v>
          </cell>
          <cell r="Y29">
            <v>320203.80800000014</v>
          </cell>
          <cell r="Z29">
            <v>3.4545639985327451E-3</v>
          </cell>
          <cell r="AA29">
            <v>325499.88800000033</v>
          </cell>
          <cell r="AB29">
            <v>4.3169127503202729E-3</v>
          </cell>
          <cell r="AC29">
            <v>335491.00799999986</v>
          </cell>
          <cell r="AD29">
            <v>3.3949097145852454E-3</v>
          </cell>
          <cell r="AE29">
            <v>320089.29799999978</v>
          </cell>
          <cell r="AF29">
            <v>3.5523206763032156E-3</v>
          </cell>
          <cell r="AG29">
            <v>322917.53800000035</v>
          </cell>
          <cell r="AH29">
            <v>3.9994365616406596E-3</v>
          </cell>
          <cell r="AI29">
            <v>320912.34800000052</v>
          </cell>
          <cell r="AJ29">
            <v>2.486180091594545E-3</v>
          </cell>
          <cell r="AL29" t="e">
            <v>#DIV/0!</v>
          </cell>
          <cell r="AO29">
            <v>340676.96799999912</v>
          </cell>
          <cell r="AP29">
            <v>3.4067348134318668E-3</v>
          </cell>
          <cell r="AQ29">
            <v>3579766.7779999999</v>
          </cell>
          <cell r="AR29">
            <v>3.4502553496778485E-3</v>
          </cell>
        </row>
        <row r="30">
          <cell r="J30" t="str">
            <v xml:space="preserve">E. P. F. </v>
          </cell>
          <cell r="M30">
            <v>0</v>
          </cell>
          <cell r="N30">
            <v>0</v>
          </cell>
          <cell r="O30">
            <v>0</v>
          </cell>
          <cell r="P30">
            <v>0</v>
          </cell>
          <cell r="Q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L30" t="e">
            <v>#DIV/0!</v>
          </cell>
          <cell r="AO30">
            <v>0</v>
          </cell>
          <cell r="AP30">
            <v>0</v>
          </cell>
          <cell r="AR30">
            <v>0</v>
          </cell>
        </row>
        <row r="31">
          <cell r="AL31" t="e">
            <v>#DIV/0!</v>
          </cell>
        </row>
        <row r="32">
          <cell r="J32" t="str">
            <v>E. T. F</v>
          </cell>
          <cell r="M32">
            <v>84421.232000000004</v>
          </cell>
          <cell r="N32">
            <v>1.0229297534802195E-3</v>
          </cell>
          <cell r="O32">
            <v>84659.612000000008</v>
          </cell>
          <cell r="P32">
            <v>8.9680561231676714E-4</v>
          </cell>
          <cell r="Q32">
            <v>84951.35199999997</v>
          </cell>
          <cell r="V32">
            <v>8.4169573320264546E-4</v>
          </cell>
          <cell r="W32">
            <v>70262.452000000034</v>
          </cell>
          <cell r="X32">
            <v>7.5683267136319597E-4</v>
          </cell>
          <cell r="Y32">
            <v>80050.951999999947</v>
          </cell>
          <cell r="Z32">
            <v>8.636409996331853E-4</v>
          </cell>
          <cell r="AA32">
            <v>81375.052000000127</v>
          </cell>
          <cell r="AB32">
            <v>1.079229248572815E-3</v>
          </cell>
          <cell r="AC32">
            <v>83872.751999999993</v>
          </cell>
          <cell r="AD32">
            <v>8.4872742864631166E-4</v>
          </cell>
          <cell r="AE32">
            <v>80022.33199999998</v>
          </cell>
          <cell r="AF32">
            <v>8.8808025231009314E-4</v>
          </cell>
          <cell r="AG32">
            <v>80729.382000000056</v>
          </cell>
          <cell r="AH32">
            <v>9.9985910944686831E-4</v>
          </cell>
          <cell r="AI32">
            <v>80228.192000000025</v>
          </cell>
          <cell r="AJ32">
            <v>6.2154583635723633E-4</v>
          </cell>
          <cell r="AL32" t="e">
            <v>#DIV/0!</v>
          </cell>
          <cell r="AO32">
            <v>85169.2420000001</v>
          </cell>
          <cell r="AP32">
            <v>8.5168370335796995E-4</v>
          </cell>
          <cell r="AQ32">
            <v>895742.55200000014</v>
          </cell>
          <cell r="AR32">
            <v>8.6333572090938298E-4</v>
          </cell>
        </row>
        <row r="33">
          <cell r="J33" t="str">
            <v xml:space="preserve">BONUS  </v>
          </cell>
          <cell r="M33">
            <v>721010.3</v>
          </cell>
          <cell r="N33">
            <v>8.7364620364187434E-3</v>
          </cell>
          <cell r="O33">
            <v>819644.39</v>
          </cell>
          <cell r="P33">
            <v>8.6825544281487269E-3</v>
          </cell>
          <cell r="Q33">
            <v>586810.38</v>
          </cell>
          <cell r="V33">
            <v>5.8141016171823039E-3</v>
          </cell>
          <cell r="W33">
            <v>591532.77</v>
          </cell>
          <cell r="X33">
            <v>6.3717008697329663E-3</v>
          </cell>
          <cell r="Y33">
            <v>730616.27</v>
          </cell>
          <cell r="Z33">
            <v>7.8823567990930279E-3</v>
          </cell>
          <cell r="AA33">
            <v>741650.44</v>
          </cell>
          <cell r="AB33">
            <v>9.8360717123092758E-3</v>
          </cell>
          <cell r="AC33">
            <v>762464.60000000056</v>
          </cell>
          <cell r="AD33">
            <v>7.7155524763494005E-3</v>
          </cell>
          <cell r="AE33">
            <v>730377.73</v>
          </cell>
          <cell r="AF33">
            <v>8.105662788483509E-3</v>
          </cell>
          <cell r="AG33">
            <v>736269.85000000056</v>
          </cell>
          <cell r="AH33">
            <v>9.1189366039440192E-3</v>
          </cell>
          <cell r="AI33">
            <v>732093.25</v>
          </cell>
          <cell r="AJ33">
            <v>5.6716909607378062E-3</v>
          </cell>
          <cell r="AL33" t="e">
            <v>#DIV/0!</v>
          </cell>
          <cell r="AO33">
            <v>725985.23000000045</v>
          </cell>
          <cell r="AP33">
            <v>7.2597779990760895E-3</v>
          </cell>
          <cell r="AQ33">
            <v>7878455.21</v>
          </cell>
          <cell r="AR33">
            <v>7.5934226784144477E-3</v>
          </cell>
        </row>
        <row r="34">
          <cell r="J34" t="str">
            <v>GRATUITY</v>
          </cell>
          <cell r="M34">
            <v>231028.8</v>
          </cell>
          <cell r="N34">
            <v>2.7993696352456802E-3</v>
          </cell>
          <cell r="O34">
            <v>231448.8</v>
          </cell>
          <cell r="P34">
            <v>2.4517544777311398E-3</v>
          </cell>
          <cell r="Q34">
            <v>222310.12</v>
          </cell>
          <cell r="V34">
            <v>2.2026427484258069E-3</v>
          </cell>
          <cell r="W34">
            <v>233252.58</v>
          </cell>
          <cell r="X34">
            <v>2.5124823885132488E-3</v>
          </cell>
          <cell r="Y34">
            <v>241379</v>
          </cell>
          <cell r="Z34">
            <v>2.6041514265871413E-3</v>
          </cell>
          <cell r="AA34">
            <v>243953.64</v>
          </cell>
          <cell r="AB34">
            <v>3.2354130303204305E-3</v>
          </cell>
          <cell r="AC34">
            <v>248810.28</v>
          </cell>
          <cell r="AD34">
            <v>2.5177677389811755E-3</v>
          </cell>
          <cell r="AE34">
            <v>241323.34</v>
          </cell>
          <cell r="AF34">
            <v>2.6781835435077603E-3</v>
          </cell>
          <cell r="AG34">
            <v>242698.17</v>
          </cell>
          <cell r="AH34">
            <v>3.0058941380299987E-3</v>
          </cell>
          <cell r="AI34">
            <v>241723.62</v>
          </cell>
          <cell r="AJ34">
            <v>1.8726872164861791E-3</v>
          </cell>
          <cell r="AL34" t="e">
            <v>#DIV/0!</v>
          </cell>
          <cell r="AO34">
            <v>247831.2300000001</v>
          </cell>
          <cell r="AP34">
            <v>2.4782869357245266E-3</v>
          </cell>
          <cell r="AQ34">
            <v>2625759.58</v>
          </cell>
          <cell r="AR34">
            <v>2.5307629238696906E-3</v>
          </cell>
        </row>
        <row r="35">
          <cell r="J35" t="str">
            <v>OVER TIME</v>
          </cell>
          <cell r="M35">
            <v>87264.6</v>
          </cell>
          <cell r="N35">
            <v>1.0573827655766736E-3</v>
          </cell>
          <cell r="O35">
            <v>64425.24</v>
          </cell>
          <cell r="P35">
            <v>6.8246139383268932E-4</v>
          </cell>
          <cell r="Q35">
            <v>75940.66</v>
          </cell>
          <cell r="V35">
            <v>7.5241803683822283E-4</v>
          </cell>
          <cell r="W35">
            <v>100506.97</v>
          </cell>
          <cell r="X35">
            <v>1.0826117852494042E-3</v>
          </cell>
          <cell r="Y35">
            <v>92352.28</v>
          </cell>
          <cell r="Z35">
            <v>9.9635561382960041E-4</v>
          </cell>
          <cell r="AA35">
            <v>106676.69</v>
          </cell>
          <cell r="AB35">
            <v>1.414789928354638E-3</v>
          </cell>
          <cell r="AC35">
            <v>81760.91</v>
          </cell>
          <cell r="AD35">
            <v>8.2735721975693035E-4</v>
          </cell>
          <cell r="AE35">
            <v>63057.080000000075</v>
          </cell>
          <cell r="AF35">
            <v>6.9980149436706996E-4</v>
          </cell>
          <cell r="AG35">
            <v>78349.039999999892</v>
          </cell>
          <cell r="AH35">
            <v>9.7037781560642812E-4</v>
          </cell>
          <cell r="AI35">
            <v>88459.04</v>
          </cell>
          <cell r="AJ35">
            <v>6.8531206586530332E-4</v>
          </cell>
          <cell r="AL35" t="e">
            <v>#DIV/0!</v>
          </cell>
          <cell r="AO35">
            <v>66295.250000000073</v>
          </cell>
          <cell r="AP35">
            <v>6.6294571501578526E-4</v>
          </cell>
          <cell r="AQ35">
            <v>905087.76</v>
          </cell>
          <cell r="AR35">
            <v>8.7234283111946927E-4</v>
          </cell>
        </row>
        <row r="36">
          <cell r="J36" t="str">
            <v>BATTA &amp; ALLOW</v>
          </cell>
          <cell r="M36">
            <v>28675</v>
          </cell>
          <cell r="N36">
            <v>3.4745418878802072E-4</v>
          </cell>
          <cell r="O36">
            <v>26145</v>
          </cell>
          <cell r="P36">
            <v>2.7695594369156658E-4</v>
          </cell>
          <cell r="Q36">
            <v>29715</v>
          </cell>
          <cell r="V36">
            <v>2.9441542863398591E-4</v>
          </cell>
          <cell r="W36">
            <v>30925</v>
          </cell>
          <cell r="X36">
            <v>3.3310893223462834E-4</v>
          </cell>
          <cell r="Y36">
            <v>30680</v>
          </cell>
          <cell r="Z36">
            <v>3.3099551231753177E-4</v>
          </cell>
          <cell r="AA36">
            <v>29631</v>
          </cell>
          <cell r="AB36">
            <v>3.9297845074754643E-4</v>
          </cell>
          <cell r="AC36">
            <v>38055</v>
          </cell>
          <cell r="AD36">
            <v>3.850871889494623E-4</v>
          </cell>
          <cell r="AE36">
            <v>57510</v>
          </cell>
          <cell r="AF36">
            <v>6.3824052653643564E-4</v>
          </cell>
          <cell r="AG36">
            <v>82587.5</v>
          </cell>
          <cell r="AH36">
            <v>1.0228724927120484E-3</v>
          </cell>
          <cell r="AI36">
            <v>54175</v>
          </cell>
          <cell r="AJ36">
            <v>4.1970590194346233E-4</v>
          </cell>
          <cell r="AL36" t="e">
            <v>#DIV/0!</v>
          </cell>
          <cell r="AO36">
            <v>47235</v>
          </cell>
          <cell r="AP36">
            <v>4.7234516573616637E-4</v>
          </cell>
          <cell r="AQ36">
            <v>455333.5</v>
          </cell>
          <cell r="AR36">
            <v>4.3886011064113483E-4</v>
          </cell>
        </row>
        <row r="37">
          <cell r="J37" t="str">
            <v>MEDICAL  BENIFIT</v>
          </cell>
          <cell r="M37">
            <v>4500</v>
          </cell>
          <cell r="N37">
            <v>5.4526376618869859E-5</v>
          </cell>
          <cell r="O37">
            <v>4500</v>
          </cell>
          <cell r="P37">
            <v>4.7668837124193903E-5</v>
          </cell>
          <cell r="Q37">
            <v>4500</v>
          </cell>
          <cell r="V37">
            <v>4.4585880156585453E-5</v>
          </cell>
          <cell r="W37">
            <v>4500</v>
          </cell>
          <cell r="X37">
            <v>4.8471792887819803E-5</v>
          </cell>
          <cell r="Y37">
            <v>0</v>
          </cell>
          <cell r="Z37">
            <v>0</v>
          </cell>
          <cell r="AA37">
            <v>4500</v>
          </cell>
          <cell r="AB37">
            <v>5.9680841968342578E-5</v>
          </cell>
          <cell r="AC37">
            <v>0</v>
          </cell>
          <cell r="AD37">
            <v>0</v>
          </cell>
          <cell r="AE37">
            <v>0</v>
          </cell>
          <cell r="AF37">
            <v>0</v>
          </cell>
          <cell r="AG37">
            <v>4500</v>
          </cell>
          <cell r="AH37">
            <v>5.5733933309571279E-5</v>
          </cell>
          <cell r="AI37">
            <v>4500</v>
          </cell>
          <cell r="AJ37">
            <v>3.4862511467384964E-5</v>
          </cell>
          <cell r="AL37" t="e">
            <v>#DIV/0!</v>
          </cell>
          <cell r="AO37">
            <v>4500</v>
          </cell>
          <cell r="AP37">
            <v>4.499953944771353E-5</v>
          </cell>
          <cell r="AQ37">
            <v>36000</v>
          </cell>
          <cell r="AR37">
            <v>3.4697565593308757E-5</v>
          </cell>
        </row>
        <row r="38">
          <cell r="J38" t="str">
            <v>STAFF  WELFARE</v>
          </cell>
          <cell r="M38">
            <v>122606.15</v>
          </cell>
          <cell r="N38">
            <v>1.4856153579310334E-3</v>
          </cell>
          <cell r="O38">
            <v>139065.12</v>
          </cell>
          <cell r="P38">
            <v>1.473127234430329E-3</v>
          </cell>
          <cell r="Q38">
            <v>126087.27</v>
          </cell>
          <cell r="V38">
            <v>1.2492693132202294E-3</v>
          </cell>
          <cell r="W38">
            <v>238344.38</v>
          </cell>
          <cell r="X38">
            <v>2.5673287607412935E-3</v>
          </cell>
          <cell r="Y38">
            <v>116512.61</v>
          </cell>
          <cell r="Z38">
            <v>1.2570127457106511E-3</v>
          </cell>
          <cell r="AA38">
            <v>520059.62</v>
          </cell>
          <cell r="AB38">
            <v>6.8972435545191762E-3</v>
          </cell>
          <cell r="AC38">
            <v>160461.82999999999</v>
          </cell>
          <cell r="AD38">
            <v>1.6237497056467349E-3</v>
          </cell>
          <cell r="AE38">
            <v>104285.58</v>
          </cell>
          <cell r="AF38">
            <v>1.1573514778187722E-3</v>
          </cell>
          <cell r="AG38">
            <v>586356.92000000004</v>
          </cell>
          <cell r="AH38">
            <v>7.2622172166412506E-3</v>
          </cell>
          <cell r="AI38">
            <v>258169.81</v>
          </cell>
          <cell r="AJ38">
            <v>2.0000995470350219E-3</v>
          </cell>
          <cell r="AL38" t="e">
            <v>#DIV/0!</v>
          </cell>
          <cell r="AO38">
            <v>167706.69</v>
          </cell>
          <cell r="AP38">
            <v>1.6770497360667699E-3</v>
          </cell>
          <cell r="AQ38">
            <v>2539655.98</v>
          </cell>
          <cell r="AR38">
            <v>2.4477744430691341E-3</v>
          </cell>
        </row>
        <row r="39">
          <cell r="J39" t="str">
            <v>AUDIT  FEES</v>
          </cell>
          <cell r="M39">
            <v>15950</v>
          </cell>
          <cell r="N39">
            <v>1.9326571268243873E-4</v>
          </cell>
          <cell r="O39">
            <v>15950</v>
          </cell>
          <cell r="P39">
            <v>1.6895954491797619E-4</v>
          </cell>
          <cell r="Q39">
            <v>15950</v>
          </cell>
          <cell r="V39">
            <v>1.5803217522167509E-4</v>
          </cell>
          <cell r="W39">
            <v>33700.699999999997</v>
          </cell>
          <cell r="X39">
            <v>3.6300741123878862E-4</v>
          </cell>
          <cell r="Y39">
            <v>-1800.7</v>
          </cell>
          <cell r="Z39">
            <v>-1.9427106226537792E-5</v>
          </cell>
          <cell r="AA39">
            <v>15950</v>
          </cell>
          <cell r="AB39">
            <v>2.1153542875445869E-4</v>
          </cell>
          <cell r="AC39">
            <v>15950</v>
          </cell>
          <cell r="AD39">
            <v>1.6140167294032123E-4</v>
          </cell>
          <cell r="AE39">
            <v>14996.7</v>
          </cell>
          <cell r="AF39">
            <v>1.6643195451763112E-4</v>
          </cell>
          <cell r="AG39">
            <v>15950</v>
          </cell>
          <cell r="AH39">
            <v>1.9754583028614711E-4</v>
          </cell>
          <cell r="AI39">
            <v>15950</v>
          </cell>
          <cell r="AJ39">
            <v>1.2356823508995337E-4</v>
          </cell>
          <cell r="AL39" t="e">
            <v>#DIV/0!</v>
          </cell>
          <cell r="AO39">
            <v>15950.000000000015</v>
          </cell>
          <cell r="AP39">
            <v>1.5949836759800699E-4</v>
          </cell>
          <cell r="AQ39">
            <v>174496.7</v>
          </cell>
          <cell r="AR39">
            <v>1.6818363039072001E-4</v>
          </cell>
        </row>
        <row r="40">
          <cell r="J40" t="str">
            <v>ELECTRICITY</v>
          </cell>
          <cell r="M40">
            <v>239454.06</v>
          </cell>
          <cell r="N40">
            <v>2.901458279661658E-3</v>
          </cell>
          <cell r="O40">
            <v>155788.81</v>
          </cell>
          <cell r="P40">
            <v>1.6502825354804424E-3</v>
          </cell>
          <cell r="Q40">
            <v>188178.48</v>
          </cell>
          <cell r="V40">
            <v>1.8644673682952028E-3</v>
          </cell>
          <cell r="W40">
            <v>367292.86</v>
          </cell>
          <cell r="X40">
            <v>3.9562985420211099E-3</v>
          </cell>
          <cell r="Y40">
            <v>210569.61</v>
          </cell>
          <cell r="Z40">
            <v>2.2717599719834698E-3</v>
          </cell>
          <cell r="AA40">
            <v>197385.71</v>
          </cell>
          <cell r="AB40">
            <v>2.6178100811820215E-3</v>
          </cell>
          <cell r="AC40">
            <v>331608.02</v>
          </cell>
          <cell r="AD40">
            <v>3.355616877017398E-3</v>
          </cell>
          <cell r="AE40">
            <v>207719.84</v>
          </cell>
          <cell r="AF40">
            <v>2.3052550870051153E-3</v>
          </cell>
          <cell r="AG40">
            <v>233088.87</v>
          </cell>
          <cell r="AH40">
            <v>2.8868798968407399E-3</v>
          </cell>
          <cell r="AI40">
            <v>196054.89</v>
          </cell>
          <cell r="AJ40">
            <v>1.518881300191533E-3</v>
          </cell>
          <cell r="AL40" t="e">
            <v>#DIV/0!</v>
          </cell>
          <cell r="AO40">
            <v>103099.85999999999</v>
          </cell>
          <cell r="AP40">
            <v>1.0309880482497205E-3</v>
          </cell>
          <cell r="AQ40">
            <v>2430241.0099999998</v>
          </cell>
          <cell r="AR40">
            <v>2.3423179681117757E-3</v>
          </cell>
        </row>
        <row r="41">
          <cell r="J41" t="str">
            <v xml:space="preserve"> WATER</v>
          </cell>
          <cell r="M41">
            <v>38193.449999999997</v>
          </cell>
          <cell r="N41">
            <v>4.627889864608833E-4</v>
          </cell>
          <cell r="O41">
            <v>35381.06</v>
          </cell>
          <cell r="P41">
            <v>3.7479421920474042E-4</v>
          </cell>
          <cell r="Q41">
            <v>35415.839999999997</v>
          </cell>
          <cell r="V41">
            <v>3.5089919952995669E-4</v>
          </cell>
          <cell r="W41">
            <v>39964.29</v>
          </cell>
          <cell r="X41">
            <v>4.3047573061972627E-4</v>
          </cell>
          <cell r="Y41">
            <v>41727.910000000003</v>
          </cell>
          <cell r="Z41">
            <v>4.501874494260058E-4</v>
          </cell>
          <cell r="AA41">
            <v>39298.33</v>
          </cell>
          <cell r="AB41">
            <v>5.2119053829995034E-4</v>
          </cell>
          <cell r="AC41">
            <v>38200.160000000003</v>
          </cell>
          <cell r="AD41">
            <v>3.8655609596162643E-4</v>
          </cell>
          <cell r="AE41">
            <v>37150.61</v>
          </cell>
          <cell r="AF41">
            <v>4.1229394692313988E-4</v>
          </cell>
          <cell r="AG41">
            <v>31587.87</v>
          </cell>
          <cell r="AH41">
            <v>3.9122583110475721E-4</v>
          </cell>
          <cell r="AI41">
            <v>31919.34</v>
          </cell>
          <cell r="AJ41">
            <v>2.472863015069688E-4</v>
          </cell>
          <cell r="AL41" t="e">
            <v>#DIV/0!</v>
          </cell>
          <cell r="AO41">
            <v>31648.719999999954</v>
          </cell>
          <cell r="AP41">
            <v>3.1648396091325294E-4</v>
          </cell>
          <cell r="AQ41">
            <v>400487.58</v>
          </cell>
          <cell r="AR41">
            <v>3.8599844656543028E-4</v>
          </cell>
        </row>
        <row r="42">
          <cell r="J42" t="str">
            <v>TELEPHONE</v>
          </cell>
          <cell r="M42">
            <v>219418.32</v>
          </cell>
          <cell r="N42">
            <v>2.6586857674221567E-3</v>
          </cell>
          <cell r="O42">
            <v>233530.97</v>
          </cell>
          <cell r="P42">
            <v>2.4738110605300027E-3</v>
          </cell>
          <cell r="Q42">
            <v>199568.24</v>
          </cell>
          <cell r="V42">
            <v>1.9773168070445959E-3</v>
          </cell>
          <cell r="W42">
            <v>193552.93</v>
          </cell>
          <cell r="X42">
            <v>2.0848572301757078E-3</v>
          </cell>
          <cell r="Y42">
            <v>347096.5</v>
          </cell>
          <cell r="Z42">
            <v>3.744699603687163E-3</v>
          </cell>
          <cell r="AA42">
            <v>362750.2</v>
          </cell>
          <cell r="AB42">
            <v>4.8109416355965927E-3</v>
          </cell>
          <cell r="AC42">
            <v>274066.8</v>
          </cell>
          <cell r="AD42">
            <v>2.7733442017178951E-3</v>
          </cell>
          <cell r="AE42">
            <v>285666.27</v>
          </cell>
          <cell r="AF42">
            <v>3.1702971757694245E-3</v>
          </cell>
          <cell r="AG42">
            <v>131048.02</v>
          </cell>
          <cell r="AH42">
            <v>1.623071468229192E-3</v>
          </cell>
          <cell r="AI42">
            <v>289119.5</v>
          </cell>
          <cell r="AJ42">
            <v>2.2398737520432461E-3</v>
          </cell>
          <cell r="AL42" t="e">
            <v>#DIV/0!</v>
          </cell>
          <cell r="AO42">
            <v>333600.2899999998</v>
          </cell>
          <cell r="AP42">
            <v>3.3359687576941478E-3</v>
          </cell>
          <cell r="AQ42">
            <v>2869418.04</v>
          </cell>
          <cell r="AR42">
            <v>2.7656061293756516E-3</v>
          </cell>
        </row>
        <row r="43">
          <cell r="J43" t="str">
            <v>CASHERING CHARGES</v>
          </cell>
          <cell r="M43">
            <v>10945.95</v>
          </cell>
          <cell r="N43">
            <v>1.3263177603362635E-4</v>
          </cell>
          <cell r="O43">
            <v>19949.34</v>
          </cell>
          <cell r="P43">
            <v>2.1132485315448143E-4</v>
          </cell>
          <cell r="Q43">
            <v>16020.33</v>
          </cell>
          <cell r="V43">
            <v>1.5872900298865569E-4</v>
          </cell>
          <cell r="W43">
            <v>19026.060000000001</v>
          </cell>
          <cell r="X43">
            <v>2.0493938662027397E-4</v>
          </cell>
          <cell r="Y43">
            <v>15114.65</v>
          </cell>
          <cell r="Z43">
            <v>1.6306653586213108E-4</v>
          </cell>
          <cell r="AA43">
            <v>15648</v>
          </cell>
          <cell r="AB43">
            <v>2.0753018113791661E-4</v>
          </cell>
          <cell r="AC43">
            <v>16020</v>
          </cell>
          <cell r="AD43">
            <v>1.6211001884037279E-4</v>
          </cell>
          <cell r="AE43">
            <v>15906</v>
          </cell>
          <cell r="AF43">
            <v>1.7652327969202826E-4</v>
          </cell>
          <cell r="AG43">
            <v>15648</v>
          </cell>
          <cell r="AH43">
            <v>1.9380546409514921E-4</v>
          </cell>
          <cell r="AI43">
            <v>19249.2</v>
          </cell>
          <cell r="AJ43">
            <v>1.4912787905288594E-4</v>
          </cell>
          <cell r="AL43" t="e">
            <v>#DIV/0!</v>
          </cell>
          <cell r="AO43">
            <v>15620.8</v>
          </cell>
          <cell r="AP43">
            <v>1.5620640128996522E-4</v>
          </cell>
          <cell r="AQ43">
            <v>179148.33</v>
          </cell>
          <cell r="AR43">
            <v>1.7266697030852009E-4</v>
          </cell>
        </row>
        <row r="44">
          <cell r="J44" t="str">
            <v>FAX</v>
          </cell>
          <cell r="M44">
            <v>31000</v>
          </cell>
          <cell r="N44">
            <v>3.7562615004110345E-4</v>
          </cell>
          <cell r="O44">
            <v>38553.620000000003</v>
          </cell>
          <cell r="P44">
            <v>4.0840138496179218E-4</v>
          </cell>
          <cell r="Q44">
            <v>21058.31</v>
          </cell>
          <cell r="V44">
            <v>2.0864517465782778E-4</v>
          </cell>
          <cell r="W44">
            <v>30021.200000000001</v>
          </cell>
          <cell r="X44">
            <v>3.2337364192084797E-4</v>
          </cell>
          <cell r="Y44">
            <v>28314.09</v>
          </cell>
          <cell r="Z44">
            <v>3.0547055819278693E-4</v>
          </cell>
          <cell r="AA44">
            <v>45285.75</v>
          </cell>
          <cell r="AB44">
            <v>6.0059815314841554E-4</v>
          </cell>
          <cell r="AC44">
            <v>13787.57</v>
          </cell>
          <cell r="AD44">
            <v>1.3951955258819965E-4</v>
          </cell>
          <cell r="AE44">
            <v>23927.19</v>
          </cell>
          <cell r="AF44">
            <v>2.6554168569183339E-4</v>
          </cell>
          <cell r="AG44">
            <v>27036.09</v>
          </cell>
          <cell r="AH44">
            <v>3.3485058600257045E-4</v>
          </cell>
          <cell r="AI44">
            <v>10000</v>
          </cell>
          <cell r="AJ44">
            <v>7.7472247705299922E-5</v>
          </cell>
          <cell r="AL44" t="e">
            <v>#DIV/0!</v>
          </cell>
          <cell r="AO44">
            <v>9361.6799999999894</v>
          </cell>
          <cell r="AP44">
            <v>9.3615841879304514E-5</v>
          </cell>
          <cell r="AQ44">
            <v>278345.5</v>
          </cell>
          <cell r="AR44">
            <v>2.6827531232923117E-4</v>
          </cell>
        </row>
        <row r="45">
          <cell r="J45" t="str">
            <v>INSURANCE EXPENSES</v>
          </cell>
          <cell r="M45">
            <v>165990.57999999999</v>
          </cell>
          <cell r="N45">
            <v>2.0113033067254769E-3</v>
          </cell>
          <cell r="O45">
            <v>133150.51999999999</v>
          </cell>
          <cell r="P45">
            <v>1.4104734335292717E-3</v>
          </cell>
          <cell r="Q45">
            <v>139690.98000000001</v>
          </cell>
          <cell r="V45">
            <v>1.3840545096079945E-3</v>
          </cell>
          <cell r="W45">
            <v>143596.81</v>
          </cell>
          <cell r="X45">
            <v>1.5467544074825805E-3</v>
          </cell>
          <cell r="Y45">
            <v>138039.97</v>
          </cell>
          <cell r="Z45">
            <v>1.4892637089454601E-3</v>
          </cell>
          <cell r="AA45">
            <v>134987.51</v>
          </cell>
          <cell r="AB45">
            <v>1.790259611557792E-3</v>
          </cell>
          <cell r="AC45">
            <v>133870.09</v>
          </cell>
          <cell r="AD45">
            <v>1.3546618484433458E-3</v>
          </cell>
          <cell r="AE45">
            <v>134814.74</v>
          </cell>
          <cell r="AF45">
            <v>1.4961612005298674E-3</v>
          </cell>
          <cell r="AG45">
            <v>200584.07</v>
          </cell>
          <cell r="AH45">
            <v>2.4842975956316398E-3</v>
          </cell>
          <cell r="AI45">
            <v>185716.34</v>
          </cell>
          <cell r="AJ45">
            <v>1.4387862295401699E-3</v>
          </cell>
          <cell r="AL45" t="e">
            <v>#DIV/0!</v>
          </cell>
          <cell r="AO45">
            <v>197512.26000000004</v>
          </cell>
          <cell r="AP45">
            <v>1.9751023856171227E-3</v>
          </cell>
          <cell r="AQ45">
            <v>1707953.87</v>
          </cell>
          <cell r="AR45">
            <v>1.6461622620741819E-3</v>
          </cell>
        </row>
        <row r="46">
          <cell r="J46" t="str">
            <v>REP  &amp; MAINT- OFFICE</v>
          </cell>
          <cell r="M46">
            <v>183649.96</v>
          </cell>
          <cell r="N46">
            <v>2.2252815300000854E-3</v>
          </cell>
          <cell r="O46">
            <v>181615.95</v>
          </cell>
          <cell r="P46">
            <v>1.9238713643790542E-3</v>
          </cell>
          <cell r="Q46">
            <v>183609.48</v>
          </cell>
          <cell r="V46">
            <v>1.8191978379762165E-3</v>
          </cell>
          <cell r="W46">
            <v>189229.86</v>
          </cell>
          <cell r="X46">
            <v>2.0382912404691414E-3</v>
          </cell>
          <cell r="Y46">
            <v>248818.14</v>
          </cell>
          <cell r="Z46">
            <v>2.6844096389568237E-3</v>
          </cell>
          <cell r="AA46">
            <v>174722.38</v>
          </cell>
          <cell r="AB46">
            <v>2.3172397220250448E-3</v>
          </cell>
          <cell r="AC46">
            <v>198940.37</v>
          </cell>
          <cell r="AD46">
            <v>2.0131227920605951E-3</v>
          </cell>
          <cell r="AE46">
            <v>168788.25</v>
          </cell>
          <cell r="AF46">
            <v>1.8731959929258136E-3</v>
          </cell>
          <cell r="AG46">
            <v>194826.35</v>
          </cell>
          <cell r="AH46">
            <v>2.4129863995215987E-3</v>
          </cell>
          <cell r="AI46">
            <v>199874.73</v>
          </cell>
          <cell r="AJ46">
            <v>1.5484744592589943E-3</v>
          </cell>
          <cell r="AL46" t="e">
            <v>#DIV/0!</v>
          </cell>
          <cell r="AO46">
            <v>264941.94000000006</v>
          </cell>
          <cell r="AP46">
            <v>2.6493922845297231E-3</v>
          </cell>
          <cell r="AQ46">
            <v>2189017.41</v>
          </cell>
          <cell r="AR46">
            <v>2.1098215324547183E-3</v>
          </cell>
        </row>
        <row r="47">
          <cell r="J47" t="str">
            <v>REP  &amp; MAINT-BUILDING</v>
          </cell>
          <cell r="M47">
            <v>0</v>
          </cell>
          <cell r="N47">
            <v>0</v>
          </cell>
          <cell r="O47">
            <v>0</v>
          </cell>
          <cell r="P47">
            <v>0</v>
          </cell>
          <cell r="Q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L47" t="e">
            <v>#DIV/0!</v>
          </cell>
          <cell r="AO47">
            <v>0</v>
          </cell>
          <cell r="AP47">
            <v>0</v>
          </cell>
          <cell r="AR47">
            <v>0</v>
          </cell>
        </row>
        <row r="48">
          <cell r="J48" t="str">
            <v>REP  &amp; MAINT-EQUIPMENT</v>
          </cell>
          <cell r="M48">
            <v>111259.73</v>
          </cell>
          <cell r="N48">
            <v>1.3481310978875052E-3</v>
          </cell>
          <cell r="O48">
            <v>49804.94</v>
          </cell>
          <cell r="P48">
            <v>5.2758746063116672E-4</v>
          </cell>
          <cell r="Q48">
            <v>68885.149999999994</v>
          </cell>
          <cell r="V48">
            <v>6.8251223165964711E-4</v>
          </cell>
          <cell r="W48">
            <v>126443.86</v>
          </cell>
          <cell r="X48">
            <v>1.3619912430792185E-3</v>
          </cell>
          <cell r="Y48">
            <v>57125.62</v>
          </cell>
          <cell r="Z48">
            <v>6.1630781806899088E-4</v>
          </cell>
          <cell r="AA48">
            <v>35900.589999999997</v>
          </cell>
          <cell r="AB48">
            <v>4.7612831963561326E-4</v>
          </cell>
          <cell r="AC48">
            <v>75789.730000000069</v>
          </cell>
          <cell r="AD48">
            <v>7.6693349302164654E-4</v>
          </cell>
          <cell r="AE48">
            <v>68304.42</v>
          </cell>
          <cell r="AF48">
            <v>7.5803597610095376E-4</v>
          </cell>
          <cell r="AG48">
            <v>127418</v>
          </cell>
          <cell r="AH48">
            <v>1.5781125143197676E-3</v>
          </cell>
          <cell r="AI48">
            <v>130390.39999999999</v>
          </cell>
          <cell r="AJ48">
            <v>1.0101637367193139E-3</v>
          </cell>
          <cell r="AL48" t="e">
            <v>#DIV/0!</v>
          </cell>
          <cell r="AO48">
            <v>153501.25999999998</v>
          </cell>
          <cell r="AP48">
            <v>1.5349968899208289E-3</v>
          </cell>
          <cell r="AQ48">
            <v>1004823.7</v>
          </cell>
          <cell r="AR48">
            <v>9.6847045112392221E-4</v>
          </cell>
        </row>
        <row r="49">
          <cell r="J49" t="str">
            <v>POSTAGE  &amp;  TELEG.</v>
          </cell>
          <cell r="M49">
            <v>70268.55</v>
          </cell>
          <cell r="N49">
            <v>8.5144209372486391E-4</v>
          </cell>
          <cell r="O49">
            <v>40105.65</v>
          </cell>
          <cell r="P49">
            <v>4.2484215502442828E-4</v>
          </cell>
          <cell r="Q49">
            <v>73097.59</v>
          </cell>
          <cell r="V49">
            <v>7.2424897499449305E-4</v>
          </cell>
          <cell r="W49">
            <v>63335.87</v>
          </cell>
          <cell r="X49">
            <v>6.8222292733552891E-4</v>
          </cell>
          <cell r="Y49">
            <v>56123.56</v>
          </cell>
          <cell r="Z49">
            <v>6.0549695225827025E-4</v>
          </cell>
          <cell r="AA49">
            <v>61131.72</v>
          </cell>
          <cell r="AB49">
            <v>8.1075389346065951E-4</v>
          </cell>
          <cell r="AC49">
            <v>50074.84</v>
          </cell>
          <cell r="AD49">
            <v>5.0671868013911687E-4</v>
          </cell>
          <cell r="AE49">
            <v>79271.47</v>
          </cell>
          <cell r="AF49">
            <v>8.7974725703559849E-4</v>
          </cell>
          <cell r="AG49">
            <v>56416.04</v>
          </cell>
          <cell r="AH49">
            <v>6.9873062465557905E-4</v>
          </cell>
          <cell r="AI49">
            <v>71222.25</v>
          </cell>
          <cell r="AJ49">
            <v>5.5177477941287972E-4</v>
          </cell>
          <cell r="AL49" t="e">
            <v>#DIV/0!</v>
          </cell>
          <cell r="AO49">
            <v>58112.659999999916</v>
          </cell>
          <cell r="AP49">
            <v>5.8112065246256896E-4</v>
          </cell>
          <cell r="AQ49">
            <v>679160.2</v>
          </cell>
          <cell r="AR49">
            <v>6.5458904410735255E-4</v>
          </cell>
        </row>
        <row r="50">
          <cell r="J50" t="str">
            <v>PRINTING &amp; STATIONERY</v>
          </cell>
          <cell r="M50">
            <v>84817.18</v>
          </cell>
          <cell r="N50">
            <v>1.0277274445401057E-3</v>
          </cell>
          <cell r="O50">
            <v>72743.77</v>
          </cell>
          <cell r="P50">
            <v>7.7058020531773849E-4</v>
          </cell>
          <cell r="Q50">
            <v>89720.27</v>
          </cell>
          <cell r="V50">
            <v>8.8894604574144204E-4</v>
          </cell>
          <cell r="W50">
            <v>88534.3</v>
          </cell>
          <cell r="X50">
            <v>9.5364805623735665E-4</v>
          </cell>
          <cell r="Y50">
            <v>106609.7</v>
          </cell>
          <cell r="Z50">
            <v>1.1501738027874305E-3</v>
          </cell>
          <cell r="AA50">
            <v>126135.76</v>
          </cell>
          <cell r="AB50">
            <v>1.6728640798037305E-3</v>
          </cell>
          <cell r="AC50">
            <v>113988.72</v>
          </cell>
          <cell r="AD50">
            <v>1.1534777494875143E-3</v>
          </cell>
          <cell r="AE50">
            <v>136055.81</v>
          </cell>
          <cell r="AF50">
            <v>1.5099344777037254E-3</v>
          </cell>
          <cell r="AG50">
            <v>111610.82</v>
          </cell>
          <cell r="AH50">
            <v>1.3823355552236812E-3</v>
          </cell>
          <cell r="AI50">
            <v>116747.48</v>
          </cell>
          <cell r="AJ50">
            <v>9.0446896895295483E-4</v>
          </cell>
          <cell r="AL50" t="e">
            <v>#DIV/0!</v>
          </cell>
          <cell r="AO50">
            <v>181370.54999999993</v>
          </cell>
          <cell r="AP50">
            <v>1.8136869376396659E-3</v>
          </cell>
          <cell r="AQ50">
            <v>1228334.3599999999</v>
          </cell>
          <cell r="AR50">
            <v>1.1838947785170813E-3</v>
          </cell>
        </row>
        <row r="51">
          <cell r="J51" t="str">
            <v>TRANSPORT</v>
          </cell>
          <cell r="M51">
            <v>0</v>
          </cell>
          <cell r="O51">
            <v>0</v>
          </cell>
          <cell r="Q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L51" t="e">
            <v>#DIV/0!</v>
          </cell>
          <cell r="AO51">
            <v>0</v>
          </cell>
          <cell r="AP51">
            <v>0</v>
          </cell>
          <cell r="AQ51">
            <v>0</v>
          </cell>
          <cell r="AR51">
            <v>0</v>
          </cell>
        </row>
        <row r="52">
          <cell r="J52" t="str">
            <v>COMPUTER EXPENSES</v>
          </cell>
          <cell r="M52">
            <v>362257.91999999998</v>
          </cell>
          <cell r="N52">
            <v>4.3894692842418731E-3</v>
          </cell>
          <cell r="O52">
            <v>312533.57</v>
          </cell>
          <cell r="P52">
            <v>3.310691520927301E-3</v>
          </cell>
          <cell r="Q52">
            <v>388478.63</v>
          </cell>
          <cell r="V52">
            <v>3.849035920127667E-3</v>
          </cell>
          <cell r="W52">
            <v>379768.7</v>
          </cell>
          <cell r="X52">
            <v>4.0906821714836832E-3</v>
          </cell>
          <cell r="Y52">
            <v>362734.33</v>
          </cell>
          <cell r="Z52">
            <v>3.9134105408574526E-3</v>
          </cell>
          <cell r="AA52">
            <v>411246.23</v>
          </cell>
          <cell r="AB52">
            <v>5.4541158361570367E-3</v>
          </cell>
          <cell r="AC52">
            <v>406202.43</v>
          </cell>
          <cell r="AD52">
            <v>4.1104546554497634E-3</v>
          </cell>
          <cell r="AE52">
            <v>364219.14000000054</v>
          </cell>
          <cell r="AF52">
            <v>4.0420694781472463E-3</v>
          </cell>
          <cell r="AG52">
            <v>343807.77</v>
          </cell>
          <cell r="AH52">
            <v>4.2581687387760938E-3</v>
          </cell>
          <cell r="AI52">
            <v>517304.69999999949</v>
          </cell>
          <cell r="AJ52">
            <v>4.0076757857515823E-3</v>
          </cell>
          <cell r="AL52" t="e">
            <v>#DIV/0!</v>
          </cell>
          <cell r="AO52">
            <v>642084.5</v>
          </cell>
          <cell r="AP52">
            <v>6.4207792858923156E-3</v>
          </cell>
          <cell r="AQ52">
            <v>4490637.92</v>
          </cell>
          <cell r="AR52">
            <v>4.3281723273611E-3</v>
          </cell>
        </row>
        <row r="53">
          <cell r="J53" t="str">
            <v>LEGAL CHARGES</v>
          </cell>
          <cell r="M53">
            <v>0</v>
          </cell>
          <cell r="N53">
            <v>0</v>
          </cell>
          <cell r="O53">
            <v>80500</v>
          </cell>
          <cell r="P53">
            <v>8.5274253077724657E-4</v>
          </cell>
          <cell r="Q53">
            <v>30840.58</v>
          </cell>
          <cell r="V53">
            <v>3.0556764529768581E-4</v>
          </cell>
          <cell r="W53">
            <v>20077.310000000001</v>
          </cell>
          <cell r="X53">
            <v>2.1626293601434521E-4</v>
          </cell>
          <cell r="Y53">
            <v>54596.65</v>
          </cell>
          <cell r="Z53">
            <v>5.8902366810857144E-4</v>
          </cell>
          <cell r="AA53">
            <v>50000</v>
          </cell>
          <cell r="AB53">
            <v>6.6312046631491757E-4</v>
          </cell>
          <cell r="AC53">
            <v>50000</v>
          </cell>
          <cell r="AD53">
            <v>5.0596135717969031E-4</v>
          </cell>
          <cell r="AE53">
            <v>54800</v>
          </cell>
          <cell r="AF53">
            <v>6.0816520351585242E-4</v>
          </cell>
          <cell r="AG53">
            <v>50000</v>
          </cell>
          <cell r="AH53">
            <v>6.1926592566190317E-4</v>
          </cell>
          <cell r="AI53">
            <v>50001.51</v>
          </cell>
          <cell r="AJ53">
            <v>3.873729368359031E-4</v>
          </cell>
          <cell r="AL53" t="e">
            <v>#DIV/0!</v>
          </cell>
          <cell r="AO53">
            <v>68093.25</v>
          </cell>
          <cell r="AP53">
            <v>6.8092553099955984E-4</v>
          </cell>
          <cell r="AQ53">
            <v>508909.30000000005</v>
          </cell>
          <cell r="AR53">
            <v>4.904976060498569E-4</v>
          </cell>
        </row>
        <row r="54">
          <cell r="M54">
            <v>0</v>
          </cell>
          <cell r="O54">
            <v>0</v>
          </cell>
          <cell r="Q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L54" t="e">
            <v>#DIV/0!</v>
          </cell>
          <cell r="AO54">
            <v>0</v>
          </cell>
          <cell r="AP54">
            <v>0</v>
          </cell>
        </row>
        <row r="55">
          <cell r="J55" t="str">
            <v>NEWSPAPERS &amp; PERIODICAL</v>
          </cell>
          <cell r="M55">
            <v>3530.21</v>
          </cell>
          <cell r="N55">
            <v>4.2775457778600125E-5</v>
          </cell>
          <cell r="O55">
            <v>3435.21</v>
          </cell>
          <cell r="P55">
            <v>3.6389436883867143E-5</v>
          </cell>
          <cell r="Q55">
            <v>4136.71</v>
          </cell>
          <cell r="V55">
            <v>4.0986412511677469E-5</v>
          </cell>
          <cell r="W55">
            <v>3534.63</v>
          </cell>
          <cell r="X55">
            <v>3.807330073223878E-5</v>
          </cell>
          <cell r="Y55">
            <v>3604.63</v>
          </cell>
          <cell r="Z55">
            <v>3.8889059764183328E-5</v>
          </cell>
          <cell r="AA55">
            <v>3574.62</v>
          </cell>
          <cell r="AB55">
            <v>4.7408073625972612E-5</v>
          </cell>
          <cell r="AC55">
            <v>3564.62</v>
          </cell>
          <cell r="AD55">
            <v>3.6071199460597352E-5</v>
          </cell>
          <cell r="AE55">
            <v>3619.62</v>
          </cell>
          <cell r="AF55">
            <v>4.0170199524635945E-5</v>
          </cell>
          <cell r="AG55">
            <v>2534.63</v>
          </cell>
          <cell r="AH55">
            <v>3.1392199863208591E-5</v>
          </cell>
          <cell r="AI55">
            <v>1401.44</v>
          </cell>
          <cell r="AJ55">
            <v>1.0857270682411553E-5</v>
          </cell>
          <cell r="AL55" t="e">
            <v>#DIV/0!</v>
          </cell>
          <cell r="AO55">
            <v>2968.1800000000026</v>
          </cell>
          <cell r="AP55">
            <v>2.9681496221758771E-5</v>
          </cell>
          <cell r="AQ55">
            <v>35904.5</v>
          </cell>
          <cell r="AR55">
            <v>3.4605520662359843E-5</v>
          </cell>
        </row>
        <row r="56">
          <cell r="J56" t="str">
            <v>MANAGEMENT FEES</v>
          </cell>
          <cell r="M56">
            <v>129333</v>
          </cell>
          <cell r="N56">
            <v>1.5671244149440657E-3</v>
          </cell>
          <cell r="O56">
            <v>258666</v>
          </cell>
          <cell r="P56">
            <v>2.7400683163481647E-3</v>
          </cell>
          <cell r="Q56">
            <v>129333</v>
          </cell>
          <cell r="V56">
            <v>1.2814279196203702E-3</v>
          </cell>
          <cell r="W56">
            <v>197460.44</v>
          </cell>
          <cell r="X56">
            <v>2.1269470113817264E-3</v>
          </cell>
          <cell r="Y56">
            <v>146850.81</v>
          </cell>
          <cell r="Z56">
            <v>1.5843207004626635E-3</v>
          </cell>
          <cell r="AA56">
            <v>146850.79999999999</v>
          </cell>
          <cell r="AB56">
            <v>1.9475954194943738E-3</v>
          </cell>
          <cell r="AC56">
            <v>154835.39000000001</v>
          </cell>
          <cell r="AD56">
            <v>1.5668144812769332E-3</v>
          </cell>
          <cell r="AE56">
            <v>170110.8</v>
          </cell>
          <cell r="AF56">
            <v>1.8878735274132203E-3</v>
          </cell>
          <cell r="AG56">
            <v>170110.8</v>
          </cell>
          <cell r="AH56">
            <v>2.1068764405417374E-3</v>
          </cell>
          <cell r="AI56">
            <v>82074.089999999851</v>
          </cell>
          <cell r="AJ56">
            <v>6.358464230667068E-4</v>
          </cell>
          <cell r="AL56" t="e">
            <v>#DIV/0!</v>
          </cell>
          <cell r="AO56">
            <v>101073.28000000003</v>
          </cell>
          <cell r="AP56">
            <v>1.0107224556599548E-3</v>
          </cell>
          <cell r="AQ56">
            <v>1686698.41</v>
          </cell>
          <cell r="AR56">
            <v>1.6256757976973496E-3</v>
          </cell>
        </row>
        <row r="57">
          <cell r="J57" t="str">
            <v>SECURITY CHARGES</v>
          </cell>
          <cell r="M57">
            <v>34283.33</v>
          </cell>
          <cell r="N57">
            <v>4.1541016962866659E-4</v>
          </cell>
          <cell r="O57">
            <v>34330.050000000003</v>
          </cell>
          <cell r="P57">
            <v>3.6366079153676292E-4</v>
          </cell>
          <cell r="Q57">
            <v>34380.22</v>
          </cell>
          <cell r="V57">
            <v>3.4063830415045383E-4</v>
          </cell>
          <cell r="W57">
            <v>34331.050000000003</v>
          </cell>
          <cell r="X57">
            <v>3.6979723227141916E-4</v>
          </cell>
          <cell r="Y57">
            <v>34325.11</v>
          </cell>
          <cell r="Z57">
            <v>3.7032129627788895E-4</v>
          </cell>
          <cell r="AA57">
            <v>34363.39</v>
          </cell>
          <cell r="AB57">
            <v>4.5574134401922751E-4</v>
          </cell>
          <cell r="AC57">
            <v>34325.11</v>
          </cell>
          <cell r="AD57">
            <v>3.4734358481884321E-4</v>
          </cell>
          <cell r="AE57">
            <v>34325</v>
          </cell>
          <cell r="AF57">
            <v>3.8093559508543134E-4</v>
          </cell>
          <cell r="AG57">
            <v>34325</v>
          </cell>
          <cell r="AH57">
            <v>4.2512605796689648E-4</v>
          </cell>
          <cell r="AI57">
            <v>34325.22</v>
          </cell>
          <cell r="AJ57">
            <v>2.659251946378915E-4</v>
          </cell>
          <cell r="AL57" t="e">
            <v>#DIV/0!</v>
          </cell>
          <cell r="AO57">
            <v>34355.110000000015</v>
          </cell>
          <cell r="AP57">
            <v>3.4354758392789739E-4</v>
          </cell>
          <cell r="AQ57">
            <v>377668.59</v>
          </cell>
          <cell r="AR57">
            <v>3.6400501872381756E-4</v>
          </cell>
        </row>
        <row r="58">
          <cell r="J58" t="str">
            <v>PROFESSIONAL CHARGES</v>
          </cell>
          <cell r="M58">
            <v>0</v>
          </cell>
          <cell r="N58">
            <v>0</v>
          </cell>
          <cell r="O58">
            <v>0</v>
          </cell>
          <cell r="P58">
            <v>0</v>
          </cell>
          <cell r="Q58">
            <v>0</v>
          </cell>
          <cell r="V58">
            <v>0</v>
          </cell>
          <cell r="W58">
            <v>0</v>
          </cell>
          <cell r="X58">
            <v>0</v>
          </cell>
          <cell r="Y58">
            <v>0</v>
          </cell>
          <cell r="Z58">
            <v>0</v>
          </cell>
          <cell r="AA58">
            <v>0</v>
          </cell>
          <cell r="AB58">
            <v>0</v>
          </cell>
          <cell r="AC58">
            <v>0</v>
          </cell>
          <cell r="AD58">
            <v>0</v>
          </cell>
          <cell r="AE58">
            <v>0</v>
          </cell>
          <cell r="AF58">
            <v>0</v>
          </cell>
          <cell r="AG58">
            <v>0</v>
          </cell>
          <cell r="AH58">
            <v>0</v>
          </cell>
          <cell r="AI58">
            <v>8830</v>
          </cell>
          <cell r="AJ58">
            <v>6.8407994723779824E-5</v>
          </cell>
          <cell r="AL58" t="e">
            <v>#DIV/0!</v>
          </cell>
          <cell r="AO58">
            <v>0</v>
          </cell>
          <cell r="AP58">
            <v>0</v>
          </cell>
          <cell r="AQ58">
            <v>8830</v>
          </cell>
          <cell r="AR58">
            <v>8.5105417830254539E-6</v>
          </cell>
        </row>
        <row r="59">
          <cell r="J59" t="str">
            <v xml:space="preserve">RENT </v>
          </cell>
          <cell r="M59">
            <v>464642.89</v>
          </cell>
          <cell r="N59">
            <v>5.6300651585378045E-3</v>
          </cell>
          <cell r="O59">
            <v>464481.88</v>
          </cell>
          <cell r="P59">
            <v>4.9202913521909728E-3</v>
          </cell>
          <cell r="Q59">
            <v>459332.35</v>
          </cell>
          <cell r="V59">
            <v>4.551052690920614E-3</v>
          </cell>
          <cell r="W59">
            <v>463329.62</v>
          </cell>
          <cell r="X59">
            <v>4.9907594176516121E-3</v>
          </cell>
          <cell r="Y59">
            <v>475156.44</v>
          </cell>
          <cell r="Z59">
            <v>5.1262923496993009E-3</v>
          </cell>
          <cell r="AA59">
            <v>471835.52</v>
          </cell>
          <cell r="AB59">
            <v>6.2576758009268325E-3</v>
          </cell>
          <cell r="AC59">
            <v>473918.77</v>
          </cell>
          <cell r="AD59">
            <v>4.7956916812425905E-3</v>
          </cell>
          <cell r="AE59">
            <v>473551.9</v>
          </cell>
          <cell r="AF59">
            <v>5.2554340810003399E-3</v>
          </cell>
          <cell r="AG59">
            <v>420843.2</v>
          </cell>
          <cell r="AH59">
            <v>5.212277076130349E-3</v>
          </cell>
          <cell r="AI59">
            <v>563227.34</v>
          </cell>
          <cell r="AJ59">
            <v>4.3634487998877175E-3</v>
          </cell>
          <cell r="AL59" t="e">
            <v>#DIV/0!</v>
          </cell>
          <cell r="AO59">
            <v>647096.8000000004</v>
          </cell>
          <cell r="AP59">
            <v>6.4709017729087139E-3</v>
          </cell>
          <cell r="AQ59">
            <v>5377416.71</v>
          </cell>
          <cell r="AR59">
            <v>5.1828685838272107E-3</v>
          </cell>
        </row>
        <row r="60">
          <cell r="Z60">
            <v>0</v>
          </cell>
          <cell r="AB60">
            <v>0</v>
          </cell>
          <cell r="AD60">
            <v>0</v>
          </cell>
          <cell r="AF60">
            <v>0</v>
          </cell>
          <cell r="AH60">
            <v>0</v>
          </cell>
          <cell r="AJ60">
            <v>0</v>
          </cell>
          <cell r="AL60" t="e">
            <v>#DIV/0!</v>
          </cell>
        </row>
        <row r="61">
          <cell r="J61" t="str">
            <v>STAFF TRAINING</v>
          </cell>
          <cell r="M61">
            <v>133600</v>
          </cell>
          <cell r="N61">
            <v>1.6188275369513362E-3</v>
          </cell>
          <cell r="O61">
            <v>39300</v>
          </cell>
          <cell r="P61">
            <v>4.1630784421796012E-4</v>
          </cell>
          <cell r="Q61">
            <v>87800</v>
          </cell>
          <cell r="V61">
            <v>8.6992006172182279E-4</v>
          </cell>
          <cell r="W61">
            <v>87689.68</v>
          </cell>
          <cell r="X61">
            <v>9.4455022385759875E-4</v>
          </cell>
          <cell r="Y61">
            <v>155875.82</v>
          </cell>
          <cell r="Z61">
            <v>1.6816882952677759E-3</v>
          </cell>
          <cell r="AA61">
            <v>126525</v>
          </cell>
          <cell r="AB61">
            <v>1.6780263400098989E-3</v>
          </cell>
          <cell r="AC61">
            <v>109955</v>
          </cell>
          <cell r="AD61">
            <v>1.1126596205738571E-3</v>
          </cell>
          <cell r="AE61">
            <v>142750</v>
          </cell>
          <cell r="AF61">
            <v>1.5842259635381012E-3</v>
          </cell>
          <cell r="AG61">
            <v>24500.000000000058</v>
          </cell>
          <cell r="AH61">
            <v>3.0344030357433324E-4</v>
          </cell>
          <cell r="AI61">
            <v>159525</v>
          </cell>
          <cell r="AJ61">
            <v>1.235876031518797E-3</v>
          </cell>
          <cell r="AL61" t="e">
            <v>#DIV/0!</v>
          </cell>
          <cell r="AO61">
            <v>112999.99999999994</v>
          </cell>
          <cell r="AP61">
            <v>1.1299884350203615E-3</v>
          </cell>
          <cell r="AQ61">
            <v>1180520.5</v>
          </cell>
          <cell r="AR61">
            <v>1.1378107634165459E-3</v>
          </cell>
        </row>
        <row r="62">
          <cell r="J62" t="str">
            <v>DONATIONS</v>
          </cell>
          <cell r="M62">
            <v>0</v>
          </cell>
          <cell r="N62">
            <v>0</v>
          </cell>
          <cell r="O62">
            <v>0</v>
          </cell>
          <cell r="P62">
            <v>0</v>
          </cell>
          <cell r="Q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L62" t="e">
            <v>#DIV/0!</v>
          </cell>
          <cell r="AO62">
            <v>0</v>
          </cell>
          <cell r="AP62">
            <v>0</v>
          </cell>
          <cell r="AQ62">
            <v>0</v>
          </cell>
          <cell r="AR62">
            <v>0</v>
          </cell>
        </row>
        <row r="63">
          <cell r="J63" t="str">
            <v>GENERAL  EXPENSES</v>
          </cell>
          <cell r="M63">
            <v>27404</v>
          </cell>
          <cell r="N63">
            <v>3.3205351663633545E-4</v>
          </cell>
          <cell r="O63">
            <v>-1146.9000000000001</v>
          </cell>
          <cell r="P63">
            <v>-1.2149197621719555E-5</v>
          </cell>
          <cell r="Q63">
            <v>2707.22</v>
          </cell>
          <cell r="V63">
            <v>2.6823063661669168E-5</v>
          </cell>
          <cell r="W63">
            <v>9958.64</v>
          </cell>
          <cell r="X63">
            <v>1.0726958567207951E-4</v>
          </cell>
          <cell r="Y63">
            <v>-519.47999999999593</v>
          </cell>
          <cell r="Z63">
            <v>-5.6044833356815529E-6</v>
          </cell>
          <cell r="AA63">
            <v>6990</v>
          </cell>
          <cell r="AB63">
            <v>9.2704241190825476E-5</v>
          </cell>
          <cell r="AC63">
            <v>11165</v>
          </cell>
          <cell r="AD63">
            <v>1.1298117105822486E-4</v>
          </cell>
          <cell r="AE63">
            <v>9699.9999999999927</v>
          </cell>
          <cell r="AF63">
            <v>1.0764968018437527E-4</v>
          </cell>
          <cell r="AG63">
            <v>2640</v>
          </cell>
          <cell r="AH63">
            <v>3.2697240874948489E-5</v>
          </cell>
          <cell r="AI63">
            <v>6273.75</v>
          </cell>
          <cell r="AJ63">
            <v>4.8604151404112538E-5</v>
          </cell>
          <cell r="AL63" t="e">
            <v>#DIV/0!</v>
          </cell>
          <cell r="AO63">
            <v>10455</v>
          </cell>
          <cell r="AP63">
            <v>1.045489299835211E-4</v>
          </cell>
          <cell r="AQ63">
            <v>85627.23</v>
          </cell>
          <cell r="AR63">
            <v>8.2529345263842644E-5</v>
          </cell>
        </row>
        <row r="64">
          <cell r="J64" t="str">
            <v>HOLDING EXPENSES</v>
          </cell>
          <cell r="M64">
            <v>0</v>
          </cell>
          <cell r="N64">
            <v>0</v>
          </cell>
          <cell r="O64">
            <v>0</v>
          </cell>
          <cell r="P64">
            <v>0</v>
          </cell>
          <cell r="Q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L64" t="e">
            <v>#DIV/0!</v>
          </cell>
          <cell r="AO64">
            <v>0</v>
          </cell>
          <cell r="AP64">
            <v>0</v>
          </cell>
          <cell r="AR64">
            <v>0</v>
          </cell>
        </row>
        <row r="65">
          <cell r="J65" t="str">
            <v>ADVERTISEMENT-RECRUIT</v>
          </cell>
          <cell r="M65">
            <v>0</v>
          </cell>
          <cell r="N65">
            <v>0</v>
          </cell>
          <cell r="O65">
            <v>0</v>
          </cell>
          <cell r="P65">
            <v>0</v>
          </cell>
          <cell r="Q65">
            <v>0</v>
          </cell>
          <cell r="V65">
            <v>0</v>
          </cell>
          <cell r="W65">
            <v>0</v>
          </cell>
          <cell r="X65">
            <v>0</v>
          </cell>
          <cell r="Y65">
            <v>0</v>
          </cell>
          <cell r="Z65">
            <v>0</v>
          </cell>
          <cell r="AA65">
            <v>0</v>
          </cell>
          <cell r="AB65">
            <v>0</v>
          </cell>
          <cell r="AC65">
            <v>21889.52</v>
          </cell>
          <cell r="AD65">
            <v>2.2150502494423951E-4</v>
          </cell>
          <cell r="AE65">
            <v>0</v>
          </cell>
          <cell r="AF65">
            <v>0</v>
          </cell>
          <cell r="AG65">
            <v>0</v>
          </cell>
          <cell r="AH65">
            <v>0</v>
          </cell>
          <cell r="AI65">
            <v>65770.3</v>
          </cell>
          <cell r="AJ65">
            <v>5.0953729732518879E-4</v>
          </cell>
          <cell r="AL65" t="e">
            <v>#DIV/0!</v>
          </cell>
          <cell r="AO65">
            <v>54384.100000000006</v>
          </cell>
          <cell r="AP65">
            <v>5.438354340618662E-4</v>
          </cell>
          <cell r="AQ65">
            <v>142043.92000000001</v>
          </cell>
          <cell r="AR65">
            <v>1.3690495087029727E-4</v>
          </cell>
        </row>
        <row r="66">
          <cell r="J66" t="str">
            <v>TRAVELLING</v>
          </cell>
          <cell r="M66">
            <v>401029</v>
          </cell>
          <cell r="O66">
            <v>184047.65</v>
          </cell>
          <cell r="Q66">
            <v>386955.44</v>
          </cell>
          <cell r="W66">
            <v>278654.57</v>
          </cell>
          <cell r="X66">
            <v>3.0015303565076638E-3</v>
          </cell>
          <cell r="Y66">
            <v>347052.88</v>
          </cell>
          <cell r="Z66">
            <v>3.7442290031575905E-3</v>
          </cell>
          <cell r="AA66">
            <v>367202</v>
          </cell>
          <cell r="AB66">
            <v>4.8699832294354069E-3</v>
          </cell>
          <cell r="AC66">
            <v>366363.75</v>
          </cell>
          <cell r="AD66">
            <v>3.7073180034288156E-3</v>
          </cell>
          <cell r="AE66">
            <v>336082.61</v>
          </cell>
          <cell r="AF66">
            <v>3.7298129362917675E-3</v>
          </cell>
          <cell r="AG66">
            <v>362001.32</v>
          </cell>
          <cell r="AH66">
            <v>4.4835016504126161E-3</v>
          </cell>
          <cell r="AI66">
            <v>404500.34000000049</v>
          </cell>
          <cell r="AJ66">
            <v>3.1337550537358077E-3</v>
          </cell>
          <cell r="AL66" t="e">
            <v>#DIV/0!</v>
          </cell>
          <cell r="AO66">
            <v>385036.50000000006</v>
          </cell>
          <cell r="AP66">
            <v>3.8503255934576788E-3</v>
          </cell>
          <cell r="AQ66">
            <v>3818926.06</v>
          </cell>
          <cell r="AR66">
            <v>3.6807621517457273E-3</v>
          </cell>
        </row>
        <row r="67">
          <cell r="J67" t="str">
            <v>BANK CHARGES</v>
          </cell>
          <cell r="M67">
            <v>19828.939999999999</v>
          </cell>
          <cell r="N67">
            <v>2.4026672230954962E-4</v>
          </cell>
          <cell r="O67">
            <v>18307.490000000002</v>
          </cell>
          <cell r="P67">
            <v>1.9393261310284639E-4</v>
          </cell>
          <cell r="Q67">
            <v>12390.49</v>
          </cell>
          <cell r="V67">
            <v>1.2276464493808233E-4</v>
          </cell>
          <cell r="W67">
            <v>23175.4</v>
          </cell>
          <cell r="X67">
            <v>2.4963404197608427E-4</v>
          </cell>
          <cell r="Y67">
            <v>22961.88</v>
          </cell>
          <cell r="Z67">
            <v>2.4772748482313189E-4</v>
          </cell>
          <cell r="AA67">
            <v>25103.3</v>
          </cell>
          <cell r="AB67">
            <v>3.3293024004086538E-4</v>
          </cell>
          <cell r="AC67">
            <v>28510.76</v>
          </cell>
          <cell r="AD67">
            <v>2.8850685647648853E-4</v>
          </cell>
          <cell r="AE67">
            <v>28231.360000000001</v>
          </cell>
          <cell r="AF67">
            <v>3.1330895620308935E-4</v>
          </cell>
          <cell r="AG67">
            <v>26125</v>
          </cell>
          <cell r="AH67">
            <v>3.2356644615834439E-4</v>
          </cell>
          <cell r="AI67">
            <v>22875</v>
          </cell>
          <cell r="AJ67">
            <v>1.7721776662587356E-4</v>
          </cell>
          <cell r="AL67" t="e">
            <v>#DIV/0!</v>
          </cell>
          <cell r="AO67">
            <v>20275.000000000015</v>
          </cell>
          <cell r="AP67">
            <v>2.0274792495608723E-4</v>
          </cell>
          <cell r="AQ67">
            <v>247784.62</v>
          </cell>
          <cell r="AR67">
            <v>2.3882008626286346E-4</v>
          </cell>
        </row>
        <row r="68">
          <cell r="J68" t="str">
            <v>STORAGE  CHARGES</v>
          </cell>
          <cell r="M68">
            <v>8300</v>
          </cell>
          <cell r="N68">
            <v>1.0057087243035996E-4</v>
          </cell>
          <cell r="O68">
            <v>11500</v>
          </cell>
          <cell r="P68">
            <v>1.2182036153960664E-4</v>
          </cell>
          <cell r="Q68">
            <v>11500</v>
          </cell>
          <cell r="V68">
            <v>1.1394169373349616E-4</v>
          </cell>
          <cell r="W68">
            <v>-31300</v>
          </cell>
          <cell r="X68">
            <v>-3.3714824830861331E-4</v>
          </cell>
          <cell r="Y68">
            <v>0</v>
          </cell>
          <cell r="Z68">
            <v>0</v>
          </cell>
          <cell r="AA68">
            <v>7154.7</v>
          </cell>
          <cell r="AB68">
            <v>9.488856000686681E-5</v>
          </cell>
          <cell r="AC68">
            <v>9.0949470177292824E-13</v>
          </cell>
          <cell r="AD68">
            <v>9.20338347313537E-21</v>
          </cell>
          <cell r="AE68">
            <v>6900</v>
          </cell>
          <cell r="AF68">
            <v>7.6575545698163907E-5</v>
          </cell>
          <cell r="AG68">
            <v>7500</v>
          </cell>
          <cell r="AH68">
            <v>9.2889888849285472E-5</v>
          </cell>
          <cell r="AI68">
            <v>7500</v>
          </cell>
          <cell r="AJ68">
            <v>5.8104185778974938E-5</v>
          </cell>
          <cell r="AL68" t="e">
            <v>#DIV/0!</v>
          </cell>
          <cell r="AO68">
            <v>-1048.4700000000012</v>
          </cell>
          <cell r="AP68">
            <v>-1.0484592694387613E-5</v>
          </cell>
          <cell r="AQ68">
            <v>28006.23</v>
          </cell>
          <cell r="AR68">
            <v>2.6993000067952541E-5</v>
          </cell>
        </row>
        <row r="69">
          <cell r="J69" t="str">
            <v>RATES &amp;TAXES</v>
          </cell>
          <cell r="M69">
            <v>0</v>
          </cell>
          <cell r="N69">
            <v>0</v>
          </cell>
          <cell r="O69">
            <v>0</v>
          </cell>
          <cell r="P69">
            <v>0</v>
          </cell>
          <cell r="Q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L69" t="e">
            <v>#DIV/0!</v>
          </cell>
          <cell r="AO69">
            <v>0</v>
          </cell>
          <cell r="AP69">
            <v>0</v>
          </cell>
          <cell r="AQ69">
            <v>0</v>
          </cell>
          <cell r="AR69">
            <v>0</v>
          </cell>
        </row>
        <row r="70">
          <cell r="J70" t="str">
            <v>STAMP  DUTY</v>
          </cell>
          <cell r="M70">
            <v>0</v>
          </cell>
          <cell r="N70">
            <v>0</v>
          </cell>
          <cell r="O70">
            <v>0</v>
          </cell>
          <cell r="P70">
            <v>0</v>
          </cell>
          <cell r="Q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L70" t="e">
            <v>#DIV/0!</v>
          </cell>
          <cell r="AO70">
            <v>0</v>
          </cell>
          <cell r="AP70">
            <v>0</v>
          </cell>
          <cell r="AQ70">
            <v>0</v>
          </cell>
          <cell r="AR70">
            <v>0</v>
          </cell>
        </row>
        <row r="71">
          <cell r="J71" t="str">
            <v>ADMIN CHARGES</v>
          </cell>
          <cell r="M71">
            <v>0</v>
          </cell>
          <cell r="O71">
            <v>0</v>
          </cell>
          <cell r="Q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L71" t="e">
            <v>#DIV/0!</v>
          </cell>
          <cell r="AO71">
            <v>0</v>
          </cell>
        </row>
        <row r="72">
          <cell r="M72">
            <v>0</v>
          </cell>
          <cell r="O72">
            <v>0</v>
          </cell>
          <cell r="Q72">
            <v>0</v>
          </cell>
          <cell r="W72">
            <v>0</v>
          </cell>
          <cell r="Y72">
            <v>0</v>
          </cell>
          <cell r="Z72">
            <v>0</v>
          </cell>
          <cell r="AA72">
            <v>0</v>
          </cell>
          <cell r="AB72">
            <v>0</v>
          </cell>
          <cell r="AC72">
            <v>0</v>
          </cell>
          <cell r="AD72">
            <v>0</v>
          </cell>
          <cell r="AE72">
            <v>0</v>
          </cell>
          <cell r="AF72">
            <v>0</v>
          </cell>
          <cell r="AG72">
            <v>0</v>
          </cell>
          <cell r="AH72">
            <v>0</v>
          </cell>
          <cell r="AI72">
            <v>0</v>
          </cell>
          <cell r="AJ72">
            <v>0</v>
          </cell>
          <cell r="AL72" t="e">
            <v>#DIV/0!</v>
          </cell>
          <cell r="AO72">
            <v>0</v>
          </cell>
        </row>
        <row r="73">
          <cell r="J73" t="str">
            <v>DONATION NON APPROVED</v>
          </cell>
          <cell r="M73">
            <v>0</v>
          </cell>
          <cell r="O73">
            <v>0</v>
          </cell>
          <cell r="Q73">
            <v>0</v>
          </cell>
          <cell r="W73">
            <v>0</v>
          </cell>
          <cell r="Y73">
            <v>0</v>
          </cell>
          <cell r="Z73">
            <v>0</v>
          </cell>
          <cell r="AA73">
            <v>0</v>
          </cell>
          <cell r="AB73">
            <v>0</v>
          </cell>
          <cell r="AC73">
            <v>0</v>
          </cell>
          <cell r="AD73">
            <v>0</v>
          </cell>
          <cell r="AE73">
            <v>0</v>
          </cell>
          <cell r="AF73">
            <v>0</v>
          </cell>
          <cell r="AG73">
            <v>0</v>
          </cell>
          <cell r="AH73">
            <v>0</v>
          </cell>
          <cell r="AI73">
            <v>0</v>
          </cell>
          <cell r="AJ73">
            <v>0</v>
          </cell>
          <cell r="AL73" t="e">
            <v>#DIV/0!</v>
          </cell>
          <cell r="AO73">
            <v>0</v>
          </cell>
          <cell r="AP73">
            <v>0</v>
          </cell>
          <cell r="AR73">
            <v>0</v>
          </cell>
        </row>
        <row r="74">
          <cell r="Z74">
            <v>0</v>
          </cell>
          <cell r="AB74">
            <v>0</v>
          </cell>
          <cell r="AD74">
            <v>0</v>
          </cell>
          <cell r="AF74">
            <v>0</v>
          </cell>
          <cell r="AH74">
            <v>0</v>
          </cell>
          <cell r="AJ74">
            <v>0</v>
          </cell>
          <cell r="AL74" t="e">
            <v>#DIV/0!</v>
          </cell>
          <cell r="AO74">
            <v>0</v>
          </cell>
        </row>
        <row r="75">
          <cell r="M75">
            <v>7308716.3899999997</v>
          </cell>
          <cell r="N75">
            <v>8.8559516107032651E-2</v>
          </cell>
          <cell r="O75">
            <v>6924507.5</v>
          </cell>
          <cell r="P75">
            <v>7.3351826707279799E-2</v>
          </cell>
          <cell r="Q75">
            <v>6913061.5199999996</v>
          </cell>
          <cell r="V75">
            <v>6.8494429432404982E-2</v>
          </cell>
          <cell r="W75">
            <v>6803091.0900000008</v>
          </cell>
          <cell r="X75">
            <v>7.327956051365607E-2</v>
          </cell>
          <cell r="Y75">
            <v>7513178.870000001</v>
          </cell>
          <cell r="Z75">
            <v>8.105699117369311E-2</v>
          </cell>
          <cell r="AA75">
            <v>7963375.8499999996</v>
          </cell>
          <cell r="AB75">
            <v>0.10561355014185905</v>
          </cell>
          <cell r="AC75">
            <v>7753049.6899999995</v>
          </cell>
          <cell r="AD75">
            <v>7.8454870868679541E-2</v>
          </cell>
          <cell r="AE75">
            <v>7470351.8500000006</v>
          </cell>
          <cell r="AF75">
            <v>8.2905256445078013E-2</v>
          </cell>
          <cell r="AG75">
            <v>7740933.1599999955</v>
          </cell>
          <cell r="AH75">
            <v>9.5873922776286369E-2</v>
          </cell>
          <cell r="AI75">
            <v>8011940.79</v>
          </cell>
          <cell r="AJ75">
            <v>6.2070306148307636E-2</v>
          </cell>
          <cell r="AK75">
            <v>0</v>
          </cell>
          <cell r="AL75" t="e">
            <v>#DIV/0!</v>
          </cell>
          <cell r="AM75">
            <v>0</v>
          </cell>
          <cell r="AO75">
            <v>8238810.4300000081</v>
          </cell>
          <cell r="AP75">
            <v>8.2387261099337569E-2</v>
          </cell>
          <cell r="AQ75">
            <v>82641017.140000001</v>
          </cell>
          <cell r="AR75">
            <v>7.9651169803136204E-2</v>
          </cell>
        </row>
        <row r="76">
          <cell r="AL76" t="e">
            <v>#DIV/0!</v>
          </cell>
        </row>
        <row r="77">
          <cell r="Y77">
            <v>2169789.870000001</v>
          </cell>
          <cell r="AL77" t="e">
            <v>#DIV/0!</v>
          </cell>
        </row>
        <row r="78">
          <cell r="J78" t="str">
            <v>LESS- SELLING  &amp;  DISTRI</v>
          </cell>
          <cell r="AL78" t="e">
            <v>#DIV/0!</v>
          </cell>
          <cell r="AR78">
            <v>0</v>
          </cell>
        </row>
        <row r="79">
          <cell r="J79" t="str">
            <v>DISTRIBUTORS COMMISSION</v>
          </cell>
          <cell r="M79">
            <v>285000</v>
          </cell>
          <cell r="O79">
            <v>285000</v>
          </cell>
          <cell r="Q79">
            <v>332550</v>
          </cell>
          <cell r="V79">
            <v>3.294896543571665E-3</v>
          </cell>
          <cell r="W79">
            <v>319659.24</v>
          </cell>
          <cell r="X79">
            <v>3.4432125502128629E-3</v>
          </cell>
          <cell r="Y79">
            <v>285000</v>
          </cell>
          <cell r="Z79">
            <v>3.0747627448010611E-3</v>
          </cell>
          <cell r="AA79">
            <v>237147</v>
          </cell>
          <cell r="AB79">
            <v>3.1451405845036753E-3</v>
          </cell>
          <cell r="AC79">
            <v>285000</v>
          </cell>
          <cell r="AD79">
            <v>2.8839797359242348E-3</v>
          </cell>
          <cell r="AE79">
            <v>364416</v>
          </cell>
          <cell r="AF79">
            <v>4.0442542117597241E-3</v>
          </cell>
          <cell r="AG79">
            <v>425496</v>
          </cell>
          <cell r="AH79">
            <v>5.2699034861087429E-3</v>
          </cell>
          <cell r="AI79">
            <v>338705</v>
          </cell>
          <cell r="AJ79">
            <v>2.6240237659023611E-3</v>
          </cell>
          <cell r="AL79" t="e">
            <v>#DIV/0!</v>
          </cell>
          <cell r="AO79">
            <v>230211</v>
          </cell>
          <cell r="AP79">
            <v>2.302086439066129E-3</v>
          </cell>
          <cell r="AQ79">
            <v>3388184.24</v>
          </cell>
          <cell r="AR79">
            <v>3.2656040252670832E-3</v>
          </cell>
        </row>
        <row r="80">
          <cell r="J80" t="str">
            <v>ADVERTISEMENT</v>
          </cell>
          <cell r="M80">
            <v>0</v>
          </cell>
          <cell r="N80">
            <v>0</v>
          </cell>
          <cell r="O80">
            <v>0</v>
          </cell>
          <cell r="P80">
            <v>0</v>
          </cell>
          <cell r="Q80">
            <v>0</v>
          </cell>
          <cell r="V80">
            <v>0</v>
          </cell>
          <cell r="W80">
            <v>6443.07</v>
          </cell>
          <cell r="X80">
            <v>6.9401589911494472E-5</v>
          </cell>
          <cell r="Y80">
            <v>0</v>
          </cell>
          <cell r="Z80">
            <v>0</v>
          </cell>
          <cell r="AA80">
            <v>0</v>
          </cell>
          <cell r="AB80">
            <v>0</v>
          </cell>
          <cell r="AC80">
            <v>10944.76</v>
          </cell>
          <cell r="AD80">
            <v>1.1075251247211975E-4</v>
          </cell>
          <cell r="AE80">
            <v>1.8189894035458565E-12</v>
          </cell>
          <cell r="AF80">
            <v>2.0186971912420527E-20</v>
          </cell>
          <cell r="AG80">
            <v>0</v>
          </cell>
          <cell r="AH80">
            <v>0</v>
          </cell>
          <cell r="AI80">
            <v>0</v>
          </cell>
          <cell r="AJ80">
            <v>0</v>
          </cell>
          <cell r="AL80" t="e">
            <v>#DIV/0!</v>
          </cell>
          <cell r="AO80">
            <v>-10944.760000000002</v>
          </cell>
          <cell r="AP80">
            <v>-1.0944647985905716E-4</v>
          </cell>
          <cell r="AQ80">
            <v>6443.07</v>
          </cell>
          <cell r="AR80">
            <v>6.2099678874244405E-6</v>
          </cell>
        </row>
        <row r="81">
          <cell r="J81" t="str">
            <v>SALES COMMISSION</v>
          </cell>
          <cell r="M81">
            <v>1107778.46</v>
          </cell>
          <cell r="N81">
            <v>1.3422921226718147E-2</v>
          </cell>
          <cell r="O81">
            <v>707793.08</v>
          </cell>
          <cell r="P81">
            <v>7.4977051218114545E-3</v>
          </cell>
          <cell r="Q81">
            <v>1472873.89</v>
          </cell>
          <cell r="V81">
            <v>1.4593195276734182E-2</v>
          </cell>
          <cell r="W81">
            <v>1228881.8999999999</v>
          </cell>
          <cell r="X81">
            <v>1.3236913097864553E-2</v>
          </cell>
          <cell r="Y81">
            <v>1420068.1</v>
          </cell>
          <cell r="Z81">
            <v>1.5320605224422554E-2</v>
          </cell>
          <cell r="AA81">
            <v>887960.93000000063</v>
          </cell>
          <cell r="AB81">
            <v>1.1776501319420566E-2</v>
          </cell>
          <cell r="AC81">
            <v>733996</v>
          </cell>
          <cell r="AD81">
            <v>7.4274722464892796E-3</v>
          </cell>
          <cell r="AE81">
            <v>777664.55</v>
          </cell>
          <cell r="AF81">
            <v>8.6304474328068228E-3</v>
          </cell>
          <cell r="AG81">
            <v>894338.68999999878</v>
          </cell>
          <cell r="AH81">
            <v>1.1076669534362062E-2</v>
          </cell>
          <cell r="AI81">
            <v>1396303.99</v>
          </cell>
          <cell r="AJ81">
            <v>1.0817480858517862E-2</v>
          </cell>
          <cell r="AL81" t="e">
            <v>#DIV/0!</v>
          </cell>
          <cell r="AO81">
            <v>1266220.3599999987</v>
          </cell>
          <cell r="AP81">
            <v>1.2662074008737327E-2</v>
          </cell>
          <cell r="AQ81">
            <v>11893879.949999999</v>
          </cell>
          <cell r="AR81">
            <v>1.146357443677958E-2</v>
          </cell>
        </row>
        <row r="82">
          <cell r="J82" t="str">
            <v>ENTERTAINMENT</v>
          </cell>
          <cell r="M82">
            <v>0</v>
          </cell>
          <cell r="N82">
            <v>0</v>
          </cell>
          <cell r="O82">
            <v>0</v>
          </cell>
          <cell r="P82">
            <v>0</v>
          </cell>
          <cell r="Q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L82" t="e">
            <v>#DIV/0!</v>
          </cell>
          <cell r="AO82">
            <v>0</v>
          </cell>
          <cell r="AP82">
            <v>0</v>
          </cell>
          <cell r="AQ82">
            <v>0</v>
          </cell>
          <cell r="AR82">
            <v>0</v>
          </cell>
        </row>
        <row r="83">
          <cell r="J83" t="str">
            <v>TOUR  EXPENSES</v>
          </cell>
          <cell r="M83">
            <v>1394412.5</v>
          </cell>
          <cell r="N83">
            <v>1.6896058030457749E-2</v>
          </cell>
          <cell r="O83">
            <v>1563121.05</v>
          </cell>
          <cell r="P83">
            <v>1.6558258386188657E-2</v>
          </cell>
          <cell r="Q83">
            <v>1778336.64</v>
          </cell>
          <cell r="V83">
            <v>1.7619712068689966E-2</v>
          </cell>
          <cell r="W83">
            <v>1814601.5</v>
          </cell>
          <cell r="X83">
            <v>1.9545997351539366E-2</v>
          </cell>
          <cell r="Y83">
            <v>1996738.95</v>
          </cell>
          <cell r="Z83">
            <v>2.1542100121239256E-2</v>
          </cell>
          <cell r="AA83">
            <v>1993976.86</v>
          </cell>
          <cell r="AB83">
            <v>2.6444937304487104E-2</v>
          </cell>
          <cell r="AC83">
            <v>2001212.23</v>
          </cell>
          <cell r="AD83">
            <v>2.0250721117907891E-2</v>
          </cell>
          <cell r="AE83">
            <v>2063797.81</v>
          </cell>
          <cell r="AF83">
            <v>2.2903832392960233E-2</v>
          </cell>
          <cell r="AG83">
            <v>1978568.54</v>
          </cell>
          <cell r="AH83">
            <v>2.4505201568172406E-2</v>
          </cell>
          <cell r="AI83">
            <v>2155299</v>
          </cell>
          <cell r="AJ83">
            <v>1.6697585800698522E-2</v>
          </cell>
          <cell r="AL83" t="e">
            <v>#DIV/0!</v>
          </cell>
          <cell r="AO83">
            <v>2369113.5800000029</v>
          </cell>
          <cell r="AP83">
            <v>2.36908933331831E-2</v>
          </cell>
          <cell r="AQ83">
            <v>21109178.660000004</v>
          </cell>
          <cell r="AR83">
            <v>2.0345475310450657E-2</v>
          </cell>
        </row>
        <row r="84">
          <cell r="J84" t="str">
            <v>REGISTRATION  FEES</v>
          </cell>
          <cell r="M84">
            <v>157500</v>
          </cell>
          <cell r="N84">
            <v>1.9084231816604452E-3</v>
          </cell>
          <cell r="O84">
            <v>19700</v>
          </cell>
          <cell r="P84">
            <v>2.0868357585480441E-4</v>
          </cell>
          <cell r="Q84">
            <v>159200</v>
          </cell>
          <cell r="V84">
            <v>1.5773493602063119E-3</v>
          </cell>
          <cell r="W84">
            <v>81200</v>
          </cell>
          <cell r="X84">
            <v>8.7464657388688178E-4</v>
          </cell>
          <cell r="Y84">
            <v>117000</v>
          </cell>
          <cell r="Z84">
            <v>1.2622710215499093E-3</v>
          </cell>
          <cell r="AA84">
            <v>160500</v>
          </cell>
          <cell r="AB84">
            <v>2.1286166968708855E-3</v>
          </cell>
          <cell r="AC84">
            <v>233000</v>
          </cell>
          <cell r="AD84">
            <v>2.357779924457357E-3</v>
          </cell>
          <cell r="AE84">
            <v>84700</v>
          </cell>
          <cell r="AF84">
            <v>9.3999256820789605E-4</v>
          </cell>
          <cell r="AG84">
            <v>77000</v>
          </cell>
          <cell r="AH84">
            <v>9.5366952551933083E-4</v>
          </cell>
          <cell r="AI84">
            <v>159500</v>
          </cell>
          <cell r="AJ84">
            <v>1.2356823508995337E-3</v>
          </cell>
          <cell r="AL84" t="e">
            <v>#DIV/0!</v>
          </cell>
          <cell r="AO84">
            <v>242200</v>
          </cell>
          <cell r="AP84">
            <v>2.4219752120524926E-3</v>
          </cell>
          <cell r="AQ84">
            <v>1491500</v>
          </cell>
          <cell r="AR84">
            <v>1.4375394189561114E-3</v>
          </cell>
        </row>
        <row r="85">
          <cell r="J85" t="str">
            <v>VEHICAL  MAINT.</v>
          </cell>
          <cell r="M85">
            <v>423260.86</v>
          </cell>
          <cell r="N85">
            <v>5.1286402356414997E-3</v>
          </cell>
          <cell r="O85">
            <v>436887.51</v>
          </cell>
          <cell r="P85">
            <v>4.6279821235076972E-3</v>
          </cell>
          <cell r="Q85">
            <v>244628.14</v>
          </cell>
          <cell r="V85">
            <v>2.4237690962152017E-3</v>
          </cell>
          <cell r="W85">
            <v>345780.98</v>
          </cell>
          <cell r="X85">
            <v>3.7245831215794137E-3</v>
          </cell>
          <cell r="Y85">
            <v>295622.95</v>
          </cell>
          <cell r="Z85">
            <v>3.1893699409410066E-3</v>
          </cell>
          <cell r="AA85">
            <v>163933.34</v>
          </cell>
          <cell r="AB85">
            <v>2.1741510573072384E-3</v>
          </cell>
          <cell r="AC85">
            <v>260219.98</v>
          </cell>
          <cell r="AD85">
            <v>2.6332250849214378E-3</v>
          </cell>
          <cell r="AE85">
            <v>273617.78000000003</v>
          </cell>
          <cell r="AF85">
            <v>3.0365841762637915E-3</v>
          </cell>
          <cell r="AG85">
            <v>226422.63</v>
          </cell>
          <cell r="AH85">
            <v>2.8043163911550522E-3</v>
          </cell>
          <cell r="AI85">
            <v>414855.71</v>
          </cell>
          <cell r="AJ85">
            <v>3.213980432707807E-3</v>
          </cell>
          <cell r="AL85" t="e">
            <v>#DIV/0!</v>
          </cell>
          <cell r="AO85">
            <v>184905.22000000026</v>
          </cell>
          <cell r="AP85">
            <v>1.8490332758840358E-3</v>
          </cell>
          <cell r="AQ85">
            <v>3270135.1</v>
          </cell>
          <cell r="AR85">
            <v>3.1518257536453137E-3</v>
          </cell>
        </row>
        <row r="86">
          <cell r="N86">
            <v>0</v>
          </cell>
          <cell r="P86">
            <v>0</v>
          </cell>
          <cell r="V86">
            <v>0</v>
          </cell>
          <cell r="X86">
            <v>0</v>
          </cell>
          <cell r="Z86">
            <v>0</v>
          </cell>
          <cell r="AB86">
            <v>0</v>
          </cell>
          <cell r="AD86">
            <v>0</v>
          </cell>
          <cell r="AF86">
            <v>0</v>
          </cell>
          <cell r="AH86">
            <v>0</v>
          </cell>
          <cell r="AJ86">
            <v>0</v>
          </cell>
          <cell r="AL86" t="e">
            <v>#DIV/0!</v>
          </cell>
          <cell r="AP86">
            <v>0</v>
          </cell>
          <cell r="AR86">
            <v>0</v>
          </cell>
        </row>
        <row r="87">
          <cell r="J87" t="str">
            <v>DELIVARY  CHARGES</v>
          </cell>
          <cell r="M87">
            <v>1500</v>
          </cell>
          <cell r="N87">
            <v>1.8175458872956618E-5</v>
          </cell>
          <cell r="O87">
            <v>1500</v>
          </cell>
          <cell r="P87">
            <v>1.58896123747313E-5</v>
          </cell>
          <cell r="Q87">
            <v>1500</v>
          </cell>
          <cell r="V87">
            <v>1.4861960052195151E-5</v>
          </cell>
          <cell r="W87">
            <v>1500</v>
          </cell>
          <cell r="X87">
            <v>1.6157264295939936E-5</v>
          </cell>
          <cell r="Y87">
            <v>0</v>
          </cell>
          <cell r="Z87">
            <v>0</v>
          </cell>
          <cell r="AA87">
            <v>1500</v>
          </cell>
          <cell r="AB87">
            <v>1.9893613989447528E-5</v>
          </cell>
          <cell r="AC87">
            <v>1500</v>
          </cell>
          <cell r="AD87">
            <v>1.5178840715390711E-5</v>
          </cell>
          <cell r="AE87">
            <v>1500</v>
          </cell>
          <cell r="AF87">
            <v>1.6646857760470416E-5</v>
          </cell>
          <cell r="AG87">
            <v>1500</v>
          </cell>
          <cell r="AH87">
            <v>1.8577977769857093E-5</v>
          </cell>
          <cell r="AI87">
            <v>1500</v>
          </cell>
          <cell r="AJ87">
            <v>1.1620837155794989E-5</v>
          </cell>
          <cell r="AL87" t="e">
            <v>#DIV/0!</v>
          </cell>
          <cell r="AO87">
            <v>1500</v>
          </cell>
          <cell r="AP87">
            <v>1.4999846482571178E-5</v>
          </cell>
          <cell r="AQ87">
            <v>15000</v>
          </cell>
          <cell r="AR87">
            <v>1.4457318997211983E-5</v>
          </cell>
        </row>
        <row r="88">
          <cell r="J88" t="str">
            <v>LICENCE FEES</v>
          </cell>
          <cell r="M88">
            <v>30000</v>
          </cell>
          <cell r="N88">
            <v>3.6350917745913238E-4</v>
          </cell>
          <cell r="O88">
            <v>74000</v>
          </cell>
          <cell r="P88">
            <v>7.8388754382007755E-4</v>
          </cell>
          <cell r="Q88">
            <v>15000</v>
          </cell>
          <cell r="V88">
            <v>1.4861960052195151E-4</v>
          </cell>
          <cell r="W88">
            <v>29000</v>
          </cell>
          <cell r="X88">
            <v>3.1237377638817208E-4</v>
          </cell>
          <cell r="Y88">
            <v>53000</v>
          </cell>
          <cell r="Z88">
            <v>5.7179798412089911E-4</v>
          </cell>
          <cell r="AA88">
            <v>41000</v>
          </cell>
          <cell r="AB88">
            <v>5.4375878237823238E-4</v>
          </cell>
          <cell r="AC88">
            <v>17000</v>
          </cell>
          <cell r="AD88">
            <v>1.7202686144109471E-4</v>
          </cell>
          <cell r="AE88">
            <v>42500</v>
          </cell>
          <cell r="AF88">
            <v>4.7166096987999505E-4</v>
          </cell>
          <cell r="AG88">
            <v>2500</v>
          </cell>
          <cell r="AH88">
            <v>3.096329628309516E-5</v>
          </cell>
          <cell r="AI88">
            <v>23000</v>
          </cell>
          <cell r="AJ88">
            <v>1.7818616972218983E-4</v>
          </cell>
          <cell r="AL88" t="e">
            <v>#DIV/0!</v>
          </cell>
          <cell r="AO88">
            <v>109000</v>
          </cell>
          <cell r="AP88">
            <v>1.0899888444001722E-3</v>
          </cell>
          <cell r="AQ88">
            <v>436000</v>
          </cell>
          <cell r="AR88">
            <v>4.202260721856283E-4</v>
          </cell>
        </row>
        <row r="89">
          <cell r="J89" t="str">
            <v>TENDER  EXPENSES</v>
          </cell>
          <cell r="M89">
            <v>15294.56</v>
          </cell>
          <cell r="N89">
            <v>1.8532376417331158E-4</v>
          </cell>
          <cell r="O89">
            <v>45711</v>
          </cell>
          <cell r="P89">
            <v>4.8422004750756168E-4</v>
          </cell>
          <cell r="Q89">
            <v>43278</v>
          </cell>
          <cell r="V89">
            <v>4.2879727142593448E-4</v>
          </cell>
          <cell r="W89">
            <v>-19800</v>
          </cell>
          <cell r="X89">
            <v>-2.1327588870640715E-4</v>
          </cell>
          <cell r="Y89">
            <v>-2107</v>
          </cell>
          <cell r="Z89">
            <v>-2.2731667029108197E-5</v>
          </cell>
          <cell r="AA89">
            <v>15000</v>
          </cell>
          <cell r="AB89">
            <v>1.9893613989447527E-4</v>
          </cell>
          <cell r="AC89">
            <v>30049</v>
          </cell>
          <cell r="AD89">
            <v>3.0407265643785032E-4</v>
          </cell>
          <cell r="AE89">
            <v>3408</v>
          </cell>
          <cell r="AF89">
            <v>3.7821660831788781E-5</v>
          </cell>
          <cell r="AG89">
            <v>28650</v>
          </cell>
          <cell r="AH89">
            <v>3.5483937540427052E-4</v>
          </cell>
          <cell r="AI89">
            <v>0</v>
          </cell>
          <cell r="AJ89">
            <v>0</v>
          </cell>
          <cell r="AL89" t="e">
            <v>#DIV/0!</v>
          </cell>
          <cell r="AO89">
            <v>0</v>
          </cell>
          <cell r="AP89">
            <v>0</v>
          </cell>
          <cell r="AQ89">
            <v>159483.56</v>
          </cell>
          <cell r="AR89">
            <v>1.5371364678206647E-4</v>
          </cell>
        </row>
        <row r="90">
          <cell r="J90" t="str">
            <v>FREE GOODS</v>
          </cell>
          <cell r="M90">
            <v>-2800003.61</v>
          </cell>
          <cell r="O90">
            <v>-1954760.65</v>
          </cell>
          <cell r="Q90">
            <v>-2778411.07</v>
          </cell>
          <cell r="W90">
            <v>-2785077.26</v>
          </cell>
          <cell r="Y90">
            <v>-2662918.29</v>
          </cell>
          <cell r="Z90">
            <v>-2.8729270001899468E-2</v>
          </cell>
          <cell r="AA90">
            <v>-2075040.78</v>
          </cell>
          <cell r="AB90">
            <v>-2.7520040193121407E-2</v>
          </cell>
          <cell r="AC90">
            <v>-2552988.71</v>
          </cell>
          <cell r="AD90">
            <v>-2.5834272651520537E-2</v>
          </cell>
          <cell r="AE90">
            <v>-2537875.91</v>
          </cell>
          <cell r="AF90">
            <v>-2.8165106191662945E-2</v>
          </cell>
          <cell r="AG90">
            <v>-2212051.08</v>
          </cell>
          <cell r="AH90">
            <v>-2.739695719335225E-2</v>
          </cell>
          <cell r="AI90">
            <v>-1788403.53</v>
          </cell>
          <cell r="AJ90">
            <v>-1.3855164127319278E-2</v>
          </cell>
          <cell r="AL90" t="e">
            <v>#DIV/0!</v>
          </cell>
          <cell r="AO90">
            <v>-2592988.3100000015</v>
          </cell>
          <cell r="AP90">
            <v>-2.5929617720734467E-2</v>
          </cell>
          <cell r="AQ90">
            <v>-26740519.199999999</v>
          </cell>
          <cell r="AR90">
            <v>-2.5773081081698117E-2</v>
          </cell>
        </row>
        <row r="91">
          <cell r="J91" t="str">
            <v>BONUS ISSUES</v>
          </cell>
          <cell r="M91">
            <v>2800003.61</v>
          </cell>
          <cell r="O91">
            <v>2079743.64</v>
          </cell>
          <cell r="Q91">
            <v>2842023.89</v>
          </cell>
          <cell r="W91">
            <v>2928568.07</v>
          </cell>
          <cell r="Y91">
            <v>2728886.03</v>
          </cell>
          <cell r="Z91">
            <v>2.9440972280182703E-2</v>
          </cell>
          <cell r="AA91">
            <v>2138870.67</v>
          </cell>
          <cell r="AB91">
            <v>2.8366578321554002E-2</v>
          </cell>
          <cell r="AC91">
            <v>2629626.63</v>
          </cell>
          <cell r="AD91">
            <v>2.6609789171813107E-2</v>
          </cell>
          <cell r="AE91">
            <v>2728958.74</v>
          </cell>
          <cell r="AF91">
            <v>3.0285725319315046E-2</v>
          </cell>
          <cell r="AG91">
            <v>2406539.96</v>
          </cell>
          <cell r="AH91">
            <v>2.9805763919435187E-2</v>
          </cell>
          <cell r="AI91">
            <v>1891047.49</v>
          </cell>
          <cell r="AJ91">
            <v>1.4650369956776568E-2</v>
          </cell>
          <cell r="AL91" t="e">
            <v>#DIV/0!</v>
          </cell>
          <cell r="AO91">
            <v>1855938.840000001</v>
          </cell>
          <cell r="AP91">
            <v>1.8559198454027499E-2</v>
          </cell>
          <cell r="AQ91">
            <v>27030207.57</v>
          </cell>
          <cell r="AR91">
            <v>2.6052288893356278E-2</v>
          </cell>
        </row>
        <row r="92">
          <cell r="J92" t="str">
            <v>REIMBURSEMENT</v>
          </cell>
          <cell r="M92">
            <v>-6646110.9199999999</v>
          </cell>
          <cell r="O92">
            <v>-8429288.7200000025</v>
          </cell>
          <cell r="Q92">
            <v>-8403148.2799999975</v>
          </cell>
          <cell r="W92">
            <v>-7315602.549999997</v>
          </cell>
          <cell r="X92">
            <v>-7.8800082589601403E-2</v>
          </cell>
          <cell r="Y92">
            <v>-6664030.0700000077</v>
          </cell>
          <cell r="Z92">
            <v>-7.1895829436736947E-2</v>
          </cell>
          <cell r="AA92">
            <v>-6637305.9399999976</v>
          </cell>
          <cell r="AB92">
            <v>-8.8026668200151412E-2</v>
          </cell>
          <cell r="AC92">
            <v>-6099565.3900000043</v>
          </cell>
          <cell r="AD92">
            <v>-6.172288765861339E-2</v>
          </cell>
          <cell r="AE92">
            <v>-4928032.8899999997</v>
          </cell>
          <cell r="AF92">
            <v>-5.4690841705833292E-2</v>
          </cell>
          <cell r="AG92">
            <v>-8669141.0399999879</v>
          </cell>
          <cell r="AH92">
            <v>-0.10737007301658373</v>
          </cell>
          <cell r="AI92">
            <v>-11530180.750000015</v>
          </cell>
          <cell r="AJ92">
            <v>-8.93269019150882E-2</v>
          </cell>
          <cell r="AL92" t="e">
            <v>#DIV/0!</v>
          </cell>
          <cell r="AO92">
            <v>-11129797.030000005</v>
          </cell>
          <cell r="AP92">
            <v>-0.11129683122145113</v>
          </cell>
          <cell r="AQ92">
            <v>-86452203.580000013</v>
          </cell>
          <cell r="AR92">
            <v>-8.3324472344531469E-2</v>
          </cell>
        </row>
        <row r="93">
          <cell r="J93" t="str">
            <v>BAD DEBTORS</v>
          </cell>
          <cell r="M93">
            <v>0</v>
          </cell>
          <cell r="N93">
            <v>0</v>
          </cell>
          <cell r="O93">
            <v>0</v>
          </cell>
          <cell r="P93">
            <v>0</v>
          </cell>
          <cell r="Q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L93" t="e">
            <v>#DIV/0!</v>
          </cell>
          <cell r="AO93">
            <v>0</v>
          </cell>
          <cell r="AP93">
            <v>0</v>
          </cell>
          <cell r="AQ93">
            <v>0</v>
          </cell>
          <cell r="AR93">
            <v>0</v>
          </cell>
        </row>
        <row r="94">
          <cell r="J94" t="str">
            <v>HIRING CHGS</v>
          </cell>
          <cell r="M94">
            <v>2287437.96</v>
          </cell>
          <cell r="N94">
            <v>2.7716823044279859E-2</v>
          </cell>
          <cell r="O94">
            <v>2503179.9300000002</v>
          </cell>
          <cell r="P94">
            <v>2.6516372527938023E-2</v>
          </cell>
          <cell r="Q94">
            <v>2594209.56</v>
          </cell>
          <cell r="V94">
            <v>2.5703359231828506E-2</v>
          </cell>
          <cell r="W94">
            <v>2689824.94</v>
          </cell>
          <cell r="X94">
            <v>2.8973474976927184E-2</v>
          </cell>
          <cell r="Y94">
            <v>2723822.3</v>
          </cell>
          <cell r="Z94">
            <v>2.938634151402926E-2</v>
          </cell>
          <cell r="AA94">
            <v>2785071.96</v>
          </cell>
          <cell r="AB94">
            <v>3.6936764336716027E-2</v>
          </cell>
          <cell r="AC94">
            <v>2496696.58</v>
          </cell>
          <cell r="AD94">
            <v>2.5264639801653829E-2</v>
          </cell>
          <cell r="AE94">
            <v>3833457.14</v>
          </cell>
          <cell r="AF94">
            <v>4.2543343826959817E-2</v>
          </cell>
          <cell r="AG94">
            <v>3100898.73</v>
          </cell>
          <cell r="AH94">
            <v>3.8405618448345398E-2</v>
          </cell>
          <cell r="AI94">
            <v>2683966.7200000002</v>
          </cell>
          <cell r="AJ94">
            <v>2.0793293456462136E-2</v>
          </cell>
          <cell r="AL94" t="e">
            <v>#DIV/0!</v>
          </cell>
          <cell r="AO94">
            <v>3265048.6699999948</v>
          </cell>
          <cell r="AP94">
            <v>3.2650152538748749E-2</v>
          </cell>
          <cell r="AQ94">
            <v>30963614.489999998</v>
          </cell>
          <cell r="AR94">
            <v>2.9843390132575011E-2</v>
          </cell>
        </row>
        <row r="95">
          <cell r="J95" t="str">
            <v>SALES INDIRECT EXPENSES</v>
          </cell>
          <cell r="M95">
            <v>5477590.1100000003</v>
          </cell>
          <cell r="N95">
            <v>6.637180917814596E-2</v>
          </cell>
          <cell r="O95">
            <v>7911501.3099999996</v>
          </cell>
          <cell r="P95">
            <v>8.3807126078719263E-2</v>
          </cell>
          <cell r="Q95">
            <v>6306098.379999998</v>
          </cell>
          <cell r="V95">
            <v>6.248065480584835E-2</v>
          </cell>
          <cell r="W95">
            <v>5914593.2699999968</v>
          </cell>
          <cell r="X95">
            <v>6.3709097777585044E-2</v>
          </cell>
          <cell r="Y95">
            <v>5323221.8800000055</v>
          </cell>
          <cell r="Z95">
            <v>5.7430330943627657E-2</v>
          </cell>
          <cell r="AA95">
            <v>4965195.2399999918</v>
          </cell>
          <cell r="AB95">
            <v>6.585045165786807E-2</v>
          </cell>
          <cell r="AC95">
            <v>5092285.8800000092</v>
          </cell>
          <cell r="AD95">
            <v>5.152999749983557E-2</v>
          </cell>
          <cell r="AE95">
            <v>3566304.68</v>
          </cell>
          <cell r="AF95">
            <v>3.957851115897331E-2</v>
          </cell>
          <cell r="AG95">
            <v>8046773.0899999924</v>
          </cell>
          <cell r="AH95">
            <v>9.9661847723402752E-2</v>
          </cell>
          <cell r="AI95">
            <v>8328739.6300000064</v>
          </cell>
          <cell r="AJ95">
            <v>6.4524617968830855E-2</v>
          </cell>
          <cell r="AL95" t="e">
            <v>#DIV/0!</v>
          </cell>
          <cell r="AO95">
            <v>8482295.3500000127</v>
          </cell>
          <cell r="AP95">
            <v>8.4822085379885032E-2</v>
          </cell>
          <cell r="AQ95">
            <v>69414598.820000008</v>
          </cell>
          <cell r="AR95">
            <v>6.6903266546948975E-2</v>
          </cell>
        </row>
        <row r="96">
          <cell r="J96" t="str">
            <v>FOREIGN TRAVELING</v>
          </cell>
          <cell r="M96">
            <v>0</v>
          </cell>
          <cell r="N96">
            <v>0</v>
          </cell>
          <cell r="O96">
            <v>0</v>
          </cell>
          <cell r="P96">
            <v>0</v>
          </cell>
          <cell r="Q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L96" t="e">
            <v>#DIV/0!</v>
          </cell>
          <cell r="AO96">
            <v>0</v>
          </cell>
          <cell r="AP96">
            <v>0</v>
          </cell>
          <cell r="AQ96">
            <v>0</v>
          </cell>
          <cell r="AR96">
            <v>0</v>
          </cell>
        </row>
        <row r="97">
          <cell r="M97">
            <v>4533663.53</v>
          </cell>
          <cell r="N97">
            <v>5.4934276688892225E-2</v>
          </cell>
          <cell r="O97">
            <v>5244088.1499999966</v>
          </cell>
          <cell r="P97">
            <v>5.5551018641614484E-2</v>
          </cell>
          <cell r="Q97">
            <v>4608139.1500000004</v>
          </cell>
          <cell r="V97">
            <v>4.5657319974837678E-2</v>
          </cell>
          <cell r="W97">
            <v>5239573.16</v>
          </cell>
          <cell r="X97">
            <v>5.6438112229355457E-2</v>
          </cell>
          <cell r="Y97">
            <v>5614304.8499999978</v>
          </cell>
          <cell r="Z97">
            <v>6.0570720669248783E-2</v>
          </cell>
          <cell r="AA97">
            <v>4677809.2799999947</v>
          </cell>
          <cell r="AB97">
            <v>6.2039021421716904E-2</v>
          </cell>
          <cell r="AC97">
            <v>5138976.9600000046</v>
          </cell>
          <cell r="AD97">
            <v>5.2002475143935231E-2</v>
          </cell>
          <cell r="AE97">
            <v>6274415.9000000013</v>
          </cell>
          <cell r="AF97">
            <v>6.9632872678222657E-2</v>
          </cell>
          <cell r="AG97">
            <v>6307495.5200000033</v>
          </cell>
          <cell r="AH97">
            <v>7.8120341036022181E-2</v>
          </cell>
          <cell r="AI97">
            <v>4074333.2599999923</v>
          </cell>
          <cell r="AJ97">
            <v>3.1564775555266156E-2</v>
          </cell>
          <cell r="AK97">
            <v>0</v>
          </cell>
          <cell r="AL97" t="e">
            <v>#DIV/0!</v>
          </cell>
          <cell r="AM97">
            <v>0</v>
          </cell>
          <cell r="AO97">
            <v>4272702.9200000037</v>
          </cell>
          <cell r="AP97">
            <v>4.2726591910422433E-2</v>
          </cell>
          <cell r="AQ97">
            <v>55985502.679999992</v>
          </cell>
          <cell r="AR97">
            <v>5.3960018097601752E-2</v>
          </cell>
        </row>
        <row r="99">
          <cell r="J99" t="str">
            <v>LESS-FINANCE &amp; OTHER</v>
          </cell>
        </row>
        <row r="100">
          <cell r="M100">
            <v>0</v>
          </cell>
          <cell r="N100">
            <v>0</v>
          </cell>
          <cell r="O100">
            <v>0</v>
          </cell>
          <cell r="P100">
            <v>0</v>
          </cell>
          <cell r="Q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L100">
            <v>0</v>
          </cell>
          <cell r="AO100">
            <v>0</v>
          </cell>
          <cell r="AP100">
            <v>0</v>
          </cell>
          <cell r="AR100">
            <v>0</v>
          </cell>
        </row>
        <row r="101">
          <cell r="M101">
            <v>0</v>
          </cell>
          <cell r="O101">
            <v>0</v>
          </cell>
          <cell r="Q101">
            <v>0</v>
          </cell>
          <cell r="W101">
            <v>0</v>
          </cell>
          <cell r="Y101">
            <v>0</v>
          </cell>
          <cell r="AA101">
            <v>0</v>
          </cell>
          <cell r="AC101">
            <v>0</v>
          </cell>
          <cell r="AD101">
            <v>0</v>
          </cell>
          <cell r="AE101">
            <v>0</v>
          </cell>
          <cell r="AF101">
            <v>0</v>
          </cell>
          <cell r="AG101">
            <v>0</v>
          </cell>
          <cell r="AH101">
            <v>0</v>
          </cell>
          <cell r="AI101">
            <v>0</v>
          </cell>
          <cell r="AJ101">
            <v>0</v>
          </cell>
          <cell r="AL101">
            <v>0</v>
          </cell>
          <cell r="AO101">
            <v>0</v>
          </cell>
        </row>
        <row r="102">
          <cell r="J102" t="str">
            <v>LEASE  INTEREST/ CHARGES</v>
          </cell>
          <cell r="M102">
            <v>50580.86</v>
          </cell>
          <cell r="N102">
            <v>6.1288689379251774E-4</v>
          </cell>
          <cell r="O102">
            <v>43077.19</v>
          </cell>
          <cell r="P102">
            <v>4.5631990086176768E-4</v>
          </cell>
          <cell r="Q102">
            <v>43077.19</v>
          </cell>
          <cell r="V102">
            <v>4.2680765129388029E-4</v>
          </cell>
          <cell r="W102">
            <v>43077.19</v>
          </cell>
          <cell r="X102">
            <v>4.6400636263761388E-4</v>
          </cell>
          <cell r="Y102">
            <v>23029.68</v>
          </cell>
          <cell r="Z102">
            <v>2.4845895469715825E-4</v>
          </cell>
          <cell r="AA102">
            <v>23029.68</v>
          </cell>
          <cell r="AB102">
            <v>3.0542904281366664E-4</v>
          </cell>
          <cell r="AC102">
            <v>23029.68</v>
          </cell>
          <cell r="AD102">
            <v>2.3304256296427942E-4</v>
          </cell>
          <cell r="AE102">
            <v>23029.68</v>
          </cell>
          <cell r="AF102">
            <v>2.5558120481943355E-4</v>
          </cell>
          <cell r="AG102">
            <v>23029.68</v>
          </cell>
          <cell r="AH102">
            <v>2.8522992205794835E-4</v>
          </cell>
          <cell r="AI102">
            <v>23029.68</v>
          </cell>
          <cell r="AJ102">
            <v>1.7841610735337915E-4</v>
          </cell>
          <cell r="AL102">
            <v>0</v>
          </cell>
          <cell r="AO102">
            <v>23029.680000000037</v>
          </cell>
          <cell r="AP102">
            <v>2.3029444302849356E-4</v>
          </cell>
          <cell r="AQ102">
            <v>341020.19</v>
          </cell>
          <cell r="AR102">
            <v>3.2868251142132267E-4</v>
          </cell>
        </row>
        <row r="103">
          <cell r="J103" t="str">
            <v>O. D. INTEREST</v>
          </cell>
          <cell r="M103">
            <v>743861.71</v>
          </cell>
          <cell r="N103">
            <v>9.0133519448481227E-3</v>
          </cell>
          <cell r="O103">
            <v>458918.16</v>
          </cell>
          <cell r="P103">
            <v>4.8613544494166125E-3</v>
          </cell>
          <cell r="Q103">
            <v>526551.41</v>
          </cell>
          <cell r="V103">
            <v>5.2170573472313537E-3</v>
          </cell>
          <cell r="W103">
            <v>211250.17</v>
          </cell>
          <cell r="X103">
            <v>2.2754832195014947E-3</v>
          </cell>
          <cell r="Y103">
            <v>44107.18</v>
          </cell>
          <cell r="Z103">
            <v>4.7585653979731392E-4</v>
          </cell>
          <cell r="AA103">
            <v>154389.54</v>
          </cell>
          <cell r="AB103">
            <v>2.0475772751789123E-3</v>
          </cell>
          <cell r="AC103">
            <v>223963.06</v>
          </cell>
          <cell r="AD103">
            <v>2.2663330759143284E-3</v>
          </cell>
          <cell r="AE103">
            <v>366949.94</v>
          </cell>
          <cell r="AF103">
            <v>4.0723756375954353E-3</v>
          </cell>
          <cell r="AG103">
            <v>379831.7</v>
          </cell>
          <cell r="AH103">
            <v>4.7043365859246863E-3</v>
          </cell>
          <cell r="AI103">
            <v>124981.03000000061</v>
          </cell>
          <cell r="AJ103">
            <v>9.6825613146235676E-4</v>
          </cell>
          <cell r="AL103" t="e">
            <v>#DIV/0!</v>
          </cell>
          <cell r="AO103">
            <v>248729.14999999903</v>
          </cell>
          <cell r="AP103">
            <v>2.4872660438269361E-3</v>
          </cell>
          <cell r="AQ103">
            <v>3483533.05</v>
          </cell>
          <cell r="AR103">
            <v>3.3575032360787199E-3</v>
          </cell>
        </row>
        <row r="104">
          <cell r="J104" t="str">
            <v>T. R.  LOAN  INTEREST</v>
          </cell>
          <cell r="M104">
            <v>1567010.15</v>
          </cell>
          <cell r="N104">
            <v>1.8987419023220389E-2</v>
          </cell>
          <cell r="O104">
            <v>926819.36</v>
          </cell>
          <cell r="P104">
            <v>9.8178669145310305E-3</v>
          </cell>
          <cell r="Q104">
            <v>1160544.1000000001</v>
          </cell>
          <cell r="V104">
            <v>1.1498640035340516E-2</v>
          </cell>
          <cell r="W104">
            <v>985084.1</v>
          </cell>
          <cell r="X104">
            <v>1.0610842771618749E-2</v>
          </cell>
          <cell r="Y104">
            <v>1130372.57</v>
          </cell>
          <cell r="Z104">
            <v>1.2195184091161508E-2</v>
          </cell>
          <cell r="AA104">
            <v>619189.71999999951</v>
          </cell>
          <cell r="AB104">
            <v>8.2119475172760577E-3</v>
          </cell>
          <cell r="AC104">
            <v>483943.6100000008</v>
          </cell>
          <cell r="AD104">
            <v>4.8971353142807832E-3</v>
          </cell>
          <cell r="AE104">
            <v>-149435.34000000171</v>
          </cell>
          <cell r="AF104">
            <v>-1.658419232911709E-3</v>
          </cell>
          <cell r="AG104">
            <v>110308.46000000089</v>
          </cell>
          <cell r="AH104">
            <v>1.3662054118047913E-3</v>
          </cell>
          <cell r="AI104">
            <v>410504.71000000089</v>
          </cell>
          <cell r="AJ104">
            <v>3.1802722577312379E-3</v>
          </cell>
          <cell r="AL104" t="e">
            <v>#DIV/0!</v>
          </cell>
          <cell r="AO104">
            <v>515460.64999999851</v>
          </cell>
          <cell r="AP104">
            <v>5.1545537452042205E-3</v>
          </cell>
          <cell r="AQ104">
            <v>7759802.0899999999</v>
          </cell>
          <cell r="AR104">
            <v>7.4790622780241496E-3</v>
          </cell>
        </row>
        <row r="105">
          <cell r="J105" t="str">
            <v>N. D. B.  LOAN  INTEREST</v>
          </cell>
          <cell r="M105">
            <v>0</v>
          </cell>
          <cell r="N105">
            <v>0</v>
          </cell>
          <cell r="O105">
            <v>0</v>
          </cell>
          <cell r="P105">
            <v>0</v>
          </cell>
          <cell r="Q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L105" t="e">
            <v>#DIV/0!</v>
          </cell>
          <cell r="AO105">
            <v>0</v>
          </cell>
          <cell r="AP105">
            <v>0</v>
          </cell>
          <cell r="AQ105">
            <v>0</v>
          </cell>
          <cell r="AR105">
            <v>0</v>
          </cell>
        </row>
        <row r="106">
          <cell r="J106" t="str">
            <v>DEBIT TAX</v>
          </cell>
          <cell r="M106">
            <v>0</v>
          </cell>
          <cell r="N106">
            <v>0</v>
          </cell>
          <cell r="O106">
            <v>0</v>
          </cell>
          <cell r="P106">
            <v>0</v>
          </cell>
          <cell r="Q106">
            <v>260627.35</v>
          </cell>
          <cell r="V106">
            <v>2.5822888428063224E-3</v>
          </cell>
          <cell r="W106">
            <v>185972.49</v>
          </cell>
          <cell r="X106">
            <v>2.0032044484693643E-3</v>
          </cell>
          <cell r="Y106">
            <v>120131.38</v>
          </cell>
          <cell r="Z106">
            <v>1.2960543568615414E-3</v>
          </cell>
          <cell r="AA106">
            <v>157530.84</v>
          </cell>
          <cell r="AB106">
            <v>2.0892384815956134E-3</v>
          </cell>
          <cell r="AC106">
            <v>131432.76999999999</v>
          </cell>
          <cell r="AD106">
            <v>1.3299980537417218E-3</v>
          </cell>
          <cell r="AE106">
            <v>151728.93</v>
          </cell>
          <cell r="AF106">
            <v>1.6838732772389148E-3</v>
          </cell>
          <cell r="AG106">
            <v>151403.76</v>
          </cell>
          <cell r="AH106">
            <v>1.8751837917018526E-3</v>
          </cell>
          <cell r="AI106">
            <v>140223.57</v>
          </cell>
          <cell r="AJ106">
            <v>1.0863435149161464E-3</v>
          </cell>
          <cell r="AL106" t="e">
            <v>#DIV/0!</v>
          </cell>
          <cell r="AO106">
            <v>144737.7899999998</v>
          </cell>
          <cell r="AP106">
            <v>1.4473630868177484E-3</v>
          </cell>
          <cell r="AQ106">
            <v>1443788.88</v>
          </cell>
          <cell r="AR106">
            <v>1.391554426852494E-3</v>
          </cell>
        </row>
        <row r="107">
          <cell r="J107" t="str">
            <v>BANK LOAN INTEREST</v>
          </cell>
          <cell r="M107">
            <v>0</v>
          </cell>
          <cell r="N107">
            <v>0</v>
          </cell>
          <cell r="O107">
            <v>0</v>
          </cell>
          <cell r="P107">
            <v>0</v>
          </cell>
          <cell r="Q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L107" t="e">
            <v>#DIV/0!</v>
          </cell>
          <cell r="AO107">
            <v>0</v>
          </cell>
          <cell r="AP107">
            <v>0</v>
          </cell>
          <cell r="AR107">
            <v>0</v>
          </cell>
        </row>
        <row r="108">
          <cell r="J108" t="str">
            <v>INTEREST TO NON BANKERS</v>
          </cell>
          <cell r="M108">
            <v>538503.09</v>
          </cell>
          <cell r="N108">
            <v>6.5250271768367042E-3</v>
          </cell>
          <cell r="O108">
            <v>614727.26</v>
          </cell>
          <cell r="P108">
            <v>6.5118519183871111E-3</v>
          </cell>
          <cell r="Q108">
            <v>824105.96</v>
          </cell>
          <cell r="V108">
            <v>8.1652199041972896E-3</v>
          </cell>
          <cell r="W108">
            <v>423617.2</v>
          </cell>
          <cell r="X108">
            <v>4.5629967071373649E-3</v>
          </cell>
          <cell r="Y108">
            <v>655120.55000000005</v>
          </cell>
          <cell r="Z108">
            <v>7.0678605631353713E-3</v>
          </cell>
          <cell r="AA108">
            <v>659110</v>
          </cell>
          <cell r="AB108">
            <v>8.741386611056506E-3</v>
          </cell>
          <cell r="AC108">
            <v>360740</v>
          </cell>
          <cell r="AD108">
            <v>3.6504099997800299E-3</v>
          </cell>
          <cell r="AE108">
            <v>627779</v>
          </cell>
          <cell r="AF108">
            <v>6.9670318120069038E-3</v>
          </cell>
          <cell r="AG108">
            <v>467327.67000000086</v>
          </cell>
          <cell r="AH108">
            <v>5.7880020429994187E-3</v>
          </cell>
          <cell r="AI108">
            <v>1021398.33</v>
          </cell>
          <cell r="AJ108">
            <v>7.9130024427539677E-3</v>
          </cell>
          <cell r="AL108" t="e">
            <v>#DIV/0!</v>
          </cell>
          <cell r="AO108">
            <v>933231.99999999919</v>
          </cell>
          <cell r="AP108">
            <v>9.3322244884152354E-3</v>
          </cell>
          <cell r="AQ108">
            <v>7125661.0599999996</v>
          </cell>
          <cell r="AR108">
            <v>6.867863667362111E-3</v>
          </cell>
        </row>
        <row r="109">
          <cell r="J109" t="str">
            <v>GAINS ON REIMBURSEMENTS</v>
          </cell>
          <cell r="M109">
            <v>-364193</v>
          </cell>
          <cell r="N109">
            <v>-4.4129165955457935E-3</v>
          </cell>
          <cell r="O109">
            <v>-415325.17</v>
          </cell>
          <cell r="P109">
            <v>-4.3995706405129207E-3</v>
          </cell>
          <cell r="Q109">
            <v>-7800.4699999999139</v>
          </cell>
          <cell r="V109">
            <v>-7.7286849018896953E-5</v>
          </cell>
          <cell r="W109">
            <v>-434273.65</v>
          </cell>
          <cell r="X109">
            <v>-4.6777827598750111E-3</v>
          </cell>
          <cell r="Y109">
            <v>-73099.91</v>
          </cell>
          <cell r="Z109">
            <v>-7.8864870146073875E-4</v>
          </cell>
          <cell r="AA109">
            <v>-77541.75</v>
          </cell>
          <cell r="AB109">
            <v>-1.0283904283774953E-3</v>
          </cell>
          <cell r="AC109">
            <v>-44843.320000000094</v>
          </cell>
          <cell r="AD109">
            <v>-4.5377974095286397E-4</v>
          </cell>
          <cell r="AE109">
            <v>-6963.3600000001024</v>
          </cell>
          <cell r="AF109">
            <v>-7.7278708969967316E-5</v>
          </cell>
          <cell r="AG109">
            <v>-53392.75</v>
          </cell>
          <cell r="AH109">
            <v>-6.6128621504769154E-4</v>
          </cell>
          <cell r="AI109">
            <v>-1088260.01</v>
          </cell>
          <cell r="AJ109">
            <v>-8.430994906249217E-3</v>
          </cell>
          <cell r="AL109" t="e">
            <v>#DIV/0!</v>
          </cell>
          <cell r="AO109">
            <v>-1119799.7099999997</v>
          </cell>
          <cell r="AP109">
            <v>-1.1197882494151814E-2</v>
          </cell>
          <cell r="AQ109">
            <v>-3685493.1</v>
          </cell>
          <cell r="AR109">
            <v>-3.5521566272482454E-3</v>
          </cell>
        </row>
        <row r="110">
          <cell r="M110">
            <v>0</v>
          </cell>
          <cell r="N110">
            <v>0</v>
          </cell>
          <cell r="O110">
            <v>0</v>
          </cell>
          <cell r="P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L110" t="e">
            <v>#DIV/0!</v>
          </cell>
          <cell r="AO110">
            <v>0</v>
          </cell>
          <cell r="AP110">
            <v>0</v>
          </cell>
          <cell r="AR110">
            <v>0</v>
          </cell>
        </row>
        <row r="111">
          <cell r="M111">
            <v>2535762.8099999996</v>
          </cell>
          <cell r="N111">
            <v>3.0725768443151936E-2</v>
          </cell>
          <cell r="O111">
            <v>1628216.8</v>
          </cell>
          <cell r="P111">
            <v>1.7247822542683602E-2</v>
          </cell>
          <cell r="Q111">
            <v>2807105.5400000005</v>
          </cell>
          <cell r="V111">
            <v>2.7812726931850468E-2</v>
          </cell>
          <cell r="W111">
            <v>1414727.5</v>
          </cell>
          <cell r="X111">
            <v>1.5238750749489577E-2</v>
          </cell>
          <cell r="Y111">
            <v>1899661.4500000002</v>
          </cell>
          <cell r="Z111">
            <v>2.0494765804192155E-2</v>
          </cell>
          <cell r="AA111">
            <v>1535708.0299999993</v>
          </cell>
          <cell r="AB111">
            <v>2.0367188499543259E-2</v>
          </cell>
          <cell r="AC111">
            <v>1178265.8000000007</v>
          </cell>
          <cell r="AD111">
            <v>1.1923139265728279E-2</v>
          </cell>
          <cell r="AE111">
            <v>1013088.8499999982</v>
          </cell>
          <cell r="AF111">
            <v>1.1243163989779013E-2</v>
          </cell>
          <cell r="AG111">
            <v>1078508.5200000019</v>
          </cell>
          <cell r="AH111">
            <v>1.3357671539441007E-2</v>
          </cell>
          <cell r="AI111">
            <v>631877.31000000169</v>
          </cell>
          <cell r="AJ111">
            <v>4.8952955479678716E-3</v>
          </cell>
          <cell r="AK111">
            <v>0</v>
          </cell>
          <cell r="AL111" t="e">
            <v>#DIV/0!</v>
          </cell>
          <cell r="AM111">
            <v>0</v>
          </cell>
          <cell r="AO111">
            <v>745389.55999999703</v>
          </cell>
          <cell r="AP111">
            <v>7.4538193131408218E-3</v>
          </cell>
          <cell r="AQ111">
            <v>16468312.17</v>
          </cell>
          <cell r="AR111">
            <v>1.5872509492490552E-2</v>
          </cell>
        </row>
        <row r="112">
          <cell r="J112" t="str">
            <v>TOTAL OVERHEADS</v>
          </cell>
          <cell r="M112">
            <v>14692174.65</v>
          </cell>
          <cell r="N112">
            <v>0.17802467740358055</v>
          </cell>
          <cell r="O112">
            <v>14112188.119999995</v>
          </cell>
          <cell r="P112">
            <v>0.14949146599072533</v>
          </cell>
          <cell r="Q112">
            <v>14643681.880000001</v>
          </cell>
          <cell r="V112">
            <v>0.14508921007840933</v>
          </cell>
          <cell r="W112">
            <v>13772767.42</v>
          </cell>
          <cell r="X112">
            <v>0.14835349552763386</v>
          </cell>
          <cell r="Y112">
            <v>15343864.589999998</v>
          </cell>
          <cell r="Z112">
            <v>0.16553944983369895</v>
          </cell>
          <cell r="AA112">
            <v>14492268.829999993</v>
          </cell>
          <cell r="AB112">
            <v>0.19220240129021479</v>
          </cell>
          <cell r="AC112">
            <v>14385668.120000005</v>
          </cell>
          <cell r="AD112">
            <v>0.14557184331863615</v>
          </cell>
          <cell r="AE112">
            <v>15073232.270000001</v>
          </cell>
          <cell r="AF112">
            <v>0.16728130239281508</v>
          </cell>
          <cell r="AG112">
            <v>15442312.869999999</v>
          </cell>
          <cell r="AH112">
            <v>0.19125796347602539</v>
          </cell>
          <cell r="AI112">
            <v>13033527.029999994</v>
          </cell>
          <cell r="AJ112">
            <v>0.10097366345418815</v>
          </cell>
          <cell r="AK112">
            <v>0</v>
          </cell>
          <cell r="AL112" t="e">
            <v>#DIV/0!</v>
          </cell>
          <cell r="AM112">
            <v>0</v>
          </cell>
          <cell r="AO112">
            <v>13572278.580000008</v>
          </cell>
          <cell r="AP112">
            <v>0.13572139674579284</v>
          </cell>
          <cell r="AQ112">
            <v>158563964.36000001</v>
          </cell>
          <cell r="AR112">
            <v>0.15282732094767146</v>
          </cell>
        </row>
        <row r="115">
          <cell r="J115" t="str">
            <v>PROFIT FROM NORMAL OPERATIONS</v>
          </cell>
          <cell r="M115">
            <v>1997989.3299999963</v>
          </cell>
          <cell r="N115">
            <v>2.4209581930680724E-2</v>
          </cell>
          <cell r="O115">
            <v>4800073.720000023</v>
          </cell>
          <cell r="P115">
            <v>5.0847540520623249E-2</v>
          </cell>
          <cell r="Q115">
            <v>6206431.7100000326</v>
          </cell>
          <cell r="V115">
            <v>6.1493160093798481E-2</v>
          </cell>
          <cell r="W115">
            <v>6241399.4500000197</v>
          </cell>
          <cell r="X115">
            <v>6.722929366012298E-2</v>
          </cell>
          <cell r="Y115">
            <v>5323062.7899999078</v>
          </cell>
          <cell r="Z115">
            <v>5.7428614578696531E-2</v>
          </cell>
          <cell r="AA115">
            <v>2493022.3499999102</v>
          </cell>
          <cell r="AB115">
            <v>3.3063482865309045E-2</v>
          </cell>
          <cell r="AC115">
            <v>6292262.4100000411</v>
          </cell>
          <cell r="AD115">
            <v>8.3450559669901087E-2</v>
          </cell>
          <cell r="AE115">
            <v>4140571.5099999104</v>
          </cell>
          <cell r="AF115">
            <v>4.5951669982683137E-2</v>
          </cell>
          <cell r="AG115">
            <v>4116491.2500000652</v>
          </cell>
          <cell r="AH115">
            <v>5.0984055288208305E-2</v>
          </cell>
          <cell r="AI115">
            <v>12608350.199999876</v>
          </cell>
          <cell r="AJ115">
            <v>9.7679722984955822E-2</v>
          </cell>
          <cell r="AK115">
            <v>0</v>
          </cell>
          <cell r="AL115">
            <v>0</v>
          </cell>
          <cell r="AM115">
            <v>0</v>
          </cell>
          <cell r="AO115">
            <v>7819433.7000000384</v>
          </cell>
          <cell r="AP115">
            <v>7.8193536720429405E-2</v>
          </cell>
          <cell r="AQ115">
            <v>62039088.419999838</v>
          </cell>
          <cell r="AR115">
            <v>5.9794592772278506E-2</v>
          </cell>
        </row>
        <row r="116">
          <cell r="AF116">
            <v>0</v>
          </cell>
          <cell r="AH116">
            <v>0</v>
          </cell>
          <cell r="AJ116">
            <v>0</v>
          </cell>
          <cell r="AL116">
            <v>0</v>
          </cell>
        </row>
        <row r="117">
          <cell r="J117" t="str">
            <v>OTHER   INCOME</v>
          </cell>
          <cell r="O117">
            <v>8325</v>
          </cell>
          <cell r="P117">
            <v>8.8187348679758719E-5</v>
          </cell>
          <cell r="Q117">
            <v>98798.49</v>
          </cell>
          <cell r="Y117">
            <v>1412</v>
          </cell>
          <cell r="AA117">
            <v>-1412</v>
          </cell>
          <cell r="AC117">
            <v>39213.000000000218</v>
          </cell>
          <cell r="AE117">
            <v>1000</v>
          </cell>
          <cell r="AF117">
            <v>1.1097905173646943E-5</v>
          </cell>
          <cell r="AG117">
            <v>19431.39000000013</v>
          </cell>
          <cell r="AH117">
            <v>2.4066395430495058E-4</v>
          </cell>
          <cell r="AJ117">
            <v>0</v>
          </cell>
          <cell r="AL117">
            <v>0</v>
          </cell>
          <cell r="AO117">
            <v>0</v>
          </cell>
          <cell r="AP117">
            <v>0</v>
          </cell>
          <cell r="AQ117">
            <v>166767.88000000035</v>
          </cell>
          <cell r="AR117">
            <v>1.6073442930991823E-4</v>
          </cell>
        </row>
        <row r="118">
          <cell r="AF118">
            <v>0</v>
          </cell>
          <cell r="AH118">
            <v>0</v>
          </cell>
          <cell r="AJ118">
            <v>0</v>
          </cell>
          <cell r="AL118">
            <v>0</v>
          </cell>
        </row>
        <row r="119">
          <cell r="AF119">
            <v>0</v>
          </cell>
          <cell r="AH119">
            <v>0</v>
          </cell>
          <cell r="AJ119">
            <v>0</v>
          </cell>
          <cell r="AL119">
            <v>0</v>
          </cell>
        </row>
        <row r="120">
          <cell r="J120" t="str">
            <v>STAFF LOAN INT</v>
          </cell>
          <cell r="M120">
            <v>6843.46</v>
          </cell>
          <cell r="N120">
            <v>8.2922017185815803E-5</v>
          </cell>
          <cell r="O120">
            <v>6572.81</v>
          </cell>
          <cell r="P120">
            <v>6.9626268741838435E-5</v>
          </cell>
          <cell r="Q120">
            <v>6890.99</v>
          </cell>
          <cell r="V120">
            <v>6.8275745400050839E-5</v>
          </cell>
          <cell r="W120">
            <v>6811.72</v>
          </cell>
          <cell r="X120">
            <v>7.3372506899959983E-5</v>
          </cell>
          <cell r="Y120">
            <v>7142.33</v>
          </cell>
          <cell r="Z120">
            <v>7.7056035772192854E-5</v>
          </cell>
          <cell r="AA120">
            <v>6658.11</v>
          </cell>
          <cell r="AB120">
            <v>8.8302580159520315E-5</v>
          </cell>
          <cell r="AC120">
            <v>6774.0600000000077</v>
          </cell>
          <cell r="AD120">
            <v>6.8548251824333137E-5</v>
          </cell>
          <cell r="AE120">
            <v>6430.6499999999915</v>
          </cell>
          <cell r="AF120">
            <v>7.1366743904912613E-5</v>
          </cell>
          <cell r="AG120">
            <v>6206</v>
          </cell>
          <cell r="AH120">
            <v>7.6863286693155421E-5</v>
          </cell>
          <cell r="AI120">
            <v>5551.93</v>
          </cell>
          <cell r="AJ120">
            <v>4.3012049620248585E-5</v>
          </cell>
          <cell r="AL120">
            <v>0</v>
          </cell>
          <cell r="AO120">
            <v>5516.8300000000017</v>
          </cell>
          <cell r="AP120">
            <v>5.5167735380295451E-5</v>
          </cell>
          <cell r="AQ120">
            <v>71398.89</v>
          </cell>
          <cell r="AR120">
            <v>6.8815768585123237E-5</v>
          </cell>
        </row>
        <row r="121">
          <cell r="J121" t="str">
            <v>TRADE  COMMISSION</v>
          </cell>
          <cell r="M121">
            <v>1000000</v>
          </cell>
          <cell r="N121">
            <v>1.2116972581971079E-2</v>
          </cell>
          <cell r="O121">
            <v>1089931.32</v>
          </cell>
          <cell r="P121">
            <v>1.1545724126586148E-2</v>
          </cell>
          <cell r="Q121">
            <v>641924.09</v>
          </cell>
          <cell r="V121">
            <v>6.3601667880811494E-3</v>
          </cell>
          <cell r="W121">
            <v>1946109.53</v>
          </cell>
          <cell r="X121">
            <v>2.09625373500383E-2</v>
          </cell>
          <cell r="Y121">
            <v>343092.34</v>
          </cell>
          <cell r="Z121">
            <v>3.7015001581004172E-3</v>
          </cell>
          <cell r="AA121">
            <v>1095648.94</v>
          </cell>
          <cell r="AB121">
            <v>1.4530944720204901E-2</v>
          </cell>
          <cell r="AC121">
            <v>453386.23</v>
          </cell>
          <cell r="AD121">
            <v>4.5879182451476642E-3</v>
          </cell>
          <cell r="AE121">
            <v>1304601.17</v>
          </cell>
          <cell r="AF121">
            <v>1.4478340074088854E-2</v>
          </cell>
          <cell r="AG121">
            <v>1697604.69</v>
          </cell>
          <cell r="AH121">
            <v>2.1025374795216763E-2</v>
          </cell>
          <cell r="AI121">
            <v>4.6566128730773926E-10</v>
          </cell>
          <cell r="AJ121">
            <v>3.6075826597074009E-18</v>
          </cell>
          <cell r="AL121">
            <v>0</v>
          </cell>
          <cell r="AO121">
            <v>2195823.3899999978</v>
          </cell>
          <cell r="AP121">
            <v>2.1958009168559323E-2</v>
          </cell>
          <cell r="AQ121">
            <v>11768121.699999999</v>
          </cell>
          <cell r="AR121">
            <v>1.1342365960994171E-2</v>
          </cell>
        </row>
        <row r="122">
          <cell r="J122" t="str">
            <v>PROFIT/LOSS  ON  DISPOSALS</v>
          </cell>
          <cell r="M122">
            <v>0</v>
          </cell>
          <cell r="N122">
            <v>0</v>
          </cell>
          <cell r="O122">
            <v>0</v>
          </cell>
          <cell r="P122">
            <v>0</v>
          </cell>
          <cell r="V122">
            <v>0</v>
          </cell>
          <cell r="W122">
            <v>2420100</v>
          </cell>
          <cell r="X122">
            <v>2.6068130215069492E-2</v>
          </cell>
          <cell r="Y122">
            <v>0</v>
          </cell>
          <cell r="Z122">
            <v>0</v>
          </cell>
          <cell r="AA122">
            <v>0</v>
          </cell>
          <cell r="AB122">
            <v>0</v>
          </cell>
          <cell r="AC122">
            <v>0</v>
          </cell>
          <cell r="AD122">
            <v>0</v>
          </cell>
          <cell r="AE122">
            <v>0</v>
          </cell>
          <cell r="AF122">
            <v>0</v>
          </cell>
          <cell r="AG122">
            <v>0</v>
          </cell>
          <cell r="AH122">
            <v>0</v>
          </cell>
          <cell r="AI122">
            <v>0</v>
          </cell>
          <cell r="AJ122">
            <v>0</v>
          </cell>
          <cell r="AL122">
            <v>0</v>
          </cell>
          <cell r="AO122">
            <v>7375</v>
          </cell>
          <cell r="AP122">
            <v>7.3749245205974952E-5</v>
          </cell>
          <cell r="AQ122">
            <v>2427475</v>
          </cell>
          <cell r="AR122">
            <v>2.3396520288504774E-3</v>
          </cell>
        </row>
        <row r="123">
          <cell r="M123">
            <v>0</v>
          </cell>
          <cell r="O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L123">
            <v>0</v>
          </cell>
          <cell r="AO123">
            <v>0</v>
          </cell>
          <cell r="AP123">
            <v>0</v>
          </cell>
        </row>
        <row r="124">
          <cell r="M124">
            <v>1006843.46</v>
          </cell>
          <cell r="N124">
            <v>1.2199894599156895E-2</v>
          </cell>
          <cell r="O124">
            <v>1104829.1300000001</v>
          </cell>
          <cell r="P124">
            <v>1.1703537744007746E-2</v>
          </cell>
          <cell r="Q124">
            <v>747613.57</v>
          </cell>
          <cell r="V124">
            <v>7.4073353412126676E-3</v>
          </cell>
          <cell r="W124">
            <v>4373021.25</v>
          </cell>
          <cell r="X124">
            <v>4.7104040072007747E-2</v>
          </cell>
          <cell r="Y124">
            <v>351646.67000000004</v>
          </cell>
          <cell r="Z124">
            <v>3.7937897552608878E-3</v>
          </cell>
          <cell r="AA124">
            <v>1100895.05</v>
          </cell>
          <cell r="AB124">
            <v>1.460052077839569E-2</v>
          </cell>
          <cell r="AC124">
            <v>499373.29000000021</v>
          </cell>
          <cell r="AD124">
            <v>5.0532717509537443E-3</v>
          </cell>
          <cell r="AE124">
            <v>1312031.8199999998</v>
          </cell>
          <cell r="AF124">
            <v>1.4560804723167413E-2</v>
          </cell>
          <cell r="AG124">
            <v>1723242.08</v>
          </cell>
          <cell r="AH124">
            <v>2.1342902036214868E-2</v>
          </cell>
          <cell r="AI124">
            <v>5551.930000000466</v>
          </cell>
          <cell r="AJ124">
            <v>4.301204962025219E-5</v>
          </cell>
          <cell r="AK124">
            <v>0</v>
          </cell>
          <cell r="AL124">
            <v>0</v>
          </cell>
          <cell r="AO124">
            <v>2208715.2199999979</v>
          </cell>
          <cell r="AP124">
            <v>2.2086926149145595E-2</v>
          </cell>
          <cell r="AQ124">
            <v>14433763.469999999</v>
          </cell>
          <cell r="AR124">
            <v>1.3911568187739689E-2</v>
          </cell>
        </row>
        <row r="125">
          <cell r="N125">
            <v>0</v>
          </cell>
          <cell r="AH125">
            <v>0</v>
          </cell>
          <cell r="AJ125">
            <v>0</v>
          </cell>
          <cell r="AL125">
            <v>0</v>
          </cell>
          <cell r="AR125">
            <v>0</v>
          </cell>
        </row>
        <row r="126">
          <cell r="J126" t="str">
            <v>NET OPERAT. PROFIT/(LOSS)</v>
          </cell>
          <cell r="M126">
            <v>3004832.7899999963</v>
          </cell>
          <cell r="N126">
            <v>3.6409476529837621E-2</v>
          </cell>
          <cell r="O126">
            <v>5904902.8500000229</v>
          </cell>
          <cell r="P126">
            <v>6.2551078264630994E-2</v>
          </cell>
          <cell r="Q126">
            <v>6954045.2800000329</v>
          </cell>
          <cell r="V126">
            <v>6.8900495435011144E-2</v>
          </cell>
          <cell r="W126">
            <v>10614420.70000002</v>
          </cell>
          <cell r="X126">
            <v>0.11433333373213073</v>
          </cell>
          <cell r="Y126">
            <v>5674709.4599999078</v>
          </cell>
          <cell r="Z126">
            <v>6.1222404333957418E-2</v>
          </cell>
          <cell r="AA126">
            <v>3593917.39999991</v>
          </cell>
          <cell r="AB126">
            <v>4.7664003643704732E-2</v>
          </cell>
          <cell r="AC126">
            <v>6791635.7000000412</v>
          </cell>
          <cell r="AD126">
            <v>6.8726104324841136E-2</v>
          </cell>
          <cell r="AE126">
            <v>5452603.3299999107</v>
          </cell>
          <cell r="AF126">
            <v>6.0512474705850555E-2</v>
          </cell>
          <cell r="AG126">
            <v>5839733.3300000653</v>
          </cell>
          <cell r="AH126">
            <v>7.2326957324423166E-2</v>
          </cell>
          <cell r="AI126">
            <v>12613902.129999876</v>
          </cell>
          <cell r="AJ126">
            <v>9.7722735034576069E-2</v>
          </cell>
          <cell r="AK126">
            <v>0</v>
          </cell>
          <cell r="AL126">
            <v>0</v>
          </cell>
          <cell r="AO126">
            <v>10028148.920000035</v>
          </cell>
          <cell r="AP126">
            <v>0.10028046286957498</v>
          </cell>
          <cell r="AQ126">
            <v>76472851.889999837</v>
          </cell>
          <cell r="AR126">
            <v>7.3706160960018197E-2</v>
          </cell>
        </row>
      </sheetData>
      <sheetData sheetId="5" refreshError="1">
        <row r="1">
          <cell r="A1">
            <v>0</v>
          </cell>
        </row>
        <row r="4">
          <cell r="E4" t="str">
            <v xml:space="preserve">                                           HEMAS  PHARMACEUTICALS (PTE) LIMITED</v>
          </cell>
        </row>
        <row r="6">
          <cell r="B6">
            <v>0</v>
          </cell>
          <cell r="I6" t="str">
            <v>TRADING  ,   PROFIT    AND    LOSS    ACCOUNT</v>
          </cell>
        </row>
        <row r="8">
          <cell r="E8" t="str">
            <v>All figures in Rs 000's</v>
          </cell>
        </row>
        <row r="9">
          <cell r="E9" t="str">
            <v>&lt;----------    THIS YEAR MONTH    ----------&gt;</v>
          </cell>
          <cell r="K9" t="str">
            <v>LAST YEAR</v>
          </cell>
          <cell r="L9" t="str">
            <v xml:space="preserve">  LAST YEAR</v>
          </cell>
          <cell r="U9" t="str">
            <v>LAST YEAR  TO</v>
          </cell>
        </row>
        <row r="10">
          <cell r="B10">
            <v>37702.557254629632</v>
          </cell>
          <cell r="G10">
            <v>37680</v>
          </cell>
          <cell r="K10" t="str">
            <v>CUM</v>
          </cell>
          <cell r="L10" t="str">
            <v xml:space="preserve">    MONTH</v>
          </cell>
          <cell r="P10" t="str">
            <v xml:space="preserve">YEAR TO DATE </v>
          </cell>
          <cell r="U10">
            <v>37315</v>
          </cell>
        </row>
        <row r="11">
          <cell r="E11" t="str">
            <v>Actual</v>
          </cell>
          <cell r="F11" t="str">
            <v>%         Sale</v>
          </cell>
          <cell r="G11" t="str">
            <v>Budget</v>
          </cell>
          <cell r="H11" t="str">
            <v>%         Sale</v>
          </cell>
          <cell r="I11" t="str">
            <v>Variance</v>
          </cell>
          <cell r="J11" t="str">
            <v>%</v>
          </cell>
          <cell r="K11" t="str">
            <v>ACTUAL</v>
          </cell>
          <cell r="L11" t="str">
            <v>Actual</v>
          </cell>
          <cell r="M11" t="str">
            <v>%</v>
          </cell>
          <cell r="N11" t="str">
            <v>Actual</v>
          </cell>
          <cell r="O11" t="str">
            <v>%         Sale</v>
          </cell>
          <cell r="P11" t="str">
            <v>Budget</v>
          </cell>
          <cell r="Q11" t="str">
            <v>%         Sale</v>
          </cell>
          <cell r="R11" t="str">
            <v>Variance</v>
          </cell>
          <cell r="S11" t="str">
            <v>%</v>
          </cell>
          <cell r="U11" t="str">
            <v>Actual</v>
          </cell>
          <cell r="V11" t="str">
            <v>%</v>
          </cell>
        </row>
        <row r="13">
          <cell r="A13" t="str">
            <v>TURNOVER</v>
          </cell>
          <cell r="E13">
            <v>100825.91711000008</v>
          </cell>
          <cell r="G13">
            <v>104633.48947640625</v>
          </cell>
          <cell r="I13">
            <v>-3807.5723664061661</v>
          </cell>
          <cell r="J13">
            <v>-3.6389614696590362E-2</v>
          </cell>
          <cell r="K13">
            <v>826108.21218000003</v>
          </cell>
          <cell r="L13">
            <v>80074.213329999911</v>
          </cell>
          <cell r="M13">
            <v>0.25915588698297604</v>
          </cell>
          <cell r="N13">
            <v>1039336.3297655554</v>
          </cell>
          <cell r="P13">
            <v>1118046.0958303311</v>
          </cell>
          <cell r="R13">
            <v>-78709.766064775642</v>
          </cell>
          <cell r="S13">
            <v>-7.0399392617458076E-2</v>
          </cell>
          <cell r="T13">
            <v>0</v>
          </cell>
          <cell r="U13">
            <v>906182.42550999997</v>
          </cell>
          <cell r="V13">
            <v>0.14693940260496266</v>
          </cell>
        </row>
        <row r="14">
          <cell r="A14" t="str">
            <v>GST/ VAT OUTPUT</v>
          </cell>
          <cell r="E14">
            <v>824.89364999999998</v>
          </cell>
          <cell r="G14">
            <v>0</v>
          </cell>
          <cell r="I14">
            <v>824.89364999999998</v>
          </cell>
          <cell r="N14">
            <v>1799.5635855555556</v>
          </cell>
          <cell r="P14">
            <v>568.43551868124996</v>
          </cell>
          <cell r="R14">
            <v>1231.1280668743057</v>
          </cell>
        </row>
        <row r="15">
          <cell r="A15" t="str">
            <v xml:space="preserve">LESS  T.T.  </v>
          </cell>
          <cell r="E15">
            <v>70.319120000000069</v>
          </cell>
          <cell r="G15">
            <v>63.9</v>
          </cell>
          <cell r="I15">
            <v>6.4191200000000705</v>
          </cell>
          <cell r="J15">
            <v>0.10045571205007936</v>
          </cell>
          <cell r="K15">
            <v>610.99753999999996</v>
          </cell>
          <cell r="L15">
            <v>52.822690000000001</v>
          </cell>
          <cell r="M15">
            <v>0.33122943947004718</v>
          </cell>
          <cell r="N15">
            <v>970.87443999999994</v>
          </cell>
          <cell r="P15">
            <v>666.4</v>
          </cell>
          <cell r="R15">
            <v>-304.47443999999996</v>
          </cell>
          <cell r="S15">
            <v>-0.45689441776710682</v>
          </cell>
          <cell r="U15">
            <v>663.82022999999992</v>
          </cell>
          <cell r="V15">
            <v>0.46255627069394983</v>
          </cell>
        </row>
        <row r="16">
          <cell r="E16">
            <v>99930.704340000084</v>
          </cell>
          <cell r="G16">
            <v>104569.58947640625</v>
          </cell>
          <cell r="I16">
            <v>-4638.8851364061666</v>
          </cell>
          <cell r="J16">
            <v>-4.4361703623717726E-2</v>
          </cell>
          <cell r="K16">
            <v>825497.21464000002</v>
          </cell>
          <cell r="L16">
            <v>80021.39063999991</v>
          </cell>
          <cell r="M16">
            <v>0.24879989638730671</v>
          </cell>
          <cell r="N16">
            <v>1036565.8917399999</v>
          </cell>
          <cell r="P16">
            <v>1116811.2603116499</v>
          </cell>
          <cell r="R16">
            <v>-80245.368571650004</v>
          </cell>
          <cell r="S16">
            <v>-7.1852220176627943E-2</v>
          </cell>
          <cell r="U16">
            <v>905518.60528000002</v>
          </cell>
          <cell r="V16">
            <v>0.14472070004511731</v>
          </cell>
        </row>
        <row r="17">
          <cell r="A17" t="str">
            <v>Normal Cost of Sales</v>
          </cell>
          <cell r="E17">
            <v>78929.707240000032</v>
          </cell>
          <cell r="N17">
            <v>818365.56726000004</v>
          </cell>
        </row>
        <row r="18">
          <cell r="A18" t="str">
            <v>Exchange Variance (Gain)/Loss</v>
          </cell>
          <cell r="E18">
            <v>-390.71517999999958</v>
          </cell>
          <cell r="N18">
            <v>-2402.7282999999998</v>
          </cell>
        </row>
        <row r="19">
          <cell r="A19" t="str">
            <v>COST OF SALES</v>
          </cell>
          <cell r="E19">
            <v>78538.992060000033</v>
          </cell>
          <cell r="G19">
            <v>83701.364144906256</v>
          </cell>
          <cell r="I19">
            <v>5162.3720849062229</v>
          </cell>
          <cell r="J19">
            <v>6.1676080642711781E-2</v>
          </cell>
          <cell r="K19">
            <v>650992.73081999994</v>
          </cell>
          <cell r="L19">
            <v>62826.683680000089</v>
          </cell>
          <cell r="M19">
            <v>0.2500897303449699</v>
          </cell>
          <cell r="N19">
            <v>815962.83896000008</v>
          </cell>
          <cell r="P19">
            <v>893797.71724119014</v>
          </cell>
          <cell r="R19">
            <v>77834.87828119006</v>
          </cell>
          <cell r="U19">
            <v>713819.41450000007</v>
          </cell>
          <cell r="V19">
            <v>0.14309420896256667</v>
          </cell>
        </row>
        <row r="21">
          <cell r="A21" t="str">
            <v>GP WITHOUT EXCHANGE</v>
          </cell>
          <cell r="E21">
            <v>21000.997100000051</v>
          </cell>
          <cell r="N21">
            <v>218200.32447999981</v>
          </cell>
        </row>
        <row r="22">
          <cell r="E22">
            <v>0</v>
          </cell>
        </row>
        <row r="23">
          <cell r="A23" t="str">
            <v>GROSS PROFIT</v>
          </cell>
          <cell r="E23">
            <v>21391.712280000051</v>
          </cell>
          <cell r="F23">
            <v>0.21406546087394496</v>
          </cell>
          <cell r="G23">
            <v>20868.225331499998</v>
          </cell>
          <cell r="H23">
            <v>0.19956304156868129</v>
          </cell>
          <cell r="I23">
            <v>523.48694850005268</v>
          </cell>
          <cell r="J23">
            <v>2.5085360167635525E-2</v>
          </cell>
          <cell r="K23">
            <v>174504.48382000008</v>
          </cell>
          <cell r="L23">
            <v>17194.706959999821</v>
          </cell>
          <cell r="M23">
            <v>0.24408705130967076</v>
          </cell>
          <cell r="N23">
            <v>220603.05277999979</v>
          </cell>
          <cell r="O23">
            <v>0.21282106090688666</v>
          </cell>
          <cell r="P23">
            <v>223013.54307045974</v>
          </cell>
          <cell r="Q23">
            <v>0.1996877637213535</v>
          </cell>
          <cell r="R23">
            <v>-2410.4902904599439</v>
          </cell>
          <cell r="S23">
            <v>-1.0808717072838776E-2</v>
          </cell>
          <cell r="U23">
            <v>191699.19077999995</v>
          </cell>
          <cell r="V23">
            <v>0.15077717272771815</v>
          </cell>
        </row>
        <row r="26">
          <cell r="A26" t="str">
            <v>LESS EXPENSES</v>
          </cell>
        </row>
        <row r="28">
          <cell r="A28" t="str">
            <v>ADMIN  EXPENSES</v>
          </cell>
          <cell r="E28">
            <v>8137.737150000009</v>
          </cell>
          <cell r="F28">
            <v>8.1433801590275093E-2</v>
          </cell>
          <cell r="G28">
            <v>6886.1298639308652</v>
          </cell>
          <cell r="H28">
            <v>6.5852126783806142E-2</v>
          </cell>
          <cell r="I28">
            <v>-1251.6072860691438</v>
          </cell>
          <cell r="J28">
            <v>-0.18175772324959882</v>
          </cell>
          <cell r="K28">
            <v>62887.907169999991</v>
          </cell>
          <cell r="L28">
            <v>6171.7261000000071</v>
          </cell>
          <cell r="M28">
            <v>0.31855124776195098</v>
          </cell>
          <cell r="N28">
            <v>80954.318729999999</v>
          </cell>
          <cell r="O28">
            <v>7.8098574702384321E-2</v>
          </cell>
          <cell r="P28">
            <v>76898.297107501421</v>
          </cell>
          <cell r="Q28">
            <v>6.8855230816747576E-2</v>
          </cell>
          <cell r="R28">
            <v>-4056.0216224985779</v>
          </cell>
          <cell r="S28">
            <v>-5.2745272328051505E-2</v>
          </cell>
          <cell r="U28">
            <v>69059.633269999991</v>
          </cell>
          <cell r="V28">
            <v>0.17223788915147839</v>
          </cell>
        </row>
        <row r="30">
          <cell r="A30" t="str">
            <v>SELLING  AND  DISTRIBUTION</v>
          </cell>
          <cell r="E30">
            <v>4272.7029200000034</v>
          </cell>
          <cell r="F30">
            <v>4.2756657708152804E-2</v>
          </cell>
          <cell r="G30">
            <v>5963.4180604544135</v>
          </cell>
          <cell r="H30">
            <v>5.7028224843513636E-2</v>
          </cell>
          <cell r="I30">
            <v>1690.7151404544102</v>
          </cell>
          <cell r="J30">
            <v>0.28351444143521565</v>
          </cell>
          <cell r="K30">
            <v>51792.013579999999</v>
          </cell>
          <cell r="L30">
            <v>4190.2797299999893</v>
          </cell>
          <cell r="M30">
            <v>1.9670092526260601E-2</v>
          </cell>
          <cell r="N30">
            <v>55985.502679999991</v>
          </cell>
          <cell r="O30">
            <v>5.40105584470097E-2</v>
          </cell>
          <cell r="P30">
            <v>67171.871554998535</v>
          </cell>
          <cell r="Q30">
            <v>6.0146126693111958E-2</v>
          </cell>
          <cell r="R30">
            <v>11186.368874998545</v>
          </cell>
          <cell r="S30">
            <v>0.16653352982489769</v>
          </cell>
          <cell r="U30">
            <v>55982.293309999986</v>
          </cell>
          <cell r="V30">
            <v>5.7328305259528298E-5</v>
          </cell>
        </row>
        <row r="31">
          <cell r="A31" t="str">
            <v>DEPRECIATION</v>
          </cell>
          <cell r="E31">
            <v>315.37566999999984</v>
          </cell>
          <cell r="F31">
            <v>3.1559436319689967E-3</v>
          </cell>
          <cell r="G31">
            <v>297.80260999999996</v>
          </cell>
          <cell r="H31">
            <v>2.8478892524216358E-3</v>
          </cell>
          <cell r="I31">
            <v>-17.573059999999884</v>
          </cell>
          <cell r="J31">
            <v>-5.9009086589267595E-2</v>
          </cell>
          <cell r="K31">
            <v>4739.6255300000012</v>
          </cell>
          <cell r="L31">
            <v>473.96254999999996</v>
          </cell>
          <cell r="M31">
            <v>-0.3345979128519756</v>
          </cell>
          <cell r="N31">
            <v>3469.1323700000003</v>
          </cell>
          <cell r="O31">
            <v>3.3467552787952983E-3</v>
          </cell>
          <cell r="P31">
            <v>3275.8287099999989</v>
          </cell>
          <cell r="Q31">
            <v>2.9331981386773159E-3</v>
          </cell>
          <cell r="R31">
            <v>-193.3036600000014</v>
          </cell>
          <cell r="S31">
            <v>-5.9009086589268421E-2</v>
          </cell>
          <cell r="U31">
            <v>5213.5880800000014</v>
          </cell>
          <cell r="V31">
            <v>-0.3345979166808285</v>
          </cell>
        </row>
        <row r="32">
          <cell r="E32">
            <v>0</v>
          </cell>
          <cell r="N32">
            <v>0</v>
          </cell>
        </row>
        <row r="33">
          <cell r="E33">
            <v>12725.815740000011</v>
          </cell>
          <cell r="F33">
            <v>0.12734640293039687</v>
          </cell>
          <cell r="G33">
            <v>13147.350534385279</v>
          </cell>
          <cell r="H33">
            <v>0.12572824087974144</v>
          </cell>
          <cell r="I33">
            <v>421.53479438526847</v>
          </cell>
          <cell r="J33">
            <v>3.2062337828659547E-2</v>
          </cell>
          <cell r="K33">
            <v>119419.54628</v>
          </cell>
          <cell r="L33">
            <v>10835.968379999997</v>
          </cell>
          <cell r="M33">
            <v>0.17440502719518039</v>
          </cell>
          <cell r="N33">
            <v>140408.95377999998</v>
          </cell>
          <cell r="O33">
            <v>0.13545588842818931</v>
          </cell>
          <cell r="P33">
            <v>147345.99737249996</v>
          </cell>
          <cell r="Q33">
            <v>0.13193455564853687</v>
          </cell>
          <cell r="R33">
            <v>6937.0435924999765</v>
          </cell>
          <cell r="S33">
            <v>4.7079959525216646E-2</v>
          </cell>
          <cell r="U33">
            <v>130255.51465999997</v>
          </cell>
          <cell r="V33">
            <v>-7.7950166996791415E-2</v>
          </cell>
        </row>
        <row r="34">
          <cell r="E34">
            <v>0</v>
          </cell>
        </row>
        <row r="36">
          <cell r="A36" t="str">
            <v xml:space="preserve">OPERATING   PROFIT  /  LOSS </v>
          </cell>
          <cell r="E36">
            <v>8665.8965400000397</v>
          </cell>
          <cell r="G36">
            <v>7720.8747971147186</v>
          </cell>
          <cell r="I36">
            <v>945.02174288532115</v>
          </cell>
          <cell r="J36">
            <v>0.12239827321620014</v>
          </cell>
          <cell r="K36">
            <v>55084.937540000086</v>
          </cell>
          <cell r="L36">
            <v>6358.7385799998247</v>
          </cell>
          <cell r="M36">
            <v>0.36283264848423424</v>
          </cell>
          <cell r="N36">
            <v>80194.098999999813</v>
          </cell>
          <cell r="P36">
            <v>75667.54569795978</v>
          </cell>
          <cell r="Q36">
            <v>6.7753208072816623E-2</v>
          </cell>
          <cell r="R36">
            <v>4526.5533020400326</v>
          </cell>
          <cell r="S36">
            <v>5.9821595378665514E-2</v>
          </cell>
          <cell r="U36">
            <v>61443.676119999975</v>
          </cell>
          <cell r="V36">
            <v>0.30516440525759098</v>
          </cell>
        </row>
        <row r="37">
          <cell r="A37" t="str">
            <v>ADD :  OTHER  INCOME</v>
          </cell>
          <cell r="E37">
            <v>2208.7152199999978</v>
          </cell>
          <cell r="F37">
            <v>2.2102468251250954E-2</v>
          </cell>
          <cell r="G37">
            <v>377.54909787728121</v>
          </cell>
          <cell r="H37">
            <v>3.6105056906861679E-3</v>
          </cell>
          <cell r="I37">
            <v>1831.1661221227166</v>
          </cell>
          <cell r="J37">
            <v>4.850140372254101</v>
          </cell>
          <cell r="K37">
            <v>10458.974970000001</v>
          </cell>
          <cell r="L37">
            <v>1022.37206</v>
          </cell>
          <cell r="M37">
            <v>1.1603830018594186</v>
          </cell>
          <cell r="N37">
            <v>14433.763469999998</v>
          </cell>
          <cell r="O37">
            <v>1.3924598122528612E-2</v>
          </cell>
          <cell r="P37">
            <v>7078.0400766500952</v>
          </cell>
          <cell r="Q37">
            <v>6.3377227004990482E-3</v>
          </cell>
          <cell r="R37">
            <v>7355.7233933499028</v>
          </cell>
          <cell r="S37">
            <v>1.0392316677629254</v>
          </cell>
          <cell r="U37">
            <v>11481.347030000001</v>
          </cell>
          <cell r="V37">
            <v>0.25714895928896919</v>
          </cell>
        </row>
        <row r="40">
          <cell r="E40">
            <v>10874.611760000038</v>
          </cell>
          <cell r="G40">
            <v>8098.423894992</v>
          </cell>
          <cell r="I40">
            <v>2776.187865008038</v>
          </cell>
          <cell r="J40">
            <v>0.3428059460711621</v>
          </cell>
          <cell r="K40">
            <v>65543.912510000082</v>
          </cell>
          <cell r="L40">
            <v>7381.1106399998243</v>
          </cell>
          <cell r="M40">
            <v>0.47330290662060809</v>
          </cell>
          <cell r="N40">
            <v>94627.862469999818</v>
          </cell>
          <cell r="P40">
            <v>82745.585774609877</v>
          </cell>
          <cell r="R40">
            <v>11882.276695389941</v>
          </cell>
          <cell r="S40">
            <v>0.14360012783951995</v>
          </cell>
          <cell r="U40">
            <v>72925.023149999979</v>
          </cell>
          <cell r="V40">
            <v>-0.29760483277954014</v>
          </cell>
        </row>
        <row r="41">
          <cell r="A41" t="str">
            <v>LESS  FINANCE  CHGS</v>
          </cell>
        </row>
        <row r="42">
          <cell r="A42" t="str">
            <v>Actual finance Charges</v>
          </cell>
          <cell r="E42">
            <v>1865.1892699999971</v>
          </cell>
          <cell r="F42">
            <v>1.866482661479053E-2</v>
          </cell>
          <cell r="G42">
            <v>1702.4649300000001</v>
          </cell>
          <cell r="H42">
            <v>1.6280688664117998E-2</v>
          </cell>
          <cell r="I42">
            <v>-162.72433999999703</v>
          </cell>
          <cell r="J42">
            <v>-9.5581610600341135E-2</v>
          </cell>
          <cell r="N42">
            <v>20153.805270000001</v>
          </cell>
          <cell r="O42">
            <v>1.9442859764726993E-2</v>
          </cell>
          <cell r="P42">
            <v>22084.988040000004</v>
          </cell>
          <cell r="Q42">
            <v>1.9775040622206044E-2</v>
          </cell>
          <cell r="R42">
            <v>1931.1827700000031</v>
          </cell>
          <cell r="S42">
            <v>8.7443233679922003E-2</v>
          </cell>
        </row>
        <row r="43">
          <cell r="A43" t="str">
            <v>Gains from re-imbursmenets</v>
          </cell>
          <cell r="E43">
            <v>-1119.79971</v>
          </cell>
          <cell r="F43">
            <v>-1.1205762206879279E-2</v>
          </cell>
          <cell r="H43">
            <v>0</v>
          </cell>
          <cell r="N43">
            <v>-3685.4931000000001</v>
          </cell>
          <cell r="O43">
            <v>-3.5554836690733275E-3</v>
          </cell>
          <cell r="Q43">
            <v>0</v>
          </cell>
        </row>
        <row r="44">
          <cell r="A44" t="str">
            <v>Net Finance Chgs</v>
          </cell>
          <cell r="E44">
            <v>745.389559999997</v>
          </cell>
          <cell r="F44">
            <v>7.4590644079112513E-3</v>
          </cell>
          <cell r="G44">
            <v>1702.4649300000001</v>
          </cell>
          <cell r="H44">
            <v>1.6280688664117998E-2</v>
          </cell>
          <cell r="I44">
            <v>957.07537000000309</v>
          </cell>
          <cell r="J44">
            <v>0.56217038785051687</v>
          </cell>
          <cell r="K44">
            <v>24576.84792</v>
          </cell>
          <cell r="L44">
            <v>2265.8106000000012</v>
          </cell>
          <cell r="M44">
            <v>-0.67102741950276135</v>
          </cell>
          <cell r="N44">
            <v>16468.312170000001</v>
          </cell>
          <cell r="O44">
            <v>1.5887376095653667E-2</v>
          </cell>
          <cell r="P44">
            <v>22084.988040000004</v>
          </cell>
          <cell r="Q44">
            <v>1.9775040622206044E-2</v>
          </cell>
          <cell r="R44">
            <v>5616.6758700000028</v>
          </cell>
          <cell r="S44">
            <v>0.25432098309617207</v>
          </cell>
          <cell r="U44">
            <v>26842.658520000001</v>
          </cell>
          <cell r="V44">
            <v>0.38648729008232374</v>
          </cell>
        </row>
        <row r="47">
          <cell r="A47" t="str">
            <v>NET  PROFIT  BEFORE  MANAGEMENT FEES</v>
          </cell>
          <cell r="E47">
            <v>10129.22220000004</v>
          </cell>
          <cell r="F47">
            <v>0.10136246178688779</v>
          </cell>
          <cell r="G47">
            <v>6395.9589649919999</v>
          </cell>
          <cell r="H47">
            <v>6.1164617715508025E-2</v>
          </cell>
          <cell r="I47">
            <v>3733.2632350080403</v>
          </cell>
          <cell r="J47">
            <v>0.5836909297639169</v>
          </cell>
          <cell r="K47">
            <v>40967.064590000082</v>
          </cell>
          <cell r="L47">
            <v>5115.3000399998236</v>
          </cell>
          <cell r="M47">
            <v>0.98018144014879516</v>
          </cell>
          <cell r="N47">
            <v>78159.550299999813</v>
          </cell>
          <cell r="O47">
            <v>7.540239450557229E-2</v>
          </cell>
          <cell r="P47">
            <v>60660.597734609873</v>
          </cell>
          <cell r="Q47">
            <v>5.431589015110963E-2</v>
          </cell>
          <cell r="R47">
            <v>17498.95256538994</v>
          </cell>
          <cell r="S47">
            <v>0.28847313114103923</v>
          </cell>
          <cell r="U47">
            <v>46082.364629999982</v>
          </cell>
          <cell r="V47">
            <v>0.69608376062189592</v>
          </cell>
        </row>
        <row r="49">
          <cell r="A49" t="str">
            <v>ADD :  MANAGEMENT FEES</v>
          </cell>
          <cell r="E49">
            <v>101.07328000000003</v>
          </cell>
          <cell r="F49">
            <v>1.0114336796437709E-3</v>
          </cell>
          <cell r="G49">
            <v>0</v>
          </cell>
          <cell r="H49">
            <v>0</v>
          </cell>
          <cell r="I49">
            <v>-101.07328000000003</v>
          </cell>
          <cell r="K49">
            <v>0</v>
          </cell>
          <cell r="N49">
            <v>1686.69841</v>
          </cell>
          <cell r="O49">
            <v>1.6271984477211332E-3</v>
          </cell>
          <cell r="P49">
            <v>0</v>
          </cell>
          <cell r="Q49">
            <v>0</v>
          </cell>
          <cell r="R49">
            <v>-1686.69841</v>
          </cell>
          <cell r="U49">
            <v>0</v>
          </cell>
        </row>
        <row r="51">
          <cell r="A51" t="str">
            <v>NET  PROFIT  AFTER  MANAGEMENT FEES</v>
          </cell>
          <cell r="E51">
            <v>10028.14892000004</v>
          </cell>
          <cell r="F51">
            <v>0.10035102810724401</v>
          </cell>
          <cell r="G51">
            <v>6395.9589649919999</v>
          </cell>
          <cell r="H51">
            <v>6.1164617715508025E-2</v>
          </cell>
          <cell r="I51">
            <v>3632.1899550080398</v>
          </cell>
          <cell r="J51">
            <v>0.56788825176782276</v>
          </cell>
          <cell r="K51">
            <v>40967.064590000082</v>
          </cell>
          <cell r="L51">
            <v>5115.3000399998236</v>
          </cell>
          <cell r="M51">
            <v>0.9604224271466949</v>
          </cell>
          <cell r="N51">
            <v>76472.851889999816</v>
          </cell>
          <cell r="O51">
            <v>7.377519605785117E-2</v>
          </cell>
          <cell r="P51">
            <v>60660.597734609873</v>
          </cell>
          <cell r="Q51">
            <v>5.431589015110963E-2</v>
          </cell>
          <cell r="R51">
            <v>15812.254155389943</v>
          </cell>
          <cell r="S51">
            <v>0.2606676285085181</v>
          </cell>
          <cell r="U51">
            <v>46082.364629999982</v>
          </cell>
          <cell r="V51">
            <v>0.65948194073824473</v>
          </cell>
        </row>
        <row r="52">
          <cell r="I52">
            <v>0</v>
          </cell>
          <cell r="R52">
            <v>0</v>
          </cell>
        </row>
        <row r="55">
          <cell r="A55" t="str">
            <v>NET  PROFIT  BEFORE  TAXES</v>
          </cell>
          <cell r="E55">
            <v>10028.14892000004</v>
          </cell>
          <cell r="F55">
            <v>0.10035102810724401</v>
          </cell>
          <cell r="G55">
            <v>6395.9589649919999</v>
          </cell>
          <cell r="H55">
            <v>6.1164617715508025E-2</v>
          </cell>
          <cell r="I55">
            <v>3632.1899550080398</v>
          </cell>
          <cell r="J55">
            <v>0.56788825176782276</v>
          </cell>
          <cell r="K55">
            <v>40967.064590000082</v>
          </cell>
          <cell r="L55">
            <v>5115.3000399998236</v>
          </cell>
          <cell r="M55">
            <v>0.9604224271466949</v>
          </cell>
          <cell r="N55">
            <v>76472.851889999816</v>
          </cell>
          <cell r="O55">
            <v>7.377519605785117E-2</v>
          </cell>
          <cell r="P55">
            <v>60660.597734609873</v>
          </cell>
          <cell r="Q55">
            <v>5.431589015110963E-2</v>
          </cell>
          <cell r="R55">
            <v>15812.254155389943</v>
          </cell>
          <cell r="S55">
            <v>0.2606676285085181</v>
          </cell>
          <cell r="U55">
            <v>46082.364629999982</v>
          </cell>
          <cell r="V55">
            <v>0.65948194073824473</v>
          </cell>
        </row>
        <row r="56">
          <cell r="G56">
            <v>0</v>
          </cell>
          <cell r="L56">
            <v>5115.3000399998236</v>
          </cell>
          <cell r="P56">
            <v>-2.5465851649641991E-10</v>
          </cell>
          <cell r="U56">
            <v>0</v>
          </cell>
        </row>
        <row r="58">
          <cell r="A58" t="str">
            <v>RATIOS</v>
          </cell>
        </row>
        <row r="60">
          <cell r="A60" t="str">
            <v>GROSS  PROFIT  /SALES Excluding Excg Var</v>
          </cell>
          <cell r="E60">
            <v>0.21015559970984624</v>
          </cell>
          <cell r="I60">
            <v>1.0592558141164943E-2</v>
          </cell>
          <cell r="N60">
            <v>0.21050309123496669</v>
          </cell>
        </row>
        <row r="61">
          <cell r="A61" t="str">
            <v>GROSS  PROFIT  /SALES</v>
          </cell>
          <cell r="E61">
            <v>0.21406546087394496</v>
          </cell>
          <cell r="G61">
            <v>0.19956304156868129</v>
          </cell>
          <cell r="I61">
            <v>1.4502419305263664E-2</v>
          </cell>
          <cell r="K61">
            <v>0.2114</v>
          </cell>
          <cell r="L61">
            <v>0.21487638270816034</v>
          </cell>
          <cell r="N61">
            <v>0.21282106090688666</v>
          </cell>
          <cell r="P61">
            <v>0.1996877637213535</v>
          </cell>
          <cell r="R61">
            <v>1.313329718553316E-2</v>
          </cell>
          <cell r="U61">
            <v>0.21170099616089463</v>
          </cell>
        </row>
        <row r="62">
          <cell r="A62" t="str">
            <v xml:space="preserve">NET  PROFIT/SALES  </v>
          </cell>
          <cell r="E62">
            <v>0.10035102810724401</v>
          </cell>
          <cell r="G62">
            <v>6.1164617715508025E-2</v>
          </cell>
          <cell r="K62">
            <v>4.9599999999999998E-2</v>
          </cell>
          <cell r="L62">
            <v>6.3924158266788017E-2</v>
          </cell>
          <cell r="N62">
            <v>7.377519605785117E-2</v>
          </cell>
          <cell r="P62">
            <v>5.431589015110963E-2</v>
          </cell>
          <cell r="U62">
            <v>5.089057735677404E-2</v>
          </cell>
        </row>
        <row r="63">
          <cell r="A63" t="str">
            <v>OVERHEADS/SALES</v>
          </cell>
          <cell r="E63">
            <v>0.1262157201715931</v>
          </cell>
          <cell r="G63">
            <v>0.12565145824893728</v>
          </cell>
          <cell r="K63">
            <v>0.14460000000000001</v>
          </cell>
          <cell r="L63">
            <v>0.13532406912751133</v>
          </cell>
          <cell r="N63">
            <v>0.13509481941391602</v>
          </cell>
          <cell r="P63">
            <v>0.13178883940654665</v>
          </cell>
          <cell r="U63">
            <v>0.1437409411098346</v>
          </cell>
        </row>
        <row r="64">
          <cell r="A64" t="str">
            <v>FINANCE  CHGS/G.P.</v>
          </cell>
          <cell r="E64">
            <v>3.484478242056812E-2</v>
          </cell>
          <cell r="G64">
            <v>8.1581682340288772E-2</v>
          </cell>
          <cell r="K64">
            <v>0.14080000000000001</v>
          </cell>
          <cell r="L64">
            <v>0.1317737257907898</v>
          </cell>
          <cell r="N64">
            <v>7.465133397960412E-2</v>
          </cell>
          <cell r="P64">
            <v>9.9029806602473416E-2</v>
          </cell>
          <cell r="U64">
            <v>0.14002489218019437</v>
          </cell>
        </row>
        <row r="65">
          <cell r="G65">
            <v>6395.9589649920035</v>
          </cell>
          <cell r="L65">
            <v>5115.3000399998236</v>
          </cell>
          <cell r="P65">
            <v>60660.597734610128</v>
          </cell>
          <cell r="U65">
            <v>46082.364629999996</v>
          </cell>
        </row>
        <row r="66">
          <cell r="P66">
            <v>2.5465851649641991E-10</v>
          </cell>
        </row>
        <row r="67">
          <cell r="A67" t="str">
            <v>B.E.P</v>
          </cell>
          <cell r="E67">
            <v>62930.307603115347</v>
          </cell>
          <cell r="G67">
            <v>74411.65131407656</v>
          </cell>
          <cell r="N67">
            <v>67330.647807007772</v>
          </cell>
          <cell r="P67">
            <v>77501.260888265737</v>
          </cell>
          <cell r="U67">
            <v>67782.193380090393</v>
          </cell>
        </row>
        <row r="68">
          <cell r="A68" t="str">
            <v>Export sales (State Trading - Maldives)</v>
          </cell>
          <cell r="E68">
            <v>0</v>
          </cell>
          <cell r="N68">
            <v>3620.8540499999999</v>
          </cell>
          <cell r="U68">
            <v>0</v>
          </cell>
        </row>
      </sheetData>
      <sheetData sheetId="6" refreshError="1"/>
      <sheetData sheetId="7" refreshError="1"/>
      <sheetData sheetId="8" refreshError="1">
        <row r="12">
          <cell r="B12" t="str">
            <v>Hemas Pharmaceuticals (Pte) Ltd</v>
          </cell>
        </row>
        <row r="13">
          <cell r="B13" t="str">
            <v>FREE CASHFLOW STATEMENT</v>
          </cell>
          <cell r="E13" t="str">
            <v xml:space="preserve">Actual CUM </v>
          </cell>
          <cell r="F13" t="str">
            <v>Budget CUM</v>
          </cell>
          <cell r="G13" t="str">
            <v xml:space="preserve">Budget </v>
          </cell>
        </row>
        <row r="14">
          <cell r="B14">
            <v>37680</v>
          </cell>
          <cell r="E14" t="str">
            <v>RS mn</v>
          </cell>
          <cell r="F14" t="str">
            <v>RS mn</v>
          </cell>
          <cell r="G14" t="str">
            <v>2002/2003</v>
          </cell>
        </row>
        <row r="15">
          <cell r="G15" t="str">
            <v>RS mn</v>
          </cell>
        </row>
        <row r="17">
          <cell r="B17" t="str">
            <v>NET PROFIT FOR THE YEAR</v>
          </cell>
          <cell r="E17">
            <v>76472.851889999816</v>
          </cell>
          <cell r="F17">
            <v>60660.597734609873</v>
          </cell>
          <cell r="G17">
            <v>73997.848000477316</v>
          </cell>
        </row>
        <row r="18">
          <cell r="B18" t="str">
            <v xml:space="preserve">ADD: </v>
          </cell>
        </row>
        <row r="19">
          <cell r="B19" t="str">
            <v>DEPRECIATION</v>
          </cell>
          <cell r="E19">
            <v>3469.1323700000003</v>
          </cell>
          <cell r="F19">
            <v>3275.8287099999989</v>
          </cell>
          <cell r="G19">
            <v>3573.6313199999986</v>
          </cell>
        </row>
        <row r="20">
          <cell r="B20" t="str">
            <v>OTHER NON-CASH PROVISIONS</v>
          </cell>
          <cell r="E20">
            <v>1712.203169999998</v>
          </cell>
          <cell r="F20">
            <v>247.83123000000009</v>
          </cell>
          <cell r="G20">
            <v>3084.0967330507424</v>
          </cell>
        </row>
        <row r="21">
          <cell r="E21">
            <v>5181.3355399999982</v>
          </cell>
          <cell r="F21">
            <v>3523.6599399999991</v>
          </cell>
          <cell r="G21">
            <v>6657.7280530507414</v>
          </cell>
        </row>
        <row r="22">
          <cell r="B22" t="str">
            <v xml:space="preserve">LESS: </v>
          </cell>
        </row>
        <row r="23">
          <cell r="B23" t="str">
            <v>FIXED ASSETS</v>
          </cell>
          <cell r="E23">
            <v>3309.6016699999991</v>
          </cell>
          <cell r="F23">
            <v>11348.982539999999</v>
          </cell>
          <cell r="G23">
            <v>11423.482539999999</v>
          </cell>
        </row>
        <row r="24">
          <cell r="B24" t="str">
            <v>LOAN INSTALMENTS</v>
          </cell>
          <cell r="E24">
            <v>1097.4970000000001</v>
          </cell>
          <cell r="F24">
            <v>18590.780445780823</v>
          </cell>
          <cell r="G24">
            <v>20377.281870000003</v>
          </cell>
        </row>
        <row r="25">
          <cell r="B25" t="str">
            <v>TAX</v>
          </cell>
          <cell r="E25">
            <v>19680.71298</v>
          </cell>
          <cell r="F25">
            <v>13278.589972037376</v>
          </cell>
          <cell r="G25">
            <v>14554.610630010939</v>
          </cell>
        </row>
        <row r="26">
          <cell r="E26">
            <v>24087.81165</v>
          </cell>
          <cell r="F26">
            <v>43218.352957818199</v>
          </cell>
          <cell r="G26">
            <v>46355.375040010942</v>
          </cell>
        </row>
        <row r="27">
          <cell r="B27" t="str">
            <v>ADD/ LESS</v>
          </cell>
        </row>
        <row r="28">
          <cell r="B28" t="str">
            <v>PREFERENCE SHARES INV/RED</v>
          </cell>
          <cell r="E28">
            <v>0</v>
          </cell>
          <cell r="F28">
            <v>0</v>
          </cell>
        </row>
        <row r="29">
          <cell r="B29" t="str">
            <v>INVEST/ DIVEST</v>
          </cell>
          <cell r="E29">
            <v>0</v>
          </cell>
          <cell r="F29">
            <v>0</v>
          </cell>
        </row>
        <row r="30">
          <cell r="E30">
            <v>0</v>
          </cell>
          <cell r="F30">
            <v>0</v>
          </cell>
          <cell r="G30">
            <v>0</v>
          </cell>
        </row>
        <row r="31">
          <cell r="B31" t="str">
            <v>LESS</v>
          </cell>
        </row>
        <row r="32">
          <cell r="B32" t="str">
            <v>INCREMENTAL WORKING CAPITAL</v>
          </cell>
          <cell r="E32">
            <v>-39186.333240000364</v>
          </cell>
          <cell r="F32">
            <v>29860.214705855375</v>
          </cell>
          <cell r="G32">
            <v>32729.664767679318</v>
          </cell>
        </row>
        <row r="33">
          <cell r="B33" t="str">
            <v>(excluding returns to Holdings)</v>
          </cell>
        </row>
        <row r="35">
          <cell r="B35" t="str">
            <v>FCF before Treasury repayment and Holding return</v>
          </cell>
          <cell r="E35">
            <v>18380.042539999449</v>
          </cell>
          <cell r="F35">
            <v>50826.119422647047</v>
          </cell>
          <cell r="G35">
            <v>67029.865781196437</v>
          </cell>
        </row>
        <row r="37">
          <cell r="B37" t="str">
            <v>LESS        TREASURY</v>
          </cell>
        </row>
        <row r="38">
          <cell r="B38" t="str">
            <v>RECEIPTS</v>
          </cell>
        </row>
        <row r="39">
          <cell r="B39" t="str">
            <v>RE-PAYMENTS</v>
          </cell>
        </row>
        <row r="41">
          <cell r="B41" t="str">
            <v>FCF after Treasury payt before Holding return</v>
          </cell>
          <cell r="E41">
            <v>18380.042539999449</v>
          </cell>
          <cell r="F41">
            <v>50826.119422647047</v>
          </cell>
          <cell r="G41">
            <v>67029.865781196437</v>
          </cell>
        </row>
        <row r="43">
          <cell r="B43" t="str">
            <v>RETURNS TO HOLDINGS</v>
          </cell>
          <cell r="E43">
            <v>0</v>
          </cell>
          <cell r="F43">
            <v>0</v>
          </cell>
          <cell r="G43">
            <v>0</v>
          </cell>
        </row>
      </sheetData>
      <sheetData sheetId="9" refreshError="1"/>
      <sheetData sheetId="10" refreshError="1">
        <row r="1">
          <cell r="B1" t="str">
            <v>Hemas Pharmaceuticals (Pte) Limited</v>
          </cell>
        </row>
        <row r="5">
          <cell r="B5" t="str">
            <v>INDIRECT METHOD CASH FLOW STATEMENT-2000/2001</v>
          </cell>
        </row>
        <row r="8">
          <cell r="B8" t="str">
            <v>Cash flows from operating activities for 2000/2001</v>
          </cell>
          <cell r="D8">
            <v>37680</v>
          </cell>
        </row>
        <row r="10">
          <cell r="C10" t="str">
            <v>Rs</v>
          </cell>
          <cell r="D10" t="str">
            <v>Rs</v>
          </cell>
        </row>
        <row r="12">
          <cell r="B12" t="str">
            <v>Net profit before taxation</v>
          </cell>
          <cell r="D12">
            <v>76472851.889999837</v>
          </cell>
        </row>
        <row r="13">
          <cell r="B13" t="str">
            <v>PYA</v>
          </cell>
          <cell r="D13">
            <v>0</v>
          </cell>
        </row>
        <row r="14">
          <cell r="B14" t="str">
            <v>Adjustments for :</v>
          </cell>
          <cell r="D14">
            <v>76472851.889999837</v>
          </cell>
        </row>
        <row r="15">
          <cell r="B15" t="str">
            <v xml:space="preserve">       Depreciation</v>
          </cell>
          <cell r="C15">
            <v>3469132.37</v>
          </cell>
        </row>
        <row r="16">
          <cell r="B16" t="str">
            <v xml:space="preserve">       Gratuity</v>
          </cell>
          <cell r="C16">
            <v>2625759.58</v>
          </cell>
        </row>
        <row r="17">
          <cell r="B17" t="str">
            <v xml:space="preserve">       Hiring Expense</v>
          </cell>
        </row>
        <row r="18">
          <cell r="B18" t="str">
            <v xml:space="preserve">       Profit On Disposals</v>
          </cell>
          <cell r="C18">
            <v>-2168560.9200000018</v>
          </cell>
        </row>
        <row r="19">
          <cell r="B19" t="str">
            <v xml:space="preserve">       Interest expense</v>
          </cell>
          <cell r="C19">
            <v>16468312.17</v>
          </cell>
        </row>
        <row r="21">
          <cell r="D21">
            <v>20394643.199999999</v>
          </cell>
        </row>
        <row r="23">
          <cell r="B23" t="str">
            <v>Operating Profit before working capital changes</v>
          </cell>
          <cell r="D23">
            <v>96867495.08999984</v>
          </cell>
        </row>
        <row r="25">
          <cell r="B25" t="str">
            <v>Changes in Working Capital (Increase in assets - decrease +)</v>
          </cell>
        </row>
        <row r="26">
          <cell r="B26" t="str">
            <v xml:space="preserve">     Stocks</v>
          </cell>
          <cell r="C26">
            <v>-131132354.40999997</v>
          </cell>
        </row>
        <row r="27">
          <cell r="B27" t="str">
            <v xml:space="preserve">     Trade Debtors</v>
          </cell>
          <cell r="C27">
            <v>-52391991.890000015</v>
          </cell>
        </row>
        <row r="28">
          <cell r="B28" t="str">
            <v xml:space="preserve">     Other Debtors</v>
          </cell>
          <cell r="C28">
            <v>9761000.3599999994</v>
          </cell>
        </row>
        <row r="29">
          <cell r="B29" t="str">
            <v xml:space="preserve">     Related Companies</v>
          </cell>
          <cell r="C29">
            <v>17660814.699999999</v>
          </cell>
        </row>
        <row r="30">
          <cell r="B30" t="str">
            <v xml:space="preserve">     Advances &amp; Prepayments</v>
          </cell>
          <cell r="C30">
            <v>-2467139.1199999992</v>
          </cell>
        </row>
        <row r="31">
          <cell r="B31" t="str">
            <v xml:space="preserve">     Foreign Receivables</v>
          </cell>
          <cell r="C31">
            <v>-8009034.0099999905</v>
          </cell>
        </row>
        <row r="32">
          <cell r="B32" t="str">
            <v xml:space="preserve">     Trade Creditors</v>
          </cell>
          <cell r="C32">
            <v>39175020.789999992</v>
          </cell>
        </row>
        <row r="33">
          <cell r="B33" t="str">
            <v xml:space="preserve">     Other Creditors</v>
          </cell>
          <cell r="C33">
            <v>8751345.8899995983</v>
          </cell>
        </row>
        <row r="34">
          <cell r="B34" t="str">
            <v xml:space="preserve">     TR Loans</v>
          </cell>
          <cell r="C34">
            <v>-14059798.799999997</v>
          </cell>
        </row>
        <row r="35">
          <cell r="B35" t="str">
            <v xml:space="preserve">     Bank OD</v>
          </cell>
        </row>
        <row r="36">
          <cell r="B36" t="str">
            <v xml:space="preserve">     Related Companies</v>
          </cell>
          <cell r="C36">
            <v>71270595.760000005</v>
          </cell>
        </row>
        <row r="37">
          <cell r="B37" t="str">
            <v xml:space="preserve">     Accruals  &amp; Others</v>
          </cell>
          <cell r="C37">
            <v>21411133.490000002</v>
          </cell>
        </row>
        <row r="38">
          <cell r="B38" t="str">
            <v xml:space="preserve">     Short term Loans</v>
          </cell>
        </row>
        <row r="39">
          <cell r="B39" t="str">
            <v xml:space="preserve">     Others</v>
          </cell>
          <cell r="C39">
            <v>844074</v>
          </cell>
          <cell r="D39">
            <v>-39186333.240000404</v>
          </cell>
        </row>
        <row r="41">
          <cell r="B41" t="str">
            <v>Cash Generated from operations</v>
          </cell>
          <cell r="D41">
            <v>57681161.849999435</v>
          </cell>
        </row>
        <row r="43">
          <cell r="B43" t="str">
            <v>Interest Paid</v>
          </cell>
          <cell r="D43">
            <v>-16468312.17</v>
          </cell>
        </row>
        <row r="44">
          <cell r="B44" t="str">
            <v>Hiring paid</v>
          </cell>
        </row>
        <row r="45">
          <cell r="B45" t="str">
            <v>Income tax paid</v>
          </cell>
          <cell r="D45">
            <v>-19680712.98</v>
          </cell>
        </row>
        <row r="46">
          <cell r="B46" t="str">
            <v>Gratuity paid</v>
          </cell>
          <cell r="D46">
            <v>-1415095.4900000002</v>
          </cell>
        </row>
        <row r="50">
          <cell r="B50" t="str">
            <v>Net  cash from Operating Activities</v>
          </cell>
          <cell r="D50">
            <v>20117041.209999435</v>
          </cell>
        </row>
        <row r="53">
          <cell r="B53" t="str">
            <v>Cash flows from investing activities</v>
          </cell>
        </row>
        <row r="55">
          <cell r="B55" t="str">
            <v>Acquisition of Fixed Assets</v>
          </cell>
          <cell r="C55">
            <v>-3309601.669999999</v>
          </cell>
        </row>
        <row r="56">
          <cell r="B56" t="str">
            <v>Proceeds from sales of Fixed Assets</v>
          </cell>
          <cell r="C56">
            <v>2670100</v>
          </cell>
        </row>
        <row r="57">
          <cell r="B57" t="str">
            <v>Dividend received</v>
          </cell>
          <cell r="C57">
            <v>0</v>
          </cell>
        </row>
        <row r="59">
          <cell r="B59" t="str">
            <v>Net cash used in Investing activiyies</v>
          </cell>
          <cell r="D59">
            <v>-639501.66999999899</v>
          </cell>
        </row>
        <row r="62">
          <cell r="B62" t="str">
            <v>Cash flows from Financing activities</v>
          </cell>
        </row>
        <row r="63">
          <cell r="B63" t="str">
            <v>Proceeds from issue of share capital</v>
          </cell>
          <cell r="C63">
            <v>0</v>
          </cell>
        </row>
        <row r="64">
          <cell r="B64" t="str">
            <v>Long term borrowing</v>
          </cell>
          <cell r="C64">
            <v>0</v>
          </cell>
        </row>
        <row r="65">
          <cell r="B65" t="str">
            <v>Payment of finance Leases/LL</v>
          </cell>
          <cell r="C65">
            <v>-1097497</v>
          </cell>
        </row>
        <row r="66">
          <cell r="B66" t="str">
            <v>Dividends paid</v>
          </cell>
          <cell r="C66">
            <v>0</v>
          </cell>
        </row>
        <row r="67">
          <cell r="B67" t="str">
            <v xml:space="preserve">Venture Capital Fund </v>
          </cell>
          <cell r="C67">
            <v>-24489117.190000001</v>
          </cell>
        </row>
        <row r="68">
          <cell r="B68" t="str">
            <v>Net increase in Cash and cash equivalents</v>
          </cell>
          <cell r="D68">
            <v>-25586614.190000001</v>
          </cell>
        </row>
        <row r="69">
          <cell r="D69">
            <v>-6109074.6500005648</v>
          </cell>
        </row>
        <row r="71">
          <cell r="B71" t="str">
            <v>Cash and cash equivelents at the begining of period</v>
          </cell>
          <cell r="D71">
            <v>-15512678.220000075</v>
          </cell>
        </row>
        <row r="73">
          <cell r="B73" t="str">
            <v>Cash and cash equivelents at the end of period</v>
          </cell>
          <cell r="D73">
            <v>-21621752.870000638</v>
          </cell>
        </row>
        <row r="76">
          <cell r="B76" t="str">
            <v>MADE UP OF</v>
          </cell>
        </row>
        <row r="77">
          <cell r="B77" t="str">
            <v>BANK OVERDRAFT</v>
          </cell>
          <cell r="D77">
            <v>-21873754.850000117</v>
          </cell>
        </row>
        <row r="78">
          <cell r="B78" t="str">
            <v>INTER COMPANY LOAN</v>
          </cell>
          <cell r="D78">
            <v>0</v>
          </cell>
        </row>
        <row r="79">
          <cell r="B79" t="str">
            <v>CASH IN HAND AND TEMPORARY LOAN</v>
          </cell>
          <cell r="D79">
            <v>252000</v>
          </cell>
        </row>
        <row r="80">
          <cell r="B80" t="str">
            <v>INCOMPLETE SESSION</v>
          </cell>
        </row>
        <row r="81">
          <cell r="D81">
            <v>-21621754.850000117</v>
          </cell>
        </row>
        <row r="82">
          <cell r="D82">
            <v>-1.9799994789063931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Jan"/>
      <sheetName val="Raw-JAN"/>
      <sheetName val="chandima"/>
      <sheetName val="devapriya"/>
      <sheetName val="dilhani"/>
      <sheetName val="rs"/>
      <sheetName val="shira"/>
      <sheetName val="VEHICLE"/>
      <sheetName val="BUD-D.XLS"/>
      <sheetName val="BUD-D_XLS"/>
      <sheetName val="Rate_Jan"/>
      <sheetName val="Stats"/>
      <sheetName val="BLProf"/>
      <sheetName val="PCOST-USD"/>
      <sheetName val="Article"/>
      <sheetName val="CUMAA"/>
      <sheetName val="6-15"/>
      <sheetName val="Index"/>
      <sheetName val="Bal Sheet Consolidation"/>
      <sheetName val="PP&amp;E 2007"/>
      <sheetName val="TLPL09"/>
      <sheetName val="excise reconsiliation"/>
      <sheetName val="Orders"/>
      <sheetName val="Bal_Sheet_Consolidation"/>
      <sheetName val="PP&amp;E_2007"/>
      <sheetName val="excise_reconsiliation"/>
      <sheetName val="BTL"/>
      <sheetName val="BUD-D_XLS1"/>
      <sheetName val="Bal_Sheet_Consolidation1"/>
      <sheetName val="BUD-D_XLS2"/>
      <sheetName val="Bal_Sheet_Consolidation2"/>
      <sheetName val="BUD-D_XLS3"/>
      <sheetName val="Bal_Sheet_Consolidation3"/>
      <sheetName val="BUD-D_XLS4"/>
      <sheetName val="Bal_Sheet_Consolidation4"/>
      <sheetName val="BUD-D_XLS6"/>
      <sheetName val="Bal_Sheet_Consolidation6"/>
      <sheetName val="BUD-D_XLS5"/>
      <sheetName val="Bal_Sheet_Consolidation5"/>
      <sheetName val="BUD-D_XLS10"/>
      <sheetName val="Bal_Sheet_Consolidation10"/>
      <sheetName val="BUD-D_XLS7"/>
      <sheetName val="Bal_Sheet_Consolidation7"/>
      <sheetName val="BUD-D_XLS8"/>
      <sheetName val="Bal_Sheet_Consolidation8"/>
      <sheetName val="BUD-D_XLS9"/>
      <sheetName val="Bal_Sheet_Consolidation9"/>
      <sheetName val="BUD-D_XLS11"/>
      <sheetName val="Bal_Sheet_Consolidation11"/>
      <sheetName val="BUD-D_XLS12"/>
      <sheetName val="Bal_Sheet_Consolidation12"/>
      <sheetName val="BUD-D_XLS13"/>
      <sheetName val="Bal_Sheet_Consolidation13"/>
      <sheetName val="BUD-D_XLS15"/>
      <sheetName val="Bal_Sheet_Consolidation15"/>
      <sheetName val="BUD-D_XLS14"/>
      <sheetName val="Bal_Sheet_Consolidation14"/>
      <sheetName val="BUD-D_XLS16"/>
      <sheetName val="Bal_Sheet_Consolidation16"/>
      <sheetName val="BUD-D_XLS17"/>
      <sheetName val="Bal_Sheet_Consolidation17"/>
      <sheetName val="BUD-D_XLS18"/>
      <sheetName val="BUD-D_XLS20"/>
      <sheetName val="Bal_Sheet_Consolidation19"/>
      <sheetName val="BUD-D_XLS19"/>
      <sheetName val="Bal_Sheet_Consolidation18"/>
      <sheetName val="BUD-D_XLS21"/>
      <sheetName val="Bal_Sheet_Consolidation20"/>
      <sheetName val="BUD-D_XLS23"/>
      <sheetName val="Bal_Sheet_Consolidation22"/>
      <sheetName val="BUD-D_XLS22"/>
      <sheetName val="Bal_Sheet_Consolidation21"/>
      <sheetName val="BUD-D_XLS24"/>
      <sheetName val="Bal_Sheet_Consolidation23"/>
      <sheetName val="BUD-D_XLS25"/>
      <sheetName val="Bal_Sheet_Consolidation24"/>
      <sheetName val="BUD-D_XLS26"/>
      <sheetName val="Bal_Sheet_Consolidation25"/>
      <sheetName val="BUD-D_XLS27"/>
      <sheetName val="Bal_Sheet_Consolidation26"/>
      <sheetName val="BUD-D_XLS28"/>
      <sheetName val="Bal_Sheet_Consolidation27"/>
      <sheetName val="BUD-D_XLS29"/>
      <sheetName val="Bal_Sheet_Consolidation28"/>
      <sheetName val="BUD-D_XLS30"/>
      <sheetName val="Bal_Sheet_Consolidation29"/>
      <sheetName val="BUD-D_XLS31"/>
      <sheetName val="Bal_Sheet_Consolidation30"/>
      <sheetName val="BUD-D_XLS32"/>
      <sheetName val="Bal_Sheet_Consolidation31"/>
      <sheetName val="Group Sales"/>
      <sheetName val="BUD-D_XLS33"/>
      <sheetName val="Bal_Sheet_Consolidation32"/>
      <sheetName val="Group_Sales"/>
      <sheetName val="BUD-D_XLS34"/>
      <sheetName val="Bal_Sheet_Consolidation33"/>
      <sheetName val="Group_Sales1"/>
      <sheetName val="Parameters"/>
      <sheetName val="Lease"/>
      <sheetName val="Working"/>
      <sheetName val="Sheet2"/>
      <sheetName val="RAWMAT"/>
      <sheetName val="CF"/>
      <sheetName val="BS"/>
      <sheetName val="IS STD"/>
    </sheetNames>
    <sheetDataSet>
      <sheetData sheetId="0" refreshError="1">
        <row r="5">
          <cell r="B5" t="str">
            <v>08815 03 010</v>
          </cell>
        </row>
        <row r="6">
          <cell r="B6" t="str">
            <v>08815 03 013</v>
          </cell>
        </row>
        <row r="7">
          <cell r="B7" t="str">
            <v>08815 03 016</v>
          </cell>
        </row>
        <row r="8">
          <cell r="B8" t="str">
            <v>08815 04 010</v>
          </cell>
        </row>
        <row r="9">
          <cell r="B9" t="str">
            <v>08815 04 013</v>
          </cell>
        </row>
        <row r="10">
          <cell r="B10" t="str">
            <v>08815 04 016</v>
          </cell>
        </row>
        <row r="11">
          <cell r="B11" t="str">
            <v>08815 1A 010</v>
          </cell>
        </row>
        <row r="12">
          <cell r="B12" t="str">
            <v>08815 1B 013</v>
          </cell>
        </row>
        <row r="13">
          <cell r="B13" t="str">
            <v>08815 1C 013</v>
          </cell>
        </row>
        <row r="14">
          <cell r="B14" t="str">
            <v>08815 2A 013</v>
          </cell>
        </row>
        <row r="15">
          <cell r="B15" t="str">
            <v>08815 2E 013</v>
          </cell>
        </row>
        <row r="16">
          <cell r="B16" t="str">
            <v>08815 DN 010</v>
          </cell>
        </row>
        <row r="17">
          <cell r="B17" t="str">
            <v>08815 DN 013</v>
          </cell>
        </row>
        <row r="18">
          <cell r="B18" t="str">
            <v>08815 ED 010</v>
          </cell>
        </row>
        <row r="19">
          <cell r="B19" t="str">
            <v>08815 FJ 010</v>
          </cell>
        </row>
        <row r="20">
          <cell r="B20" t="str">
            <v>08815 FO 008</v>
          </cell>
        </row>
        <row r="21">
          <cell r="B21" t="str">
            <v>08815 FO 010</v>
          </cell>
        </row>
        <row r="22">
          <cell r="B22" t="str">
            <v>08815 FO 013</v>
          </cell>
        </row>
        <row r="23">
          <cell r="B23" t="str">
            <v>0881_x0015_ FO 016</v>
          </cell>
        </row>
        <row r="24">
          <cell r="B24" t="str">
            <v>08815 GK 010</v>
          </cell>
        </row>
        <row r="25">
          <cell r="B25" t="str">
            <v>08815 GK 013</v>
          </cell>
        </row>
        <row r="26">
          <cell r="B26" t="str">
            <v>08815 GT 010</v>
          </cell>
        </row>
        <row r="27">
          <cell r="B27" t="str">
            <v>08815 IJ 008</v>
          </cell>
        </row>
        <row r="28">
          <cell r="B28" t="str">
            <v>08815 IJ 010</v>
          </cell>
        </row>
        <row r="29">
          <cell r="B29" t="str">
            <v>08815 IJ 013</v>
          </cell>
        </row>
        <row r="30">
          <cell r="B30" t="str">
            <v>08815 IJ 016</v>
          </cell>
        </row>
        <row r="31">
          <cell r="B31" t="str">
            <v>08815 IL 010</v>
          </cell>
        </row>
        <row r="32">
          <cell r="B32" t="str">
            <v>08815 IL 013</v>
          </cell>
        </row>
        <row r="33">
          <cell r="B33" t="str">
            <v>08815 LN 010</v>
          </cell>
        </row>
        <row r="34">
          <cell r="B34" t="str">
            <v>08815 LN 013</v>
          </cell>
        </row>
        <row r="35">
          <cell r="B35" t="str">
            <v>08815 LN 016</v>
          </cell>
        </row>
        <row r="36">
          <cell r="B36" t="str">
            <v>08815 MR 010</v>
          </cell>
        </row>
        <row r="37">
          <cell r="B37" t="str">
            <v>08815 MR 013</v>
          </cell>
        </row>
        <row r="38">
          <cell r="B38" t="str">
            <v>08815 PT 010</v>
          </cell>
        </row>
        <row r="39">
          <cell r="B39" t="str">
            <v>08815 RD 010</v>
          </cell>
        </row>
        <row r="40">
          <cell r="B40" t="str">
            <v>08815 TT 008</v>
          </cell>
        </row>
        <row r="41">
          <cell r="B41" t="str">
            <v>08815 TT 010</v>
          </cell>
        </row>
        <row r="42">
          <cell r="B42" t="str">
            <v>08815 TT 013</v>
          </cell>
        </row>
        <row r="43">
          <cell r="B43" t="str">
            <v>08815 TT 015</v>
          </cell>
        </row>
        <row r="44">
          <cell r="B44" t="str">
            <v>08815 UT 008</v>
          </cell>
        </row>
        <row r="45">
          <cell r="B45" t="str">
            <v>08815 UT 010</v>
          </cell>
        </row>
        <row r="46">
          <cell r="B46" t="str">
            <v>08815 UT 013</v>
          </cell>
        </row>
        <row r="47">
          <cell r="B47" t="str">
            <v>08815 UT 016</v>
          </cell>
        </row>
        <row r="48">
          <cell r="B48" t="str">
            <v>08815 WA 010</v>
          </cell>
        </row>
        <row r="49">
          <cell r="B49" t="str">
            <v>08815 WA 013</v>
          </cell>
        </row>
        <row r="50">
          <cell r="B50" t="str">
            <v>08815 WA 016</v>
          </cell>
        </row>
        <row r="51">
          <cell r="B51" t="str">
            <v>08815 YA 010</v>
          </cell>
        </row>
        <row r="52">
          <cell r="B52" t="str">
            <v>08815 YT 010</v>
          </cell>
        </row>
        <row r="53">
          <cell r="B53" t="str">
            <v>08815 YT 013</v>
          </cell>
        </row>
        <row r="54">
          <cell r="B54" t="str">
            <v>08815 YT 016</v>
          </cell>
        </row>
        <row r="55">
          <cell r="B55" t="str">
            <v>08815 ZJ 010</v>
          </cell>
        </row>
        <row r="56">
          <cell r="B56" t="str">
            <v>08967 03 009</v>
          </cell>
        </row>
        <row r="57">
          <cell r="B57" t="str">
            <v>08967 04 009</v>
          </cell>
        </row>
        <row r="58">
          <cell r="B58" t="str">
            <v>08967 DA 009</v>
          </cell>
        </row>
        <row r="59">
          <cell r="B59" t="str">
            <v>08967 DR 009</v>
          </cell>
        </row>
        <row r="60">
          <cell r="B60" t="str">
            <v>08967 ED 009</v>
          </cell>
        </row>
        <row r="61">
          <cell r="B61" t="str">
            <v>08967 ES 009</v>
          </cell>
        </row>
        <row r="62">
          <cell r="B62" t="str">
            <v>08967 FJ 009</v>
          </cell>
        </row>
        <row r="63">
          <cell r="B63" t="str">
            <v>08967 IL 009</v>
          </cell>
        </row>
        <row r="64">
          <cell r="B64" t="str">
            <v>08967 LP 009</v>
          </cell>
        </row>
        <row r="65">
          <cell r="B65" t="str">
            <v>08967 OF 009</v>
          </cell>
        </row>
        <row r="66">
          <cell r="B66" t="str">
            <v>08967 PJ 009</v>
          </cell>
        </row>
        <row r="67">
          <cell r="B67" t="str">
            <v>08967 TI 009</v>
          </cell>
        </row>
        <row r="68">
          <cell r="B68" t="str">
            <v>08967 UT 009</v>
          </cell>
        </row>
        <row r="69">
          <cell r="B69" t="str">
            <v>08967 WG 009</v>
          </cell>
        </row>
        <row r="70">
          <cell r="B70" t="str">
            <v>08967 YB 009</v>
          </cell>
        </row>
        <row r="71">
          <cell r="B71" t="str">
            <v>08967 YE 009</v>
          </cell>
        </row>
        <row r="72">
          <cell r="B72" t="str">
            <v>08967 ZJ 009</v>
          </cell>
        </row>
        <row r="73">
          <cell r="B73" t="str">
            <v>13112 FO 140</v>
          </cell>
        </row>
        <row r="74">
          <cell r="B74" t="str">
            <v>13199 03 152</v>
          </cell>
        </row>
        <row r="75">
          <cell r="B75" t="str">
            <v>13199 04 152</v>
          </cell>
        </row>
        <row r="76">
          <cell r="B76" t="str">
            <v>13199 2G 152</v>
          </cell>
        </row>
        <row r="77">
          <cell r="B77" t="str">
            <v>13199 ES 152</v>
          </cell>
        </row>
        <row r="78">
          <cell r="B78" t="str">
            <v>13199 FO 152</v>
          </cell>
        </row>
        <row r="79">
          <cell r="B79" t="str">
            <v>13199 IJ 152</v>
          </cell>
        </row>
        <row r="80">
          <cell r="B80" t="str">
            <v>13199 LP 152</v>
          </cell>
        </row>
        <row r="81">
          <cell r="B81" t="str">
            <v>13199 UT 152</v>
          </cell>
        </row>
        <row r="82">
          <cell r="B82" t="str">
            <v>15103 03 150</v>
          </cell>
        </row>
        <row r="83">
          <cell r="B83" t="str">
            <v>15103 04 150</v>
          </cell>
        </row>
        <row r="84">
          <cell r="B84" t="str">
            <v>15103 2R 150</v>
          </cell>
        </row>
        <row r="85">
          <cell r="B85" t="str">
            <v>15103 3F 150</v>
          </cell>
        </row>
        <row r="86">
          <cell r="B86" t="str">
            <v>15103 DA 150</v>
          </cell>
        </row>
        <row r="87">
          <cell r="B87" t="str">
            <v>15103 DN 150</v>
          </cell>
        </row>
        <row r="88">
          <cell r="B88" t="str">
            <v>15103 DR 150</v>
          </cell>
        </row>
        <row r="89">
          <cell r="B89" t="str">
            <v>15103 ED 150</v>
          </cell>
        </row>
        <row r="90">
          <cell r="B90" t="str">
            <v>15103 FJ 150</v>
          </cell>
        </row>
        <row r="91">
          <cell r="B91" t="str">
            <v>15103 FO 150</v>
          </cell>
        </row>
        <row r="92">
          <cell r="B92" t="str">
            <v>15103 GK 150</v>
          </cell>
        </row>
        <row r="93">
          <cell r="B93" t="str">
            <v>15103 IJ 150</v>
          </cell>
        </row>
        <row r="94">
          <cell r="B94" t="str">
            <v>15103 IL 150</v>
          </cell>
        </row>
        <row r="95">
          <cell r="B95" t="str">
            <v>15103 LP 150</v>
          </cell>
        </row>
        <row r="96">
          <cell r="B96" t="str">
            <v>15103 MR 150</v>
          </cell>
        </row>
        <row r="97">
          <cell r="B97" t="str">
            <v>15103 OF 150</v>
          </cell>
        </row>
        <row r="98">
          <cell r="B98" t="str">
            <v>15103 PJ 150</v>
          </cell>
        </row>
        <row r="99">
          <cell r="B99" t="str">
            <v>15103 QT 150</v>
          </cell>
        </row>
        <row r="100">
          <cell r="B100" t="str">
            <v>15103 RZ 150</v>
          </cell>
        </row>
        <row r="101">
          <cell r="B101" t="str">
            <v>15103 SZ 150</v>
          </cell>
        </row>
        <row r="102">
          <cell r="B102" t="str">
            <v>15103 TI 150</v>
          </cell>
        </row>
        <row r="103">
          <cell r="B103" t="str">
            <v>15103 TR 150</v>
          </cell>
        </row>
        <row r="104">
          <cell r="B104" t="str">
            <v>15103 UT 150</v>
          </cell>
        </row>
        <row r="105">
          <cell r="B105" t="str">
            <v>15103 WC 150</v>
          </cell>
        </row>
        <row r="106">
          <cell r="B106" t="str">
            <v>15103 WG 150</v>
          </cell>
        </row>
        <row r="107">
          <cell r="B107" t="str">
            <v>15103 YB 150</v>
          </cell>
        </row>
        <row r="108">
          <cell r="B108" t="str">
            <v>15103 YE 150</v>
          </cell>
        </row>
        <row r="109">
          <cell r="B109" t="str">
            <v>15103 ZJ 150</v>
          </cell>
        </row>
        <row r="110">
          <cell r="B110" t="str">
            <v>15104 2E 155</v>
          </cell>
        </row>
        <row r="111">
          <cell r="B111" t="str">
            <v>15104 2J 155</v>
          </cell>
        </row>
        <row r="112">
          <cell r="B112" t="str">
            <v>15104 3B 155</v>
          </cell>
        </row>
        <row r="113">
          <cell r="B113" t="str">
            <v>15104 3C 155</v>
          </cell>
        </row>
        <row r="114">
          <cell r="B114" t="str">
            <v>15104 3D 155</v>
          </cell>
        </row>
        <row r="115">
          <cell r="B115" t="str">
            <v>15104 3E 155</v>
          </cell>
        </row>
        <row r="116">
          <cell r="B116" t="str">
            <v>15159 EI 135</v>
          </cell>
        </row>
        <row r="117">
          <cell r="B117" t="str">
            <v>15232 OE 210</v>
          </cell>
        </row>
        <row r="118">
          <cell r="B118" t="str">
            <v>15236 04 140</v>
          </cell>
        </row>
        <row r="119">
          <cell r="B119" t="str">
            <v>15272 03 140</v>
          </cell>
        </row>
        <row r="120">
          <cell r="B120" t="str">
            <v>15272 04 140</v>
          </cell>
        </row>
        <row r="121">
          <cell r="B121" t="str">
            <v>15272 1B 140</v>
          </cell>
        </row>
        <row r="122">
          <cell r="B122" t="str">
            <v>15272 1C 140</v>
          </cell>
        </row>
        <row r="123">
          <cell r="B123" t="str">
            <v>15272 2A 140</v>
          </cell>
        </row>
        <row r="124">
          <cell r="B124" t="str">
            <v>15272 2E 140</v>
          </cell>
        </row>
        <row r="125">
          <cell r="B125" t="str">
            <v>15272 DL 140</v>
          </cell>
        </row>
        <row r="126">
          <cell r="B126" t="str">
            <v>15272 EI 140</v>
          </cell>
        </row>
        <row r="127">
          <cell r="B127" t="str">
            <v>15272 FE 140</v>
          </cell>
        </row>
        <row r="128">
          <cell r="B128" t="str">
            <v>15272 FO 140</v>
          </cell>
        </row>
        <row r="129">
          <cell r="B129" t="str">
            <v>15272 GK 140</v>
          </cell>
        </row>
        <row r="130">
          <cell r="B130" t="str">
            <v>15272 IJ 140</v>
          </cell>
        </row>
        <row r="131">
          <cell r="B131" t="str">
            <v>15272 IL 140</v>
          </cell>
        </row>
        <row r="132">
          <cell r="B132" t="str">
            <v>15272 NQ 140</v>
          </cell>
        </row>
        <row r="133">
          <cell r="B133" t="str">
            <v>15272 SP 140</v>
          </cell>
        </row>
        <row r="134">
          <cell r="B134" t="str">
            <v>15272 TR 140</v>
          </cell>
        </row>
        <row r="135">
          <cell r="B135" t="str">
            <v>15272 ZJ 140</v>
          </cell>
        </row>
        <row r="136">
          <cell r="B136" t="str">
            <v>15279 03 152</v>
          </cell>
        </row>
        <row r="137">
          <cell r="B137" t="str">
            <v>15286 03 140</v>
          </cell>
        </row>
        <row r="138">
          <cell r="B138" t="str">
            <v>15286 04 140</v>
          </cell>
        </row>
        <row r="139">
          <cell r="B139" t="str">
            <v>15286 FO 140</v>
          </cell>
        </row>
        <row r="140">
          <cell r="B140" t="str">
            <v>15286 IJ 140</v>
          </cell>
        </row>
        <row r="141">
          <cell r="B141" t="str">
            <v>15301 03 140</v>
          </cell>
        </row>
        <row r="142">
          <cell r="B142" t="str">
            <v>15301 03 145</v>
          </cell>
        </row>
        <row r="143">
          <cell r="B143" t="str">
            <v>15301 04 140</v>
          </cell>
        </row>
        <row r="144">
          <cell r="B144" t="str">
            <v>15301 04 145</v>
          </cell>
        </row>
        <row r="145">
          <cell r="B145" t="str">
            <v>15301 1A 140</v>
          </cell>
        </row>
        <row r="146">
          <cell r="B146" t="str">
            <v>15301 1B 140</v>
          </cell>
        </row>
        <row r="147">
          <cell r="B147" t="str">
            <v>15301 1C 140</v>
          </cell>
        </row>
        <row r="148">
          <cell r="B148" t="str">
            <v>15301 2A 140</v>
          </cell>
        </row>
        <row r="149">
          <cell r="B149" t="str">
            <v>15301 2E 140</v>
          </cell>
        </row>
        <row r="150">
          <cell r="B150" t="str">
            <v>15301 ED 140</v>
          </cell>
        </row>
        <row r="151">
          <cell r="B151" t="str">
            <v>15301 FJ 140</v>
          </cell>
        </row>
        <row r="152">
          <cell r="B152" t="str">
            <v>15301 FO 140</v>
          </cell>
        </row>
        <row r="153">
          <cell r="B153" t="str">
            <v>15301 GK 140</v>
          </cell>
        </row>
        <row r="154">
          <cell r="B154" t="str">
            <v>15301 IL 140</v>
          </cell>
        </row>
        <row r="155">
          <cell r="B155" t="str">
            <v>15301 ZJ 140</v>
          </cell>
        </row>
        <row r="156">
          <cell r="B156" t="str">
            <v>15302 03 145</v>
          </cell>
        </row>
        <row r="157">
          <cell r="B157" t="str">
            <v>15302 04 145</v>
          </cell>
        </row>
        <row r="158">
          <cell r="B158" t="str">
            <v>15302 2E 140</v>
          </cell>
        </row>
        <row r="159">
          <cell r="B159" t="str">
            <v>15303 03 140</v>
          </cell>
        </row>
        <row r="160">
          <cell r="B160" t="str">
            <v>15303 04 140</v>
          </cell>
        </row>
        <row r="161">
          <cell r="B161" t="str">
            <v>15303 1A 140</v>
          </cell>
        </row>
        <row r="162">
          <cell r="B162" t="str">
            <v>15303 1B 140</v>
          </cell>
        </row>
        <row r="163">
          <cell r="B163" t="str">
            <v>15303 1C 140</v>
          </cell>
        </row>
        <row r="164">
          <cell r="B164" t="str">
            <v>15303 2A 140</v>
          </cell>
        </row>
        <row r="165">
          <cell r="B165" t="str">
            <v>15303 2E 140</v>
          </cell>
        </row>
        <row r="166">
          <cell r="B166" t="str">
            <v>15303 2G 140</v>
          </cell>
        </row>
        <row r="167">
          <cell r="B167" t="str">
            <v>15303 DN 140</v>
          </cell>
        </row>
        <row r="168">
          <cell r="B168" t="str">
            <v>15303 DR 140</v>
          </cell>
        </row>
        <row r="169">
          <cell r="B169" t="str">
            <v>15303 EA 140</v>
          </cell>
        </row>
        <row r="170">
          <cell r="B170" t="str">
            <v>15303 ED 140</v>
          </cell>
        </row>
        <row r="171">
          <cell r="B171" t="str">
            <v>15303 ES 140</v>
          </cell>
        </row>
        <row r="172">
          <cell r="B172" t="str">
            <v>15303 FJ 140</v>
          </cell>
        </row>
        <row r="173">
          <cell r="B173" t="str">
            <v>15303 FO 140</v>
          </cell>
        </row>
        <row r="174">
          <cell r="B174" t="str">
            <v>15303 GK 140</v>
          </cell>
        </row>
        <row r="175">
          <cell r="B175" t="str">
            <v>15303 IJ 140</v>
          </cell>
        </row>
        <row r="176">
          <cell r="B176" t="str">
            <v>15303 IL 140</v>
          </cell>
        </row>
        <row r="177">
          <cell r="B177" t="str">
            <v>15303 LN 140</v>
          </cell>
        </row>
        <row r="178">
          <cell r="B178" t="str">
            <v>15303 LP 140</v>
          </cell>
        </row>
        <row r="179">
          <cell r="B179" t="str">
            <v>15303 MR 140</v>
          </cell>
        </row>
        <row r="180">
          <cell r="B180" t="str">
            <v>15303 NO 140</v>
          </cell>
        </row>
        <row r="181">
          <cell r="B181" t="str">
            <v>15303 NQ 140</v>
          </cell>
        </row>
        <row r="182">
          <cell r="B182" t="str">
            <v>15303 PJ 140</v>
          </cell>
        </row>
        <row r="183">
          <cell r="B183" t="str">
            <v>15303 PT 140</v>
          </cell>
        </row>
        <row r="184">
          <cell r="B184" t="str">
            <v>15303 RD 140</v>
          </cell>
        </row>
        <row r="185">
          <cell r="B185" t="str">
            <v>15303 SZ 140</v>
          </cell>
        </row>
        <row r="186">
          <cell r="B186" t="str">
            <v>15303 TI 140</v>
          </cell>
        </row>
        <row r="187">
          <cell r="B187" t="str">
            <v>15303 TT 140</v>
          </cell>
        </row>
        <row r="188">
          <cell r="B188" t="str">
            <v>15303 UT 140</v>
          </cell>
        </row>
        <row r="189">
          <cell r="B189" t="str">
            <v>15303 VJ 140</v>
          </cell>
        </row>
        <row r="190">
          <cell r="B190" t="str">
            <v>15303 WA 140</v>
          </cell>
        </row>
        <row r="191">
          <cell r="B191" t="str">
            <v>15303 WG 140</v>
          </cell>
        </row>
        <row r="192">
          <cell r="B192" t="str">
            <v>15303 WH 140</v>
          </cell>
        </row>
        <row r="193">
          <cell r="B193" t="str">
            <v>15303 YA 140</v>
          </cell>
        </row>
        <row r="194">
          <cell r="B194" t="str">
            <v>15303 YT 140</v>
          </cell>
        </row>
        <row r="195">
          <cell r="B195" t="str">
            <v>15303 ZJ 140</v>
          </cell>
        </row>
        <row r="196">
          <cell r="B196" t="str">
            <v>15339 03 122</v>
          </cell>
        </row>
        <row r="197">
          <cell r="B197" t="str">
            <v>15339 03 137</v>
          </cell>
        </row>
        <row r="198">
          <cell r="B198" t="str">
            <v>15339 04 137</v>
          </cell>
        </row>
        <row r="199">
          <cell r="B199" t="str">
            <v>15339 1B 137</v>
          </cell>
        </row>
        <row r="200">
          <cell r="B200" t="str">
            <v>15339 1C 137</v>
          </cell>
        </row>
        <row r="201">
          <cell r="B201" t="str">
            <v>15339 2A 137</v>
          </cell>
        </row>
        <row r="202">
          <cell r="B202" t="str">
            <v>15339 2E 137</v>
          </cell>
        </row>
        <row r="203">
          <cell r="B203" t="str">
            <v>15339 DN 137</v>
          </cell>
        </row>
        <row r="204">
          <cell r="B204" t="str">
            <v>15339 EA 137</v>
          </cell>
        </row>
        <row r="205">
          <cell r="B205" t="str">
            <v>15339 GK 137</v>
          </cell>
        </row>
        <row r="206">
          <cell r="B206" t="str">
            <v>15339 MR 137</v>
          </cell>
        </row>
        <row r="207">
          <cell r="B207" t="str">
            <v>15339 NO 137</v>
          </cell>
        </row>
        <row r="208">
          <cell r="B208" t="str">
            <v>15339 NQ 137</v>
          </cell>
        </row>
        <row r="209">
          <cell r="B209" t="str">
            <v>15339 SP 137</v>
          </cell>
        </row>
        <row r="210">
          <cell r="B210" t="str">
            <v>15339 SZ 137</v>
          </cell>
        </row>
        <row r="211">
          <cell r="B211" t="str">
            <v>15339 TR 137</v>
          </cell>
        </row>
        <row r="212">
          <cell r="B212" t="str">
            <v>15339 VJ 137</v>
          </cell>
        </row>
        <row r="213">
          <cell r="B213" t="str">
            <v>15381 03 137</v>
          </cell>
        </row>
        <row r="214">
          <cell r="B214" t="str">
            <v>15381 03 225</v>
          </cell>
        </row>
        <row r="215">
          <cell r="B215" t="str">
            <v>15385 1B 145</v>
          </cell>
        </row>
        <row r="216">
          <cell r="B216" t="str">
            <v>15385 1C 145</v>
          </cell>
        </row>
        <row r="217">
          <cell r="B217" t="str">
            <v>15385 2A 145</v>
          </cell>
        </row>
        <row r="218">
          <cell r="B218" t="str">
            <v>15385 2E 145</v>
          </cell>
        </row>
        <row r="219">
          <cell r="B219" t="str">
            <v>15391 03 183</v>
          </cell>
        </row>
        <row r="220">
          <cell r="B220" t="str">
            <v>15391 03 193</v>
          </cell>
        </row>
        <row r="221">
          <cell r="B221" t="str">
            <v>15391 04 183</v>
          </cell>
        </row>
        <row r="222">
          <cell r="B222" t="str">
            <v>15391 1A 183</v>
          </cell>
        </row>
        <row r="223">
          <cell r="B223" t="str">
            <v>15391 1B 183</v>
          </cell>
        </row>
        <row r="224">
          <cell r="B224" t="str">
            <v>15391 2A 183</v>
          </cell>
        </row>
        <row r="225">
          <cell r="B225" t="str">
            <v>15391 2E 183</v>
          </cell>
        </row>
        <row r="226">
          <cell r="B226" t="str">
            <v>15391 2G 183</v>
          </cell>
        </row>
        <row r="227">
          <cell r="B227" t="str">
            <v>15391 ED 183</v>
          </cell>
        </row>
        <row r="228">
          <cell r="B228" t="str">
            <v>15391 ES 183</v>
          </cell>
        </row>
        <row r="229">
          <cell r="B229" t="str">
            <v>15391 FJ 183</v>
          </cell>
        </row>
        <row r="230">
          <cell r="B230" t="str">
            <v>15391 IL 183</v>
          </cell>
        </row>
        <row r="231">
          <cell r="B231" t="str">
            <v>15391 LP 183</v>
          </cell>
        </row>
        <row r="232">
          <cell r="B232" t="str">
            <v>15391 UT 183</v>
          </cell>
        </row>
        <row r="233">
          <cell r="B233" t="str">
            <v>15391 ZJ 183</v>
          </cell>
        </row>
        <row r="234">
          <cell r="B234" t="str">
            <v>15412 03 140</v>
          </cell>
        </row>
        <row r="235">
          <cell r="B235" t="str">
            <v>15412 03 142</v>
          </cell>
        </row>
        <row r="236">
          <cell r="B236" t="str">
            <v>15412 03 C83</v>
          </cell>
        </row>
        <row r="237">
          <cell r="B237" t="str">
            <v>15412 04 142</v>
          </cell>
        </row>
        <row r="238">
          <cell r="B238" t="str">
            <v>15412 1B 142</v>
          </cell>
        </row>
        <row r="239">
          <cell r="B239" t="str">
            <v>15412 2A 142</v>
          </cell>
        </row>
        <row r="240">
          <cell r="B240" t="str">
            <v>15412 2E 142</v>
          </cell>
        </row>
        <row r="241">
          <cell r="B241" t="str">
            <v>15412 EA 140</v>
          </cell>
        </row>
        <row r="242">
          <cell r="B242" t="str">
            <v>15412 FO 142</v>
          </cell>
        </row>
        <row r="243">
          <cell r="B243" t="str">
            <v>15412 IJ 142</v>
          </cell>
        </row>
        <row r="244">
          <cell r="B244" t="str">
            <v>15412 YT 142</v>
          </cell>
        </row>
        <row r="245">
          <cell r="B245" t="str">
            <v>15418 03 140</v>
          </cell>
        </row>
        <row r="246">
          <cell r="B246" t="str">
            <v>15418 04 140</v>
          </cell>
        </row>
        <row r="247">
          <cell r="B247" t="str">
            <v>15418 DN 140</v>
          </cell>
        </row>
        <row r="248">
          <cell r="B248" t="str">
            <v>15418 GK 140</v>
          </cell>
        </row>
        <row r="249">
          <cell r="B249" t="str">
            <v>15418 MR 140</v>
          </cell>
        </row>
        <row r="250">
          <cell r="B250" t="str">
            <v>15428 03 140</v>
          </cell>
        </row>
        <row r="251">
          <cell r="B251" t="str">
            <v>15428 03 180</v>
          </cell>
        </row>
        <row r="252">
          <cell r="B252" t="str">
            <v>15428 04 180</v>
          </cell>
        </row>
        <row r="253">
          <cell r="B253" t="str">
            <v>15428 1A 180</v>
          </cell>
        </row>
        <row r="254">
          <cell r="B254" t="str">
            <v>15428 ED 180</v>
          </cell>
        </row>
        <row r="255">
          <cell r="B255" t="str">
            <v>15428 FJ 180</v>
          </cell>
        </row>
        <row r="256">
          <cell r="B256" t="str">
            <v>15428 IL 180</v>
          </cell>
        </row>
        <row r="257">
          <cell r="B257" t="str">
            <v>15428 ZJ 180</v>
          </cell>
        </row>
        <row r="258">
          <cell r="B258" t="str">
            <v>17918 03 135</v>
          </cell>
        </row>
        <row r="259">
          <cell r="B259" t="str">
            <v>17918 04 135</v>
          </cell>
        </row>
        <row r="260">
          <cell r="B260" t="str">
            <v>17918 1A 135</v>
          </cell>
        </row>
        <row r="261">
          <cell r="B261" t="str">
            <v>17918 ED 135</v>
          </cell>
        </row>
        <row r="262">
          <cell r="B262" t="str">
            <v>17918 IL 135</v>
          </cell>
        </row>
        <row r="263">
          <cell r="B263" t="str">
            <v>17918 ZJ 135</v>
          </cell>
        </row>
        <row r="264">
          <cell r="B264" t="str">
            <v>17936 03 132</v>
          </cell>
        </row>
        <row r="265">
          <cell r="B265" t="str">
            <v>17936 FO 132</v>
          </cell>
        </row>
        <row r="266">
          <cell r="B266" t="str">
            <v>17936 IJ 132</v>
          </cell>
        </row>
        <row r="267">
          <cell r="B267" t="str">
            <v>17936 LN 132</v>
          </cell>
        </row>
        <row r="268">
          <cell r="B268" t="str">
            <v>17936 TT 132</v>
          </cell>
        </row>
        <row r="269">
          <cell r="B269" t="str">
            <v>17936 UT 132</v>
          </cell>
        </row>
        <row r="270">
          <cell r="B270" t="str">
            <v>17936 WA 132</v>
          </cell>
        </row>
        <row r="271">
          <cell r="B271" t="str">
            <v>17941 03 110</v>
          </cell>
        </row>
        <row r="272">
          <cell r="B272" t="str">
            <v>17943 03 105</v>
          </cell>
        </row>
        <row r="273">
          <cell r="B273" t="str">
            <v>17943 04 105</v>
          </cell>
        </row>
        <row r="274">
          <cell r="B274" t="str">
            <v>17944 03 105</v>
          </cell>
        </row>
        <row r="275">
          <cell r="B275" t="str">
            <v>17944 04 105</v>
          </cell>
        </row>
        <row r="276">
          <cell r="B276" t="str">
            <v>17945 FO 134</v>
          </cell>
        </row>
        <row r="277">
          <cell r="B277" t="str">
            <v>17945 YT 134</v>
          </cell>
        </row>
        <row r="278">
          <cell r="B278" t="str">
            <v>18094 03 139</v>
          </cell>
        </row>
        <row r="279">
          <cell r="B279" t="str">
            <v>18094 YT 139</v>
          </cell>
        </row>
        <row r="280">
          <cell r="B280" t="str">
            <v>18099 03 140</v>
          </cell>
        </row>
        <row r="281">
          <cell r="B281" t="str">
            <v>18202 03 100</v>
          </cell>
        </row>
        <row r="282">
          <cell r="B282" t="str">
            <v>18202 04 100</v>
          </cell>
        </row>
        <row r="283">
          <cell r="B283" t="str">
            <v>18202 1A 100</v>
          </cell>
        </row>
        <row r="284">
          <cell r="B284" t="str">
            <v>18202 1B 100</v>
          </cell>
        </row>
        <row r="285">
          <cell r="B285" t="str">
            <v>18202 1C 100</v>
          </cell>
        </row>
        <row r="286">
          <cell r="B286" t="str">
            <v>18202 2A 100</v>
          </cell>
        </row>
        <row r="287">
          <cell r="B287" t="str">
            <v>18202 2E 100</v>
          </cell>
        </row>
        <row r="288">
          <cell r="B288" t="str">
            <v>18202 2M 100</v>
          </cell>
        </row>
        <row r="289">
          <cell r="B289" t="str">
            <v>18202 DN 100</v>
          </cell>
        </row>
        <row r="290">
          <cell r="B290" t="str">
            <v>18202 EA 100</v>
          </cell>
        </row>
        <row r="291">
          <cell r="B291" t="str">
            <v>18202 ED 100</v>
          </cell>
        </row>
        <row r="292">
          <cell r="B292" t="str">
            <v>18202 EI 100</v>
          </cell>
        </row>
        <row r="293">
          <cell r="B293" t="str">
            <v>18202 FE 100</v>
          </cell>
        </row>
        <row r="294">
          <cell r="B294" t="str">
            <v>18202 FJ 100</v>
          </cell>
        </row>
        <row r="295">
          <cell r="B295" t="str">
            <v>18202 FO 100</v>
          </cell>
        </row>
        <row r="296">
          <cell r="B296" t="str">
            <v>18202 GK 100</v>
          </cell>
        </row>
        <row r="297">
          <cell r="B297" t="str">
            <v>18202 IJ 100</v>
          </cell>
        </row>
        <row r="298">
          <cell r="B298" t="str">
            <v>18202 IL 100</v>
          </cell>
        </row>
        <row r="299">
          <cell r="B299" t="str">
            <v>18202 MR 100</v>
          </cell>
        </row>
        <row r="300">
          <cell r="B300" t="str">
            <v>18202 NO 100</v>
          </cell>
        </row>
        <row r="301">
          <cell r="B301" t="str">
            <v>18202 NQ 100</v>
          </cell>
        </row>
        <row r="302">
          <cell r="B302" t="str">
            <v>18202 SP 100</v>
          </cell>
        </row>
        <row r="303">
          <cell r="B303" t="str">
            <v>18202 SZ 100</v>
          </cell>
        </row>
        <row r="304">
          <cell r="B304" t="str">
            <v>18202 TR 100</v>
          </cell>
        </row>
        <row r="305">
          <cell r="B305" t="str">
            <v>18202 UT 100</v>
          </cell>
        </row>
        <row r="306">
          <cell r="B306" t="str">
            <v>18202 VJ 100</v>
          </cell>
        </row>
        <row r="307">
          <cell r="B307" t="str">
            <v>18202 YT 100</v>
          </cell>
        </row>
        <row r="308">
          <cell r="B308" t="str">
            <v>18202 ZJ 100</v>
          </cell>
        </row>
        <row r="309">
          <cell r="B309" t="str">
            <v>18349 00 130</v>
          </cell>
        </row>
        <row r="310">
          <cell r="B310" t="str">
            <v>18402 03 140</v>
          </cell>
        </row>
        <row r="311">
          <cell r="B311" t="str">
            <v>18942 03 110</v>
          </cell>
        </row>
        <row r="312">
          <cell r="B312" t="str">
            <v>23710 26 135</v>
          </cell>
        </row>
        <row r="313">
          <cell r="B313" t="str">
            <v>23735 03 147</v>
          </cell>
        </row>
        <row r="314">
          <cell r="B314" t="str">
            <v>23742 03 140</v>
          </cell>
        </row>
        <row r="315">
          <cell r="B315" t="str">
            <v>23744 03 140</v>
          </cell>
        </row>
        <row r="316">
          <cell r="B316" t="str">
            <v>23749 03 145</v>
          </cell>
        </row>
        <row r="317">
          <cell r="B317" t="str">
            <v>23753 03 147</v>
          </cell>
        </row>
        <row r="318">
          <cell r="B318" t="str">
            <v>23781 1B 137</v>
          </cell>
        </row>
        <row r="319">
          <cell r="B319" t="str">
            <v>23787 03 137</v>
          </cell>
        </row>
        <row r="320">
          <cell r="B320" t="str">
            <v>23787 04 137</v>
          </cell>
        </row>
        <row r="321">
          <cell r="B321" t="str">
            <v>23787 1B 137</v>
          </cell>
        </row>
        <row r="322">
          <cell r="B322" t="str">
            <v>23787 1C 137</v>
          </cell>
        </row>
        <row r="323">
          <cell r="B323" t="str">
            <v>23787 2A 137</v>
          </cell>
        </row>
        <row r="324">
          <cell r="B324" t="str">
            <v>23787 2E 137</v>
          </cell>
        </row>
        <row r="325">
          <cell r="B325" t="str">
            <v>23787 2J 137</v>
          </cell>
        </row>
        <row r="326">
          <cell r="B326" t="str">
            <v>23810 26 135</v>
          </cell>
        </row>
        <row r="327">
          <cell r="B327" t="str">
            <v>23842 03 135</v>
          </cell>
        </row>
        <row r="328">
          <cell r="B328" t="str">
            <v>23842 03 215</v>
          </cell>
        </row>
        <row r="329">
          <cell r="B329" t="str">
            <v>23844 03 135</v>
          </cell>
        </row>
        <row r="330">
          <cell r="B330" t="str">
            <v>23942 03 135</v>
          </cell>
        </row>
        <row r="331">
          <cell r="B331" t="str">
            <v>24121 ZJ 127</v>
          </cell>
        </row>
        <row r="332">
          <cell r="B332" t="str">
            <v>24821 03 135</v>
          </cell>
        </row>
        <row r="333">
          <cell r="B333" t="str">
            <v>24821 04 135</v>
          </cell>
        </row>
        <row r="334">
          <cell r="B334" t="str">
            <v>24821 DN 135</v>
          </cell>
        </row>
        <row r="335">
          <cell r="B335" t="str">
            <v>24821 GK 135</v>
          </cell>
        </row>
        <row r="336">
          <cell r="B336" t="str">
            <v>24821 MR 135</v>
          </cell>
        </row>
        <row r="337">
          <cell r="B337" t="str">
            <v>26319 03 000</v>
          </cell>
        </row>
        <row r="338">
          <cell r="B338" t="str">
            <v>26319 26 000</v>
          </cell>
        </row>
        <row r="339">
          <cell r="B339" t="str">
            <v>26381 26 000</v>
          </cell>
        </row>
        <row r="340">
          <cell r="B340" t="str">
            <v>26970 1B 000</v>
          </cell>
        </row>
        <row r="341">
          <cell r="B341" t="str">
            <v>26970 1C 000</v>
          </cell>
        </row>
        <row r="342">
          <cell r="B342" t="str">
            <v>26970 2E 000</v>
          </cell>
        </row>
        <row r="343">
          <cell r="B343" t="str">
            <v>27223 03 092</v>
          </cell>
        </row>
        <row r="344">
          <cell r="B344" t="str">
            <v>28121 03 127</v>
          </cell>
        </row>
        <row r="345">
          <cell r="B345" t="str">
            <v>28121 04 127</v>
          </cell>
        </row>
        <row r="346">
          <cell r="B346" t="str">
            <v>28121 ZJ 127</v>
          </cell>
        </row>
        <row r="347">
          <cell r="B347" t="str">
            <v>28328 03 000</v>
          </cell>
        </row>
        <row r="348">
          <cell r="B348" t="str">
            <v>28328 04 000</v>
          </cell>
        </row>
        <row r="349">
          <cell r="B349" t="str">
            <v>28328 1B 000</v>
          </cell>
        </row>
        <row r="350">
          <cell r="B350" t="str">
            <v>28328 1C 000</v>
          </cell>
        </row>
        <row r="351">
          <cell r="B351" t="str">
            <v>28328 2J 000</v>
          </cell>
        </row>
        <row r="352">
          <cell r="B352" t="str">
            <v>28329 2E 000</v>
          </cell>
        </row>
        <row r="353">
          <cell r="B353" t="str">
            <v>28329 2J 000</v>
          </cell>
        </row>
        <row r="354">
          <cell r="B354" t="str">
            <v>28329 3A 000</v>
          </cell>
        </row>
        <row r="355">
          <cell r="B355" t="str">
            <v>28329 3B 000</v>
          </cell>
        </row>
        <row r="356">
          <cell r="B356" t="str">
            <v>28906 03 011</v>
          </cell>
        </row>
        <row r="357">
          <cell r="B357" t="str">
            <v>28906 04 011</v>
          </cell>
        </row>
        <row r="358">
          <cell r="B358" t="str">
            <v>28906 C9 011</v>
          </cell>
        </row>
        <row r="359">
          <cell r="B359" t="str">
            <v>28906 FO 011</v>
          </cell>
        </row>
        <row r="360">
          <cell r="B360" t="str">
            <v>28906 IJ 011</v>
          </cell>
        </row>
        <row r="361">
          <cell r="B361" t="str">
            <v>28906 K9 011</v>
          </cell>
        </row>
        <row r="362">
          <cell r="B362" t="str">
            <v>28906 LN 011</v>
          </cell>
        </row>
        <row r="363">
          <cell r="B363" t="str">
            <v>28906 TT 011</v>
          </cell>
        </row>
        <row r="364">
          <cell r="B364" t="str">
            <v>28906 UT 011</v>
          </cell>
        </row>
        <row r="365">
          <cell r="B365" t="str">
            <v>28906 WA 011</v>
          </cell>
        </row>
        <row r="366">
          <cell r="B366" t="str">
            <v>28906 YT 011</v>
          </cell>
        </row>
        <row r="367">
          <cell r="B367" t="str">
            <v>28907 03 011</v>
          </cell>
        </row>
        <row r="368">
          <cell r="B368" t="str">
            <v>28907 04 011</v>
          </cell>
        </row>
        <row r="369">
          <cell r="B369" t="str">
            <v>28907 C9 011</v>
          </cell>
        </row>
        <row r="370">
          <cell r="B370" t="str">
            <v>28907 FO 011</v>
          </cell>
        </row>
        <row r="371">
          <cell r="B371" t="str">
            <v>28907 IJ 011</v>
          </cell>
        </row>
        <row r="372">
          <cell r="B372" t="str">
            <v>28907 K9 011</v>
          </cell>
        </row>
        <row r="373">
          <cell r="B373" t="str">
            <v>28907 LN 011</v>
          </cell>
        </row>
        <row r="374">
          <cell r="B374" t="str">
            <v>28907 TT 011</v>
          </cell>
        </row>
        <row r="375">
          <cell r="B375" t="str">
            <v>28907 UT 011</v>
          </cell>
        </row>
        <row r="376">
          <cell r="B376" t="str">
            <v>28907 WA 011</v>
          </cell>
        </row>
        <row r="377">
          <cell r="B377" t="str">
            <v>28907 YT 011</v>
          </cell>
        </row>
        <row r="378">
          <cell r="B378" t="str">
            <v>28908 K9 000</v>
          </cell>
        </row>
        <row r="379">
          <cell r="B379" t="str">
            <v>28908 TT 000</v>
          </cell>
        </row>
        <row r="380">
          <cell r="B380" t="str">
            <v>28909 K9 000</v>
          </cell>
        </row>
        <row r="381">
          <cell r="B381" t="str">
            <v>28909 TT 000</v>
          </cell>
        </row>
        <row r="382">
          <cell r="B382" t="str">
            <v>28910 03 022</v>
          </cell>
        </row>
        <row r="383">
          <cell r="B383" t="str">
            <v>28910 04 022</v>
          </cell>
        </row>
        <row r="384">
          <cell r="B384" t="str">
            <v>28910 C9 022</v>
          </cell>
        </row>
        <row r="385">
          <cell r="B385" t="str">
            <v>28910 FO 022</v>
          </cell>
        </row>
        <row r="386">
          <cell r="B386" t="str">
            <v>28910 IJ 022</v>
          </cell>
        </row>
        <row r="387">
          <cell r="B387" t="str">
            <v>28910 K9 022</v>
          </cell>
        </row>
        <row r="388">
          <cell r="B388" t="str">
            <v>28910 LN 022</v>
          </cell>
        </row>
        <row r="389">
          <cell r="B389" t="str">
            <v>28910 TT 022</v>
          </cell>
        </row>
        <row r="390">
          <cell r="B390" t="str">
            <v>28910 UT 022</v>
          </cell>
        </row>
        <row r="391">
          <cell r="B391" t="str">
            <v>28910 WA 022</v>
          </cell>
        </row>
        <row r="392">
          <cell r="B392" t="str">
            <v>28910 YT 022</v>
          </cell>
        </row>
        <row r="393">
          <cell r="B393" t="str">
            <v>28977 04 000</v>
          </cell>
        </row>
        <row r="394">
          <cell r="B394" t="str">
            <v>32094 03 220</v>
          </cell>
        </row>
        <row r="395">
          <cell r="B395" t="str">
            <v>32094 04 220</v>
          </cell>
        </row>
        <row r="396">
          <cell r="B396" t="str">
            <v>32094 ZJ 220</v>
          </cell>
        </row>
        <row r="397">
          <cell r="B397" t="str">
            <v>32132 03 195</v>
          </cell>
        </row>
        <row r="398">
          <cell r="B398" t="str">
            <v>32132 03 215</v>
          </cell>
        </row>
        <row r="399">
          <cell r="B399" t="str">
            <v>32132 26 195</v>
          </cell>
        </row>
        <row r="400">
          <cell r="B400" t="str">
            <v>32521 03 175</v>
          </cell>
        </row>
        <row r="401">
          <cell r="B401" t="str">
            <v>32527 03 150</v>
          </cell>
        </row>
        <row r="402">
          <cell r="B402" t="str">
            <v>32527 04 150</v>
          </cell>
        </row>
        <row r="403">
          <cell r="B403" t="str">
            <v>32527 DN 150</v>
          </cell>
        </row>
        <row r="404">
          <cell r="B404" t="str">
            <v>32527 GK 150</v>
          </cell>
        </row>
        <row r="405">
          <cell r="B405" t="str">
            <v>32527 MR 150</v>
          </cell>
        </row>
        <row r="406">
          <cell r="B406" t="str">
            <v>32692 03 215</v>
          </cell>
        </row>
        <row r="407">
          <cell r="B407" t="str">
            <v>32692 26 215</v>
          </cell>
        </row>
        <row r="408">
          <cell r="B408" t="str">
            <v>32692 TX 205</v>
          </cell>
        </row>
        <row r="409">
          <cell r="B409" t="str">
            <v>32903 FO 220</v>
          </cell>
        </row>
        <row r="410">
          <cell r="B410" t="str">
            <v>32903 IJ 220</v>
          </cell>
        </row>
        <row r="411">
          <cell r="B411" t="str">
            <v>32903 UT 220</v>
          </cell>
        </row>
        <row r="412">
          <cell r="B412" t="str">
            <v>32904 03 152</v>
          </cell>
        </row>
        <row r="413">
          <cell r="B413" t="str">
            <v>32904 04 150</v>
          </cell>
        </row>
        <row r="414">
          <cell r="B414" t="str">
            <v>32904 04 152</v>
          </cell>
        </row>
        <row r="415">
          <cell r="B415" t="str">
            <v>32904 1A 152</v>
          </cell>
        </row>
        <row r="416">
          <cell r="B416" t="str">
            <v>32904 2E 152</v>
          </cell>
        </row>
        <row r="417">
          <cell r="B417" t="str">
            <v>32904 2G 152</v>
          </cell>
        </row>
        <row r="418">
          <cell r="B418" t="str">
            <v>32904 2J 152</v>
          </cell>
        </row>
        <row r="419">
          <cell r="B419" t="str">
            <v>32904 3A 152</v>
          </cell>
        </row>
        <row r="420">
          <cell r="B420" t="str">
            <v>32904 3C 152</v>
          </cell>
        </row>
        <row r="421">
          <cell r="B421" t="str">
            <v>32904 3D 152</v>
          </cell>
        </row>
        <row r="422">
          <cell r="B422" t="str">
            <v>32904 3E 152</v>
          </cell>
        </row>
        <row r="423">
          <cell r="B423" t="str">
            <v>32904 DR 152</v>
          </cell>
        </row>
        <row r="424">
          <cell r="B424" t="str">
            <v>32904 ED 152</v>
          </cell>
        </row>
        <row r="425">
          <cell r="B425" t="str">
            <v>32904 ES 152</v>
          </cell>
        </row>
        <row r="426">
          <cell r="B426" t="str">
            <v>32904 FJ 152</v>
          </cell>
        </row>
        <row r="427">
          <cell r="B427" t="str">
            <v>32904 FO 152</v>
          </cell>
        </row>
        <row r="428">
          <cell r="B428" t="str">
            <v>32904 IJ 152</v>
          </cell>
        </row>
        <row r="429">
          <cell r="B429" t="str">
            <v>32904 IL 152</v>
          </cell>
        </row>
        <row r="430">
          <cell r="B430" t="str">
            <v>32904 LN 152</v>
          </cell>
        </row>
        <row r="431">
          <cell r="B431" t="str">
            <v>32904 LP 152</v>
          </cell>
        </row>
        <row r="432">
          <cell r="B432" t="str">
            <v>32904 OF 152</v>
          </cell>
        </row>
        <row r="433">
          <cell r="B433" t="str">
            <v>32904 PJ 152</v>
          </cell>
        </row>
        <row r="434">
          <cell r="B434" t="str">
            <v>32904 PT 152</v>
          </cell>
        </row>
        <row r="435">
          <cell r="B435" t="str">
            <v>32904 RD 152</v>
          </cell>
        </row>
        <row r="436">
          <cell r="B436" t="str">
            <v>32904 TI 152</v>
          </cell>
        </row>
        <row r="437">
          <cell r="B437" t="str">
            <v>32904 UT 152</v>
          </cell>
        </row>
        <row r="438">
          <cell r="B438" t="str">
            <v>32904 WA 152</v>
          </cell>
        </row>
        <row r="439">
          <cell r="B439" t="str">
            <v>32904 WG 152</v>
          </cell>
        </row>
        <row r="440">
          <cell r="B440" t="str">
            <v>32904 WH 152</v>
          </cell>
        </row>
        <row r="441">
          <cell r="B441" t="str">
            <v>32904 YA 152</v>
          </cell>
        </row>
        <row r="442">
          <cell r="B442" t="str">
            <v>32904 YB 152</v>
          </cell>
        </row>
        <row r="443">
          <cell r="B443" t="str">
            <v>32904 YE 152</v>
          </cell>
        </row>
        <row r="444">
          <cell r="B444" t="str">
            <v>32904 YT 152</v>
          </cell>
        </row>
        <row r="445">
          <cell r="B445" t="str">
            <v>32904 ZJ 152</v>
          </cell>
        </row>
        <row r="446">
          <cell r="B446" t="str">
            <v>32928 03 147</v>
          </cell>
        </row>
        <row r="447">
          <cell r="B447" t="str">
            <v>32928 03 152</v>
          </cell>
        </row>
        <row r="448">
          <cell r="B448" t="str">
            <v>32928 04 147</v>
          </cell>
        </row>
        <row r="449">
          <cell r="B449" t="str">
            <v>32928 04 152</v>
          </cell>
        </row>
        <row r="450">
          <cell r="B450" t="str">
            <v>32928 FO 147</v>
          </cell>
        </row>
        <row r="451">
          <cell r="B451" t="str">
            <v>32928 FO 152</v>
          </cell>
        </row>
        <row r="452">
          <cell r="B452" t="str">
            <v>32928 IJ 147</v>
          </cell>
        </row>
        <row r="453">
          <cell r="B453" t="str">
            <v>32928 LN 152</v>
          </cell>
        </row>
        <row r="454">
          <cell r="B454" t="str">
            <v>32928 TT 152</v>
          </cell>
        </row>
        <row r="455">
          <cell r="B455" t="str">
            <v>32928 UT 152</v>
          </cell>
        </row>
        <row r="456">
          <cell r="B456" t="str">
            <v>32928 WA 147</v>
          </cell>
        </row>
        <row r="457">
          <cell r="B457" t="str">
            <v>32928 WA 152</v>
          </cell>
        </row>
        <row r="458">
          <cell r="B458" t="str">
            <v>32928 YT 147</v>
          </cell>
        </row>
        <row r="459">
          <cell r="B459" t="str">
            <v>32928 YT 152</v>
          </cell>
        </row>
        <row r="460">
          <cell r="B460" t="str">
            <v>32937 03 147</v>
          </cell>
        </row>
        <row r="461">
          <cell r="B461" t="str">
            <v>32951 03 085</v>
          </cell>
        </row>
        <row r="462">
          <cell r="B462" t="str">
            <v>32954 03 144</v>
          </cell>
        </row>
        <row r="463">
          <cell r="B463" t="str">
            <v>32954 04 144</v>
          </cell>
        </row>
        <row r="464">
          <cell r="B464" t="str">
            <v>32954 1B 144</v>
          </cell>
        </row>
        <row r="465">
          <cell r="B465" t="str">
            <v>32954 1C 144</v>
          </cell>
        </row>
        <row r="466">
          <cell r="B466" t="str">
            <v>32954 2A 144</v>
          </cell>
        </row>
        <row r="467">
          <cell r="B467" t="str">
            <v>32954 2E 144</v>
          </cell>
        </row>
        <row r="468">
          <cell r="B468" t="str">
            <v>35201 03 010</v>
          </cell>
        </row>
        <row r="469">
          <cell r="B469" t="str">
            <v>35201 03 012</v>
          </cell>
        </row>
        <row r="470">
          <cell r="B470" t="str">
            <v>35201 04 010</v>
          </cell>
        </row>
        <row r="471">
          <cell r="B471" t="str">
            <v>35201 04 012</v>
          </cell>
        </row>
        <row r="472">
          <cell r="B472" t="str">
            <v>35201 1A 010</v>
          </cell>
        </row>
        <row r="473">
          <cell r="B473" t="str">
            <v>35201 1A 012</v>
          </cell>
        </row>
        <row r="474">
          <cell r="B474" t="str">
            <v>35201 26 012</v>
          </cell>
        </row>
        <row r="475">
          <cell r="B475" t="str">
            <v>35201 2G 010</v>
          </cell>
        </row>
        <row r="476">
          <cell r="B476" t="str">
            <v>35201 2G 012</v>
          </cell>
        </row>
        <row r="477">
          <cell r="B477" t="str">
            <v>35201 DA 010</v>
          </cell>
        </row>
        <row r="478">
          <cell r="B478" t="str">
            <v>35201 DA 012</v>
          </cell>
        </row>
        <row r="479">
          <cell r="B479" t="str">
            <v>35201 DR 010</v>
          </cell>
        </row>
        <row r="480">
          <cell r="B480" t="str">
            <v>35201 DR 012</v>
          </cell>
        </row>
        <row r="481">
          <cell r="B481" t="str">
            <v>35201 DT 010</v>
          </cell>
        </row>
        <row r="482">
          <cell r="B482" t="str">
            <v>35201 ED 010</v>
          </cell>
        </row>
        <row r="483">
          <cell r="B483" t="str">
            <v>35201 ED 012</v>
          </cell>
        </row>
        <row r="484">
          <cell r="B484" t="str">
            <v>35201 ES 010</v>
          </cell>
        </row>
        <row r="485">
          <cell r="B485" t="str">
            <v>35201 ES 012</v>
          </cell>
        </row>
        <row r="486">
          <cell r="B486" t="str">
            <v>35201 FJ 010</v>
          </cell>
        </row>
        <row r="487">
          <cell r="B487" t="str">
            <v>35201 FJ 012</v>
          </cell>
        </row>
        <row r="488">
          <cell r="B488" t="str">
            <v>35201 IL 010</v>
          </cell>
        </row>
        <row r="489">
          <cell r="B489" t="str">
            <v>35201 IL 012</v>
          </cell>
        </row>
        <row r="490">
          <cell r="B490" t="str">
            <v>35201 LP 010</v>
          </cell>
        </row>
        <row r="491">
          <cell r="B491" t="str">
            <v>35201 LP 012</v>
          </cell>
        </row>
        <row r="492">
          <cell r="B492" t="str">
            <v>35201 PJ 010</v>
          </cell>
        </row>
        <row r="493">
          <cell r="B493" t="str">
            <v>35201 PJ 012</v>
          </cell>
        </row>
        <row r="494">
          <cell r="B494" t="str">
            <v>35201 RD 010</v>
          </cell>
        </row>
        <row r="495">
          <cell r="B495" t="str">
            <v>35201 TI 010</v>
          </cell>
        </row>
        <row r="496">
          <cell r="B496" t="str">
            <v>35201 TI 012</v>
          </cell>
        </row>
        <row r="497">
          <cell r="B497" t="str">
            <v>35201 UT 010</v>
          </cell>
        </row>
        <row r="498">
          <cell r="B498" t="str">
            <v>35201 UT 012</v>
          </cell>
        </row>
        <row r="499">
          <cell r="B499" t="str">
            <v>35201 WA 010</v>
          </cell>
        </row>
        <row r="500">
          <cell r="B500" t="str">
            <v>35201 WA 012</v>
          </cell>
        </row>
        <row r="501">
          <cell r="B501" t="str">
            <v>35201 WG 010</v>
          </cell>
        </row>
        <row r="502">
          <cell r="B502" t="str">
            <v>35201 WG 012</v>
          </cell>
        </row>
        <row r="503">
          <cell r="B503" t="str">
            <v>35201 WH 010</v>
          </cell>
        </row>
        <row r="504">
          <cell r="B504" t="str">
            <v>35201 ZJ 010</v>
          </cell>
        </row>
        <row r="505">
          <cell r="B505" t="str">
            <v>35201 ZJ 012</v>
          </cell>
        </row>
        <row r="506">
          <cell r="B506" t="str">
            <v>35203 PN 012</v>
          </cell>
        </row>
        <row r="507">
          <cell r="B507" t="str">
            <v>35258 03 012</v>
          </cell>
        </row>
        <row r="508">
          <cell r="B508" t="str">
            <v>35258 26 012</v>
          </cell>
        </row>
        <row r="509">
          <cell r="B509" t="str">
            <v>35284 03 010</v>
          </cell>
        </row>
        <row r="510">
          <cell r="B510" t="str">
            <v>35284 04 010</v>
          </cell>
        </row>
        <row r="511">
          <cell r="B511" t="str">
            <v>35284 DN 010</v>
          </cell>
        </row>
        <row r="512">
          <cell r="B512" t="str">
            <v>35284 GK 010</v>
          </cell>
        </row>
        <row r="513">
          <cell r="B513" t="str">
            <v>35284 MR 010</v>
          </cell>
        </row>
        <row r="514">
          <cell r="B514" t="str">
            <v>35294 03 012</v>
          </cell>
        </row>
        <row r="515">
          <cell r="B515" t="str">
            <v>35294 04 012</v>
          </cell>
        </row>
        <row r="516">
          <cell r="B516" t="str">
            <v>35693 03 012</v>
          </cell>
        </row>
        <row r="517">
          <cell r="B517" t="str">
            <v>35693 03 015</v>
          </cell>
        </row>
        <row r="518">
          <cell r="B518" t="str">
            <v>35693 03 019</v>
          </cell>
        </row>
        <row r="519">
          <cell r="B519" t="str">
            <v>35693 26 012</v>
          </cell>
        </row>
        <row r="520">
          <cell r="B520" t="str">
            <v>35693 26 019</v>
          </cell>
        </row>
        <row r="521">
          <cell r="B521" t="str">
            <v>36203 03 010</v>
          </cell>
        </row>
        <row r="522">
          <cell r="B522" t="str">
            <v>36203 04 010</v>
          </cell>
        </row>
        <row r="523">
          <cell r="B523" t="str">
            <v>36203 PN 010</v>
          </cell>
        </row>
        <row r="524">
          <cell r="B524" t="str">
            <v>36203 TX 010</v>
          </cell>
        </row>
        <row r="525">
          <cell r="B525" t="str">
            <v>36203 TX 012</v>
          </cell>
        </row>
        <row r="526">
          <cell r="B526" t="str">
            <v>36253 TX 010</v>
          </cell>
        </row>
        <row r="527">
          <cell r="B527" t="str">
            <v>36611 26 022</v>
          </cell>
        </row>
        <row r="528">
          <cell r="B528" t="str">
            <v>36623 03 012</v>
          </cell>
        </row>
        <row r="529">
          <cell r="B529" t="str">
            <v>36623 03 015</v>
          </cell>
        </row>
        <row r="530">
          <cell r="B530" t="str">
            <v>36623 03 019</v>
          </cell>
        </row>
        <row r="531">
          <cell r="B531" t="str">
            <v>36623 26 019</v>
          </cell>
        </row>
        <row r="532">
          <cell r="B532" t="str">
            <v>36623 EA 012</v>
          </cell>
        </row>
        <row r="533">
          <cell r="B533" t="str">
            <v>36623 NO 012</v>
          </cell>
        </row>
        <row r="534">
          <cell r="B534" t="str">
            <v>36623 NQ 012</v>
          </cell>
        </row>
        <row r="535">
          <cell r="B535" t="str">
            <v>36623 SP 012</v>
          </cell>
        </row>
        <row r="536">
          <cell r="B536" t="str">
            <v>36623 SZ 012</v>
          </cell>
        </row>
        <row r="537">
          <cell r="B537" t="str">
            <v>36623 TR 012</v>
          </cell>
        </row>
        <row r="538">
          <cell r="B538" t="str">
            <v>36623 VJ 012</v>
          </cell>
        </row>
        <row r="539">
          <cell r="B539" t="str">
            <v>36624 03 010</v>
          </cell>
        </row>
        <row r="540">
          <cell r="B540" t="str">
            <v>36624 04 010</v>
          </cell>
        </row>
        <row r="541">
          <cell r="B541" t="str">
            <v>36624 ZJ 010</v>
          </cell>
        </row>
        <row r="542">
          <cell r="B542" t="str">
            <v>36693 03 012</v>
          </cell>
        </row>
        <row r="543">
          <cell r="B543" t="str">
            <v>36693 26 015</v>
          </cell>
        </row>
        <row r="544">
          <cell r="B544" t="str">
            <v>36702 03 012</v>
          </cell>
        </row>
        <row r="545">
          <cell r="B545" t="str">
            <v>36702 03 015</v>
          </cell>
        </row>
        <row r="546">
          <cell r="B546" t="str">
            <v>36702 04 012</v>
          </cell>
        </row>
        <row r="547">
          <cell r="B547" t="str">
            <v>36702 26 012</v>
          </cell>
        </row>
        <row r="548">
          <cell r="B548" t="str">
            <v>36702 26 015</v>
          </cell>
        </row>
        <row r="549">
          <cell r="B549" t="str">
            <v>36770 03 010</v>
          </cell>
        </row>
        <row r="550">
          <cell r="B550" t="str">
            <v>36770 03 012</v>
          </cell>
        </row>
        <row r="551">
          <cell r="B551" t="str">
            <v>36770 04 010</v>
          </cell>
        </row>
        <row r="552">
          <cell r="B552" t="str">
            <v>36770 04 012</v>
          </cell>
        </row>
        <row r="553">
          <cell r="B553" t="str">
            <v>36770 1B 012</v>
          </cell>
        </row>
        <row r="554">
          <cell r="B554" t="str">
            <v>36770 1C 012</v>
          </cell>
        </row>
        <row r="555">
          <cell r="B555" t="str">
            <v>36770 2A 012</v>
          </cell>
        </row>
        <row r="556">
          <cell r="B556" t="str">
            <v>36770 2E 012</v>
          </cell>
        </row>
        <row r="557">
          <cell r="B557" t="str">
            <v>36770 DN 010</v>
          </cell>
        </row>
        <row r="558">
          <cell r="B558" t="str">
            <v>36770 GK 010</v>
          </cell>
        </row>
        <row r="559">
          <cell r="B559" t="str">
            <v>36770 GK 012</v>
          </cell>
        </row>
        <row r="560">
          <cell r="B560" t="str">
            <v>36770 MR 010</v>
          </cell>
        </row>
        <row r="561">
          <cell r="B561" t="str">
            <v>36772 03 012</v>
          </cell>
        </row>
        <row r="562">
          <cell r="B562" t="str">
            <v>36777 03 010</v>
          </cell>
        </row>
        <row r="563">
          <cell r="B563" t="str">
            <v>36777 04 010</v>
          </cell>
        </row>
        <row r="564">
          <cell r="B564" t="str">
            <v>36777 PN 010</v>
          </cell>
        </row>
        <row r="565">
          <cell r="B565" t="str">
            <v>36777 TX 010</v>
          </cell>
        </row>
        <row r="566">
          <cell r="B566" t="str">
            <v>36780 03 010</v>
          </cell>
        </row>
        <row r="567">
          <cell r="B567" t="str">
            <v>36780 03 012</v>
          </cell>
        </row>
        <row r="568">
          <cell r="B568" t="str">
            <v>36780 03 015</v>
          </cell>
        </row>
        <row r="569">
          <cell r="B569" t="str">
            <v>36780 04 010</v>
          </cell>
        </row>
        <row r="570">
          <cell r="B570" t="str">
            <v>36780 04 012</v>
          </cell>
        </row>
        <row r="571">
          <cell r="B571" t="str">
            <v>36780 04 015</v>
          </cell>
        </row>
        <row r="572">
          <cell r="B572" t="str">
            <v>36780 1A 010</v>
          </cell>
        </row>
        <row r="573">
          <cell r="B573" t="str">
            <v>36780 2G 010</v>
          </cell>
        </row>
        <row r="574">
          <cell r="B574" t="str">
            <v>36780 2G 012</v>
          </cell>
        </row>
        <row r="575">
          <cell r="B575" t="str">
            <v>36780 2G 015</v>
          </cell>
        </row>
        <row r="576">
          <cell r="B576" t="str">
            <v>36780 DR 010</v>
          </cell>
        </row>
        <row r="577">
          <cell r="B577" t="str">
            <v>36780 DR 012</v>
          </cell>
        </row>
        <row r="578">
          <cell r="B578" t="str">
            <v>36780 ED 010</v>
          </cell>
        </row>
        <row r="579">
          <cell r="B579" t="str">
            <v>36780 ED 015</v>
          </cell>
        </row>
        <row r="580">
          <cell r="B580" t="str">
            <v>36780 ES 010</v>
          </cell>
        </row>
        <row r="581">
          <cell r="B581" t="str">
            <v>36780 ES 012</v>
          </cell>
        </row>
        <row r="582">
          <cell r="B582" t="str">
            <v>36780 ES 015</v>
          </cell>
        </row>
        <row r="583">
          <cell r="B583" t="str">
            <v>36780 FJ 010</v>
          </cell>
        </row>
        <row r="584">
          <cell r="B584" t="str">
            <v>36780 FJ 012</v>
          </cell>
        </row>
        <row r="585">
          <cell r="B585" t="str">
            <v>36780 FJ 015</v>
          </cell>
        </row>
        <row r="586">
          <cell r="B586" t="str">
            <v>36780 IL 010</v>
          </cell>
        </row>
        <row r="587">
          <cell r="B587" t="str">
            <v>36780 IL 012</v>
          </cell>
        </row>
        <row r="588">
          <cell r="B588" t="str">
            <v>36780 IL 015</v>
          </cell>
        </row>
        <row r="589">
          <cell r="B589" t="str">
            <v>36780 LP 010</v>
          </cell>
        </row>
        <row r="590">
          <cell r="B590" t="str">
            <v>36780 LP 012</v>
          </cell>
        </row>
        <row r="591">
          <cell r="B591" t="str">
            <v>36780 PJ 010</v>
          </cell>
        </row>
        <row r="592">
          <cell r="B592" t="str">
            <v>36780 PJ 012</v>
          </cell>
        </row>
        <row r="593">
          <cell r="B593" t="str">
            <v>36780 PJ 015</v>
          </cell>
        </row>
        <row r="594">
          <cell r="B594" t="str">
            <v>36780 PT 012</v>
          </cell>
        </row>
        <row r="595">
          <cell r="B595" t="str">
            <v>36780 RD 012</v>
          </cell>
        </row>
        <row r="596">
          <cell r="B596" t="str">
            <v>36780 RD 015</v>
          </cell>
        </row>
        <row r="597">
          <cell r="B597" t="str">
            <v>36780 TI 010</v>
          </cell>
        </row>
        <row r="598">
          <cell r="B598" t="str">
            <v>36780 TI 012</v>
          </cell>
        </row>
        <row r="599">
          <cell r="B599" t="str">
            <v>36780 TI 015</v>
          </cell>
        </row>
        <row r="600">
          <cell r="B600" t="str">
            <v>36780 UT 010</v>
          </cell>
        </row>
        <row r="601">
          <cell r="B601" t="str">
            <v>36780 UT 012</v>
          </cell>
        </row>
        <row r="602">
          <cell r="B602" t="str">
            <v>36780 UT 015</v>
          </cell>
        </row>
        <row r="603">
          <cell r="B603" t="str">
            <v>36780 WA 010</v>
          </cell>
        </row>
        <row r="604">
          <cell r="B604" t="str">
            <v>36780 WA 012</v>
          </cell>
        </row>
        <row r="605">
          <cell r="B605" t="str">
            <v>36780 WA 015</v>
          </cell>
        </row>
        <row r="606">
          <cell r="B606" t="str">
            <v>36780 WG 010</v>
          </cell>
        </row>
        <row r="607">
          <cell r="B607" t="str">
            <v>36780 WG 012</v>
          </cell>
        </row>
        <row r="608">
          <cell r="B608" t="str">
            <v>36780 WG 015</v>
          </cell>
        </row>
        <row r="609">
          <cell r="B609" t="str">
            <v>36780 WH 010</v>
          </cell>
        </row>
        <row r="610">
          <cell r="B610" t="str">
            <v>36780 WH 012</v>
          </cell>
        </row>
        <row r="611">
          <cell r="B611" t="str">
            <v>36780 WH 015</v>
          </cell>
        </row>
        <row r="612">
          <cell r="B612" t="str">
            <v>36780 ZJ 010</v>
          </cell>
        </row>
        <row r="613">
          <cell r="B613" t="str">
            <v>36780 ZJ 012</v>
          </cell>
        </row>
        <row r="614">
          <cell r="B614" t="str">
            <v>36780 ZJ 015</v>
          </cell>
        </row>
        <row r="615">
          <cell r="B615" t="str">
            <v>36785 03 010</v>
          </cell>
        </row>
        <row r="616">
          <cell r="B616" t="str">
            <v>36785 03 012</v>
          </cell>
        </row>
        <row r="617">
          <cell r="B617" t="str">
            <v>36785 03 015</v>
          </cell>
        </row>
        <row r="618">
          <cell r="B618" t="str">
            <v>36785 04 010</v>
          </cell>
        </row>
        <row r="619">
          <cell r="B619" t="str">
            <v>36785 04 012</v>
          </cell>
        </row>
        <row r="620">
          <cell r="B620" t="str">
            <v>36785 04 015</v>
          </cell>
        </row>
        <row r="621">
          <cell r="B621" t="str">
            <v>36785 1A 012</v>
          </cell>
        </row>
        <row r="622">
          <cell r="B622" t="str">
            <v>36785 ED 010</v>
          </cell>
        </row>
        <row r="623">
          <cell r="B623" t="str">
            <v>36785 ED 012</v>
          </cell>
        </row>
        <row r="624">
          <cell r="B624" t="str">
            <v>36785 FJ 010</v>
          </cell>
        </row>
        <row r="625">
          <cell r="B625" t="str">
            <v>36785 FJ 012</v>
          </cell>
        </row>
        <row r="626">
          <cell r="B626" t="str">
            <v>36785 FO 010</v>
          </cell>
        </row>
        <row r="627">
          <cell r="B627" t="str">
            <v>36785 FO 012</v>
          </cell>
        </row>
        <row r="628">
          <cell r="B628" t="str">
            <v>36785 FO 015</v>
          </cell>
        </row>
        <row r="629">
          <cell r="B629" t="str">
            <v>36785 IJ 010</v>
          </cell>
        </row>
        <row r="630">
          <cell r="B630" t="str">
            <v>36785 IJ 012</v>
          </cell>
        </row>
        <row r="631">
          <cell r="B631" t="str">
            <v>36785 IJ 015</v>
          </cell>
        </row>
        <row r="632">
          <cell r="B632" t="str">
            <v>36785 IL 010</v>
          </cell>
        </row>
        <row r="633">
          <cell r="B633" t="str">
            <v>36785 IL 012</v>
          </cell>
        </row>
        <row r="634">
          <cell r="B634" t="str">
            <v>36785 LN 010</v>
          </cell>
        </row>
        <row r="635">
          <cell r="B635" t="str">
            <v>36785 LN 012</v>
          </cell>
        </row>
        <row r="636">
          <cell r="B636" t="str">
            <v>36785 LN 015</v>
          </cell>
        </row>
        <row r="637">
          <cell r="B637" t="str">
            <v>36785 PT 010</v>
          </cell>
        </row>
        <row r="638">
          <cell r="B638" t="str">
            <v>36785 PT 012</v>
          </cell>
        </row>
        <row r="639">
          <cell r="B639" t="str">
            <v>36785 RD 010</v>
          </cell>
        </row>
        <row r="640">
          <cell r="B640" t="str">
            <v>36785 RD 012</v>
          </cell>
        </row>
        <row r="641">
          <cell r="B641" t="str">
            <v>36785 TT 010</v>
          </cell>
        </row>
        <row r="642">
          <cell r="B642" t="str">
            <v>36785 TT 012</v>
          </cell>
        </row>
        <row r="643">
          <cell r="B643" t="str">
            <v>36785 TT 015</v>
          </cell>
        </row>
        <row r="644">
          <cell r="B644" t="str">
            <v>36785 UT 010</v>
          </cell>
        </row>
        <row r="645">
          <cell r="B645" t="str">
            <v>36785 UT 012</v>
          </cell>
        </row>
        <row r="646">
          <cell r="B646" t="str">
            <v>36785 UT 015</v>
          </cell>
        </row>
        <row r="647">
          <cell r="B647" t="str">
            <v>36785 WA 010</v>
          </cell>
        </row>
        <row r="648">
          <cell r="B648" t="str">
            <v>36785 WA 012</v>
          </cell>
        </row>
        <row r="649">
          <cell r="B649" t="str">
            <v>36785 WA 015</v>
          </cell>
        </row>
        <row r="650">
          <cell r="B650" t="str">
            <v>36785 YA 010</v>
          </cell>
        </row>
        <row r="651">
          <cell r="B651" t="str">
            <v>36785 YA 012</v>
          </cell>
        </row>
        <row r="652">
          <cell r="B652" t="str">
            <v>36785 YT 010</v>
          </cell>
        </row>
        <row r="653">
          <cell r="B653" t="str">
            <v>36785 YT 012</v>
          </cell>
        </row>
        <row r="654">
          <cell r="B654" t="str">
            <v>36785 YT 015</v>
          </cell>
        </row>
        <row r="655">
          <cell r="B655" t="str">
            <v>36785 ZJ 010</v>
          </cell>
        </row>
        <row r="656">
          <cell r="B656" t="str">
            <v>36785 ZJ 012</v>
          </cell>
        </row>
        <row r="657">
          <cell r="B657" t="str">
            <v>36786 03 013</v>
          </cell>
        </row>
        <row r="658">
          <cell r="B658" t="str">
            <v>36786 04 013</v>
          </cell>
        </row>
        <row r="659">
          <cell r="B659" t="str">
            <v>36788 03 010</v>
          </cell>
        </row>
        <row r="660">
          <cell r="B660" t="str">
            <v>36788 03 012</v>
          </cell>
        </row>
        <row r="661">
          <cell r="B661" t="str">
            <v>36788 03 015</v>
          </cell>
        </row>
        <row r="662">
          <cell r="B662" t="str">
            <v>36789 1B 010</v>
          </cell>
        </row>
        <row r="663">
          <cell r="B663" t="str">
            <v>36789 1C 010</v>
          </cell>
        </row>
        <row r="664">
          <cell r="B664" t="str">
            <v>37253 03 007</v>
          </cell>
        </row>
        <row r="665">
          <cell r="B665" t="str">
            <v>37253 FE 007</v>
          </cell>
        </row>
        <row r="666">
          <cell r="B666" t="str">
            <v>37292 04 016</v>
          </cell>
        </row>
        <row r="667">
          <cell r="B667" t="str">
            <v>37292 1B 008</v>
          </cell>
        </row>
        <row r="668">
          <cell r="B668" t="str">
            <v>37292 1C 008</v>
          </cell>
        </row>
        <row r="669">
          <cell r="B669" t="str">
            <v>37310 00 008</v>
          </cell>
        </row>
        <row r="670">
          <cell r="B670" t="str">
            <v>37324 1B 010</v>
          </cell>
        </row>
        <row r="671">
          <cell r="B671" t="str">
            <v>37324 1C 010</v>
          </cell>
        </row>
        <row r="672">
          <cell r="B672" t="str">
            <v>37327 2E 009</v>
          </cell>
        </row>
        <row r="673">
          <cell r="B673" t="str">
            <v>37327 3A 009</v>
          </cell>
        </row>
        <row r="674">
          <cell r="B674" t="str">
            <v>37327 3B 009</v>
          </cell>
        </row>
        <row r="675">
          <cell r="B675" t="str">
            <v>37327 3C 009</v>
          </cell>
        </row>
        <row r="676">
          <cell r="B676" t="str">
            <v>37327 3D 009</v>
          </cell>
        </row>
        <row r="677">
          <cell r="B677" t="str">
            <v>37327 3E 009</v>
          </cell>
        </row>
        <row r="678">
          <cell r="B678" t="str">
            <v>64194 03 013</v>
          </cell>
        </row>
        <row r="679">
          <cell r="B679" t="str">
            <v>64194 04 013</v>
          </cell>
        </row>
        <row r="680">
          <cell r="B680" t="str">
            <v>64194 1B 013</v>
          </cell>
        </row>
        <row r="681">
          <cell r="B681" t="str">
            <v>64194 1C 013</v>
          </cell>
        </row>
        <row r="682">
          <cell r="B682" t="str">
            <v>64301 03 004</v>
          </cell>
        </row>
        <row r="683">
          <cell r="B683" t="str">
            <v>64301 03 006</v>
          </cell>
        </row>
        <row r="684">
          <cell r="B684" t="str">
            <v>64304 03 010</v>
          </cell>
        </row>
        <row r="685">
          <cell r="B685" t="str">
            <v>65018 03 000</v>
          </cell>
        </row>
        <row r="686">
          <cell r="B686" t="str">
            <v>65019 03 000</v>
          </cell>
        </row>
        <row r="687">
          <cell r="B687" t="str">
            <v>65022 03 055</v>
          </cell>
        </row>
        <row r="688">
          <cell r="B688" t="str">
            <v>65022 04 000</v>
          </cell>
        </row>
        <row r="689">
          <cell r="B689" t="str">
            <v>65022 04 055</v>
          </cell>
        </row>
        <row r="690">
          <cell r="B690" t="str">
            <v>65024 03 000</v>
          </cell>
        </row>
        <row r="691">
          <cell r="B691" t="str">
            <v>65024 DN 000</v>
          </cell>
        </row>
        <row r="692">
          <cell r="B692" t="str">
            <v>65024 EA 000</v>
          </cell>
        </row>
        <row r="693">
          <cell r="B693" t="str">
            <v>65024 GK 000</v>
          </cell>
        </row>
        <row r="694">
          <cell r="B694" t="str">
            <v>65024 NO 000</v>
          </cell>
        </row>
        <row r="695">
          <cell r="B695" t="str">
            <v>65024 NQ 000</v>
          </cell>
        </row>
        <row r="696">
          <cell r="B696" t="str">
            <v>65024 SR 000</v>
          </cell>
        </row>
        <row r="697">
          <cell r="B697" t="str">
            <v>65024 SZ 000</v>
          </cell>
        </row>
        <row r="698">
          <cell r="B698" t="str">
            <v>65024 TR 000</v>
          </cell>
        </row>
        <row r="699">
          <cell r="B699" t="str">
            <v>65024 VJ 000</v>
          </cell>
        </row>
        <row r="700">
          <cell r="B700" t="str">
            <v>65069 04 057</v>
          </cell>
        </row>
        <row r="701">
          <cell r="B701" t="str">
            <v>65069 FJ 038</v>
          </cell>
        </row>
        <row r="702">
          <cell r="B702" t="str">
            <v>65069 FJ 070</v>
          </cell>
        </row>
        <row r="703">
          <cell r="B703" t="str">
            <v>65069 PT 038</v>
          </cell>
        </row>
        <row r="704">
          <cell r="B704" t="str">
            <v>65069 YA 025</v>
          </cell>
        </row>
        <row r="705">
          <cell r="B705" t="str">
            <v>65069 YA 038</v>
          </cell>
        </row>
        <row r="706">
          <cell r="B706" t="str">
            <v>65256 03 000</v>
          </cell>
        </row>
        <row r="707">
          <cell r="B707" t="str">
            <v>65256 04 000</v>
          </cell>
        </row>
        <row r="708">
          <cell r="B708" t="str">
            <v>65281 03 043</v>
          </cell>
        </row>
        <row r="709">
          <cell r="B709" t="str">
            <v>65281 04 043</v>
          </cell>
        </row>
        <row r="710">
          <cell r="B710" t="str">
            <v>65281 26 043</v>
          </cell>
        </row>
        <row r="711">
          <cell r="B711" t="str">
            <v>65633 03 025</v>
          </cell>
        </row>
        <row r="712">
          <cell r="B712" t="str">
            <v>65633 04 025</v>
          </cell>
        </row>
        <row r="713">
          <cell r="B713" t="str">
            <v>65633 1A 025</v>
          </cell>
        </row>
        <row r="714">
          <cell r="B714" t="str">
            <v>65633 DR 025</v>
          </cell>
        </row>
        <row r="715">
          <cell r="B715" t="str">
            <v>65633 ED 025</v>
          </cell>
        </row>
        <row r="716">
          <cell r="B716" t="str">
            <v>65633 ES 025</v>
          </cell>
        </row>
        <row r="717">
          <cell r="B717" t="str">
            <v>65633 FJ 025</v>
          </cell>
        </row>
        <row r="718">
          <cell r="B718" t="str">
            <v>65633 FO 025</v>
          </cell>
        </row>
        <row r="719">
          <cell r="B719" t="str">
            <v>65633 IJ 025</v>
          </cell>
        </row>
        <row r="720">
          <cell r="B720" t="str">
            <v>65633 IL 025</v>
          </cell>
        </row>
        <row r="721">
          <cell r="B721" t="str">
            <v>65633 IL D25</v>
          </cell>
        </row>
        <row r="722">
          <cell r="B722" t="str">
            <v>65633 LN 025</v>
          </cell>
        </row>
        <row r="723">
          <cell r="B723" t="str">
            <v>65633 LP 025</v>
          </cell>
        </row>
        <row r="724">
          <cell r="B724" t="str">
            <v>65633 PT 025</v>
          </cell>
        </row>
        <row r="725">
          <cell r="B725" t="str">
            <v>65633 TI 025</v>
          </cell>
        </row>
        <row r="726">
          <cell r="B726" t="str">
            <v>65633 TT 025</v>
          </cell>
        </row>
        <row r="727">
          <cell r="B727" t="str">
            <v>65633 UT 025</v>
          </cell>
        </row>
        <row r="728">
          <cell r="B728" t="str">
            <v>65633 WA 025</v>
          </cell>
        </row>
        <row r="729">
          <cell r="B729" t="str">
            <v>65633 WG 025</v>
          </cell>
        </row>
        <row r="730">
          <cell r="B730" t="str">
            <v>65633 WH 025</v>
          </cell>
        </row>
        <row r="731">
          <cell r="B731" t="str">
            <v>65633 YT 025</v>
          </cell>
        </row>
        <row r="732">
          <cell r="B732" t="str">
            <v>65633 ZJ 025</v>
          </cell>
        </row>
        <row r="733">
          <cell r="B733" t="str">
            <v>65634 03 032</v>
          </cell>
        </row>
        <row r="734">
          <cell r="B734" t="str">
            <v>65634 04 032</v>
          </cell>
        </row>
        <row r="735">
          <cell r="B735" t="str">
            <v>65634 WA 032</v>
          </cell>
        </row>
        <row r="736">
          <cell r="B736" t="str">
            <v>65635 03 038</v>
          </cell>
        </row>
        <row r="737">
          <cell r="B737" t="str">
            <v>65635 04 038</v>
          </cell>
        </row>
        <row r="738">
          <cell r="B738" t="str">
            <v>65635 1A 038</v>
          </cell>
        </row>
        <row r="739">
          <cell r="B739" t="str">
            <v>65635 DR 038</v>
          </cell>
        </row>
        <row r="740">
          <cell r="B740" t="str">
            <v>65635 ED 038</v>
          </cell>
        </row>
        <row r="741">
          <cell r="B741" t="str">
            <v>65635 ES 038</v>
          </cell>
        </row>
        <row r="742">
          <cell r="B742" t="str">
            <v>65635 FO 038</v>
          </cell>
        </row>
        <row r="743">
          <cell r="B743" t="str">
            <v>65635 IJ 038</v>
          </cell>
        </row>
        <row r="744">
          <cell r="B744" t="str">
            <v>65635 IL 038</v>
          </cell>
        </row>
        <row r="745">
          <cell r="B745" t="str">
            <v>65635 LN 038</v>
          </cell>
        </row>
        <row r="746">
          <cell r="B746" t="str">
            <v>65635 LP 038</v>
          </cell>
        </row>
        <row r="747">
          <cell r="B747" t="str">
            <v>65635 PJ 038</v>
          </cell>
        </row>
        <row r="748">
          <cell r="B748" t="str">
            <v>65635 RD 025</v>
          </cell>
        </row>
        <row r="749">
          <cell r="B749" t="str">
            <v>65635 RD 038</v>
          </cell>
        </row>
        <row r="750">
          <cell r="B750" t="str">
            <v>65635 TI 038</v>
          </cell>
        </row>
        <row r="751">
          <cell r="B751" t="str">
            <v>65635 TT 038</v>
          </cell>
        </row>
        <row r="752">
          <cell r="B752" t="str">
            <v>65635 UT 038</v>
          </cell>
        </row>
        <row r="753">
          <cell r="B753" t="str">
            <v>65635 WA 038</v>
          </cell>
        </row>
        <row r="754">
          <cell r="B754" t="str">
            <v>65635 WG 038</v>
          </cell>
        </row>
        <row r="755">
          <cell r="B755" t="str">
            <v>65635 WH 038</v>
          </cell>
        </row>
        <row r="756">
          <cell r="B756" t="str">
            <v>65635 YT 038</v>
          </cell>
        </row>
        <row r="757">
          <cell r="B757" t="str">
            <v>65635 ZJ 038</v>
          </cell>
        </row>
        <row r="758">
          <cell r="B758" t="str">
            <v>65636 03 057</v>
          </cell>
        </row>
        <row r="759">
          <cell r="B759" t="str">
            <v>65636 1A 057</v>
          </cell>
        </row>
        <row r="760">
          <cell r="B760" t="str">
            <v>65636 DR 057</v>
          </cell>
        </row>
        <row r="761">
          <cell r="B761" t="str">
            <v>65636 ED 057</v>
          </cell>
        </row>
        <row r="762">
          <cell r="B762" t="str">
            <v>65636 FO 057</v>
          </cell>
        </row>
        <row r="763">
          <cell r="B763" t="str">
            <v>65636 IJ 057</v>
          </cell>
        </row>
        <row r="764">
          <cell r="B764" t="str">
            <v>65636 IL 057</v>
          </cell>
        </row>
        <row r="765">
          <cell r="B765" t="str">
            <v>65636 LN 057</v>
          </cell>
        </row>
        <row r="766">
          <cell r="B766" t="str">
            <v>65636 LP 057</v>
          </cell>
        </row>
        <row r="767">
          <cell r="B767" t="str">
            <v>65636 PJ 057</v>
          </cell>
        </row>
        <row r="768">
          <cell r="B768" t="str">
            <v>65636 TI 057</v>
          </cell>
        </row>
        <row r="769">
          <cell r="B769" t="str">
            <v>65636 UT 057</v>
          </cell>
        </row>
        <row r="770">
          <cell r="B770" t="str">
            <v>65636 WH 057</v>
          </cell>
        </row>
        <row r="771">
          <cell r="B771" t="str">
            <v>65636 YT 057</v>
          </cell>
        </row>
        <row r="772">
          <cell r="B772" t="str">
            <v>65636 ZJ 057</v>
          </cell>
        </row>
        <row r="773">
          <cell r="B773" t="str">
            <v>65637 03 070</v>
          </cell>
        </row>
        <row r="774">
          <cell r="B774" t="str">
            <v>65637 04 070</v>
          </cell>
        </row>
        <row r="775">
          <cell r="B775" t="str">
            <v>65637 1A 070</v>
          </cell>
        </row>
        <row r="776">
          <cell r="B776" t="str">
            <v>65637 DR 070</v>
          </cell>
        </row>
        <row r="777">
          <cell r="B777" t="str">
            <v>65637 ED 070</v>
          </cell>
        </row>
        <row r="778">
          <cell r="B778" t="str">
            <v>65637 ES 070</v>
          </cell>
        </row>
        <row r="779">
          <cell r="B779" t="str">
            <v>65637 IL 070</v>
          </cell>
        </row>
        <row r="780">
          <cell r="B780" t="str">
            <v>65637 LP 070</v>
          </cell>
        </row>
        <row r="781">
          <cell r="B781" t="str">
            <v>65637 PJ 070</v>
          </cell>
        </row>
        <row r="782">
          <cell r="B782" t="str">
            <v>65637 TI 070</v>
          </cell>
        </row>
        <row r="783">
          <cell r="B783" t="str">
            <v>65637 UT 070</v>
          </cell>
        </row>
        <row r="784">
          <cell r="B784" t="str">
            <v>65637 ZJ 070</v>
          </cell>
        </row>
        <row r="785">
          <cell r="B785" t="str">
            <v>65639 03 023</v>
          </cell>
        </row>
        <row r="786">
          <cell r="B786" t="str">
            <v>65639 04 023</v>
          </cell>
        </row>
        <row r="787">
          <cell r="B787" t="str">
            <v>65954 03 000</v>
          </cell>
        </row>
        <row r="788">
          <cell r="B788" t="str">
            <v>65954 04 000</v>
          </cell>
        </row>
        <row r="789">
          <cell r="B789" t="str">
            <v>65969 04 057</v>
          </cell>
        </row>
        <row r="790">
          <cell r="B790" t="str">
            <v>65969 FJ 038</v>
          </cell>
        </row>
        <row r="791">
          <cell r="B791" t="str">
            <v>65969 FJ 070</v>
          </cell>
        </row>
        <row r="792">
          <cell r="B792" t="str">
            <v>65969 PT 038</v>
          </cell>
        </row>
        <row r="793">
          <cell r="B793" t="str">
            <v>65969 YA 025</v>
          </cell>
        </row>
        <row r="794">
          <cell r="B794" t="str">
            <v>65969 YA 038</v>
          </cell>
        </row>
        <row r="795">
          <cell r="B795" t="str">
            <v>65981 03 000</v>
          </cell>
        </row>
        <row r="796">
          <cell r="B796" t="str">
            <v>65981 03 028</v>
          </cell>
        </row>
        <row r="797">
          <cell r="B797" t="str">
            <v>65981 04 028</v>
          </cell>
        </row>
        <row r="798">
          <cell r="B798" t="str">
            <v>65981 26 028</v>
          </cell>
        </row>
        <row r="799">
          <cell r="B799" t="str">
            <v>65982 03 000</v>
          </cell>
        </row>
        <row r="800">
          <cell r="B800" t="str">
            <v>65982 03 028</v>
          </cell>
        </row>
        <row r="801">
          <cell r="B801" t="str">
            <v>65982 03 043</v>
          </cell>
        </row>
        <row r="802">
          <cell r="B802" t="str">
            <v>65982 04 000</v>
          </cell>
        </row>
        <row r="803">
          <cell r="B803" t="str">
            <v>65982 26 028</v>
          </cell>
        </row>
        <row r="804">
          <cell r="B804" t="str">
            <v>65982 DN 000</v>
          </cell>
        </row>
        <row r="805">
          <cell r="B805" t="str">
            <v>65982 EA 000</v>
          </cell>
        </row>
        <row r="806">
          <cell r="B806" t="str">
            <v>65982 GK 000</v>
          </cell>
        </row>
        <row r="807">
          <cell r="B807" t="str">
            <v>65982 NO 000</v>
          </cell>
        </row>
        <row r="808">
          <cell r="B808" t="str">
            <v>65982 NQ 000</v>
          </cell>
        </row>
        <row r="809">
          <cell r="B809" t="str">
            <v>65982 SR 000</v>
          </cell>
        </row>
        <row r="810">
          <cell r="B810" t="str">
            <v>65982 SZ 000</v>
          </cell>
        </row>
        <row r="811">
          <cell r="B811" t="str">
            <v>65982 TR 000</v>
          </cell>
        </row>
        <row r="812">
          <cell r="B812" t="str">
            <v>65982 VJ 000</v>
          </cell>
        </row>
        <row r="813">
          <cell r="B813" t="str">
            <v>66101 03 017</v>
          </cell>
        </row>
        <row r="814">
          <cell r="B814" t="str">
            <v>66101 04 017</v>
          </cell>
        </row>
        <row r="815">
          <cell r="B815" t="str">
            <v>66101 1A 017</v>
          </cell>
        </row>
        <row r="816">
          <cell r="B816" t="str">
            <v>66101 1B 017</v>
          </cell>
        </row>
        <row r="817">
          <cell r="B817" t="str">
            <v>66101 1C 017</v>
          </cell>
        </row>
        <row r="818">
          <cell r="B818" t="str">
            <v>66101 2G 017</v>
          </cell>
        </row>
        <row r="819">
          <cell r="B819" t="str">
            <v>66101 2J 017</v>
          </cell>
        </row>
        <row r="820">
          <cell r="B820" t="str">
            <v>66101 2Y 017</v>
          </cell>
        </row>
        <row r="821">
          <cell r="B821" t="str">
            <v>66101 DA 017</v>
          </cell>
        </row>
        <row r="822">
          <cell r="B822" t="str">
            <v>66101 DR 017</v>
          </cell>
        </row>
        <row r="823">
          <cell r="B823" t="str">
            <v>66101 ED 017</v>
          </cell>
        </row>
        <row r="824">
          <cell r="B824" t="str">
            <v>66101 ES 017</v>
          </cell>
        </row>
        <row r="825">
          <cell r="B825" t="str">
            <v>66101 FJ 017</v>
          </cell>
        </row>
        <row r="826">
          <cell r="B826" t="str">
            <v>66101 FO 017</v>
          </cell>
        </row>
        <row r="827">
          <cell r="B827" t="str">
            <v>66101 IJ 017</v>
          </cell>
        </row>
        <row r="828">
          <cell r="B828" t="str">
            <v>66101 IL 017</v>
          </cell>
        </row>
        <row r="829">
          <cell r="B829" t="str">
            <v>66101 LN 017</v>
          </cell>
        </row>
        <row r="830">
          <cell r="B830" t="str">
            <v>66101 LP 017</v>
          </cell>
        </row>
        <row r="831">
          <cell r="B831" t="str">
            <v>66101 PJ 017</v>
          </cell>
        </row>
        <row r="832">
          <cell r="B832" t="str">
            <v>66101 RD 017</v>
          </cell>
        </row>
        <row r="833">
          <cell r="B833" t="str">
            <v>66101 TI 017</v>
          </cell>
        </row>
        <row r="834">
          <cell r="B834" t="str">
            <v>66101 TT 017</v>
          </cell>
        </row>
        <row r="835">
          <cell r="B835" t="str">
            <v>66101 UT 017</v>
          </cell>
        </row>
        <row r="836">
          <cell r="B836" t="str">
            <v>66101 WA 017</v>
          </cell>
        </row>
        <row r="837">
          <cell r="B837" t="str">
            <v>66101 WG 017</v>
          </cell>
        </row>
        <row r="838">
          <cell r="B838" t="str">
            <v>66101 WH 017</v>
          </cell>
        </row>
        <row r="839">
          <cell r="B839" t="str">
            <v>66101 YT 017</v>
          </cell>
        </row>
        <row r="840">
          <cell r="B840" t="str">
            <v>66101 ZJ 017</v>
          </cell>
        </row>
        <row r="841">
          <cell r="B841" t="str">
            <v>66103 IJ 025</v>
          </cell>
        </row>
        <row r="842">
          <cell r="B842" t="str">
            <v>66104 03 034</v>
          </cell>
        </row>
        <row r="843">
          <cell r="B843" t="str">
            <v>66104 04 034</v>
          </cell>
        </row>
        <row r="844">
          <cell r="B844" t="str">
            <v>66104 FO 034</v>
          </cell>
        </row>
        <row r="845">
          <cell r="B845" t="str">
            <v>66104 IJ 034</v>
          </cell>
        </row>
        <row r="846">
          <cell r="B846" t="str">
            <v>66104 LN 034</v>
          </cell>
        </row>
        <row r="847">
          <cell r="B847" t="str">
            <v>66104 TT 034</v>
          </cell>
        </row>
        <row r="848">
          <cell r="B848" t="str">
            <v>66104 UT 034</v>
          </cell>
        </row>
        <row r="849">
          <cell r="B849" t="str">
            <v>66104 WA 034</v>
          </cell>
        </row>
        <row r="850">
          <cell r="B850" t="str">
            <v>66104 YT 034</v>
          </cell>
        </row>
        <row r="851">
          <cell r="B851" t="str">
            <v>66104 ZJ 034</v>
          </cell>
        </row>
        <row r="852">
          <cell r="B852" t="str">
            <v>66151 03 030</v>
          </cell>
        </row>
        <row r="853">
          <cell r="B853" t="str">
            <v>66151 EA 030</v>
          </cell>
        </row>
        <row r="854">
          <cell r="B854" t="str">
            <v>66151 NO 025</v>
          </cell>
        </row>
        <row r="855">
          <cell r="B855" t="str">
            <v>66151 NO 030</v>
          </cell>
        </row>
        <row r="856">
          <cell r="B856" t="str">
            <v>66151 NQ 030</v>
          </cell>
        </row>
        <row r="857">
          <cell r="B857" t="str">
            <v>66151 SP 025</v>
          </cell>
        </row>
        <row r="858">
          <cell r="B858" t="str">
            <v>66151 SP 030</v>
          </cell>
        </row>
        <row r="859">
          <cell r="B859" t="str">
            <v>66151 SZ 030</v>
          </cell>
        </row>
        <row r="860">
          <cell r="B860" t="str">
            <v>66151 TR 025</v>
          </cell>
        </row>
        <row r="861">
          <cell r="B861" t="str">
            <v>66151 TR 030</v>
          </cell>
        </row>
        <row r="862">
          <cell r="B862" t="str">
            <v>66151 VJ 025</v>
          </cell>
        </row>
        <row r="863">
          <cell r="B863" t="str">
            <v>66151 VJ 030</v>
          </cell>
        </row>
        <row r="864">
          <cell r="B864" t="str">
            <v>66181 03 020</v>
          </cell>
        </row>
        <row r="865">
          <cell r="B865" t="str">
            <v>66181 26 020</v>
          </cell>
        </row>
        <row r="866">
          <cell r="B866" t="str">
            <v>66191 03 020</v>
          </cell>
        </row>
        <row r="867">
          <cell r="B867" t="str">
            <v>66191 03 040</v>
          </cell>
        </row>
        <row r="868">
          <cell r="B868" t="str">
            <v>66191 04 020</v>
          </cell>
        </row>
        <row r="869">
          <cell r="B869" t="str">
            <v>66191 04 040</v>
          </cell>
        </row>
        <row r="870">
          <cell r="B870" t="str">
            <v>66191 1A 040</v>
          </cell>
        </row>
        <row r="871">
          <cell r="B871" t="str">
            <v>66191 DN 020</v>
          </cell>
        </row>
        <row r="872">
          <cell r="B872" t="str">
            <v>66191 DR 040</v>
          </cell>
        </row>
        <row r="873">
          <cell r="B873" t="str">
            <v>66191 ED 040</v>
          </cell>
        </row>
        <row r="874">
          <cell r="B874" t="str">
            <v>66191 ES 040</v>
          </cell>
        </row>
        <row r="875">
          <cell r="B875" t="str">
            <v>66191 FJ 040</v>
          </cell>
        </row>
        <row r="876">
          <cell r="B876" t="str">
            <v>66191 FO 040</v>
          </cell>
        </row>
        <row r="877">
          <cell r="B877" t="str">
            <v>66191 GK 020</v>
          </cell>
        </row>
        <row r="878">
          <cell r="B878" t="str">
            <v>66191 IJ 040</v>
          </cell>
        </row>
        <row r="879">
          <cell r="B879" t="str">
            <v>66191 IL 040</v>
          </cell>
        </row>
        <row r="880">
          <cell r="B880" t="str">
            <v>66191 LN 040</v>
          </cell>
        </row>
        <row r="881">
          <cell r="B881" t="str">
            <v>66191 LP 040</v>
          </cell>
        </row>
        <row r="882">
          <cell r="B882" t="str">
            <v>66191 MR 020</v>
          </cell>
        </row>
        <row r="883">
          <cell r="B883" t="str">
            <v>66191 PJ 040</v>
          </cell>
        </row>
        <row r="884">
          <cell r="B884" t="str">
            <v>66191 TI 040</v>
          </cell>
        </row>
        <row r="885">
          <cell r="B885" t="str">
            <v>66191 TT 040</v>
          </cell>
        </row>
        <row r="886">
          <cell r="B886" t="str">
            <v>66191 UT 040</v>
          </cell>
        </row>
        <row r="887">
          <cell r="B887" t="str">
            <v>66191 WA 040</v>
          </cell>
        </row>
        <row r="888">
          <cell r="B888" t="str">
            <v>66191 WG 040</v>
          </cell>
        </row>
        <row r="889">
          <cell r="B889" t="str">
            <v>66191 WH 040</v>
          </cell>
        </row>
        <row r="890">
          <cell r="B890" t="str">
            <v>66191 YT 040</v>
          </cell>
        </row>
        <row r="891">
          <cell r="B891" t="str">
            <v>66191 ZJ 040</v>
          </cell>
        </row>
        <row r="892">
          <cell r="B892" t="str">
            <v>66197 03 019</v>
          </cell>
        </row>
        <row r="893">
          <cell r="B893" t="str">
            <v>66197 04 019</v>
          </cell>
        </row>
        <row r="894">
          <cell r="B894" t="str">
            <v>66197 PN 019</v>
          </cell>
        </row>
        <row r="895">
          <cell r="B895" t="str">
            <v>66198 03 019</v>
          </cell>
        </row>
        <row r="896">
          <cell r="B896" t="str">
            <v>66198 04 017</v>
          </cell>
        </row>
        <row r="897">
          <cell r="B897" t="str">
            <v>66198 PN 019</v>
          </cell>
        </row>
        <row r="898">
          <cell r="B898" t="str">
            <v>66199 03 035</v>
          </cell>
        </row>
        <row r="899">
          <cell r="B899" t="str">
            <v>66199 04 035</v>
          </cell>
        </row>
        <row r="900">
          <cell r="B900" t="str">
            <v>66199 1A 035</v>
          </cell>
        </row>
        <row r="901">
          <cell r="B901" t="str">
            <v>66199 DA 035</v>
          </cell>
        </row>
        <row r="902">
          <cell r="B902" t="str">
            <v>66199 DR 035</v>
          </cell>
        </row>
        <row r="903">
          <cell r="B903" t="str">
            <v>66199 ED 035</v>
          </cell>
        </row>
        <row r="904">
          <cell r="B904" t="str">
            <v>66199 ES 035</v>
          </cell>
        </row>
        <row r="905">
          <cell r="B905" t="str">
            <v>66199 FJ 035</v>
          </cell>
        </row>
        <row r="906">
          <cell r="B906" t="str">
            <v>66199 FO 035</v>
          </cell>
        </row>
        <row r="907">
          <cell r="B907" t="str">
            <v>66199 IJ 035</v>
          </cell>
        </row>
        <row r="908">
          <cell r="B908" t="str">
            <v>66199 IL 035</v>
          </cell>
        </row>
        <row r="909">
          <cell r="B909" t="str">
            <v>66199 LN 035</v>
          </cell>
        </row>
        <row r="910">
          <cell r="B910" t="str">
            <v>66199 LP 035</v>
          </cell>
        </row>
        <row r="911">
          <cell r="B911" t="str">
            <v>66199 PJ 035</v>
          </cell>
        </row>
        <row r="912">
          <cell r="B912" t="str">
            <v>66199 PN 019</v>
          </cell>
        </row>
        <row r="913">
          <cell r="B913" t="str">
            <v>66199 PN 035</v>
          </cell>
        </row>
        <row r="914">
          <cell r="B914" t="str">
            <v>66199 RD 035</v>
          </cell>
        </row>
        <row r="915">
          <cell r="B915" t="str">
            <v>66199 TI 035</v>
          </cell>
        </row>
        <row r="916">
          <cell r="B916" t="str">
            <v>66199 TT 035</v>
          </cell>
        </row>
        <row r="917">
          <cell r="B917" t="str">
            <v>66199 TX 035</v>
          </cell>
        </row>
        <row r="918">
          <cell r="B918" t="str">
            <v>66199 UT 035</v>
          </cell>
        </row>
        <row r="919">
          <cell r="B919" t="str">
            <v>66199 WA 035</v>
          </cell>
        </row>
        <row r="920">
          <cell r="B920" t="str">
            <v>66199 WG 035</v>
          </cell>
        </row>
        <row r="921">
          <cell r="B921" t="str">
            <v>66199 WH 035</v>
          </cell>
        </row>
        <row r="922">
          <cell r="B922" t="str">
            <v>66199 YT 035</v>
          </cell>
        </row>
        <row r="923">
          <cell r="B923" t="str">
            <v>66199 ZJ 035</v>
          </cell>
        </row>
        <row r="924">
          <cell r="B924" t="str">
            <v>67108 03 010</v>
          </cell>
        </row>
        <row r="925">
          <cell r="B925" t="str">
            <v>67108 03 012</v>
          </cell>
        </row>
        <row r="926">
          <cell r="B926" t="str">
            <v>67108 04 010</v>
          </cell>
        </row>
        <row r="927">
          <cell r="B927" t="str">
            <v>67108 DN 010</v>
          </cell>
        </row>
        <row r="928">
          <cell r="B928" t="str">
            <v>67108 GK 010</v>
          </cell>
        </row>
        <row r="929">
          <cell r="B929" t="str">
            <v>67108 MR 010</v>
          </cell>
        </row>
        <row r="930">
          <cell r="B930" t="str">
            <v>67125 03 032</v>
          </cell>
        </row>
        <row r="931">
          <cell r="B931" t="str">
            <v>67125 03 035</v>
          </cell>
        </row>
        <row r="932">
          <cell r="B932" t="str">
            <v>67125 04 035</v>
          </cell>
        </row>
        <row r="933">
          <cell r="B933" t="str">
            <v>67125 ED 035</v>
          </cell>
        </row>
        <row r="934">
          <cell r="B934" t="str">
            <v>67125 EI 032</v>
          </cell>
        </row>
        <row r="935">
          <cell r="B935" t="str">
            <v>67125 FE 032</v>
          </cell>
        </row>
        <row r="936">
          <cell r="B936" t="str">
            <v>67125 FJ 035</v>
          </cell>
        </row>
        <row r="937">
          <cell r="B937" t="str">
            <v>67125 IA 035</v>
          </cell>
        </row>
        <row r="938">
          <cell r="B938" t="str">
            <v>67125 IL 035</v>
          </cell>
        </row>
        <row r="939">
          <cell r="B939" t="str">
            <v>67125 ZJ 035</v>
          </cell>
        </row>
        <row r="940">
          <cell r="B940" t="str">
            <v>67126 03 008</v>
          </cell>
        </row>
        <row r="941">
          <cell r="B941" t="str">
            <v>67126 03 017</v>
          </cell>
        </row>
        <row r="942">
          <cell r="B942" t="str">
            <v>67126 03 023</v>
          </cell>
        </row>
        <row r="943">
          <cell r="B943" t="str">
            <v>67126 04 008</v>
          </cell>
        </row>
        <row r="944">
          <cell r="B944" t="str">
            <v>67126 04 017</v>
          </cell>
        </row>
        <row r="945">
          <cell r="B945" t="str">
            <v>67126 04 023</v>
          </cell>
        </row>
        <row r="946">
          <cell r="B946" t="str">
            <v>67126 1A 008</v>
          </cell>
        </row>
        <row r="947">
          <cell r="B947" t="str">
            <v>67126 26 017</v>
          </cell>
        </row>
        <row r="948">
          <cell r="B948" t="str">
            <v>67126 26 023</v>
          </cell>
        </row>
        <row r="949">
          <cell r="B949" t="str">
            <v>67126 2A 017</v>
          </cell>
        </row>
        <row r="950">
          <cell r="B950" t="str">
            <v>67126 2E 008</v>
          </cell>
        </row>
        <row r="951">
          <cell r="B951" t="str">
            <v>67126 2E 017</v>
          </cell>
        </row>
        <row r="952">
          <cell r="B952" t="str">
            <v>67126 DN 023</v>
          </cell>
        </row>
        <row r="953">
          <cell r="B953" t="str">
            <v>67126 DT 008</v>
          </cell>
        </row>
        <row r="954">
          <cell r="B954" t="str">
            <v>67126 DT 023</v>
          </cell>
        </row>
        <row r="955">
          <cell r="B955" t="str">
            <v>67126 ED 008</v>
          </cell>
        </row>
        <row r="956">
          <cell r="B956" t="str">
            <v>67126 FJ 008</v>
          </cell>
        </row>
        <row r="957">
          <cell r="B957" t="str">
            <v>67126 GK 023</v>
          </cell>
        </row>
        <row r="958">
          <cell r="B958" t="str">
            <v>67126 IL 008</v>
          </cell>
        </row>
        <row r="959">
          <cell r="B959" t="str">
            <v>67126 MR 023</v>
          </cell>
        </row>
        <row r="960">
          <cell r="B960" t="str">
            <v>67126 ZJ 008</v>
          </cell>
        </row>
        <row r="961">
          <cell r="B961" t="str">
            <v>67127 03 015</v>
          </cell>
        </row>
        <row r="962">
          <cell r="B962" t="str">
            <v>67127 03 017</v>
          </cell>
        </row>
        <row r="963">
          <cell r="B963" t="str">
            <v>67130 03 016</v>
          </cell>
        </row>
        <row r="964">
          <cell r="B964" t="str">
            <v>67130 03 020</v>
          </cell>
        </row>
        <row r="965">
          <cell r="B965" t="str">
            <v>67130 03 032</v>
          </cell>
        </row>
        <row r="966">
          <cell r="B966" t="str">
            <v>67130 04 020</v>
          </cell>
        </row>
        <row r="967">
          <cell r="B967" t="str">
            <v>67130 04 032</v>
          </cell>
        </row>
        <row r="968">
          <cell r="B968" t="str">
            <v>67130 1A 020</v>
          </cell>
        </row>
        <row r="969">
          <cell r="B969" t="str">
            <v>67130 1B 027</v>
          </cell>
        </row>
        <row r="970">
          <cell r="B970" t="str">
            <v>67130 1C 027</v>
          </cell>
        </row>
        <row r="971">
          <cell r="B971" t="str">
            <v>67130 2A 027</v>
          </cell>
        </row>
        <row r="972">
          <cell r="B972" t="str">
            <v>67130 2E 027</v>
          </cell>
        </row>
        <row r="973">
          <cell r="B973" t="str">
            <v>67130 DN 032</v>
          </cell>
        </row>
        <row r="974">
          <cell r="B974" t="str">
            <v>67130 EA 020</v>
          </cell>
        </row>
        <row r="975">
          <cell r="B975" t="str">
            <v>67130 ED 020</v>
          </cell>
        </row>
        <row r="976">
          <cell r="B976" t="str">
            <v>67130 EI 016</v>
          </cell>
        </row>
        <row r="977">
          <cell r="B977" t="str">
            <v>67130 FE 016</v>
          </cell>
        </row>
        <row r="978">
          <cell r="B978" t="str">
            <v>67130 FJ 020</v>
          </cell>
        </row>
        <row r="979">
          <cell r="B979" t="str">
            <v>67130 FO 020</v>
          </cell>
        </row>
        <row r="980">
          <cell r="B980" t="str">
            <v>67130 GK 032</v>
          </cell>
        </row>
        <row r="981">
          <cell r="B981" t="str">
            <v>67130 IJ 020</v>
          </cell>
        </row>
        <row r="982">
          <cell r="B982" t="str">
            <v>67130 IL 020</v>
          </cell>
        </row>
        <row r="983">
          <cell r="B983" t="str">
            <v>67130 LN 020</v>
          </cell>
        </row>
        <row r="984">
          <cell r="B984" t="str">
            <v>67130 MR 032</v>
          </cell>
        </row>
        <row r="985">
          <cell r="B985" t="str">
            <v>67130 TR 020</v>
          </cell>
        </row>
        <row r="986">
          <cell r="B986" t="str">
            <v>67130 TT 020</v>
          </cell>
        </row>
        <row r="987">
          <cell r="B987" t="str">
            <v>67130 UT 020</v>
          </cell>
        </row>
        <row r="988">
          <cell r="B988" t="str">
            <v>67130 VJ 020</v>
          </cell>
        </row>
        <row r="989">
          <cell r="B989" t="str">
            <v>67130 WA 020</v>
          </cell>
        </row>
        <row r="990">
          <cell r="B990" t="str">
            <v>67130 ZJ 020</v>
          </cell>
        </row>
        <row r="991">
          <cell r="B991" t="str">
            <v>67473 03 012</v>
          </cell>
        </row>
        <row r="992">
          <cell r="B992" t="str">
            <v>67473 26 030</v>
          </cell>
        </row>
        <row r="993">
          <cell r="B993" t="str">
            <v>67492 03 018</v>
          </cell>
        </row>
        <row r="994">
          <cell r="B994" t="str">
            <v>67492 03 020</v>
          </cell>
        </row>
        <row r="995">
          <cell r="B995" t="str">
            <v>67492 03 030</v>
          </cell>
        </row>
        <row r="996">
          <cell r="B996" t="str">
            <v>67492 26 012</v>
          </cell>
        </row>
        <row r="997">
          <cell r="B997" t="str">
            <v>67535 EA 009</v>
          </cell>
        </row>
        <row r="998">
          <cell r="B998" t="str">
            <v>67535 NO 009</v>
          </cell>
        </row>
        <row r="999">
          <cell r="B999" t="str">
            <v>67535 SP 009</v>
          </cell>
        </row>
        <row r="1000">
          <cell r="B1000" t="str">
            <v>67535 SZ 009</v>
          </cell>
        </row>
        <row r="1001">
          <cell r="B1001" t="str">
            <v>67539 03 009</v>
          </cell>
        </row>
        <row r="1002">
          <cell r="B1002" t="str">
            <v>67539 03 012</v>
          </cell>
        </row>
        <row r="1003">
          <cell r="B1003" t="str">
            <v>67539 03 016</v>
          </cell>
        </row>
        <row r="1004">
          <cell r="B1004" t="str">
            <v>67539 04 016</v>
          </cell>
        </row>
        <row r="1005">
          <cell r="B1005" t="str">
            <v>67539 GK 016</v>
          </cell>
        </row>
        <row r="1006">
          <cell r="B1006" t="str">
            <v>67539 MR 016</v>
          </cell>
        </row>
        <row r="1007">
          <cell r="B1007" t="str">
            <v>67539 NO 009</v>
          </cell>
        </row>
        <row r="1008">
          <cell r="B1008" t="str">
            <v>67539 SP 009</v>
          </cell>
        </row>
        <row r="1009">
          <cell r="B1009" t="str">
            <v>67539 VJ 009</v>
          </cell>
        </row>
        <row r="1010">
          <cell r="B1010" t="str">
            <v>67549 00 058</v>
          </cell>
        </row>
        <row r="1011">
          <cell r="B1011" t="str">
            <v>67549 00 070</v>
          </cell>
        </row>
        <row r="1012">
          <cell r="B1012" t="str">
            <v>67549 00 071</v>
          </cell>
        </row>
        <row r="1013">
          <cell r="B1013" t="str">
            <v>67572 03 006</v>
          </cell>
        </row>
        <row r="1014">
          <cell r="B1014" t="str">
            <v>67572 EI 006</v>
          </cell>
        </row>
        <row r="1015">
          <cell r="B1015" t="str">
            <v>67572 FE 006</v>
          </cell>
        </row>
        <row r="1016">
          <cell r="B1016" t="str">
            <v>67597 03 006</v>
          </cell>
        </row>
        <row r="1017">
          <cell r="B1017" t="str">
            <v>67597 03 007</v>
          </cell>
        </row>
        <row r="1018">
          <cell r="B1018" t="str">
            <v>67597 03 008</v>
          </cell>
        </row>
        <row r="1019">
          <cell r="B1019" t="str">
            <v>67597 03 010</v>
          </cell>
        </row>
        <row r="1020">
          <cell r="B1020" t="str">
            <v>67597 03 012</v>
          </cell>
        </row>
        <row r="1021">
          <cell r="B1021" t="str">
            <v>67597 03 015</v>
          </cell>
        </row>
        <row r="1022">
          <cell r="B1022" t="str">
            <v>67597 03 017</v>
          </cell>
        </row>
        <row r="1023">
          <cell r="B1023" t="str">
            <v>67597 03 024</v>
          </cell>
        </row>
        <row r="1024">
          <cell r="B1024" t="str">
            <v>67597 04 006</v>
          </cell>
        </row>
        <row r="1025">
          <cell r="B1025" t="str">
            <v>67597 04 007</v>
          </cell>
        </row>
        <row r="1026">
          <cell r="B1026" t="str">
            <v>67597 04 008</v>
          </cell>
        </row>
        <row r="1027">
          <cell r="B1027" t="str">
            <v>67597 04 010</v>
          </cell>
        </row>
        <row r="1028">
          <cell r="B1028" t="str">
            <v>67597 04 012</v>
          </cell>
        </row>
        <row r="1029">
          <cell r="B1029" t="str">
            <v>67597 04 015</v>
          </cell>
        </row>
        <row r="1030">
          <cell r="B1030" t="str">
            <v>67597 04 017</v>
          </cell>
        </row>
        <row r="1031">
          <cell r="B1031" t="str">
            <v>67597 1A 008</v>
          </cell>
        </row>
        <row r="1032">
          <cell r="B1032" t="str">
            <v>67597 1A 015</v>
          </cell>
        </row>
        <row r="1033">
          <cell r="B1033" t="str">
            <v>67597 26 015</v>
          </cell>
        </row>
        <row r="1034">
          <cell r="B1034" t="str">
            <v>67597 CS 017</v>
          </cell>
        </row>
        <row r="1035">
          <cell r="B1035" t="str">
            <v>67597 DA 008</v>
          </cell>
        </row>
        <row r="1036">
          <cell r="B1036" t="str">
            <v>67597 DN 008</v>
          </cell>
        </row>
        <row r="1037">
          <cell r="B1037" t="str">
            <v>67597 DR 008</v>
          </cell>
        </row>
        <row r="1038">
          <cell r="B1038" t="str">
            <v>67597 EA 017</v>
          </cell>
        </row>
        <row r="1039">
          <cell r="B1039" t="str">
            <v>67597 ED 006</v>
          </cell>
        </row>
        <row r="1040">
          <cell r="B1040" t="str">
            <v>67597 ED 008</v>
          </cell>
        </row>
        <row r="1041">
          <cell r="B1041" t="str">
            <v>67597 ED 015</v>
          </cell>
        </row>
        <row r="1042">
          <cell r="B1042" t="str">
            <v>67597 ED 017</v>
          </cell>
        </row>
        <row r="1043">
          <cell r="B1043" t="str">
            <v>67597 ES 008</v>
          </cell>
        </row>
        <row r="1044">
          <cell r="B1044" t="str">
            <v>67597 FJ 008</v>
          </cell>
        </row>
        <row r="1045">
          <cell r="B1045" t="str">
            <v>67597 FJ 015</v>
          </cell>
        </row>
        <row r="1046">
          <cell r="B1046" t="str">
            <v>67597 FO 006</v>
          </cell>
        </row>
        <row r="1047">
          <cell r="B1047" t="str">
            <v>67597 FO 015</v>
          </cell>
        </row>
        <row r="1048">
          <cell r="B1048" t="str">
            <v>67597 FO 017</v>
          </cell>
        </row>
        <row r="1049">
          <cell r="B1049" t="str">
            <v>67597 FO 024</v>
          </cell>
        </row>
        <row r="1050">
          <cell r="B1050" t="str">
            <v>67597 GK 008</v>
          </cell>
        </row>
        <row r="1051">
          <cell r="B1051" t="str">
            <v>67597 GT 008</v>
          </cell>
        </row>
        <row r="1052">
          <cell r="B1052" t="str">
            <v>67597 GZ 010</v>
          </cell>
        </row>
        <row r="1053">
          <cell r="B1053" t="str">
            <v>67597 IJ 006</v>
          </cell>
        </row>
        <row r="1054">
          <cell r="B1054" t="str">
            <v>67597 IJ 007</v>
          </cell>
        </row>
        <row r="1055">
          <cell r="B1055" t="str">
            <v>67597 IJ 015</v>
          </cell>
        </row>
        <row r="1056">
          <cell r="B1056" t="str">
            <v>67597 IJ 017</v>
          </cell>
        </row>
        <row r="1057">
          <cell r="B1057" t="str">
            <v>67597 IJ 024</v>
          </cell>
        </row>
        <row r="1058">
          <cell r="B1058" t="str">
            <v>67597 IL 008</v>
          </cell>
        </row>
        <row r="1059">
          <cell r="B1059" t="str">
            <v>67597 IL 015</v>
          </cell>
        </row>
        <row r="1060">
          <cell r="B1060" t="str">
            <v>67597 IL 017</v>
          </cell>
        </row>
        <row r="1061">
          <cell r="B1061" t="str">
            <v>67597 LN 007</v>
          </cell>
        </row>
        <row r="1062">
          <cell r="B1062" t="str">
            <v>67597 LN 015</v>
          </cell>
        </row>
        <row r="1063">
          <cell r="B1063" t="str">
            <v>67597 LN 017</v>
          </cell>
        </row>
        <row r="1064">
          <cell r="B1064" t="str">
            <v>67597 LN 024</v>
          </cell>
        </row>
        <row r="1065">
          <cell r="B1065" t="str">
            <v>67597 LP 008</v>
          </cell>
        </row>
        <row r="1066">
          <cell r="B1066" t="str">
            <v>67597 MR 008</v>
          </cell>
        </row>
        <row r="1067">
          <cell r="B1067" t="str">
            <v>67597 NQ 017</v>
          </cell>
        </row>
        <row r="1068">
          <cell r="B1068" t="str">
            <v>67597 PJ 008</v>
          </cell>
        </row>
        <row r="1069">
          <cell r="B1069" t="str">
            <v>67597 PN 012</v>
          </cell>
        </row>
        <row r="1070">
          <cell r="B1070" t="str">
            <v>67597 PT 006</v>
          </cell>
        </row>
        <row r="1071">
          <cell r="B1071" t="str">
            <v>67597 PT 008</v>
          </cell>
        </row>
        <row r="1072">
          <cell r="B1072" t="str">
            <v>67597 PT 012</v>
          </cell>
        </row>
        <row r="1073">
          <cell r="B1073" t="str">
            <v>67597 RD 006</v>
          </cell>
        </row>
        <row r="1074">
          <cell r="B1074" t="str">
            <v>67597 RD 008</v>
          </cell>
        </row>
        <row r="1075">
          <cell r="B1075" t="str">
            <v>67597 RD 017</v>
          </cell>
        </row>
        <row r="1076">
          <cell r="B1076" t="str">
            <v>67597 SP 017</v>
          </cell>
        </row>
        <row r="1077">
          <cell r="B1077" t="str">
            <v>67597 SZ 017</v>
          </cell>
        </row>
        <row r="1078">
          <cell r="B1078" t="str">
            <v>67597 TE 012</v>
          </cell>
        </row>
        <row r="1079">
          <cell r="B1079" t="str">
            <v>67597 TI 008</v>
          </cell>
        </row>
        <row r="1080">
          <cell r="B1080" t="str">
            <v>67597 TT 006</v>
          </cell>
        </row>
        <row r="1081">
          <cell r="B1081" t="str">
            <v>67597 TT 007</v>
          </cell>
        </row>
        <row r="1082">
          <cell r="B1082" t="str">
            <v>67597 TT 015</v>
          </cell>
        </row>
        <row r="1083">
          <cell r="B1083" t="str">
            <v>67597 TT 017</v>
          </cell>
        </row>
        <row r="1084">
          <cell r="B1084" t="str">
            <v>67597 TT 024</v>
          </cell>
        </row>
        <row r="1085">
          <cell r="B1085" t="str">
            <v>67597 TX 012</v>
          </cell>
        </row>
        <row r="1086">
          <cell r="B1086" t="str">
            <v>67597 TX 017</v>
          </cell>
        </row>
        <row r="1087">
          <cell r="B1087" t="str">
            <v>67597 UT 006</v>
          </cell>
        </row>
        <row r="1088">
          <cell r="B1088" t="str">
            <v>67597 UT 007</v>
          </cell>
        </row>
        <row r="1089">
          <cell r="B1089" t="str">
            <v>67597 UT 008</v>
          </cell>
        </row>
        <row r="1090">
          <cell r="B1090" t="str">
            <v>67597 UT 015</v>
          </cell>
        </row>
        <row r="1091">
          <cell r="B1091" t="str">
            <v>67597 UT 017</v>
          </cell>
        </row>
        <row r="1092">
          <cell r="B1092" t="str">
            <v>67597 UT 024</v>
          </cell>
        </row>
        <row r="1093">
          <cell r="B1093" t="str">
            <v>67597 VJ 017</v>
          </cell>
        </row>
        <row r="1094">
          <cell r="B1094" t="str">
            <v>67597 WA 006</v>
          </cell>
        </row>
        <row r="1095">
          <cell r="B1095" t="str">
            <v>67597 WA 007</v>
          </cell>
        </row>
        <row r="1096">
          <cell r="B1096" t="str">
            <v>67597 WA 015</v>
          </cell>
        </row>
        <row r="1097">
          <cell r="B1097" t="str">
            <v>67597 WA 017</v>
          </cell>
        </row>
        <row r="1098">
          <cell r="B1098" t="str">
            <v>67597 WA 024</v>
          </cell>
        </row>
        <row r="1099">
          <cell r="B1099" t="str">
            <v>67597 WG 008</v>
          </cell>
        </row>
        <row r="1100">
          <cell r="B1100" t="str">
            <v>67597 WG 010</v>
          </cell>
        </row>
        <row r="1101">
          <cell r="B1101" t="str">
            <v>67597 WH 008</v>
          </cell>
        </row>
        <row r="1102">
          <cell r="B1102" t="str">
            <v>67597 YA 006</v>
          </cell>
        </row>
        <row r="1103">
          <cell r="B1103" t="str">
            <v>67597 YA 008</v>
          </cell>
        </row>
        <row r="1104">
          <cell r="B1104" t="str">
            <v>67597 YT 006</v>
          </cell>
        </row>
        <row r="1105">
          <cell r="B1105" t="str">
            <v>67597 YT 007</v>
          </cell>
        </row>
        <row r="1106">
          <cell r="B1106" t="str">
            <v>67597 YT 015</v>
          </cell>
        </row>
        <row r="1107">
          <cell r="B1107" t="str">
            <v>67597 YT 017</v>
          </cell>
        </row>
        <row r="1108">
          <cell r="B1108" t="str">
            <v>67597 YT 024</v>
          </cell>
        </row>
        <row r="1109">
          <cell r="B1109" t="str">
            <v>67597 ZJ 008</v>
          </cell>
        </row>
        <row r="1110">
          <cell r="B1110" t="str">
            <v>67597 ZJ 010</v>
          </cell>
        </row>
        <row r="1111">
          <cell r="B1111" t="str">
            <v>67597 ZJ 015</v>
          </cell>
        </row>
        <row r="1112">
          <cell r="B1112" t="str">
            <v>67597 ZJ 017</v>
          </cell>
        </row>
        <row r="1113">
          <cell r="B1113" t="str">
            <v>68208 03 000</v>
          </cell>
        </row>
        <row r="1114">
          <cell r="B1114" t="str">
            <v>68208 FO 000</v>
          </cell>
        </row>
        <row r="1115">
          <cell r="B1115" t="str">
            <v>68208 IJ 000</v>
          </cell>
        </row>
        <row r="1116">
          <cell r="B1116" t="str">
            <v>68208 TT 000</v>
          </cell>
        </row>
        <row r="1117">
          <cell r="B1117" t="str">
            <v>68208 UT 000</v>
          </cell>
        </row>
        <row r="1118">
          <cell r="B1118" t="str">
            <v>68208 WA 000</v>
          </cell>
        </row>
        <row r="1119">
          <cell r="B1119" t="str">
            <v>68208 YT 000</v>
          </cell>
        </row>
        <row r="1120">
          <cell r="B1120" t="str">
            <v>71202 00 010</v>
          </cell>
        </row>
        <row r="1121">
          <cell r="B1121" t="str">
            <v>71402 03 010</v>
          </cell>
        </row>
        <row r="1122">
          <cell r="B1122" t="str">
            <v>71402 26 010</v>
          </cell>
        </row>
        <row r="1123">
          <cell r="B1123" t="str">
            <v>71403 03 010</v>
          </cell>
        </row>
        <row r="1124">
          <cell r="B1124" t="str">
            <v>71403 04 010</v>
          </cell>
        </row>
        <row r="1125">
          <cell r="B1125" t="str">
            <v>71403 26 010</v>
          </cell>
        </row>
        <row r="1126">
          <cell r="B1126" t="str">
            <v>71403 2A 010</v>
          </cell>
        </row>
        <row r="1127">
          <cell r="B1127" t="str">
            <v>71403 2E 010</v>
          </cell>
        </row>
        <row r="1128">
          <cell r="B1128" t="str">
            <v>71403 2J 010</v>
          </cell>
        </row>
        <row r="1129">
          <cell r="B1129" t="str">
            <v>71403 3C 010</v>
          </cell>
        </row>
        <row r="1130">
          <cell r="B1130" t="str">
            <v>71403 3D 010</v>
          </cell>
        </row>
        <row r="1131">
          <cell r="B1131" t="str">
            <v>71403 3E 010</v>
          </cell>
        </row>
        <row r="1132">
          <cell r="B1132" t="str">
            <v>71403 DA 010</v>
          </cell>
        </row>
        <row r="1133">
          <cell r="B1133" t="str">
            <v>71403 DN 010</v>
          </cell>
        </row>
        <row r="1134">
          <cell r="B1134" t="str">
            <v>71403 DR 010</v>
          </cell>
        </row>
        <row r="1135">
          <cell r="B1135" t="str">
            <v>71403 EC 010</v>
          </cell>
        </row>
        <row r="1136">
          <cell r="B1136" t="str">
            <v>71403 ED 010</v>
          </cell>
        </row>
        <row r="1137">
          <cell r="B1137" t="str">
            <v>71403 EI 010</v>
          </cell>
        </row>
        <row r="1138">
          <cell r="B1138" t="str">
            <v>71403 EO 010</v>
          </cell>
        </row>
        <row r="1139">
          <cell r="B1139" t="str">
            <v>71403 FJ 010</v>
          </cell>
        </row>
        <row r="1140">
          <cell r="B1140" t="str">
            <v>71403 FO 010</v>
          </cell>
        </row>
        <row r="1141">
          <cell r="B1141" t="str">
            <v>71403 IJ 010</v>
          </cell>
        </row>
        <row r="1142">
          <cell r="B1142" t="str">
            <v>71403 IL 010</v>
          </cell>
        </row>
        <row r="1143">
          <cell r="B1143" t="str">
            <v>71403 LN 010</v>
          </cell>
        </row>
        <row r="1144">
          <cell r="B1144" t="str">
            <v>71403 LP 010</v>
          </cell>
        </row>
        <row r="1145">
          <cell r="B1145" t="str">
            <v>71403 NO 010</v>
          </cell>
        </row>
        <row r="1146">
          <cell r="B1146" t="str">
            <v>71403 NQ 010</v>
          </cell>
        </row>
        <row r="1147">
          <cell r="B1147" t="str">
            <v>71403 OF 010</v>
          </cell>
        </row>
        <row r="1148">
          <cell r="B1148" t="str">
            <v>71403 OR 010</v>
          </cell>
        </row>
        <row r="1149">
          <cell r="B1149" t="str">
            <v>71403 PJ 010</v>
          </cell>
        </row>
        <row r="1150">
          <cell r="B1150" t="str">
            <v>71403 PN 010</v>
          </cell>
        </row>
        <row r="1151">
          <cell r="B1151" t="str">
            <v>71403 RD 005</v>
          </cell>
        </row>
        <row r="1152">
          <cell r="B1152" t="str">
            <v>71403 SP 010</v>
          </cell>
        </row>
        <row r="1153">
          <cell r="B1153" t="str">
            <v>71403 SZ 010</v>
          </cell>
        </row>
        <row r="1154">
          <cell r="B1154" t="str">
            <v>71403 TI 010</v>
          </cell>
        </row>
        <row r="1155">
          <cell r="B1155" t="str">
            <v>71403 TT 010</v>
          </cell>
        </row>
        <row r="1156">
          <cell r="B1156" t="str">
            <v>71403 TX 010</v>
          </cell>
        </row>
        <row r="1157">
          <cell r="B1157" t="str">
            <v>71403 UT 010</v>
          </cell>
        </row>
        <row r="1158">
          <cell r="B1158" t="str">
            <v>71403 VJ 010</v>
          </cell>
        </row>
        <row r="1159">
          <cell r="B1159" t="str">
            <v>71403 WA 010</v>
          </cell>
        </row>
        <row r="1160">
          <cell r="B1160" t="str">
            <v>71403 WC 010</v>
          </cell>
        </row>
        <row r="1161">
          <cell r="B1161" t="str">
            <v>71403 WG 010</v>
          </cell>
        </row>
        <row r="1162">
          <cell r="B1162" t="str">
            <v>71403 WH 010</v>
          </cell>
        </row>
        <row r="1163">
          <cell r="B1163" t="str">
            <v>71403 YB 010</v>
          </cell>
        </row>
        <row r="1164">
          <cell r="B1164" t="str">
            <v>71403 YE 010</v>
          </cell>
        </row>
        <row r="1165">
          <cell r="B1165" t="str">
            <v>71403 ZJ 010</v>
          </cell>
        </row>
        <row r="1166">
          <cell r="B1166" t="str">
            <v>71408 04 008</v>
          </cell>
        </row>
        <row r="1167">
          <cell r="B1167" t="str">
            <v>71501 03 001</v>
          </cell>
        </row>
        <row r="1168">
          <cell r="B1168" t="str">
            <v>71501 03 005</v>
          </cell>
        </row>
        <row r="1169">
          <cell r="B1169" t="str">
            <v>71501 04 005</v>
          </cell>
        </row>
        <row r="1170">
          <cell r="B1170" t="str">
            <v>71501 1A 001</v>
          </cell>
        </row>
        <row r="1171">
          <cell r="B1171" t="str">
            <v>71501 1K 005</v>
          </cell>
        </row>
        <row r="1172">
          <cell r="B1172" t="str">
            <v>71501 26 005</v>
          </cell>
        </row>
        <row r="1173">
          <cell r="B1173" t="str">
            <v>71501 2A 005</v>
          </cell>
        </row>
        <row r="1174">
          <cell r="B1174" t="str">
            <v>71501 2E 005</v>
          </cell>
        </row>
        <row r="1175">
          <cell r="B1175" t="str">
            <v>71501 2G 005</v>
          </cell>
        </row>
        <row r="1176">
          <cell r="B1176" t="str">
            <v>71501 2J 005</v>
          </cell>
        </row>
        <row r="1177">
          <cell r="B1177" t="str">
            <v>71501 2M 005</v>
          </cell>
        </row>
        <row r="1178">
          <cell r="B1178" t="str">
            <v>71501 2R 005</v>
          </cell>
        </row>
        <row r="1179">
          <cell r="B1179" t="str">
            <v>71501 3A 005</v>
          </cell>
        </row>
        <row r="1180">
          <cell r="B1180" t="str">
            <v>71501 3D 005</v>
          </cell>
        </row>
        <row r="1181">
          <cell r="B1181" t="str">
            <v>71501 3E 005</v>
          </cell>
        </row>
        <row r="1182">
          <cell r="B1182" t="str">
            <v>71501 CD 001</v>
          </cell>
        </row>
        <row r="1183">
          <cell r="B1183" t="str">
            <v>71501 DA 005</v>
          </cell>
        </row>
        <row r="1184">
          <cell r="B1184" t="str">
            <v>71501 DN 005</v>
          </cell>
        </row>
        <row r="1185">
          <cell r="B1185" t="str">
            <v>71501 DR 005</v>
          </cell>
        </row>
        <row r="1186">
          <cell r="B1186" t="str">
            <v>71501 EC 005</v>
          </cell>
        </row>
        <row r="1187">
          <cell r="B1187" t="str">
            <v>71501 ED 001</v>
          </cell>
        </row>
        <row r="1188">
          <cell r="B1188" t="str">
            <v>71501 ED 005</v>
          </cell>
        </row>
        <row r="1189">
          <cell r="B1189" t="str">
            <v>71501 EI 005</v>
          </cell>
        </row>
        <row r="1190">
          <cell r="B1190" t="str">
            <v>71501 ES 005</v>
          </cell>
        </row>
        <row r="1191">
          <cell r="B1191" t="str">
            <v>71501 FE 005</v>
          </cell>
        </row>
        <row r="1192">
          <cell r="B1192" t="str">
            <v>71501 FJ 005</v>
          </cell>
        </row>
        <row r="1193">
          <cell r="B1193" t="str">
            <v>71501 FO 001</v>
          </cell>
        </row>
        <row r="1194">
          <cell r="B1194" t="str">
            <v>71501 FO 005</v>
          </cell>
        </row>
        <row r="1195">
          <cell r="B1195" t="str">
            <v>71501 GK 001</v>
          </cell>
        </row>
        <row r="1196">
          <cell r="B1196" t="str">
            <v>71501 GK 005</v>
          </cell>
        </row>
        <row r="1197">
          <cell r="B1197" t="str">
            <v>71501 IJ 005</v>
          </cell>
        </row>
        <row r="1198">
          <cell r="B1198" t="str">
            <v>71501 IL 001</v>
          </cell>
        </row>
        <row r="1199">
          <cell r="B1199" t="str">
            <v>71501 IL 005</v>
          </cell>
        </row>
        <row r="1200">
          <cell r="B1200" t="str">
            <v>71501 LN 005</v>
          </cell>
        </row>
        <row r="1201">
          <cell r="B1201" t="str">
            <v>71501 LP 001</v>
          </cell>
        </row>
        <row r="1202">
          <cell r="B1202" t="str">
            <v>71501 LP 005</v>
          </cell>
        </row>
        <row r="1203">
          <cell r="B1203" t="str">
            <v>71501 MR 001</v>
          </cell>
        </row>
        <row r="1204">
          <cell r="B1204" t="str">
            <v>71501 MR 005</v>
          </cell>
        </row>
        <row r="1205">
          <cell r="B1205" t="str">
            <v>71501 NO 001</v>
          </cell>
        </row>
        <row r="1206">
          <cell r="B1206" t="str">
            <v>71501 PJ 005</v>
          </cell>
        </row>
        <row r="1207">
          <cell r="B1207" t="str">
            <v>71501 PN 001</v>
          </cell>
        </row>
        <row r="1208">
          <cell r="B1208" t="str">
            <v>71501 PT 005</v>
          </cell>
        </row>
        <row r="1209">
          <cell r="B1209" t="str">
            <v>71501 RD 001</v>
          </cell>
        </row>
        <row r="1210">
          <cell r="B1210" t="str">
            <v>71501 RD 005</v>
          </cell>
        </row>
        <row r="1211">
          <cell r="B1211" t="str">
            <v>71501 TI 001</v>
          </cell>
        </row>
        <row r="1212">
          <cell r="B1212" t="str">
            <v>71501 TI 005</v>
          </cell>
        </row>
        <row r="1213">
          <cell r="B1213" t="str">
            <v>71501 TT 005</v>
          </cell>
        </row>
        <row r="1214">
          <cell r="B1214" t="str">
            <v>71501 TX 001</v>
          </cell>
        </row>
        <row r="1215">
          <cell r="B1215" t="str">
            <v>71501 TX 005</v>
          </cell>
        </row>
        <row r="1216">
          <cell r="B1216" t="str">
            <v>71501 UT 005</v>
          </cell>
        </row>
        <row r="1217">
          <cell r="B1217" t="str">
            <v>71501 VJ 001</v>
          </cell>
        </row>
        <row r="1218">
          <cell r="B1218" t="str">
            <v>71501 WA 005</v>
          </cell>
        </row>
        <row r="1219">
          <cell r="B1219" t="str">
            <v>71501 WG 001</v>
          </cell>
        </row>
        <row r="1220">
          <cell r="B1220" t="str">
            <v>71501 WG 005</v>
          </cell>
        </row>
        <row r="1221">
          <cell r="B1221" t="str">
            <v>71501 WH 001</v>
          </cell>
        </row>
        <row r="1222">
          <cell r="B1222" t="str">
            <v>71501 YA 001</v>
          </cell>
        </row>
        <row r="1223">
          <cell r="B1223" t="str">
            <v>71501 YA 005</v>
          </cell>
        </row>
        <row r="1224">
          <cell r="B1224" t="str">
            <v>71501 YT 005</v>
          </cell>
        </row>
        <row r="1225">
          <cell r="B1225" t="str">
            <v>71501 ZJ 005</v>
          </cell>
        </row>
        <row r="1226">
          <cell r="B1226" t="str">
            <v>71503 03 005</v>
          </cell>
        </row>
        <row r="1227">
          <cell r="B1227" t="str">
            <v>71503 03 007</v>
          </cell>
        </row>
        <row r="1228">
          <cell r="B1228" t="str">
            <v>71503 04 005</v>
          </cell>
        </row>
        <row r="1229">
          <cell r="B1229" t="str">
            <v>71503 1A 005</v>
          </cell>
        </row>
        <row r="1230">
          <cell r="B1230" t="str">
            <v>71503 2G 005</v>
          </cell>
        </row>
        <row r="1231">
          <cell r="B1231" t="str">
            <v>71503 DA 005</v>
          </cell>
        </row>
        <row r="1232">
          <cell r="B1232" t="str">
            <v>71503 DR 005</v>
          </cell>
        </row>
        <row r="1233">
          <cell r="B1233" t="str">
            <v>71503 ED 005</v>
          </cell>
        </row>
        <row r="1234">
          <cell r="B1234" t="str">
            <v>71503 ED 007</v>
          </cell>
        </row>
        <row r="1235">
          <cell r="B1235" t="str">
            <v>71503 ES 005</v>
          </cell>
        </row>
        <row r="1236">
          <cell r="B1236" t="str">
            <v>71503 FJ 005</v>
          </cell>
        </row>
        <row r="1237">
          <cell r="B1237" t="str">
            <v>71503 LP 005</v>
          </cell>
        </row>
        <row r="1238">
          <cell r="B1238" t="str">
            <v>71503 LP 007</v>
          </cell>
        </row>
        <row r="1239">
          <cell r="B1239" t="str">
            <v>71503 OF 005</v>
          </cell>
        </row>
        <row r="1240">
          <cell r="B1240" t="str">
            <v>71503 OF 007</v>
          </cell>
        </row>
        <row r="1241">
          <cell r="B1241" t="str">
            <v>71503 PJ 005</v>
          </cell>
        </row>
        <row r="1242">
          <cell r="B1242" t="str">
            <v>71503 PJ 007</v>
          </cell>
        </row>
        <row r="1243">
          <cell r="B1243" t="str">
            <v>71503 PT 005</v>
          </cell>
        </row>
        <row r="1244">
          <cell r="B1244" t="str">
            <v>71503 RD 005</v>
          </cell>
        </row>
        <row r="1245">
          <cell r="B1245" t="str">
            <v>71503 TI 005</v>
          </cell>
        </row>
        <row r="1246">
          <cell r="B1246" t="str">
            <v>71503 TI 007</v>
          </cell>
        </row>
        <row r="1247">
          <cell r="B1247" t="str">
            <v>71503 UT 005</v>
          </cell>
        </row>
        <row r="1248">
          <cell r="B1248" t="str">
            <v>71503 UT 007</v>
          </cell>
        </row>
        <row r="1249">
          <cell r="B1249" t="str">
            <v>71503 WG 005</v>
          </cell>
        </row>
        <row r="1250">
          <cell r="B1250" t="str">
            <v>71503 WH 005</v>
          </cell>
        </row>
        <row r="1251">
          <cell r="B1251" t="str">
            <v>71503 YA 005</v>
          </cell>
        </row>
        <row r="1252">
          <cell r="B1252" t="str">
            <v>71503 YB 005</v>
          </cell>
        </row>
        <row r="1253">
          <cell r="B1253" t="str">
            <v>71503 YE 005</v>
          </cell>
        </row>
        <row r="1254">
          <cell r="B1254" t="str">
            <v>71503 ZJ 005</v>
          </cell>
        </row>
        <row r="1255">
          <cell r="B1255" t="str">
            <v>73101 03 000</v>
          </cell>
        </row>
        <row r="1256">
          <cell r="B1256" t="str">
            <v>73101 26 000</v>
          </cell>
        </row>
        <row r="1257">
          <cell r="B1257" t="str">
            <v>73180 03 000</v>
          </cell>
        </row>
        <row r="1258">
          <cell r="B1258" t="str">
            <v>73180 04 000</v>
          </cell>
        </row>
        <row r="1259">
          <cell r="B1259" t="str">
            <v>73180 DN 000</v>
          </cell>
        </row>
        <row r="1260">
          <cell r="B1260" t="str">
            <v>73180 GK 000</v>
          </cell>
        </row>
        <row r="1261">
          <cell r="B1261" t="str">
            <v>73180 MR 000</v>
          </cell>
        </row>
        <row r="1262">
          <cell r="B1262" t="str">
            <v>73191 03 000</v>
          </cell>
        </row>
        <row r="1263">
          <cell r="B1263" t="str">
            <v>73191 04 020</v>
          </cell>
        </row>
        <row r="1264">
          <cell r="B1264" t="str">
            <v>73191 PN 000</v>
          </cell>
        </row>
        <row r="1265">
          <cell r="B1265" t="str">
            <v>73191 TX 000</v>
          </cell>
        </row>
        <row r="1266">
          <cell r="B1266" t="str">
            <v>73193 2J 000</v>
          </cell>
        </row>
        <row r="1267">
          <cell r="B1267" t="str">
            <v>74600 1B 000</v>
          </cell>
        </row>
        <row r="1268">
          <cell r="B1268" t="str">
            <v>74600 1C 000</v>
          </cell>
        </row>
        <row r="1269">
          <cell r="B1269" t="str">
            <v>74600 2A 000</v>
          </cell>
        </row>
        <row r="1270">
          <cell r="B1270" t="str">
            <v>74600 2E 000</v>
          </cell>
        </row>
        <row r="1271">
          <cell r="B1271" t="str">
            <v>74600 2J 000</v>
          </cell>
        </row>
        <row r="1272">
          <cell r="B1272" t="str">
            <v>74603 03 000</v>
          </cell>
        </row>
        <row r="1273">
          <cell r="B1273" t="str">
            <v>74603 04 000</v>
          </cell>
        </row>
        <row r="1274">
          <cell r="B1274" t="str">
            <v>74603 2K 000</v>
          </cell>
        </row>
        <row r="1275">
          <cell r="B1275" t="str">
            <v>74603 FO 000</v>
          </cell>
        </row>
        <row r="1276">
          <cell r="B1276" t="str">
            <v>74603 IJ 000</v>
          </cell>
        </row>
        <row r="1277">
          <cell r="B1277" t="str">
            <v>74603 LN 000</v>
          </cell>
        </row>
        <row r="1278">
          <cell r="B1278" t="str">
            <v>74603 TT 000</v>
          </cell>
        </row>
        <row r="1279">
          <cell r="B1279" t="str">
            <v>74603 UT 000</v>
          </cell>
        </row>
        <row r="1280">
          <cell r="B1280" t="str">
            <v>74603 WA 000</v>
          </cell>
        </row>
        <row r="1281">
          <cell r="B1281" t="str">
            <v>74603 YT 000</v>
          </cell>
        </row>
        <row r="1282">
          <cell r="B1282" t="str">
            <v>74607 03 000</v>
          </cell>
        </row>
        <row r="1283">
          <cell r="B1283" t="str">
            <v>74607 04 000</v>
          </cell>
        </row>
        <row r="1284">
          <cell r="B1284" t="str">
            <v>75295 2F 000</v>
          </cell>
        </row>
        <row r="1285">
          <cell r="B1285" t="str">
            <v>75295 2K 000</v>
          </cell>
        </row>
        <row r="1286">
          <cell r="B1286" t="str">
            <v>75295 2R 000</v>
          </cell>
        </row>
        <row r="1287">
          <cell r="B1287" t="str">
            <v>75295 2U 000</v>
          </cell>
        </row>
        <row r="1288">
          <cell r="B1288" t="str">
            <v>75438 03 010</v>
          </cell>
        </row>
        <row r="1289">
          <cell r="B1289" t="str">
            <v>75438 04 010</v>
          </cell>
        </row>
        <row r="1290">
          <cell r="B1290" t="str">
            <v>75438 1B 010</v>
          </cell>
        </row>
        <row r="1291">
          <cell r="B1291" t="str">
            <v>75438 1C 010</v>
          </cell>
        </row>
        <row r="1292">
          <cell r="B1292" t="str">
            <v>82105 00 070</v>
          </cell>
        </row>
        <row r="1293">
          <cell r="B1293" t="str">
            <v>82105 00 075</v>
          </cell>
        </row>
        <row r="1294">
          <cell r="B1294" t="str">
            <v>82105 00 080</v>
          </cell>
        </row>
        <row r="1295">
          <cell r="B1295" t="str">
            <v>82105 00 085</v>
          </cell>
        </row>
        <row r="1296">
          <cell r="B1296" t="str">
            <v>82105 00 090</v>
          </cell>
        </row>
        <row r="1297">
          <cell r="B1297" t="str">
            <v>82105 00 100</v>
          </cell>
        </row>
        <row r="1298">
          <cell r="B1298" t="str">
            <v>82105 00 110</v>
          </cell>
        </row>
        <row r="1299">
          <cell r="B1299" t="str">
            <v>82105 00 120</v>
          </cell>
        </row>
        <row r="1300">
          <cell r="B1300" t="str">
            <v>83203 03 010</v>
          </cell>
        </row>
        <row r="1301">
          <cell r="B1301" t="str">
            <v>83203 03 011</v>
          </cell>
        </row>
        <row r="1302">
          <cell r="B1302" t="str">
            <v>83203 03 012</v>
          </cell>
        </row>
        <row r="1303">
          <cell r="B1303" t="str">
            <v>83203 03 013</v>
          </cell>
        </row>
        <row r="1304">
          <cell r="B1304" t="str">
            <v>83203 03 015</v>
          </cell>
        </row>
        <row r="1305">
          <cell r="B1305" t="str">
            <v>83203 03 018</v>
          </cell>
        </row>
        <row r="1306">
          <cell r="B1306" t="str">
            <v>83203 04 010</v>
          </cell>
        </row>
        <row r="1307">
          <cell r="B1307" t="str">
            <v>83203 04 011</v>
          </cell>
        </row>
        <row r="1308">
          <cell r="B1308" t="str">
            <v>83203 04 012</v>
          </cell>
        </row>
        <row r="1309">
          <cell r="B1309" t="str">
            <v>83203 04 015</v>
          </cell>
        </row>
        <row r="1310">
          <cell r="B1310" t="str">
            <v>83203 1A 010</v>
          </cell>
        </row>
        <row r="1311">
          <cell r="B1311" t="str">
            <v>83203 1A 012</v>
          </cell>
        </row>
        <row r="1312">
          <cell r="B1312" t="str">
            <v>83203 1A 015</v>
          </cell>
        </row>
        <row r="1313">
          <cell r="B1313" t="str">
            <v>83203 1B 010</v>
          </cell>
        </row>
        <row r="1314">
          <cell r="B1314" t="str">
            <v>83203 1C 010</v>
          </cell>
        </row>
        <row r="1315">
          <cell r="B1315" t="str">
            <v>83203 26 011</v>
          </cell>
        </row>
        <row r="1316">
          <cell r="B1316" t="str">
            <v>83203 26 013</v>
          </cell>
        </row>
        <row r="1317">
          <cell r="B1317" t="str">
            <v>83203 2A 012</v>
          </cell>
        </row>
        <row r="1318">
          <cell r="B1318" t="str">
            <v>83203 2E 012</v>
          </cell>
        </row>
        <row r="1319">
          <cell r="B1319" t="str">
            <v>83203 2G 010</v>
          </cell>
        </row>
        <row r="1320">
          <cell r="B1320" t="str">
            <v>83203 2G 012</v>
          </cell>
        </row>
        <row r="1321">
          <cell r="B1321" t="str">
            <v>83203 2G 015</v>
          </cell>
        </row>
        <row r="1322">
          <cell r="B1322" t="str">
            <v>83203 DN 010</v>
          </cell>
        </row>
        <row r="1323">
          <cell r="B1323" t="str">
            <v>83203 DN 012</v>
          </cell>
        </row>
        <row r="1324">
          <cell r="B1324" t="str">
            <v>83203 DR 010</v>
          </cell>
        </row>
        <row r="1325">
          <cell r="B1325" t="str">
            <v>83203 DR 012</v>
          </cell>
        </row>
        <row r="1326">
          <cell r="B1326" t="str">
            <v>83203 DR 015</v>
          </cell>
        </row>
        <row r="1327">
          <cell r="B1327" t="str">
            <v>83203 EA 011</v>
          </cell>
        </row>
        <row r="1328">
          <cell r="B1328" t="str">
            <v>83203 ED 010</v>
          </cell>
        </row>
        <row r="1329">
          <cell r="B1329" t="str">
            <v>83203 ED 012</v>
          </cell>
        </row>
        <row r="1330">
          <cell r="B1330" t="str">
            <v>83203 ED 015</v>
          </cell>
        </row>
        <row r="1331">
          <cell r="B1331" t="str">
            <v>83203 ES 010</v>
          </cell>
        </row>
        <row r="1332">
          <cell r="B1332" t="str">
            <v>83203 ES 012</v>
          </cell>
        </row>
        <row r="1333">
          <cell r="B1333" t="str">
            <v>83203 ES 015</v>
          </cell>
        </row>
        <row r="1334">
          <cell r="B1334" t="str">
            <v>83203 FJ 010</v>
          </cell>
        </row>
        <row r="1335">
          <cell r="B1335" t="str">
            <v>83203 FJ 012</v>
          </cell>
        </row>
        <row r="1336">
          <cell r="B1336" t="str">
            <v>83203 FJ 015</v>
          </cell>
        </row>
        <row r="1337">
          <cell r="B1337" t="str">
            <v>83203 FO 010</v>
          </cell>
        </row>
        <row r="1338">
          <cell r="B1338" t="str">
            <v>83203 FO 012</v>
          </cell>
        </row>
        <row r="1339">
          <cell r="B1339" t="str">
            <v>83203 FO 015</v>
          </cell>
        </row>
        <row r="1340">
          <cell r="B1340" t="str">
            <v>83203 GK 010</v>
          </cell>
        </row>
        <row r="1341">
          <cell r="B1341" t="str">
            <v>83203 GK 012</v>
          </cell>
        </row>
        <row r="1342">
          <cell r="B1342" t="str">
            <v>83203 IJ 010</v>
          </cell>
        </row>
        <row r="1343">
          <cell r="B1343" t="str">
            <v>83203 IJ 012</v>
          </cell>
        </row>
        <row r="1344">
          <cell r="B1344" t="str">
            <v>83203 IJ 015</v>
          </cell>
        </row>
        <row r="1345">
          <cell r="B1345" t="str">
            <v>83203 IL 010</v>
          </cell>
        </row>
        <row r="1346">
          <cell r="B1346" t="str">
            <v>83203 IL 012</v>
          </cell>
        </row>
        <row r="1347">
          <cell r="B1347" t="str">
            <v>83203 IL 015</v>
          </cell>
        </row>
        <row r="1348">
          <cell r="B1348" t="str">
            <v>83203 LN 010</v>
          </cell>
        </row>
        <row r="1349">
          <cell r="B1349" t="str">
            <v>83203 LN 012</v>
          </cell>
        </row>
        <row r="1350">
          <cell r="B1350" t="str">
            <v>83203 LN 015</v>
          </cell>
        </row>
        <row r="1351">
          <cell r="B1351" t="str">
            <v>83203 LP 010</v>
          </cell>
        </row>
        <row r="1352">
          <cell r="B1352" t="str">
            <v>83203 LP 012</v>
          </cell>
        </row>
        <row r="1353">
          <cell r="B1353" t="str">
            <v>83203 LP 015</v>
          </cell>
        </row>
        <row r="1354">
          <cell r="B1354" t="str">
            <v>83203 MR 010</v>
          </cell>
        </row>
        <row r="1355">
          <cell r="B1355" t="str">
            <v>83203 MR 012</v>
          </cell>
        </row>
        <row r="1356">
          <cell r="B1356" t="str">
            <v>83203 NO 011</v>
          </cell>
        </row>
        <row r="1357">
          <cell r="B1357" t="str">
            <v>83203 NQ 011</v>
          </cell>
        </row>
        <row r="1358">
          <cell r="B1358" t="str">
            <v>83203 PJ 010</v>
          </cell>
        </row>
        <row r="1359">
          <cell r="B1359" t="str">
            <v>83203 PJ 012</v>
          </cell>
        </row>
        <row r="1360">
          <cell r="B1360" t="str">
            <v>83203 PJ 015</v>
          </cell>
        </row>
        <row r="1361">
          <cell r="B1361" t="str">
            <v>83203 PN 010</v>
          </cell>
        </row>
        <row r="1362">
          <cell r="B1362" t="str">
            <v>83203 PT 010</v>
          </cell>
        </row>
        <row r="1363">
          <cell r="B1363" t="str">
            <v>83203 PT 012</v>
          </cell>
        </row>
        <row r="1364">
          <cell r="B1364" t="str">
            <v>83203 RD 010</v>
          </cell>
        </row>
        <row r="1365">
          <cell r="B1365" t="str">
            <v>83203 RD 012</v>
          </cell>
        </row>
        <row r="1366">
          <cell r="B1366" t="str">
            <v>83203 RD 015</v>
          </cell>
        </row>
        <row r="1367">
          <cell r="B1367" t="str">
            <v>83203 SP 011</v>
          </cell>
        </row>
        <row r="1368">
          <cell r="B1368" t="str">
            <v>83203 SZ 011</v>
          </cell>
        </row>
        <row r="1369">
          <cell r="B1369" t="str">
            <v>83203 TI 010</v>
          </cell>
        </row>
        <row r="1370">
          <cell r="B1370" t="str">
            <v>83203 TI 012</v>
          </cell>
        </row>
        <row r="1371">
          <cell r="B1371" t="str">
            <v>83203 TI 015</v>
          </cell>
        </row>
        <row r="1372">
          <cell r="B1372" t="str">
            <v>83203 TR 011</v>
          </cell>
        </row>
        <row r="1373">
          <cell r="B1373" t="str">
            <v>83203 TT 010</v>
          </cell>
        </row>
        <row r="1374">
          <cell r="B1374" t="str">
            <v>83203 TT 012</v>
          </cell>
        </row>
        <row r="1375">
          <cell r="B1375" t="str">
            <v>83203 TT 015</v>
          </cell>
        </row>
        <row r="1376">
          <cell r="B1376" t="str">
            <v>83203 TX 010</v>
          </cell>
        </row>
        <row r="1377">
          <cell r="B1377" t="str">
            <v>83203 UT 010</v>
          </cell>
        </row>
        <row r="1378">
          <cell r="B1378" t="str">
            <v>83203 UT 012</v>
          </cell>
        </row>
        <row r="1379">
          <cell r="B1379" t="str">
            <v>83203 UT 015</v>
          </cell>
        </row>
        <row r="1380">
          <cell r="B1380" t="str">
            <v>83203 VJ 011</v>
          </cell>
        </row>
        <row r="1381">
          <cell r="B1381" t="str">
            <v>83203 WA 010</v>
          </cell>
        </row>
        <row r="1382">
          <cell r="B1382" t="str">
            <v>83203 WA 012</v>
          </cell>
        </row>
        <row r="1383">
          <cell r="B1383" t="str">
            <v>83203 WA 015</v>
          </cell>
        </row>
        <row r="1384">
          <cell r="B1384" t="str">
            <v>83203 WG 010</v>
          </cell>
        </row>
        <row r="1385">
          <cell r="B1385" t="str">
            <v>83203 WG 012</v>
          </cell>
        </row>
        <row r="1386">
          <cell r="B1386" t="str">
            <v>83203 WG 015</v>
          </cell>
        </row>
        <row r="1387">
          <cell r="B1387" t="str">
            <v>83203 WH 010</v>
          </cell>
        </row>
        <row r="1388">
          <cell r="B1388" t="str">
            <v>83203 WH 012</v>
          </cell>
        </row>
        <row r="1389">
          <cell r="B1389" t="str">
            <v>83203 WH 015</v>
          </cell>
        </row>
        <row r="1390">
          <cell r="B1390" t="str">
            <v>83203 YA 010</v>
          </cell>
        </row>
        <row r="1391">
          <cell r="B1391" t="str">
            <v>83203 YA 012</v>
          </cell>
        </row>
        <row r="1392">
          <cell r="B1392" t="str">
            <v>83203 YT 010</v>
          </cell>
        </row>
        <row r="1393">
          <cell r="B1393" t="str">
            <v>83203 YT 012</v>
          </cell>
        </row>
        <row r="1394">
          <cell r="B1394" t="str">
            <v>83203 YT 015</v>
          </cell>
        </row>
        <row r="1395">
          <cell r="B1395" t="str">
            <v>83203 ZJ 010</v>
          </cell>
        </row>
        <row r="1396">
          <cell r="B1396" t="str">
            <v>83203 ZJ 012</v>
          </cell>
        </row>
        <row r="1397">
          <cell r="B1397" t="str">
            <v>83203 ZJ 015</v>
          </cell>
        </row>
        <row r="1398">
          <cell r="B1398" t="str">
            <v>83206 03 017</v>
          </cell>
        </row>
        <row r="1399">
          <cell r="B1399" t="str">
            <v>83214 03 000</v>
          </cell>
        </row>
        <row r="1400">
          <cell r="B1400" t="str">
            <v>83214 EI 000</v>
          </cell>
        </row>
        <row r="1401">
          <cell r="B1401" t="str">
            <v>83214 FE 000</v>
          </cell>
        </row>
        <row r="1402">
          <cell r="B1402" t="str">
            <v>83290 03 014</v>
          </cell>
        </row>
        <row r="1403">
          <cell r="B1403" t="str">
            <v>83290 03 017</v>
          </cell>
        </row>
        <row r="1404">
          <cell r="B1404" t="str">
            <v>83297 03 012</v>
          </cell>
        </row>
        <row r="1405">
          <cell r="B1405" t="str">
            <v>83297 FO 012</v>
          </cell>
        </row>
        <row r="1406">
          <cell r="B1406" t="str">
            <v>83297 IJ 012</v>
          </cell>
        </row>
        <row r="1407">
          <cell r="B1407" t="str">
            <v>83297 LN 012</v>
          </cell>
        </row>
        <row r="1408">
          <cell r="B1408" t="str">
            <v>83297 TT 012</v>
          </cell>
        </row>
        <row r="1409">
          <cell r="B1409" t="str">
            <v>83297 UT 012</v>
          </cell>
        </row>
        <row r="1410">
          <cell r="B1410" t="str">
            <v>83297 WA 012</v>
          </cell>
        </row>
        <row r="1411">
          <cell r="B1411" t="str">
            <v>83297 WG 012</v>
          </cell>
        </row>
        <row r="1412">
          <cell r="B1412" t="str">
            <v>83297 YT 012</v>
          </cell>
        </row>
        <row r="1413">
          <cell r="B1413" t="str">
            <v>83298 03 012</v>
          </cell>
        </row>
        <row r="1414">
          <cell r="B1414" t="str">
            <v>83298 04 012</v>
          </cell>
        </row>
        <row r="1415">
          <cell r="B1415" t="str">
            <v>83298 ZJ 012</v>
          </cell>
        </row>
        <row r="1416">
          <cell r="B1416" t="str">
            <v>84113 00 165</v>
          </cell>
        </row>
        <row r="1417">
          <cell r="B1417" t="str">
            <v>84113 00 174</v>
          </cell>
        </row>
        <row r="1418">
          <cell r="B1418" t="str">
            <v>84113 00 183</v>
          </cell>
        </row>
        <row r="1419">
          <cell r="B1419" t="str">
            <v>84113 00 210</v>
          </cell>
        </row>
        <row r="1420">
          <cell r="B1420" t="str">
            <v>84113 00 219</v>
          </cell>
        </row>
        <row r="1421">
          <cell r="B1421" t="str">
            <v>84113 00 228</v>
          </cell>
        </row>
        <row r="1422">
          <cell r="B1422" t="str">
            <v>84113 00 237</v>
          </cell>
        </row>
        <row r="1423">
          <cell r="B1423" t="str">
            <v>84113 00 255</v>
          </cell>
        </row>
        <row r="1424">
          <cell r="B1424" t="str">
            <v>84164 00 170</v>
          </cell>
        </row>
        <row r="1425">
          <cell r="B1425" t="str">
            <v>84164 00 184</v>
          </cell>
        </row>
        <row r="1426">
          <cell r="B1426" t="str">
            <v>84164 00 192</v>
          </cell>
        </row>
        <row r="1427">
          <cell r="B1427" t="str">
            <v>84164 00 199</v>
          </cell>
        </row>
        <row r="1428">
          <cell r="B1428" t="str">
            <v>84164 00 207</v>
          </cell>
        </row>
        <row r="1429">
          <cell r="B1429" t="str">
            <v>84164 00 216</v>
          </cell>
        </row>
        <row r="1430">
          <cell r="B1430" t="str">
            <v>84164 00 224</v>
          </cell>
        </row>
        <row r="1431">
          <cell r="B1431" t="str">
            <v>84184 00 224</v>
          </cell>
        </row>
        <row r="1432">
          <cell r="B1432" t="str">
            <v>84184 00 240</v>
          </cell>
        </row>
        <row r="1433">
          <cell r="B1433" t="str">
            <v>84184 00 256</v>
          </cell>
        </row>
        <row r="1434">
          <cell r="B1434" t="str">
            <v>84184 00 272</v>
          </cell>
        </row>
        <row r="1435">
          <cell r="B1435" t="str">
            <v>84189 00 248</v>
          </cell>
        </row>
        <row r="1436">
          <cell r="B1436" t="str">
            <v>84189 00 256</v>
          </cell>
        </row>
        <row r="1437">
          <cell r="B1437" t="str">
            <v>84189 00 272</v>
          </cell>
        </row>
        <row r="1438">
          <cell r="B1438" t="str">
            <v>84307 00 147</v>
          </cell>
        </row>
        <row r="1439">
          <cell r="B1439" t="str">
            <v>84307 00 156</v>
          </cell>
        </row>
        <row r="1440">
          <cell r="B1440" t="str">
            <v>84307 00 165</v>
          </cell>
        </row>
        <row r="1441">
          <cell r="B1441" t="str">
            <v>84307 00 174</v>
          </cell>
        </row>
        <row r="1442">
          <cell r="B1442" t="str">
            <v>84307 00 183</v>
          </cell>
        </row>
        <row r="1443">
          <cell r="B1443" t="str">
            <v>84307 00 192</v>
          </cell>
        </row>
        <row r="1444">
          <cell r="B1444" t="str">
            <v>84307 00 210</v>
          </cell>
        </row>
        <row r="1445">
          <cell r="B1445" t="str">
            <v>84312 00 194</v>
          </cell>
        </row>
        <row r="1446">
          <cell r="B1446" t="str">
            <v>84312 00 212</v>
          </cell>
        </row>
        <row r="1447">
          <cell r="B1447" t="str">
            <v>84312 00 221</v>
          </cell>
        </row>
        <row r="1448">
          <cell r="B1448" t="str">
            <v>84312 00 230</v>
          </cell>
        </row>
        <row r="1449">
          <cell r="B1449" t="str">
            <v>84312 00 239</v>
          </cell>
        </row>
        <row r="1450">
          <cell r="B1450" t="str">
            <v>84312 00 248</v>
          </cell>
        </row>
        <row r="1451">
          <cell r="B1451" t="str">
            <v>84312 00 257</v>
          </cell>
        </row>
        <row r="1452">
          <cell r="B1452" t="str">
            <v>84312 00 275</v>
          </cell>
        </row>
        <row r="1453">
          <cell r="B1453" t="str">
            <v>84328 00 149</v>
          </cell>
        </row>
        <row r="1454">
          <cell r="B1454" t="str">
            <v>84328 00 165</v>
          </cell>
        </row>
        <row r="1455">
          <cell r="B1455" t="str">
            <v>84328 00 183</v>
          </cell>
        </row>
        <row r="1456">
          <cell r="B1456" t="str">
            <v>84328 00 184</v>
          </cell>
        </row>
        <row r="1457">
          <cell r="B1457" t="str">
            <v>84328 00 197</v>
          </cell>
        </row>
        <row r="1458">
          <cell r="B1458" t="str">
            <v>84328 00 200</v>
          </cell>
        </row>
        <row r="1459">
          <cell r="B1459" t="str">
            <v>84328 00 213</v>
          </cell>
        </row>
        <row r="1460">
          <cell r="B1460" t="str">
            <v>84328 00 218</v>
          </cell>
        </row>
        <row r="1461">
          <cell r="B1461" t="str">
            <v>84328 00 233</v>
          </cell>
        </row>
        <row r="1462">
          <cell r="B1462" t="str">
            <v>84329 00 146</v>
          </cell>
        </row>
        <row r="1463">
          <cell r="B1463" t="str">
            <v>84329 00 162</v>
          </cell>
        </row>
        <row r="1464">
          <cell r="B1464" t="str">
            <v>84329 00 178</v>
          </cell>
        </row>
        <row r="1465">
          <cell r="B1465" t="str">
            <v>84329 00 194</v>
          </cell>
        </row>
        <row r="1466">
          <cell r="B1466" t="str">
            <v>84329 00 197</v>
          </cell>
        </row>
        <row r="1467">
          <cell r="B1467" t="str">
            <v>84329 00 210</v>
          </cell>
        </row>
        <row r="1468">
          <cell r="B1468" t="str">
            <v>84329 00 214</v>
          </cell>
        </row>
        <row r="1469">
          <cell r="B1469" t="str">
            <v>84329 00 231</v>
          </cell>
        </row>
        <row r="1470">
          <cell r="B1470" t="str">
            <v>84329 00 233</v>
          </cell>
        </row>
        <row r="1471">
          <cell r="B1471" t="str">
            <v>84329 00 248</v>
          </cell>
        </row>
        <row r="1472">
          <cell r="B1472" t="str">
            <v>84329 00 249</v>
          </cell>
        </row>
        <row r="1473">
          <cell r="B1473" t="str">
            <v>84329 00 265</v>
          </cell>
        </row>
        <row r="1474">
          <cell r="B1474" t="str">
            <v>84329 00 281</v>
          </cell>
        </row>
        <row r="1475">
          <cell r="B1475" t="str">
            <v>84330 00 252</v>
          </cell>
        </row>
        <row r="1476">
          <cell r="B1476" t="str">
            <v>84330 00 268</v>
          </cell>
        </row>
        <row r="1477">
          <cell r="B1477" t="str">
            <v>84330 00 283</v>
          </cell>
        </row>
        <row r="1478">
          <cell r="B1478" t="str">
            <v>84330 00 299</v>
          </cell>
        </row>
        <row r="1479">
          <cell r="B1479" t="str">
            <v>84337 00 135</v>
          </cell>
        </row>
        <row r="1480">
          <cell r="B1480" t="str">
            <v>84337 00 150</v>
          </cell>
        </row>
        <row r="1481">
          <cell r="B1481" t="str">
            <v>84337 00 165</v>
          </cell>
        </row>
        <row r="1482">
          <cell r="B1482" t="str">
            <v>84337 00 182</v>
          </cell>
        </row>
        <row r="1483">
          <cell r="B1483" t="str">
            <v>84337 00 199</v>
          </cell>
        </row>
        <row r="1484">
          <cell r="B1484" t="str">
            <v>84340 00 210</v>
          </cell>
        </row>
        <row r="1485">
          <cell r="B1485" t="str">
            <v>84340 00 228</v>
          </cell>
        </row>
        <row r="1486">
          <cell r="B1486" t="str">
            <v>84340 00 246</v>
          </cell>
        </row>
        <row r="1487">
          <cell r="B1487" t="str">
            <v>84405 00 185</v>
          </cell>
        </row>
        <row r="1488">
          <cell r="B1488" t="str">
            <v>84405 00 200</v>
          </cell>
        </row>
        <row r="1489">
          <cell r="B1489" t="str">
            <v>84406 00 210</v>
          </cell>
        </row>
        <row r="1490">
          <cell r="B1490" t="str">
            <v>84406 00 228</v>
          </cell>
        </row>
        <row r="1491">
          <cell r="B1491" t="str">
            <v>84406 00 246</v>
          </cell>
        </row>
        <row r="1492">
          <cell r="B1492" t="str">
            <v>84406 00 255</v>
          </cell>
        </row>
        <row r="1493">
          <cell r="B1493" t="str">
            <v>84406 00 264</v>
          </cell>
        </row>
        <row r="1494">
          <cell r="B1494" t="str">
            <v>84406 00 273</v>
          </cell>
        </row>
        <row r="1495">
          <cell r="B1495" t="str">
            <v>84406 00 291</v>
          </cell>
        </row>
        <row r="1496">
          <cell r="B1496" t="str">
            <v>84411 00 230</v>
          </cell>
        </row>
        <row r="1497">
          <cell r="B1497" t="str">
            <v>84411 00 248</v>
          </cell>
        </row>
        <row r="1498">
          <cell r="B1498" t="str">
            <v>84411 00 266</v>
          </cell>
        </row>
        <row r="1499">
          <cell r="B1499" t="str">
            <v>84411 00 275</v>
          </cell>
        </row>
        <row r="1500">
          <cell r="B1500" t="str">
            <v>84411 00 284</v>
          </cell>
        </row>
        <row r="1501">
          <cell r="B1501" t="str">
            <v>84411 00 293</v>
          </cell>
        </row>
        <row r="1502">
          <cell r="B1502" t="str">
            <v>84411 00 311</v>
          </cell>
        </row>
        <row r="1503">
          <cell r="B1503" t="str">
            <v>84419 00 232</v>
          </cell>
        </row>
        <row r="1504">
          <cell r="B1504" t="str">
            <v>84419 00 264</v>
          </cell>
        </row>
        <row r="1505">
          <cell r="B1505" t="str">
            <v>84419 00 280</v>
          </cell>
        </row>
        <row r="1506">
          <cell r="B1506" t="str">
            <v>84419 00 296</v>
          </cell>
        </row>
        <row r="1507">
          <cell r="B1507" t="str">
            <v>84419 00 312</v>
          </cell>
        </row>
        <row r="1508">
          <cell r="B1508" t="str">
            <v>84420 00 165</v>
          </cell>
        </row>
        <row r="1509">
          <cell r="B1509" t="str">
            <v>84420 00 174</v>
          </cell>
        </row>
        <row r="1510">
          <cell r="B1510" t="str">
            <v>84420 00 183</v>
          </cell>
        </row>
        <row r="1511">
          <cell r="B1511" t="str">
            <v>84420 00 192</v>
          </cell>
        </row>
        <row r="1512">
          <cell r="B1512" t="str">
            <v>84420 00 201</v>
          </cell>
        </row>
        <row r="1513">
          <cell r="B1513" t="str">
            <v>84420 00 210</v>
          </cell>
        </row>
        <row r="1514">
          <cell r="B1514" t="str">
            <v>84420 00 219</v>
          </cell>
        </row>
        <row r="1515">
          <cell r="B1515" t="str">
            <v>84420 00 228</v>
          </cell>
        </row>
        <row r="1516">
          <cell r="B1516" t="str">
            <v>84420 00 237</v>
          </cell>
        </row>
        <row r="1517">
          <cell r="B1517" t="str">
            <v>84420 00 255</v>
          </cell>
        </row>
        <row r="1518">
          <cell r="B1518" t="str">
            <v>84505 00 169</v>
          </cell>
        </row>
        <row r="1519">
          <cell r="B1519" t="str">
            <v>84505 00 185</v>
          </cell>
        </row>
        <row r="1520">
          <cell r="B1520" t="str">
            <v>84505 00 200</v>
          </cell>
        </row>
        <row r="1521">
          <cell r="B1521" t="str">
            <v>84505 00 216</v>
          </cell>
        </row>
        <row r="1522">
          <cell r="B1522" t="str">
            <v>84505 00 221</v>
          </cell>
        </row>
        <row r="1523">
          <cell r="B1523" t="str">
            <v>84505 00 232</v>
          </cell>
        </row>
        <row r="1524">
          <cell r="B1524" t="str">
            <v>84505 00 237</v>
          </cell>
        </row>
        <row r="1525">
          <cell r="B1525" t="str">
            <v>84505 00 253</v>
          </cell>
        </row>
        <row r="1526">
          <cell r="B1526" t="str">
            <v>86103 03 008</v>
          </cell>
        </row>
        <row r="1527">
          <cell r="B1527" t="str">
            <v>86103 03 010</v>
          </cell>
        </row>
        <row r="1528">
          <cell r="B1528" t="str">
            <v>86103 03 012</v>
          </cell>
        </row>
        <row r="1529">
          <cell r="B1529" t="str">
            <v>86103 03 016</v>
          </cell>
        </row>
        <row r="1530">
          <cell r="B1530" t="str">
            <v>86103 04 010</v>
          </cell>
        </row>
        <row r="1531">
          <cell r="B1531" t="str">
            <v>86103 04 012</v>
          </cell>
        </row>
        <row r="1532">
          <cell r="B1532" t="str">
            <v>86103 1A 010</v>
          </cell>
        </row>
        <row r="1533">
          <cell r="B1533" t="str">
            <v>86103 1A 012</v>
          </cell>
        </row>
        <row r="1534">
          <cell r="B1534" t="str">
            <v>86103 1B 012</v>
          </cell>
        </row>
        <row r="1535">
          <cell r="B1535" t="str">
            <v>86103 1C 012</v>
          </cell>
        </row>
        <row r="1536">
          <cell r="B1536" t="str">
            <v>86103 26 010</v>
          </cell>
        </row>
        <row r="1537">
          <cell r="B1537" t="str">
            <v>86103 26 011</v>
          </cell>
        </row>
        <row r="1538">
          <cell r="B1538" t="str">
            <v>86103 26 012</v>
          </cell>
        </row>
        <row r="1539">
          <cell r="B1539" t="str">
            <v>86103 2A 012</v>
          </cell>
        </row>
        <row r="1540">
          <cell r="B1540" t="str">
            <v>86103 2E 012</v>
          </cell>
        </row>
        <row r="1541">
          <cell r="B1541" t="str">
            <v>86103 2G 010</v>
          </cell>
        </row>
        <row r="1542">
          <cell r="B1542" t="str">
            <v>86103 2G 012</v>
          </cell>
        </row>
        <row r="1543">
          <cell r="B1543" t="str">
            <v>86103 DN 010</v>
          </cell>
        </row>
        <row r="1544">
          <cell r="B1544" t="str">
            <v>86103 DN 012</v>
          </cell>
        </row>
        <row r="1545">
          <cell r="B1545" t="str">
            <v>86103 DR 010</v>
          </cell>
        </row>
        <row r="1546">
          <cell r="B1546" t="str">
            <v>86103 DR 012</v>
          </cell>
        </row>
        <row r="1547">
          <cell r="B1547" t="str">
            <v>86103 EA 010</v>
          </cell>
        </row>
        <row r="1548">
          <cell r="B1548" t="str">
            <v>86103 ED 010</v>
          </cell>
        </row>
        <row r="1549">
          <cell r="B1549" t="str">
            <v>86103 ED 012</v>
          </cell>
        </row>
        <row r="1550">
          <cell r="B1550" t="str">
            <v>86103 ES 010</v>
          </cell>
        </row>
        <row r="1551">
          <cell r="B1551" t="str">
            <v>86103 ES 012</v>
          </cell>
        </row>
        <row r="1552">
          <cell r="B1552" t="str">
            <v>86103 FJ 010</v>
          </cell>
        </row>
        <row r="1553">
          <cell r="B1553" t="str">
            <v>86103 FJ 012</v>
          </cell>
        </row>
        <row r="1554">
          <cell r="B1554" t="str">
            <v>86103 FO 010</v>
          </cell>
        </row>
        <row r="1555">
          <cell r="B1555" t="str">
            <v>86103 FO 012</v>
          </cell>
        </row>
        <row r="1556">
          <cell r="B1556" t="str">
            <v>86103 GK 010</v>
          </cell>
        </row>
        <row r="1557">
          <cell r="B1557" t="str">
            <v>86103 GK 012</v>
          </cell>
        </row>
        <row r="1558">
          <cell r="B1558" t="str">
            <v>86103 IJ 010</v>
          </cell>
        </row>
        <row r="1559">
          <cell r="B1559" t="str">
            <v>86103 IJ 012</v>
          </cell>
        </row>
        <row r="1560">
          <cell r="B1560" t="str">
            <v>86103 IL 010</v>
          </cell>
        </row>
        <row r="1561">
          <cell r="B1561" t="str">
            <v>86103 IL 012</v>
          </cell>
        </row>
        <row r="1562">
          <cell r="B1562" t="str">
            <v>86103 LN 010</v>
          </cell>
        </row>
        <row r="1563">
          <cell r="B1563" t="str">
            <v>86103 LN 012</v>
          </cell>
        </row>
        <row r="1564">
          <cell r="B1564" t="str">
            <v>86103 LP 010</v>
          </cell>
        </row>
        <row r="1565">
          <cell r="B1565" t="str">
            <v>86103 LP 012</v>
          </cell>
        </row>
        <row r="1566">
          <cell r="B1566" t="str">
            <v>86103 MR 010</v>
          </cell>
        </row>
        <row r="1567">
          <cell r="B1567" t="str">
            <v>86103 MR 012</v>
          </cell>
        </row>
        <row r="1568">
          <cell r="B1568" t="str">
            <v>86103 NO 010</v>
          </cell>
        </row>
        <row r="1569">
          <cell r="B1569" t="str">
            <v>86103 NQ 010</v>
          </cell>
        </row>
        <row r="1570">
          <cell r="B1570" t="str">
            <v>86103 PJ 010</v>
          </cell>
        </row>
        <row r="1571">
          <cell r="B1571" t="str">
            <v>86103 PJ 012</v>
          </cell>
        </row>
        <row r="1572">
          <cell r="B1572" t="str">
            <v>86103 PN 010</v>
          </cell>
        </row>
        <row r="1573">
          <cell r="B1573" t="str">
            <v>86103 PT 010</v>
          </cell>
        </row>
        <row r="1574">
          <cell r="B1574" t="str">
            <v>86103 PT 012</v>
          </cell>
        </row>
        <row r="1575">
          <cell r="B1575" t="str">
            <v>86103 RD 010</v>
          </cell>
        </row>
        <row r="1576">
          <cell r="B1576" t="str">
            <v>86103 RD 012</v>
          </cell>
        </row>
        <row r="1577">
          <cell r="B1577" t="str">
            <v>86103 SP 010</v>
          </cell>
        </row>
        <row r="1578">
          <cell r="B1578" t="str">
            <v>86103 SZ 010</v>
          </cell>
        </row>
        <row r="1579">
          <cell r="B1579" t="str">
            <v>86103 TI 010</v>
          </cell>
        </row>
        <row r="1580">
          <cell r="B1580" t="str">
            <v>86103 TI 012</v>
          </cell>
        </row>
        <row r="1581">
          <cell r="B1581" t="str">
            <v>86103 TR 010</v>
          </cell>
        </row>
        <row r="1582">
          <cell r="B1582" t="str">
            <v>86103 TT 010</v>
          </cell>
        </row>
        <row r="1583">
          <cell r="B1583" t="str">
            <v>86103 TT 012</v>
          </cell>
        </row>
        <row r="1584">
          <cell r="B1584" t="str">
            <v>86103 TX 010</v>
          </cell>
        </row>
        <row r="1585">
          <cell r="B1585" t="str">
            <v>86103 UT 010</v>
          </cell>
        </row>
        <row r="1586">
          <cell r="B1586" t="str">
            <v>86103 UT 012</v>
          </cell>
        </row>
        <row r="1587">
          <cell r="B1587" t="str">
            <v>86103 VJ 010</v>
          </cell>
        </row>
        <row r="1588">
          <cell r="B1588" t="str">
            <v>86103 WA 010</v>
          </cell>
        </row>
        <row r="1589">
          <cell r="B1589" t="str">
            <v>86103 WA 012</v>
          </cell>
        </row>
        <row r="1590">
          <cell r="B1590" t="str">
            <v>86103 WG 010</v>
          </cell>
        </row>
        <row r="1591">
          <cell r="B1591" t="str">
            <v>86103 WG 012</v>
          </cell>
        </row>
        <row r="1592">
          <cell r="B1592" t="str">
            <v>86103 WH 010</v>
          </cell>
        </row>
        <row r="1593">
          <cell r="B1593" t="str">
            <v>86103 WH 012</v>
          </cell>
        </row>
        <row r="1594">
          <cell r="B1594" t="str">
            <v>86103 YA 010</v>
          </cell>
        </row>
        <row r="1595">
          <cell r="B1595" t="str">
            <v>86103 YA 012</v>
          </cell>
        </row>
        <row r="1596">
          <cell r="B1596" t="str">
            <v>86103 YT 010</v>
          </cell>
        </row>
        <row r="1597">
          <cell r="B1597" t="str">
            <v>86103 YT 012</v>
          </cell>
        </row>
        <row r="1598">
          <cell r="B1598" t="str">
            <v>86103 ZJ 010</v>
          </cell>
        </row>
        <row r="1599">
          <cell r="B1599" t="str">
            <v>86103 ZJ 012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L"/>
      <sheetName val="Mr Husein"/>
      <sheetName val="Sales,CBM,CAM-Nov04"/>
      <sheetName val="Sales,CBM,CAM-YTD"/>
      <sheetName val="Balance Sheet"/>
      <sheetName val="Fixed Assets"/>
      <sheetName val="Stocks"/>
      <sheetName val="Ratio"/>
      <sheetName val="CF"/>
      <sheetName val="Preglac PL"/>
      <sheetName val="Debtors"/>
      <sheetName val="Healthca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6">
          <cell r="B6" t="str">
            <v>DISTRIBUTORS</v>
          </cell>
        </row>
        <row r="7">
          <cell r="A7" t="str">
            <v>DB001</v>
          </cell>
          <cell r="B7" t="str">
            <v>MAC Pharma (1)</v>
          </cell>
        </row>
        <row r="8">
          <cell r="A8" t="str">
            <v>DB002</v>
          </cell>
          <cell r="B8" t="str">
            <v>Central Distributors</v>
          </cell>
        </row>
        <row r="9">
          <cell r="A9" t="str">
            <v>DB003</v>
          </cell>
          <cell r="B9" t="str">
            <v>MAC Pharma (2)</v>
          </cell>
        </row>
        <row r="10">
          <cell r="A10" t="str">
            <v>DB004</v>
          </cell>
          <cell r="B10" t="str">
            <v>MEG Trading (Pvt) Ltd.</v>
          </cell>
        </row>
        <row r="11">
          <cell r="A11" t="str">
            <v>DB005</v>
          </cell>
          <cell r="B11" t="str">
            <v>Nugegoda Chemists</v>
          </cell>
        </row>
        <row r="12">
          <cell r="A12" t="str">
            <v>DB006</v>
          </cell>
          <cell r="B12" t="str">
            <v>Vijitha Pharmacy</v>
          </cell>
        </row>
        <row r="13">
          <cell r="A13" t="str">
            <v>DB007</v>
          </cell>
          <cell r="B13" t="str">
            <v>Asoka Pharma</v>
          </cell>
        </row>
        <row r="14">
          <cell r="A14" t="str">
            <v>DB008</v>
          </cell>
          <cell r="B14" t="str">
            <v>CHL Marketing</v>
          </cell>
        </row>
        <row r="15">
          <cell r="A15" t="str">
            <v>DB009</v>
          </cell>
          <cell r="B15" t="str">
            <v>A.L.Distributor(1)</v>
          </cell>
        </row>
        <row r="16">
          <cell r="A16" t="str">
            <v>DB010</v>
          </cell>
          <cell r="B16" t="str">
            <v>Noor Pharmaceuticals (Pvt) Ltd.</v>
          </cell>
        </row>
        <row r="17">
          <cell r="A17" t="str">
            <v>DB011</v>
          </cell>
          <cell r="B17" t="str">
            <v>A.L.Distributor(2)</v>
          </cell>
        </row>
        <row r="18">
          <cell r="A18" t="str">
            <v>DB012</v>
          </cell>
          <cell r="B18" t="str">
            <v>Rupa Versatile (Pvt) Ltd.</v>
          </cell>
        </row>
        <row r="19">
          <cell r="A19" t="str">
            <v>DB013</v>
          </cell>
          <cell r="B19" t="str">
            <v>L.J.&amp; Sons,</v>
          </cell>
        </row>
        <row r="20">
          <cell r="A20" t="str">
            <v>DB014</v>
          </cell>
          <cell r="B20" t="str">
            <v>New Eleans Marketing Service,</v>
          </cell>
        </row>
        <row r="21">
          <cell r="A21" t="str">
            <v>DB015</v>
          </cell>
          <cell r="B21" t="str">
            <v>Friendlies Drugs</v>
          </cell>
        </row>
        <row r="22">
          <cell r="A22" t="str">
            <v>DB016</v>
          </cell>
          <cell r="B22" t="str">
            <v>Siri Katha Pharmacy</v>
          </cell>
        </row>
        <row r="23">
          <cell r="A23" t="str">
            <v>DB017</v>
          </cell>
          <cell r="B23" t="str">
            <v>Mawarani Distributors,</v>
          </cell>
        </row>
        <row r="24">
          <cell r="A24" t="str">
            <v>DB018</v>
          </cell>
          <cell r="B24" t="str">
            <v>S &amp; D Agencies,</v>
          </cell>
        </row>
        <row r="25">
          <cell r="A25" t="str">
            <v>DB019</v>
          </cell>
          <cell r="B25" t="str">
            <v>Glenic Distributors,</v>
          </cell>
        </row>
        <row r="26">
          <cell r="A26" t="str">
            <v>DB020</v>
          </cell>
          <cell r="B26" t="str">
            <v>Medicare</v>
          </cell>
        </row>
        <row r="27">
          <cell r="A27" t="str">
            <v>DB021</v>
          </cell>
          <cell r="B27" t="str">
            <v>Mendis Distributors</v>
          </cell>
        </row>
        <row r="28">
          <cell r="A28" t="str">
            <v>DB022</v>
          </cell>
          <cell r="B28" t="str">
            <v>The Pharmacy</v>
          </cell>
        </row>
        <row r="30">
          <cell r="B30" t="str">
            <v>Total for Distributors</v>
          </cell>
        </row>
        <row r="32">
          <cell r="B32" t="str">
            <v>HOSPITALS</v>
          </cell>
        </row>
        <row r="33">
          <cell r="A33" t="str">
            <v>DH001</v>
          </cell>
          <cell r="B33" t="str">
            <v>Neptune Hospital</v>
          </cell>
        </row>
        <row r="34">
          <cell r="A34" t="str">
            <v>DH002</v>
          </cell>
          <cell r="B34" t="str">
            <v>Nawaloka Hospital (Pvt) Ltd.</v>
          </cell>
        </row>
        <row r="35">
          <cell r="A35" t="str">
            <v>DH003</v>
          </cell>
          <cell r="B35" t="str">
            <v>Western Informary Hospital</v>
          </cell>
        </row>
        <row r="36">
          <cell r="A36" t="str">
            <v>DH004</v>
          </cell>
          <cell r="B36" t="str">
            <v>Durdans Hospital</v>
          </cell>
        </row>
        <row r="37">
          <cell r="A37" t="str">
            <v>DH005</v>
          </cell>
          <cell r="B37" t="str">
            <v>Asha Central Hospital Ltd.</v>
          </cell>
        </row>
        <row r="38">
          <cell r="A38" t="str">
            <v>DH006</v>
          </cell>
          <cell r="B38" t="str">
            <v>Oasis Hospital (Pvt) Ltd.</v>
          </cell>
        </row>
        <row r="39">
          <cell r="A39" t="str">
            <v>DH007</v>
          </cell>
          <cell r="B39" t="str">
            <v>Mediquick (Pvt) Ltd.</v>
          </cell>
        </row>
        <row r="40">
          <cell r="A40" t="str">
            <v>DH008</v>
          </cell>
          <cell r="B40" t="str">
            <v>St.Michael's Hospital</v>
          </cell>
        </row>
        <row r="41">
          <cell r="A41" t="str">
            <v>DH009</v>
          </cell>
          <cell r="B41" t="str">
            <v>Kaleels Nursing Home</v>
          </cell>
        </row>
        <row r="42">
          <cell r="A42" t="str">
            <v>DH010</v>
          </cell>
          <cell r="B42" t="str">
            <v>Asiri Hospitals Ltd,</v>
          </cell>
        </row>
        <row r="43">
          <cell r="A43" t="str">
            <v>DH011</v>
          </cell>
          <cell r="B43" t="str">
            <v>Pearl Hospital,</v>
          </cell>
        </row>
        <row r="44">
          <cell r="A44" t="str">
            <v>DH012</v>
          </cell>
          <cell r="B44" t="str">
            <v>Blue Cross,</v>
          </cell>
        </row>
        <row r="45">
          <cell r="A45" t="str">
            <v>DH013</v>
          </cell>
          <cell r="B45" t="str">
            <v>Co-op Hospital - Colombo 13</v>
          </cell>
        </row>
        <row r="46">
          <cell r="A46" t="str">
            <v>DH014</v>
          </cell>
          <cell r="B46" t="str">
            <v>Royal Hospital</v>
          </cell>
        </row>
        <row r="47">
          <cell r="A47" t="str">
            <v>DH015</v>
          </cell>
          <cell r="B47" t="str">
            <v>Lanka Hospitals Corporation Limited</v>
          </cell>
        </row>
        <row r="48">
          <cell r="A48" t="str">
            <v>DH016</v>
          </cell>
          <cell r="B48" t="str">
            <v>Sulaimans Hospital</v>
          </cell>
        </row>
        <row r="49">
          <cell r="A49" t="str">
            <v>DH017</v>
          </cell>
          <cell r="B49" t="str">
            <v>Park Hospitals (Pvt) Ltd</v>
          </cell>
        </row>
        <row r="52">
          <cell r="B52" t="str">
            <v>Total for Hospitals</v>
          </cell>
        </row>
        <row r="54">
          <cell r="B54" t="str">
            <v>Institutions</v>
          </cell>
        </row>
        <row r="55">
          <cell r="A55" t="str">
            <v>DI001</v>
          </cell>
          <cell r="B55" t="str">
            <v>Marie Stops Clinic Services</v>
          </cell>
        </row>
        <row r="56">
          <cell r="A56" t="str">
            <v>DI002</v>
          </cell>
          <cell r="B56" t="str">
            <v>Arpico Super</v>
          </cell>
        </row>
        <row r="57">
          <cell r="A57" t="str">
            <v>DI003</v>
          </cell>
          <cell r="B57" t="str">
            <v>Harcourts (Pvt) Ltd.</v>
          </cell>
        </row>
        <row r="58">
          <cell r="A58" t="str">
            <v>DI004</v>
          </cell>
          <cell r="B58" t="str">
            <v>Sathosa Super</v>
          </cell>
        </row>
        <row r="59">
          <cell r="A59" t="str">
            <v>DI005</v>
          </cell>
          <cell r="B59" t="str">
            <v>Medi Plus (Pvt) Ltd.</v>
          </cell>
        </row>
        <row r="60">
          <cell r="A60" t="str">
            <v>DI006</v>
          </cell>
          <cell r="B60" t="str">
            <v>Crystal Super Market</v>
          </cell>
        </row>
        <row r="61">
          <cell r="A61" t="str">
            <v>DI007</v>
          </cell>
          <cell r="B61" t="str">
            <v>St. Anthony's Super</v>
          </cell>
        </row>
        <row r="62">
          <cell r="A62" t="str">
            <v>DI008</v>
          </cell>
          <cell r="B62" t="str">
            <v>Keels Super Central Purchasing</v>
          </cell>
        </row>
        <row r="63">
          <cell r="A63" t="str">
            <v>DI009</v>
          </cell>
          <cell r="B63" t="str">
            <v>Cargills (Ceylon) Ltd.</v>
          </cell>
        </row>
        <row r="64">
          <cell r="A64" t="str">
            <v>DI010</v>
          </cell>
          <cell r="B64" t="str">
            <v>Co-op Wholesale Establishment</v>
          </cell>
        </row>
        <row r="65">
          <cell r="A65" t="str">
            <v>DI011</v>
          </cell>
          <cell r="B65" t="str">
            <v>Laugfs Sunup Market</v>
          </cell>
        </row>
        <row r="66">
          <cell r="A66" t="str">
            <v>DI012</v>
          </cell>
          <cell r="B66" t="str">
            <v>Osusala-Colombo 04.</v>
          </cell>
        </row>
        <row r="67">
          <cell r="A67" t="str">
            <v>DI013</v>
          </cell>
          <cell r="B67" t="str">
            <v>Elephant House</v>
          </cell>
        </row>
        <row r="68">
          <cell r="A68" t="str">
            <v>DI014</v>
          </cell>
          <cell r="B68" t="str">
            <v>Pharma Lanka (Pvt) Ltd.</v>
          </cell>
        </row>
        <row r="69">
          <cell r="A69" t="str">
            <v>DI015</v>
          </cell>
          <cell r="B69" t="str">
            <v>New Chandrikas</v>
          </cell>
        </row>
        <row r="70">
          <cell r="A70" t="str">
            <v>DI016</v>
          </cell>
          <cell r="B70" t="str">
            <v>Co-op City</v>
          </cell>
        </row>
        <row r="71">
          <cell r="A71" t="str">
            <v>DI017</v>
          </cell>
          <cell r="B71" t="str">
            <v>Sentra Mirihana</v>
          </cell>
        </row>
        <row r="72">
          <cell r="A72" t="str">
            <v>DI018</v>
          </cell>
          <cell r="B72" t="str">
            <v>Delete</v>
          </cell>
        </row>
        <row r="73">
          <cell r="A73" t="str">
            <v>DI019</v>
          </cell>
          <cell r="B73" t="str">
            <v>Keels Super K - Piliyandala</v>
          </cell>
        </row>
        <row r="74">
          <cell r="A74" t="str">
            <v>DI020</v>
          </cell>
          <cell r="B74" t="str">
            <v>Nawaloka Medical Centre,</v>
          </cell>
        </row>
        <row r="75">
          <cell r="A75" t="str">
            <v>DI021</v>
          </cell>
          <cell r="B75" t="str">
            <v>Osu Sala - Colombo 01</v>
          </cell>
        </row>
        <row r="76">
          <cell r="A76" t="str">
            <v>DI022</v>
          </cell>
          <cell r="B76" t="str">
            <v>S.M.L.Global Management Services</v>
          </cell>
        </row>
        <row r="77">
          <cell r="A77" t="str">
            <v>DI023</v>
          </cell>
          <cell r="B77" t="str">
            <v>Alankulama Holdings (Pvt) Ltd,</v>
          </cell>
        </row>
        <row r="78">
          <cell r="A78" t="str">
            <v>DI024</v>
          </cell>
          <cell r="B78" t="str">
            <v>Keels Super K Negombo,</v>
          </cell>
        </row>
        <row r="79">
          <cell r="A79" t="str">
            <v>DI025</v>
          </cell>
          <cell r="B79" t="str">
            <v>Thilakma City (Pvt) Ltd</v>
          </cell>
        </row>
        <row r="80">
          <cell r="A80" t="str">
            <v>DI026</v>
          </cell>
          <cell r="B80" t="str">
            <v>Aprow Nest (Pvt) Ltd</v>
          </cell>
        </row>
        <row r="81">
          <cell r="A81" t="str">
            <v>DI027</v>
          </cell>
          <cell r="B81" t="str">
            <v>LN Super</v>
          </cell>
        </row>
        <row r="82">
          <cell r="A82" t="str">
            <v>DI028</v>
          </cell>
          <cell r="B82" t="str">
            <v>Glass House</v>
          </cell>
        </row>
        <row r="83">
          <cell r="A83" t="str">
            <v>DI029</v>
          </cell>
          <cell r="B83" t="str">
            <v>Salinda Shopping Complex</v>
          </cell>
        </row>
        <row r="84">
          <cell r="A84" t="str">
            <v>DI030</v>
          </cell>
          <cell r="B84" t="str">
            <v>Thirasara Supermarket</v>
          </cell>
        </row>
        <row r="85">
          <cell r="A85" t="str">
            <v>DI031</v>
          </cell>
          <cell r="B85" t="str">
            <v>Prisca Stores</v>
          </cell>
        </row>
        <row r="86">
          <cell r="A86" t="str">
            <v>DI032</v>
          </cell>
          <cell r="B86" t="str">
            <v>Jayakody Stores</v>
          </cell>
        </row>
        <row r="87">
          <cell r="A87" t="str">
            <v>DI033</v>
          </cell>
          <cell r="B87" t="str">
            <v>Best Super Market</v>
          </cell>
        </row>
        <row r="88">
          <cell r="A88" t="str">
            <v>DI034</v>
          </cell>
          <cell r="B88" t="str">
            <v>Super K.(Jayantha Associates (Pvt)</v>
          </cell>
        </row>
        <row r="89">
          <cell r="A89" t="str">
            <v>DI035</v>
          </cell>
          <cell r="B89" t="str">
            <v>King's Lanka Super Markets Company</v>
          </cell>
        </row>
        <row r="90">
          <cell r="A90" t="str">
            <v>DI036</v>
          </cell>
          <cell r="B90" t="str">
            <v>Health Guard (Pvt) Ltd</v>
          </cell>
        </row>
        <row r="91">
          <cell r="A91" t="str">
            <v>DI037</v>
          </cell>
          <cell r="B91" t="str">
            <v>King's Super Market</v>
          </cell>
        </row>
        <row r="92">
          <cell r="A92" t="str">
            <v>DI038</v>
          </cell>
          <cell r="B92" t="str">
            <v>Medicopharma NB (Ceylon) Ltd</v>
          </cell>
        </row>
        <row r="93">
          <cell r="A93" t="str">
            <v>DI039</v>
          </cell>
          <cell r="B93" t="str">
            <v>Family Super</v>
          </cell>
        </row>
        <row r="94">
          <cell r="A94" t="str">
            <v>DI040</v>
          </cell>
          <cell r="B94" t="str">
            <v>Union Chemists (Pte) Ltd</v>
          </cell>
        </row>
        <row r="95">
          <cell r="A95" t="str">
            <v>DI041</v>
          </cell>
          <cell r="B95" t="str">
            <v>Commercial Bank Welfare Pharmacy</v>
          </cell>
        </row>
        <row r="96">
          <cell r="A96" t="str">
            <v>DI042</v>
          </cell>
          <cell r="B96" t="str">
            <v>Ceylinco Swiftcare (Pvt) Ltd</v>
          </cell>
        </row>
        <row r="97">
          <cell r="A97" t="str">
            <v>DI043</v>
          </cell>
          <cell r="B97" t="str">
            <v>P &amp; D Super</v>
          </cell>
        </row>
        <row r="100">
          <cell r="B100" t="str">
            <v>Total for institutions</v>
          </cell>
        </row>
        <row r="102">
          <cell r="B102" t="str">
            <v>Cash &amp; other customers.</v>
          </cell>
        </row>
        <row r="103">
          <cell r="A103" t="str">
            <v>DC001</v>
          </cell>
          <cell r="B103" t="str">
            <v>Cash Customer</v>
          </cell>
        </row>
        <row r="105">
          <cell r="A105" t="str">
            <v>DD001</v>
          </cell>
          <cell r="B105" t="str">
            <v>Mr. Thuraisamy</v>
          </cell>
        </row>
        <row r="107">
          <cell r="A107" t="str">
            <v>DN999</v>
          </cell>
          <cell r="B107" t="str">
            <v>Other Customer-Dummy</v>
          </cell>
        </row>
        <row r="109">
          <cell r="B109" t="str">
            <v>TOTAL - SLR</v>
          </cell>
        </row>
        <row r="111">
          <cell r="B111" t="str">
            <v>Security Deposits</v>
          </cell>
        </row>
        <row r="112">
          <cell r="B112" t="str">
            <v>Nugegoda Chemist</v>
          </cell>
        </row>
        <row r="113">
          <cell r="B113" t="str">
            <v>S &amp; D Agencies</v>
          </cell>
        </row>
        <row r="114">
          <cell r="B114" t="str">
            <v>Mawarani Distributors</v>
          </cell>
        </row>
        <row r="115">
          <cell r="B115" t="str">
            <v>Siri Katha Pharmacy</v>
          </cell>
        </row>
        <row r="116">
          <cell r="B116" t="str">
            <v>Glenic Distributors</v>
          </cell>
        </row>
        <row r="118">
          <cell r="B118" t="str">
            <v>Total security deposit</v>
          </cell>
        </row>
        <row r="120">
          <cell r="B120" t="str">
            <v>Total Receivable balance</v>
          </cell>
        </row>
        <row r="121">
          <cell r="B121" t="str">
            <v>%</v>
          </cell>
        </row>
      </sheetData>
      <sheetData sheetId="1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Date Setup"/>
      <sheetName val="Rate-Jan"/>
      <sheetName val="BUD-D.XLS"/>
      <sheetName val="Date_Setup"/>
      <sheetName val="BUD-D_XLS"/>
      <sheetName val="Date_Setup1"/>
      <sheetName val="BUD-D_XLS1"/>
      <sheetName val="E15"/>
      <sheetName val="Index"/>
      <sheetName val="ps"/>
      <sheetName val="Date_Setup2"/>
      <sheetName val="BUD-D_XLS2"/>
      <sheetName val="GL PROFIT LOST"/>
      <sheetName val="chandima"/>
      <sheetName val="devapriya"/>
      <sheetName val="dilhani"/>
      <sheetName val="rs"/>
      <sheetName val="shira"/>
      <sheetName val="BLProf"/>
      <sheetName val="ProjNext"/>
      <sheetName val="Stats"/>
      <sheetName val="IS STD"/>
      <sheetName val="BS"/>
      <sheetName val="ProjCurr"/>
      <sheetName val="IS Mon"/>
      <sheetName val="VEHICLE"/>
      <sheetName val="CUMAA"/>
      <sheetName val="Article"/>
      <sheetName val="0-Basics"/>
      <sheetName val="GL_PROFIT_LOST"/>
      <sheetName val="IS_STD"/>
      <sheetName val="IS_Mon"/>
      <sheetName val="Cap"/>
      <sheetName val="Sales Budget"/>
      <sheetName val="PO"/>
      <sheetName val="Consol CF"/>
      <sheetName val="Sales_Budget"/>
      <sheetName val="Non-Statistical Sampling Master"/>
      <sheetName val="Customize Your Invoice"/>
      <sheetName val="TB"/>
      <sheetName val="PP&amp;E 2007"/>
      <sheetName val="PCOST"/>
      <sheetName val="Date_Setup5"/>
      <sheetName val="BUD-D_XLS5"/>
      <sheetName val="IS_STD3"/>
      <sheetName val="IS_Mon3"/>
      <sheetName val="GL_PROFIT_LOST3"/>
      <sheetName val="Sales_Budget2"/>
      <sheetName val="Date_Setup3"/>
      <sheetName val="BUD-D_XLS3"/>
      <sheetName val="IS_STD1"/>
      <sheetName val="IS_Mon1"/>
      <sheetName val="GL_PROFIT_LOST1"/>
      <sheetName val="Date_Setup4"/>
      <sheetName val="BUD-D_XLS4"/>
      <sheetName val="IS_STD2"/>
      <sheetName val="IS_Mon2"/>
      <sheetName val="GL_PROFIT_LOST2"/>
      <sheetName val="Sales_Budget1"/>
      <sheetName val="Date_Setup6"/>
      <sheetName val="BUD-D_XLS6"/>
      <sheetName val="IS_STD4"/>
      <sheetName val="IS_Mon4"/>
      <sheetName val="GL_PROFIT_LOST4"/>
      <sheetName val="Sales_Budget3"/>
      <sheetName val="LIST"/>
      <sheetName val="Date_Setup7"/>
      <sheetName val="BUD-D_XLS7"/>
      <sheetName val="IS_STD5"/>
      <sheetName val="IS_Mon5"/>
      <sheetName val="GL_PROFIT_LOST5"/>
      <sheetName val="Sales_Budget4"/>
      <sheetName val="Date_Setup8"/>
      <sheetName val="BUD-D_XLS8"/>
      <sheetName val="IS_STD6"/>
      <sheetName val="IS_Mon6"/>
      <sheetName val="GL_PROFIT_LOST6"/>
      <sheetName val="Sales_Budget5"/>
      <sheetName val="Date_Setup9"/>
      <sheetName val="BUD-D_XLS9"/>
      <sheetName val="IS_STD7"/>
      <sheetName val="IS_Mon7"/>
      <sheetName val="GL_PROFIT_LOST7"/>
      <sheetName val="Sales_Budget6"/>
      <sheetName val="Date_Setup10"/>
      <sheetName val="BUD-D_XLS10"/>
      <sheetName val="IS_STD8"/>
      <sheetName val="IS_Mon8"/>
      <sheetName val="GL_PROFIT_LOST8"/>
      <sheetName val="Sales_Budget7"/>
      <sheetName val="Date_Setup12"/>
      <sheetName val="BUD-D_XLS12"/>
      <sheetName val="IS_STD10"/>
      <sheetName val="IS_Mon10"/>
      <sheetName val="GL_PROFIT_LOST10"/>
      <sheetName val="Sales_Budget9"/>
      <sheetName val="Date_Setup11"/>
      <sheetName val="BUD-D_XLS11"/>
      <sheetName val="IS_STD9"/>
      <sheetName val="IS_Mon9"/>
      <sheetName val="GL_PROFIT_LOST9"/>
      <sheetName val="Sales_Budget8"/>
      <sheetName val="Date_Setup16"/>
      <sheetName val="BUD-D_XLS16"/>
      <sheetName val="IS_STD14"/>
      <sheetName val="IS_Mon14"/>
      <sheetName val="GL_PROFIT_LOST14"/>
      <sheetName val="Sales_Budget13"/>
      <sheetName val="Date_Setup13"/>
      <sheetName val="BUD-D_XLS13"/>
      <sheetName val="IS_STD11"/>
      <sheetName val="IS_Mon11"/>
      <sheetName val="GL_PROFIT_LOST11"/>
      <sheetName val="Sales_Budget10"/>
      <sheetName val="Date_Setup14"/>
      <sheetName val="BUD-D_XLS14"/>
      <sheetName val="IS_STD12"/>
      <sheetName val="IS_Mon12"/>
      <sheetName val="GL_PROFIT_LOST12"/>
      <sheetName val="Sales_Budget11"/>
      <sheetName val="Date_Setup15"/>
      <sheetName val="BUD-D_XLS15"/>
      <sheetName val="IS_STD13"/>
      <sheetName val="IS_Mon13"/>
      <sheetName val="GL_PROFIT_LOST13"/>
      <sheetName val="Sales_Budget12"/>
      <sheetName val="Date_Setup17"/>
      <sheetName val="BUD-D_XLS17"/>
      <sheetName val="IS_STD15"/>
      <sheetName val="IS_Mon15"/>
      <sheetName val="GL_PROFIT_LOST15"/>
      <sheetName val="Sales_Budget14"/>
      <sheetName val="Date_Setup18"/>
      <sheetName val="BUD-D_XLS18"/>
      <sheetName val="IS_STD16"/>
      <sheetName val="IS_Mon16"/>
      <sheetName val="GL_PROFIT_LOST16"/>
      <sheetName val="Sales_Budget15"/>
      <sheetName val="Date_Setup19"/>
      <sheetName val="BUD-D_XLS19"/>
      <sheetName val="GL_PROFIT_LOST17"/>
      <sheetName val="IS_STD17"/>
      <sheetName val="IS_Mon17"/>
      <sheetName val="Sales_Budget16"/>
      <sheetName val="Date_Setup21"/>
      <sheetName val="BUD-D_XLS21"/>
      <sheetName val="GL_PROFIT_LOST19"/>
      <sheetName val="IS_STD19"/>
      <sheetName val="IS_Mon19"/>
      <sheetName val="Sales_Budget18"/>
      <sheetName val="Date_Setup20"/>
      <sheetName val="BUD-D_XLS20"/>
      <sheetName val="GL_PROFIT_LOST18"/>
      <sheetName val="IS_STD18"/>
      <sheetName val="IS_Mon18"/>
      <sheetName val="Sales_Budget17"/>
      <sheetName val="Date_Setup22"/>
      <sheetName val="BUD-D_XLS22"/>
      <sheetName val="IS_STD20"/>
      <sheetName val="IS_Mon20"/>
      <sheetName val="GL_PROFIT_LOST20"/>
      <sheetName val="Sales_Budget19"/>
      <sheetName val="Date_Setup23"/>
      <sheetName val="BUD-D_XLS23"/>
      <sheetName val="IS_STD21"/>
      <sheetName val="IS_Mon21"/>
      <sheetName val="GL_PROFIT_LOST21"/>
      <sheetName val="Sales_Budget20"/>
      <sheetName val="Date_Setup29"/>
      <sheetName val="BUD-D_XLS29"/>
      <sheetName val="IS_STD27"/>
      <sheetName val="IS_Mon27"/>
      <sheetName val="GL_PROFIT_LOST27"/>
      <sheetName val="Sales_Budget25"/>
      <sheetName val="Date_Setup24"/>
      <sheetName val="BUD-D_XLS24"/>
      <sheetName val="IS_STD22"/>
      <sheetName val="IS_Mon22"/>
      <sheetName val="GL_PROFIT_LOST22"/>
      <sheetName val="Date_Setup26"/>
      <sheetName val="BUD-D_XLS26"/>
      <sheetName val="IS_STD24"/>
      <sheetName val="IS_Mon24"/>
      <sheetName val="GL_PROFIT_LOST24"/>
      <sheetName val="Sales_Budget22"/>
      <sheetName val="Date_Setup25"/>
      <sheetName val="BUD-D_XLS25"/>
      <sheetName val="IS_STD23"/>
      <sheetName val="IS_Mon23"/>
      <sheetName val="GL_PROFIT_LOST23"/>
      <sheetName val="Sales_Budget21"/>
      <sheetName val="Date_Setup27"/>
      <sheetName val="BUD-D_XLS27"/>
      <sheetName val="GL_PROFIT_LOST25"/>
      <sheetName val="IS_STD25"/>
      <sheetName val="IS_Mon25"/>
      <sheetName val="Sales_Budget23"/>
      <sheetName val="Date_Setup28"/>
      <sheetName val="BUD-D_XLS28"/>
      <sheetName val="IS_STD26"/>
      <sheetName val="IS_Mon26"/>
      <sheetName val="GL_PROFIT_LOST26"/>
      <sheetName val="Sales_Budget24"/>
      <sheetName val="Date_Setup30"/>
      <sheetName val="BUD-D_XLS30"/>
      <sheetName val="IS_STD28"/>
      <sheetName val="IS_Mon28"/>
      <sheetName val="GL_PROFIT_LOST28"/>
      <sheetName val="Sales_Budget26"/>
      <sheetName val="OD-INR"/>
      <sheetName val="stocks"/>
      <sheetName val="Date_Setup35"/>
      <sheetName val="BUD-D_XLS35"/>
      <sheetName val="IS_STD33"/>
      <sheetName val="IS_Mon33"/>
      <sheetName val="GL_PROFIT_LOST33"/>
      <sheetName val="Sales_Budget31"/>
      <sheetName val="Date_Setup31"/>
      <sheetName val="BUD-D_XLS31"/>
      <sheetName val="IS_STD29"/>
      <sheetName val="IS_Mon29"/>
      <sheetName val="GL_PROFIT_LOST29"/>
      <sheetName val="Sales_Budget27"/>
      <sheetName val="Date_Setup32"/>
      <sheetName val="BUD-D_XLS32"/>
      <sheetName val="IS_STD30"/>
      <sheetName val="IS_Mon30"/>
      <sheetName val="GL_PROFIT_LOST30"/>
      <sheetName val="Sales_Budget28"/>
      <sheetName val="Date_Setup33"/>
      <sheetName val="BUD-D_XLS33"/>
      <sheetName val="IS_STD31"/>
      <sheetName val="IS_Mon31"/>
      <sheetName val="GL_PROFIT_LOST31"/>
      <sheetName val="Sales_Budget29"/>
      <sheetName val="Date_Setup34"/>
      <sheetName val="BUD-D_XLS34"/>
      <sheetName val="IS_STD32"/>
      <sheetName val="IS_Mon32"/>
      <sheetName val="GL_PROFIT_LOST32"/>
      <sheetName val="Sales_Budget30"/>
      <sheetName val="Date_Setup36"/>
      <sheetName val="BUD-D_XLS36"/>
      <sheetName val="IS_STD34"/>
      <sheetName val="IS_Mon34"/>
      <sheetName val="GL_PROFIT_LOST34"/>
      <sheetName val="Sales_Budget32"/>
      <sheetName val="Date_Setup37"/>
      <sheetName val="BUD-D_XLS37"/>
      <sheetName val="IS_STD35"/>
      <sheetName val="IS_Mon35"/>
      <sheetName val="GL_PROFIT_LOST35"/>
      <sheetName val="Sales_Budget33"/>
      <sheetName val="Date_Setup38"/>
      <sheetName val="BUD-D_XLS38"/>
      <sheetName val="IS_STD36"/>
      <sheetName val="IS_Mon36"/>
      <sheetName val="GL_PROFIT_LOST36"/>
      <sheetName val="Sales_Budget34"/>
      <sheetName val="OTHER_INFORMATION"/>
      <sheetName val="rentpd"/>
      <sheetName val="cap&amp;dep"/>
      <sheetName val="9.30 Corp 2 Balance Sheet"/>
      <sheetName val="Setup"/>
      <sheetName val="Non-Statistical_Sampling_Master"/>
      <sheetName val="Non-Statistical_Sampling_Maste1"/>
      <sheetName val="Non-Statistical_Sampling_Maste2"/>
      <sheetName val="Non-Statistical_Sampling_Maste3"/>
      <sheetName val="Income Statement"/>
      <sheetName val="Date_Setup39"/>
      <sheetName val="BUD-D_XLS39"/>
      <sheetName val="IS_STD37"/>
      <sheetName val="IS_Mon37"/>
      <sheetName val="GL_PROFIT_LOST37"/>
      <sheetName val="Sales_Budget35"/>
      <sheetName val="Date_Setup40"/>
      <sheetName val="BUD-D_XLS40"/>
      <sheetName val="IS_STD38"/>
      <sheetName val="IS_Mon38"/>
      <sheetName val="GL_PROFIT_LOST38"/>
      <sheetName val="Sales_Budget36"/>
      <sheetName val="Input"/>
      <sheetName val="THCT"/>
      <sheetName val="THDZ0,4"/>
      <sheetName val="TH DZ35"/>
      <sheetName val="#REF"/>
      <sheetName val="KLIA1(HN)"/>
      <sheetName val="lra02"/>
      <sheetName val="DATOS INICIALES"/>
      <sheetName val="Customize_Your_Invoice"/>
      <sheetName val="Currencies"/>
      <sheetName val="Partner Units"/>
      <sheetName val="Bank _Inst_Master"/>
      <sheetName val="BL0198"/>
      <sheetName val="Currency Codes"/>
      <sheetName val="Scoping"/>
    </sheetNames>
    <sheetDataSet>
      <sheetData sheetId="0" refreshError="1">
        <row r="6">
          <cell r="F6" t="str">
            <v>Bodyline (Pvt) Ltd</v>
          </cell>
        </row>
        <row r="9">
          <cell r="F9">
            <v>62.25</v>
          </cell>
        </row>
        <row r="12">
          <cell r="F12" t="str">
            <v>Rupees</v>
          </cell>
        </row>
      </sheetData>
      <sheetData sheetId="1" refreshError="1">
        <row r="6">
          <cell r="F6" t="str">
            <v>Bodyline (Pvt) Ltd</v>
          </cell>
        </row>
        <row r="8">
          <cell r="J8" t="str">
            <v>Jan</v>
          </cell>
        </row>
        <row r="10">
          <cell r="J10">
            <v>1998</v>
          </cell>
        </row>
      </sheetData>
      <sheetData sheetId="2" refreshError="1"/>
      <sheetData sheetId="3" refreshError="1"/>
      <sheetData sheetId="4">
        <row r="8">
          <cell r="J8" t="str">
            <v>Jan</v>
          </cell>
        </row>
      </sheetData>
      <sheetData sheetId="5">
        <row r="8">
          <cell r="J8" t="str">
            <v>Jan</v>
          </cell>
        </row>
      </sheetData>
      <sheetData sheetId="6">
        <row r="6">
          <cell r="F6" t="str">
            <v>Bodyline (Pvt) Ltd</v>
          </cell>
        </row>
      </sheetData>
      <sheetData sheetId="7">
        <row r="8">
          <cell r="J8" t="str">
            <v>Jan</v>
          </cell>
        </row>
      </sheetData>
      <sheetData sheetId="8" refreshError="1"/>
      <sheetData sheetId="9"/>
      <sheetData sheetId="10">
        <row r="6">
          <cell r="F6">
            <v>63</v>
          </cell>
        </row>
      </sheetData>
      <sheetData sheetId="11">
        <row r="6">
          <cell r="F6">
            <v>63</v>
          </cell>
        </row>
      </sheetData>
      <sheetData sheetId="12">
        <row r="6">
          <cell r="F6">
            <v>63</v>
          </cell>
        </row>
      </sheetData>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ow r="6">
          <cell r="F6" t="str">
            <v>Bodyline (Pvt) Ltd</v>
          </cell>
        </row>
      </sheetData>
      <sheetData sheetId="31">
        <row r="6">
          <cell r="F6">
            <v>63</v>
          </cell>
        </row>
      </sheetData>
      <sheetData sheetId="32">
        <row r="6">
          <cell r="F6">
            <v>63</v>
          </cell>
        </row>
      </sheetData>
      <sheetData sheetId="33">
        <row r="8">
          <cell r="J8" t="str">
            <v>Jan</v>
          </cell>
        </row>
      </sheetData>
      <sheetData sheetId="34">
        <row r="8">
          <cell r="J8" t="str">
            <v>Jan</v>
          </cell>
        </row>
      </sheetData>
      <sheetData sheetId="35" refreshError="1"/>
      <sheetData sheetId="36" refreshError="1"/>
      <sheetData sheetId="37">
        <row r="6">
          <cell r="F6" t="str">
            <v>Bodyline (Pvt) Ltd</v>
          </cell>
        </row>
      </sheetData>
      <sheetData sheetId="38" refreshError="1"/>
      <sheetData sheetId="39" refreshError="1"/>
      <sheetData sheetId="40" refreshError="1"/>
      <sheetData sheetId="41" refreshError="1"/>
      <sheetData sheetId="42" refreshError="1"/>
      <sheetData sheetId="43">
        <row r="6">
          <cell r="F6" t="str">
            <v>Bodyline (Pvt) Ltd</v>
          </cell>
        </row>
      </sheetData>
      <sheetData sheetId="44">
        <row r="6">
          <cell r="F6" t="str">
            <v>Bodyline (Pvt) Ltd</v>
          </cell>
        </row>
      </sheetData>
      <sheetData sheetId="45">
        <row r="8">
          <cell r="J8" t="str">
            <v>Jan</v>
          </cell>
        </row>
      </sheetData>
      <sheetData sheetId="46">
        <row r="8">
          <cell r="J8" t="str">
            <v>Jan</v>
          </cell>
        </row>
      </sheetData>
      <sheetData sheetId="47">
        <row r="8">
          <cell r="J8" t="str">
            <v>Jan</v>
          </cell>
        </row>
      </sheetData>
      <sheetData sheetId="48">
        <row r="6">
          <cell r="F6" t="str">
            <v>Bodyline (Pvt) Ltd</v>
          </cell>
        </row>
      </sheetData>
      <sheetData sheetId="49">
        <row r="6">
          <cell r="F6" t="str">
            <v>Bodyline (Pvt) Ltd</v>
          </cell>
        </row>
      </sheetData>
      <sheetData sheetId="50">
        <row r="6">
          <cell r="F6" t="str">
            <v>Bodyline (Pvt) Ltd</v>
          </cell>
        </row>
      </sheetData>
      <sheetData sheetId="51">
        <row r="6">
          <cell r="F6" t="str">
            <v>Bodyline (Pvt) Ltd</v>
          </cell>
        </row>
      </sheetData>
      <sheetData sheetId="52">
        <row r="6">
          <cell r="F6" t="str">
            <v>Bodyline (Pvt) Ltd</v>
          </cell>
        </row>
      </sheetData>
      <sheetData sheetId="53">
        <row r="8">
          <cell r="J8" t="str">
            <v>Jan</v>
          </cell>
        </row>
      </sheetData>
      <sheetData sheetId="54">
        <row r="8">
          <cell r="J8" t="str">
            <v>Jan</v>
          </cell>
        </row>
      </sheetData>
      <sheetData sheetId="55">
        <row r="8">
          <cell r="J8" t="str">
            <v>Jan</v>
          </cell>
        </row>
      </sheetData>
      <sheetData sheetId="56">
        <row r="8">
          <cell r="J8" t="str">
            <v>Jan</v>
          </cell>
        </row>
      </sheetData>
      <sheetData sheetId="57">
        <row r="6">
          <cell r="F6" t="str">
            <v>Bodyline (Pvt) Ltd</v>
          </cell>
        </row>
      </sheetData>
      <sheetData sheetId="58">
        <row r="8">
          <cell r="J8" t="str">
            <v>Jan</v>
          </cell>
        </row>
      </sheetData>
      <sheetData sheetId="59"/>
      <sheetData sheetId="60">
        <row r="8">
          <cell r="J8" t="str">
            <v>Jan</v>
          </cell>
        </row>
      </sheetData>
      <sheetData sheetId="61"/>
      <sheetData sheetId="62">
        <row r="6">
          <cell r="F6" t="str">
            <v>Bodyline (Pvt) Ltd</v>
          </cell>
        </row>
      </sheetData>
      <sheetData sheetId="63">
        <row r="6">
          <cell r="F6" t="str">
            <v>Bodyline (Pvt) Ltd</v>
          </cell>
        </row>
      </sheetData>
      <sheetData sheetId="64">
        <row r="6">
          <cell r="F6" t="str">
            <v>Bodyline (Pvt) Ltd</v>
          </cell>
        </row>
      </sheetData>
      <sheetData sheetId="65">
        <row r="6">
          <cell r="F6" t="str">
            <v>Bodyline (Pvt) Ltd</v>
          </cell>
        </row>
      </sheetData>
      <sheetData sheetId="66" refreshError="1"/>
      <sheetData sheetId="67">
        <row r="6">
          <cell r="F6" t="str">
            <v>Bodyline (Pvt) Ltd</v>
          </cell>
        </row>
      </sheetData>
      <sheetData sheetId="68">
        <row r="6">
          <cell r="F6" t="str">
            <v>Bodyline (Pvt) Ltd</v>
          </cell>
        </row>
      </sheetData>
      <sheetData sheetId="69"/>
      <sheetData sheetId="70">
        <row r="6">
          <cell r="F6" t="str">
            <v>Bodyline (Pvt) Ltd</v>
          </cell>
        </row>
      </sheetData>
      <sheetData sheetId="71">
        <row r="6">
          <cell r="F6" t="str">
            <v>Bodyline (Pvt) Ltd</v>
          </cell>
        </row>
      </sheetData>
      <sheetData sheetId="72">
        <row r="6">
          <cell r="F6" t="str">
            <v>Bodyline (Pvt) Ltd</v>
          </cell>
        </row>
      </sheetData>
      <sheetData sheetId="73">
        <row r="6">
          <cell r="F6" t="str">
            <v>Bodyline (Pvt) Ltd</v>
          </cell>
        </row>
      </sheetData>
      <sheetData sheetId="74">
        <row r="6">
          <cell r="F6" t="str">
            <v>Bodyline (Pvt) Ltd</v>
          </cell>
        </row>
      </sheetData>
      <sheetData sheetId="75"/>
      <sheetData sheetId="76">
        <row r="6">
          <cell r="F6" t="str">
            <v>Bodyline (Pvt) Ltd</v>
          </cell>
        </row>
      </sheetData>
      <sheetData sheetId="77"/>
      <sheetData sheetId="78">
        <row r="6">
          <cell r="F6" t="str">
            <v>Bodyline (Pvt) Ltd</v>
          </cell>
        </row>
      </sheetData>
      <sheetData sheetId="79">
        <row r="6">
          <cell r="F6" t="str">
            <v>Bodyline (Pvt) Ltd</v>
          </cell>
        </row>
      </sheetData>
      <sheetData sheetId="80"/>
      <sheetData sheetId="81">
        <row r="6">
          <cell r="F6" t="str">
            <v>Bodyline (Pvt) Ltd</v>
          </cell>
        </row>
      </sheetData>
      <sheetData sheetId="82">
        <row r="6">
          <cell r="F6" t="str">
            <v>Bodyline (Pvt) Ltd</v>
          </cell>
        </row>
      </sheetData>
      <sheetData sheetId="83">
        <row r="6">
          <cell r="F6" t="str">
            <v>Bodyline (Pvt) Ltd</v>
          </cell>
        </row>
      </sheetData>
      <sheetData sheetId="84">
        <row r="6">
          <cell r="F6" t="str">
            <v>Bodyline (Pvt) Ltd</v>
          </cell>
        </row>
      </sheetData>
      <sheetData sheetId="85">
        <row r="6">
          <cell r="F6" t="str">
            <v>Bodyline (Pvt) Ltd</v>
          </cell>
        </row>
      </sheetData>
      <sheetData sheetId="86">
        <row r="6">
          <cell r="F6" t="str">
            <v>Bodyline (Pvt) Ltd</v>
          </cell>
        </row>
      </sheetData>
      <sheetData sheetId="87">
        <row r="6">
          <cell r="F6" t="str">
            <v>Bodyline (Pvt) Ltd</v>
          </cell>
        </row>
      </sheetData>
      <sheetData sheetId="88"/>
      <sheetData sheetId="89">
        <row r="6">
          <cell r="F6" t="str">
            <v>Bodyline (Pvt) Ltd</v>
          </cell>
        </row>
      </sheetData>
      <sheetData sheetId="90">
        <row r="6">
          <cell r="F6" t="str">
            <v>Bodyline (Pvt) Ltd</v>
          </cell>
        </row>
      </sheetData>
      <sheetData sheetId="91"/>
      <sheetData sheetId="92">
        <row r="6">
          <cell r="F6" t="str">
            <v>Bodyline (Pvt) Ltd</v>
          </cell>
        </row>
      </sheetData>
      <sheetData sheetId="93"/>
      <sheetData sheetId="94">
        <row r="6">
          <cell r="F6" t="str">
            <v>Bodyline (Pvt) Ltd</v>
          </cell>
        </row>
      </sheetData>
      <sheetData sheetId="95">
        <row r="6">
          <cell r="F6" t="str">
            <v>Bodyline (Pvt) Ltd</v>
          </cell>
        </row>
      </sheetData>
      <sheetData sheetId="96">
        <row r="6">
          <cell r="F6" t="str">
            <v>Bodyline (Pvt) Ltd</v>
          </cell>
        </row>
      </sheetData>
      <sheetData sheetId="97">
        <row r="6">
          <cell r="F6" t="str">
            <v>Bodyline (Pvt) Ltd</v>
          </cell>
        </row>
      </sheetData>
      <sheetData sheetId="98">
        <row r="6">
          <cell r="F6" t="str">
            <v>Bodyline (Pvt) Ltd</v>
          </cell>
        </row>
      </sheetData>
      <sheetData sheetId="99">
        <row r="6">
          <cell r="F6" t="str">
            <v>Bodyline (Pvt) Ltd</v>
          </cell>
        </row>
      </sheetData>
      <sheetData sheetId="100">
        <row r="6">
          <cell r="F6" t="str">
            <v>Bodyline (Pvt) Ltd</v>
          </cell>
        </row>
      </sheetData>
      <sheetData sheetId="101">
        <row r="6">
          <cell r="F6" t="str">
            <v>Bodyline (Pvt) Ltd</v>
          </cell>
        </row>
      </sheetData>
      <sheetData sheetId="102"/>
      <sheetData sheetId="103">
        <row r="6">
          <cell r="F6" t="str">
            <v>Bodyline (Pvt) Ltd</v>
          </cell>
        </row>
      </sheetData>
      <sheetData sheetId="104"/>
      <sheetData sheetId="105"/>
      <sheetData sheetId="106"/>
      <sheetData sheetId="107"/>
      <sheetData sheetId="108"/>
      <sheetData sheetId="109"/>
      <sheetData sheetId="110"/>
      <sheetData sheetId="111"/>
      <sheetData sheetId="112"/>
      <sheetData sheetId="113"/>
      <sheetData sheetId="114">
        <row r="6">
          <cell r="F6" t="str">
            <v>Bodyline (Pvt) Ltd</v>
          </cell>
        </row>
      </sheetData>
      <sheetData sheetId="115"/>
      <sheetData sheetId="116">
        <row r="6">
          <cell r="F6" t="str">
            <v>Bodyline (Pvt) Ltd</v>
          </cell>
        </row>
      </sheetData>
      <sheetData sheetId="117">
        <row r="6">
          <cell r="F6" t="str">
            <v>Bodyline (Pvt) Ltd</v>
          </cell>
        </row>
      </sheetData>
      <sheetData sheetId="118">
        <row r="6">
          <cell r="F6" t="str">
            <v>Bodyline (Pvt) Ltd</v>
          </cell>
        </row>
      </sheetData>
      <sheetData sheetId="119">
        <row r="6">
          <cell r="F6" t="str">
            <v>Bodyline (Pvt) Ltd</v>
          </cell>
        </row>
      </sheetData>
      <sheetData sheetId="120"/>
      <sheetData sheetId="121">
        <row r="6">
          <cell r="F6" t="str">
            <v>Bodyline (Pvt) Ltd</v>
          </cell>
        </row>
      </sheetData>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refreshError="1"/>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heetName val="Order Status"/>
      <sheetName val="Prices"/>
      <sheetName val="Orders"/>
      <sheetName val="Sheet1"/>
      <sheetName val="Date Setup"/>
      <sheetName val="Info"/>
      <sheetName val="Order_Status"/>
      <sheetName val="Date_Setup"/>
      <sheetName val="Order_Status1"/>
      <sheetName val="Date_Setup1"/>
      <sheetName val="Cap"/>
      <sheetName val="Sales Budget"/>
    </sheetNames>
    <sheetDataSet>
      <sheetData sheetId="0" refreshError="1"/>
      <sheetData sheetId="1" refreshError="1"/>
      <sheetData sheetId="2" refreshError="1"/>
      <sheetData sheetId="3" refreshError="1">
        <row r="1">
          <cell r="B1" t="str">
            <v>Customer</v>
          </cell>
          <cell r="R1" t="str">
            <v>Quantity</v>
          </cell>
        </row>
        <row r="2">
          <cell r="B2" t="str">
            <v>MVS</v>
          </cell>
          <cell r="R2">
            <v>960</v>
          </cell>
        </row>
        <row r="3">
          <cell r="B3" t="str">
            <v>MVS</v>
          </cell>
          <cell r="R3">
            <v>1220</v>
          </cell>
        </row>
        <row r="4">
          <cell r="B4" t="str">
            <v>MVS</v>
          </cell>
          <cell r="R4">
            <v>1980</v>
          </cell>
        </row>
        <row r="5">
          <cell r="B5" t="str">
            <v>MVS</v>
          </cell>
          <cell r="R5">
            <v>960</v>
          </cell>
        </row>
        <row r="6">
          <cell r="B6" t="str">
            <v>MVS</v>
          </cell>
          <cell r="R6">
            <v>640</v>
          </cell>
        </row>
        <row r="7">
          <cell r="B7" t="str">
            <v>MVS</v>
          </cell>
          <cell r="R7">
            <v>1200</v>
          </cell>
        </row>
        <row r="8">
          <cell r="B8" t="str">
            <v>MVS</v>
          </cell>
          <cell r="R8">
            <v>1240</v>
          </cell>
        </row>
        <row r="9">
          <cell r="B9" t="str">
            <v>MVS</v>
          </cell>
          <cell r="R9">
            <v>2460</v>
          </cell>
        </row>
        <row r="10">
          <cell r="B10" t="str">
            <v>MVS</v>
          </cell>
          <cell r="R10">
            <v>1000</v>
          </cell>
        </row>
        <row r="11">
          <cell r="B11" t="str">
            <v>MVS</v>
          </cell>
          <cell r="R11">
            <v>1100</v>
          </cell>
        </row>
        <row r="12">
          <cell r="B12" t="str">
            <v>MVS</v>
          </cell>
          <cell r="R12">
            <v>900</v>
          </cell>
        </row>
        <row r="13">
          <cell r="B13" t="str">
            <v>MVS</v>
          </cell>
          <cell r="R13">
            <v>920</v>
          </cell>
        </row>
        <row r="14">
          <cell r="B14" t="str">
            <v>MVS</v>
          </cell>
          <cell r="R14">
            <v>1840</v>
          </cell>
        </row>
        <row r="15">
          <cell r="B15" t="str">
            <v>MVS</v>
          </cell>
          <cell r="R15">
            <v>740</v>
          </cell>
        </row>
        <row r="16">
          <cell r="B16" t="str">
            <v>MVS</v>
          </cell>
          <cell r="R16">
            <v>820</v>
          </cell>
        </row>
        <row r="17">
          <cell r="B17" t="str">
            <v>MVS</v>
          </cell>
          <cell r="R17">
            <v>33840</v>
          </cell>
        </row>
        <row r="18">
          <cell r="B18" t="str">
            <v>MVS</v>
          </cell>
          <cell r="R18">
            <v>4320</v>
          </cell>
        </row>
        <row r="19">
          <cell r="B19" t="str">
            <v>MVS</v>
          </cell>
          <cell r="R19">
            <v>6200</v>
          </cell>
        </row>
        <row r="20">
          <cell r="B20" t="str">
            <v>MVS</v>
          </cell>
          <cell r="R20">
            <v>700</v>
          </cell>
        </row>
        <row r="21">
          <cell r="B21" t="str">
            <v>MVD</v>
          </cell>
          <cell r="R21">
            <v>420</v>
          </cell>
        </row>
        <row r="22">
          <cell r="B22" t="str">
            <v>MVD</v>
          </cell>
          <cell r="R22">
            <v>1060</v>
          </cell>
        </row>
        <row r="23">
          <cell r="B23" t="str">
            <v>MVD</v>
          </cell>
          <cell r="R23">
            <v>2520</v>
          </cell>
        </row>
        <row r="24">
          <cell r="B24" t="str">
            <v>MVD</v>
          </cell>
          <cell r="R24">
            <v>1800</v>
          </cell>
        </row>
        <row r="25">
          <cell r="B25" t="str">
            <v>MVD</v>
          </cell>
          <cell r="R25">
            <v>240</v>
          </cell>
        </row>
        <row r="26">
          <cell r="B26" t="str">
            <v>MVD</v>
          </cell>
          <cell r="R26">
            <v>1720</v>
          </cell>
        </row>
        <row r="27">
          <cell r="B27" t="str">
            <v>MVD</v>
          </cell>
          <cell r="R27">
            <v>160</v>
          </cell>
        </row>
        <row r="28">
          <cell r="B28" t="str">
            <v>MVD</v>
          </cell>
          <cell r="R28">
            <v>1480</v>
          </cell>
        </row>
        <row r="29">
          <cell r="B29" t="str">
            <v>MVD</v>
          </cell>
          <cell r="R29">
            <v>240</v>
          </cell>
        </row>
        <row r="30">
          <cell r="B30" t="str">
            <v>MVD</v>
          </cell>
          <cell r="R30">
            <v>840</v>
          </cell>
        </row>
        <row r="31">
          <cell r="B31" t="str">
            <v>MVD</v>
          </cell>
          <cell r="R31">
            <v>1560</v>
          </cell>
        </row>
        <row r="32">
          <cell r="B32" t="str">
            <v>MVD</v>
          </cell>
          <cell r="R32">
            <v>660</v>
          </cell>
        </row>
        <row r="33">
          <cell r="B33" t="str">
            <v>MVD</v>
          </cell>
          <cell r="R33">
            <v>680</v>
          </cell>
        </row>
        <row r="34">
          <cell r="B34" t="str">
            <v>MVD</v>
          </cell>
          <cell r="R34">
            <v>40</v>
          </cell>
        </row>
        <row r="35">
          <cell r="B35" t="str">
            <v>MVD</v>
          </cell>
          <cell r="R35">
            <v>380</v>
          </cell>
        </row>
        <row r="36">
          <cell r="B36" t="str">
            <v>MVD</v>
          </cell>
          <cell r="R36">
            <v>720</v>
          </cell>
        </row>
        <row r="37">
          <cell r="B37" t="str">
            <v>MVD</v>
          </cell>
          <cell r="R37">
            <v>720</v>
          </cell>
        </row>
        <row r="38">
          <cell r="B38" t="str">
            <v>MVD</v>
          </cell>
          <cell r="R38">
            <v>320</v>
          </cell>
        </row>
        <row r="39">
          <cell r="B39" t="str">
            <v>MVD</v>
          </cell>
          <cell r="R39">
            <v>40</v>
          </cell>
        </row>
        <row r="40">
          <cell r="B40" t="str">
            <v>MVD</v>
          </cell>
          <cell r="R40">
            <v>620</v>
          </cell>
        </row>
        <row r="41">
          <cell r="B41" t="str">
            <v>MVD</v>
          </cell>
          <cell r="R41">
            <v>40</v>
          </cell>
        </row>
        <row r="42">
          <cell r="B42" t="str">
            <v>MVD</v>
          </cell>
          <cell r="R42">
            <v>60</v>
          </cell>
        </row>
        <row r="43">
          <cell r="B43" t="str">
            <v>MVD</v>
          </cell>
          <cell r="R43">
            <v>2300</v>
          </cell>
        </row>
        <row r="44">
          <cell r="B44" t="str">
            <v>MVD</v>
          </cell>
          <cell r="R44">
            <v>1260</v>
          </cell>
        </row>
        <row r="45">
          <cell r="B45" t="str">
            <v>MVD</v>
          </cell>
          <cell r="R45">
            <v>940</v>
          </cell>
        </row>
        <row r="46">
          <cell r="B46" t="str">
            <v>MVD</v>
          </cell>
          <cell r="R46">
            <v>40</v>
          </cell>
        </row>
        <row r="47">
          <cell r="B47" t="str">
            <v>MVD</v>
          </cell>
          <cell r="R47">
            <v>120</v>
          </cell>
        </row>
        <row r="48">
          <cell r="B48" t="str">
            <v>MVD</v>
          </cell>
          <cell r="R48">
            <v>40</v>
          </cell>
        </row>
        <row r="49">
          <cell r="B49" t="str">
            <v>MVD</v>
          </cell>
          <cell r="R49">
            <v>440</v>
          </cell>
        </row>
        <row r="50">
          <cell r="B50" t="str">
            <v>MVD</v>
          </cell>
          <cell r="R50">
            <v>60</v>
          </cell>
        </row>
        <row r="51">
          <cell r="B51" t="str">
            <v>MVS</v>
          </cell>
          <cell r="R51">
            <v>2240</v>
          </cell>
        </row>
        <row r="52">
          <cell r="B52" t="str">
            <v>MVS</v>
          </cell>
          <cell r="R52">
            <v>2320</v>
          </cell>
        </row>
        <row r="53">
          <cell r="B53" t="str">
            <v>MVS</v>
          </cell>
          <cell r="R53">
            <v>960</v>
          </cell>
        </row>
        <row r="54">
          <cell r="B54" t="str">
            <v>MVS</v>
          </cell>
          <cell r="R54">
            <v>960</v>
          </cell>
        </row>
        <row r="55">
          <cell r="B55" t="str">
            <v>MVS</v>
          </cell>
          <cell r="R55">
            <v>2720</v>
          </cell>
        </row>
        <row r="56">
          <cell r="B56" t="str">
            <v>TOP</v>
          </cell>
          <cell r="R56">
            <v>1</v>
          </cell>
        </row>
        <row r="57">
          <cell r="B57" t="str">
            <v>MVS</v>
          </cell>
          <cell r="R57">
            <v>2880</v>
          </cell>
        </row>
        <row r="58">
          <cell r="B58" t="str">
            <v>MVS</v>
          </cell>
          <cell r="R58">
            <v>1200</v>
          </cell>
        </row>
        <row r="59">
          <cell r="B59" t="str">
            <v>MVS</v>
          </cell>
          <cell r="R59">
            <v>1200</v>
          </cell>
        </row>
        <row r="60">
          <cell r="B60" t="str">
            <v>TOP</v>
          </cell>
          <cell r="R60">
            <v>1</v>
          </cell>
        </row>
        <row r="61">
          <cell r="B61" t="str">
            <v>MVS</v>
          </cell>
          <cell r="R61">
            <v>2760</v>
          </cell>
        </row>
        <row r="62">
          <cell r="B62" t="str">
            <v>MVS</v>
          </cell>
          <cell r="R62">
            <v>2920</v>
          </cell>
        </row>
        <row r="63">
          <cell r="B63" t="str">
            <v>MVS</v>
          </cell>
          <cell r="R63">
            <v>1200</v>
          </cell>
        </row>
        <row r="64">
          <cell r="B64" t="str">
            <v>MVS</v>
          </cell>
          <cell r="R64">
            <v>1260</v>
          </cell>
        </row>
        <row r="65">
          <cell r="B65" t="str">
            <v>MVS</v>
          </cell>
          <cell r="R65">
            <v>12880</v>
          </cell>
        </row>
        <row r="66">
          <cell r="B66" t="str">
            <v>TOP</v>
          </cell>
          <cell r="R66">
            <v>1</v>
          </cell>
        </row>
        <row r="67">
          <cell r="B67" t="str">
            <v>MVS</v>
          </cell>
          <cell r="R67">
            <v>3060</v>
          </cell>
        </row>
        <row r="68">
          <cell r="B68" t="str">
            <v>TOP</v>
          </cell>
          <cell r="R68">
            <v>1</v>
          </cell>
        </row>
        <row r="69">
          <cell r="B69" t="str">
            <v>MVS</v>
          </cell>
          <cell r="R69">
            <v>16160</v>
          </cell>
        </row>
        <row r="70">
          <cell r="B70" t="str">
            <v>MVS</v>
          </cell>
          <cell r="R70">
            <v>2840</v>
          </cell>
        </row>
        <row r="71">
          <cell r="B71" t="str">
            <v>MVS</v>
          </cell>
          <cell r="R71">
            <v>16080</v>
          </cell>
        </row>
        <row r="72">
          <cell r="B72" t="str">
            <v>MVS</v>
          </cell>
          <cell r="R72">
            <v>3920</v>
          </cell>
        </row>
        <row r="73">
          <cell r="B73" t="str">
            <v>MVS</v>
          </cell>
          <cell r="R73">
            <v>15120</v>
          </cell>
        </row>
        <row r="74">
          <cell r="B74" t="str">
            <v>MVS</v>
          </cell>
          <cell r="R74">
            <v>15160</v>
          </cell>
        </row>
        <row r="75">
          <cell r="B75" t="str">
            <v>MVS</v>
          </cell>
          <cell r="R75">
            <v>1840</v>
          </cell>
        </row>
        <row r="76">
          <cell r="B76" t="str">
            <v>MVS</v>
          </cell>
          <cell r="R76">
            <v>1880</v>
          </cell>
        </row>
        <row r="77">
          <cell r="B77" t="str">
            <v>MVS</v>
          </cell>
          <cell r="R77">
            <v>13520</v>
          </cell>
        </row>
        <row r="78">
          <cell r="B78" t="str">
            <v>MVS</v>
          </cell>
          <cell r="R78">
            <v>1800</v>
          </cell>
        </row>
        <row r="79">
          <cell r="B79" t="str">
            <v>MVS</v>
          </cell>
          <cell r="R79">
            <v>9420</v>
          </cell>
        </row>
        <row r="80">
          <cell r="B80" t="str">
            <v>MVS</v>
          </cell>
          <cell r="R80">
            <v>320</v>
          </cell>
        </row>
        <row r="81">
          <cell r="B81" t="str">
            <v>MVD</v>
          </cell>
          <cell r="R81">
            <v>1240</v>
          </cell>
        </row>
        <row r="82">
          <cell r="B82" t="str">
            <v>MVD</v>
          </cell>
          <cell r="R82">
            <v>260</v>
          </cell>
        </row>
        <row r="83">
          <cell r="B83" t="str">
            <v>MVD</v>
          </cell>
          <cell r="R83">
            <v>1240</v>
          </cell>
        </row>
        <row r="84">
          <cell r="B84" t="str">
            <v>MVD</v>
          </cell>
          <cell r="R84">
            <v>260</v>
          </cell>
        </row>
        <row r="85">
          <cell r="B85" t="str">
            <v>MVD</v>
          </cell>
          <cell r="R85">
            <v>3260</v>
          </cell>
        </row>
        <row r="86">
          <cell r="B86" t="str">
            <v>MVD</v>
          </cell>
          <cell r="R86">
            <v>1000</v>
          </cell>
        </row>
        <row r="87">
          <cell r="B87" t="str">
            <v>MVD</v>
          </cell>
          <cell r="R87">
            <v>1880</v>
          </cell>
        </row>
        <row r="88">
          <cell r="B88" t="str">
            <v>MVD</v>
          </cell>
          <cell r="R88">
            <v>1880</v>
          </cell>
        </row>
        <row r="89">
          <cell r="B89" t="str">
            <v>MVD</v>
          </cell>
          <cell r="R89">
            <v>620</v>
          </cell>
        </row>
        <row r="90">
          <cell r="B90" t="str">
            <v>MVD</v>
          </cell>
          <cell r="R90">
            <v>620</v>
          </cell>
        </row>
        <row r="91">
          <cell r="B91" t="str">
            <v>MVD</v>
          </cell>
          <cell r="R91">
            <v>880</v>
          </cell>
        </row>
        <row r="92">
          <cell r="B92" t="str">
            <v>TOP</v>
          </cell>
          <cell r="R92">
            <v>1</v>
          </cell>
        </row>
        <row r="93">
          <cell r="B93" t="str">
            <v>MVD</v>
          </cell>
          <cell r="R93">
            <v>800</v>
          </cell>
        </row>
        <row r="94">
          <cell r="B94" t="str">
            <v>MVD</v>
          </cell>
          <cell r="R94">
            <v>380</v>
          </cell>
        </row>
        <row r="95">
          <cell r="B95" t="str">
            <v>MVD</v>
          </cell>
          <cell r="R95">
            <v>380</v>
          </cell>
        </row>
        <row r="96">
          <cell r="B96" t="str">
            <v>MVD</v>
          </cell>
          <cell r="R96">
            <v>60</v>
          </cell>
        </row>
        <row r="97">
          <cell r="B97" t="str">
            <v>MVD</v>
          </cell>
          <cell r="R97">
            <v>260</v>
          </cell>
        </row>
        <row r="98">
          <cell r="B98" t="str">
            <v>MVD</v>
          </cell>
          <cell r="R98">
            <v>160</v>
          </cell>
        </row>
        <row r="99">
          <cell r="B99" t="str">
            <v>MVD</v>
          </cell>
          <cell r="R99">
            <v>220</v>
          </cell>
        </row>
        <row r="100">
          <cell r="B100" t="str">
            <v>MVD</v>
          </cell>
          <cell r="R100">
            <v>40</v>
          </cell>
        </row>
        <row r="101">
          <cell r="B101" t="str">
            <v>MVD</v>
          </cell>
          <cell r="R101">
            <v>160</v>
          </cell>
        </row>
        <row r="102">
          <cell r="B102" t="str">
            <v>MVD</v>
          </cell>
          <cell r="R102">
            <v>100</v>
          </cell>
        </row>
        <row r="103">
          <cell r="B103" t="str">
            <v>MVD</v>
          </cell>
          <cell r="R103">
            <v>280</v>
          </cell>
        </row>
        <row r="104">
          <cell r="B104" t="str">
            <v>MVD</v>
          </cell>
          <cell r="R104">
            <v>360</v>
          </cell>
        </row>
        <row r="105">
          <cell r="B105" t="str">
            <v>MVD</v>
          </cell>
          <cell r="R105">
            <v>320</v>
          </cell>
        </row>
        <row r="106">
          <cell r="B106" t="str">
            <v>MVD</v>
          </cell>
          <cell r="R106">
            <v>340</v>
          </cell>
        </row>
        <row r="107">
          <cell r="B107" t="str">
            <v>MVD</v>
          </cell>
          <cell r="R107">
            <v>160</v>
          </cell>
        </row>
        <row r="108">
          <cell r="B108" t="str">
            <v>MVD</v>
          </cell>
          <cell r="R108">
            <v>200</v>
          </cell>
        </row>
        <row r="109">
          <cell r="B109" t="str">
            <v>MVD</v>
          </cell>
          <cell r="R109">
            <v>160</v>
          </cell>
        </row>
        <row r="110">
          <cell r="B110" t="str">
            <v>MVD</v>
          </cell>
          <cell r="R110">
            <v>180</v>
          </cell>
        </row>
        <row r="111">
          <cell r="B111" t="str">
            <v>MVD</v>
          </cell>
          <cell r="R111">
            <v>280</v>
          </cell>
        </row>
        <row r="112">
          <cell r="B112" t="str">
            <v>MVD</v>
          </cell>
          <cell r="R112">
            <v>360</v>
          </cell>
        </row>
        <row r="113">
          <cell r="B113" t="str">
            <v>MVD</v>
          </cell>
          <cell r="R113">
            <v>320</v>
          </cell>
        </row>
        <row r="114">
          <cell r="B114" t="str">
            <v>MVD</v>
          </cell>
          <cell r="R114">
            <v>340</v>
          </cell>
        </row>
        <row r="115">
          <cell r="B115" t="str">
            <v>MVD</v>
          </cell>
          <cell r="R115">
            <v>160</v>
          </cell>
        </row>
        <row r="116">
          <cell r="B116" t="str">
            <v>MVD</v>
          </cell>
          <cell r="R116">
            <v>200</v>
          </cell>
        </row>
        <row r="117">
          <cell r="B117" t="str">
            <v>MVD</v>
          </cell>
          <cell r="R117">
            <v>180</v>
          </cell>
        </row>
        <row r="118">
          <cell r="B118" t="str">
            <v>MVD</v>
          </cell>
          <cell r="R118">
            <v>160</v>
          </cell>
        </row>
        <row r="119">
          <cell r="B119" t="str">
            <v>MVD</v>
          </cell>
          <cell r="R119">
            <v>60</v>
          </cell>
        </row>
        <row r="120">
          <cell r="B120" t="str">
            <v>MVD</v>
          </cell>
          <cell r="R120">
            <v>260</v>
          </cell>
        </row>
        <row r="121">
          <cell r="B121" t="str">
            <v>MVD</v>
          </cell>
          <cell r="R121">
            <v>160</v>
          </cell>
        </row>
        <row r="122">
          <cell r="B122" t="str">
            <v>MVD</v>
          </cell>
          <cell r="R122">
            <v>220</v>
          </cell>
        </row>
        <row r="123">
          <cell r="B123" t="str">
            <v>MVD</v>
          </cell>
          <cell r="R123">
            <v>40</v>
          </cell>
        </row>
        <row r="124">
          <cell r="B124" t="str">
            <v>MVD</v>
          </cell>
          <cell r="R124">
            <v>160</v>
          </cell>
        </row>
        <row r="125">
          <cell r="B125" t="str">
            <v>MVD</v>
          </cell>
          <cell r="R125">
            <v>100</v>
          </cell>
        </row>
        <row r="126">
          <cell r="B126" t="str">
            <v>MVS</v>
          </cell>
          <cell r="R126">
            <v>8940</v>
          </cell>
        </row>
        <row r="127">
          <cell r="B127" t="str">
            <v>MVS</v>
          </cell>
          <cell r="R127">
            <v>700</v>
          </cell>
        </row>
        <row r="128">
          <cell r="B128" t="str">
            <v>MVS</v>
          </cell>
          <cell r="R128">
            <v>360</v>
          </cell>
        </row>
        <row r="129">
          <cell r="B129" t="str">
            <v>MVS</v>
          </cell>
          <cell r="R129">
            <v>14760</v>
          </cell>
        </row>
        <row r="130">
          <cell r="B130" t="str">
            <v>MVS</v>
          </cell>
          <cell r="R130">
            <v>2260</v>
          </cell>
        </row>
        <row r="131">
          <cell r="B131" t="str">
            <v>MVS</v>
          </cell>
          <cell r="R131">
            <v>8820</v>
          </cell>
        </row>
        <row r="132">
          <cell r="B132" t="str">
            <v>MVS</v>
          </cell>
          <cell r="R132">
            <v>1180</v>
          </cell>
        </row>
        <row r="133">
          <cell r="B133" t="str">
            <v>MVD</v>
          </cell>
          <cell r="R133">
            <v>1920</v>
          </cell>
        </row>
        <row r="134">
          <cell r="B134" t="str">
            <v>MVD</v>
          </cell>
          <cell r="R134">
            <v>2040</v>
          </cell>
        </row>
        <row r="135">
          <cell r="B135" t="str">
            <v>MVD</v>
          </cell>
          <cell r="R135">
            <v>1060</v>
          </cell>
        </row>
        <row r="136">
          <cell r="B136" t="str">
            <v>MVD</v>
          </cell>
          <cell r="R136">
            <v>980</v>
          </cell>
        </row>
        <row r="137">
          <cell r="B137" t="str">
            <v>MVS</v>
          </cell>
          <cell r="R137">
            <v>4240</v>
          </cell>
        </row>
        <row r="138">
          <cell r="B138" t="str">
            <v>TOP</v>
          </cell>
          <cell r="R138">
            <v>1</v>
          </cell>
        </row>
        <row r="139">
          <cell r="B139" t="str">
            <v>MVS</v>
          </cell>
          <cell r="R139">
            <v>4900</v>
          </cell>
        </row>
        <row r="140">
          <cell r="B140" t="str">
            <v>MVS</v>
          </cell>
          <cell r="R140">
            <v>2060</v>
          </cell>
        </row>
        <row r="141">
          <cell r="B141" t="str">
            <v>MVS</v>
          </cell>
          <cell r="R141">
            <v>2040</v>
          </cell>
        </row>
        <row r="142">
          <cell r="B142" t="str">
            <v>TOP</v>
          </cell>
          <cell r="R142">
            <v>1</v>
          </cell>
        </row>
        <row r="143">
          <cell r="B143" t="str">
            <v>MVS</v>
          </cell>
          <cell r="R143">
            <v>3180</v>
          </cell>
        </row>
        <row r="144">
          <cell r="B144" t="str">
            <v>MVS</v>
          </cell>
          <cell r="R144">
            <v>3720</v>
          </cell>
        </row>
        <row r="145">
          <cell r="B145" t="str">
            <v>MVS</v>
          </cell>
          <cell r="R145">
            <v>1540</v>
          </cell>
        </row>
        <row r="146">
          <cell r="B146" t="str">
            <v>MVS</v>
          </cell>
          <cell r="R146">
            <v>1560</v>
          </cell>
        </row>
        <row r="147">
          <cell r="B147" t="str">
            <v>MVD</v>
          </cell>
          <cell r="R147">
            <v>400</v>
          </cell>
        </row>
        <row r="148">
          <cell r="B148" t="str">
            <v>MVD</v>
          </cell>
          <cell r="R148">
            <v>1800</v>
          </cell>
        </row>
        <row r="149">
          <cell r="B149" t="str">
            <v>MVD</v>
          </cell>
          <cell r="R149">
            <v>280</v>
          </cell>
        </row>
        <row r="150">
          <cell r="B150" t="str">
            <v>MVD</v>
          </cell>
          <cell r="R150">
            <v>2820</v>
          </cell>
        </row>
        <row r="151">
          <cell r="B151" t="str">
            <v>MVD</v>
          </cell>
          <cell r="R151">
            <v>440</v>
          </cell>
        </row>
        <row r="152">
          <cell r="B152" t="str">
            <v>MVD</v>
          </cell>
          <cell r="R152">
            <v>3840</v>
          </cell>
        </row>
        <row r="153">
          <cell r="B153" t="str">
            <v>MVD</v>
          </cell>
          <cell r="R153">
            <v>760</v>
          </cell>
        </row>
        <row r="154">
          <cell r="B154" t="str">
            <v>MVD</v>
          </cell>
          <cell r="R154">
            <v>1440</v>
          </cell>
        </row>
        <row r="155">
          <cell r="B155" t="str">
            <v>MVD</v>
          </cell>
          <cell r="R155">
            <v>560</v>
          </cell>
        </row>
        <row r="156">
          <cell r="B156" t="str">
            <v>MVD</v>
          </cell>
          <cell r="R156">
            <v>160</v>
          </cell>
        </row>
        <row r="157">
          <cell r="B157" t="str">
            <v>MVD</v>
          </cell>
          <cell r="R157">
            <v>1440</v>
          </cell>
        </row>
        <row r="158">
          <cell r="B158" t="str">
            <v>MVD</v>
          </cell>
          <cell r="R158">
            <v>40</v>
          </cell>
        </row>
        <row r="159">
          <cell r="B159" t="str">
            <v>MVD</v>
          </cell>
          <cell r="R159">
            <v>760</v>
          </cell>
        </row>
        <row r="160">
          <cell r="B160" t="str">
            <v>MVD</v>
          </cell>
          <cell r="R160">
            <v>960</v>
          </cell>
        </row>
        <row r="161">
          <cell r="B161" t="str">
            <v>MVD</v>
          </cell>
          <cell r="R161">
            <v>80</v>
          </cell>
        </row>
        <row r="162">
          <cell r="B162" t="str">
            <v>MVD</v>
          </cell>
          <cell r="R162">
            <v>840</v>
          </cell>
        </row>
        <row r="163">
          <cell r="B163" t="str">
            <v>MVD</v>
          </cell>
          <cell r="R163">
            <v>860</v>
          </cell>
        </row>
        <row r="164">
          <cell r="B164" t="str">
            <v>MVD</v>
          </cell>
          <cell r="R164">
            <v>200</v>
          </cell>
        </row>
        <row r="165">
          <cell r="B165" t="str">
            <v>MVD</v>
          </cell>
          <cell r="R165">
            <v>360</v>
          </cell>
        </row>
        <row r="166">
          <cell r="B166" t="str">
            <v>MVD</v>
          </cell>
          <cell r="R166">
            <v>200</v>
          </cell>
        </row>
        <row r="167">
          <cell r="B167" t="str">
            <v>MVD</v>
          </cell>
          <cell r="R167">
            <v>120</v>
          </cell>
        </row>
        <row r="168">
          <cell r="B168" t="str">
            <v>MVD</v>
          </cell>
          <cell r="R168">
            <v>120</v>
          </cell>
        </row>
        <row r="169">
          <cell r="B169" t="str">
            <v>MVS</v>
          </cell>
          <cell r="R169">
            <v>6020</v>
          </cell>
        </row>
        <row r="170">
          <cell r="B170" t="str">
            <v>MVS</v>
          </cell>
          <cell r="R170">
            <v>4180</v>
          </cell>
        </row>
        <row r="171">
          <cell r="B171" t="str">
            <v>MVS</v>
          </cell>
          <cell r="R171">
            <v>10200</v>
          </cell>
        </row>
        <row r="172">
          <cell r="B172" t="str">
            <v>MVS</v>
          </cell>
          <cell r="R172">
            <v>20400</v>
          </cell>
        </row>
        <row r="173">
          <cell r="B173" t="str">
            <v>MVS</v>
          </cell>
          <cell r="R173">
            <v>28440</v>
          </cell>
        </row>
        <row r="174">
          <cell r="B174" t="str">
            <v>MVS</v>
          </cell>
          <cell r="R174">
            <v>18320</v>
          </cell>
        </row>
        <row r="175">
          <cell r="B175" t="str">
            <v>MVS</v>
          </cell>
          <cell r="R175">
            <v>7860</v>
          </cell>
        </row>
        <row r="176">
          <cell r="B176" t="str">
            <v>MVD</v>
          </cell>
          <cell r="R176">
            <v>240</v>
          </cell>
        </row>
        <row r="177">
          <cell r="B177" t="str">
            <v>MVD</v>
          </cell>
          <cell r="R177">
            <v>320</v>
          </cell>
        </row>
        <row r="178">
          <cell r="B178" t="str">
            <v>MVD</v>
          </cell>
          <cell r="R178">
            <v>240</v>
          </cell>
        </row>
        <row r="179">
          <cell r="B179" t="str">
            <v>MVD</v>
          </cell>
          <cell r="R179">
            <v>120</v>
          </cell>
        </row>
        <row r="180">
          <cell r="B180" t="str">
            <v>TOP</v>
          </cell>
          <cell r="R180">
            <v>1</v>
          </cell>
        </row>
        <row r="181">
          <cell r="B181" t="str">
            <v>MVD</v>
          </cell>
          <cell r="R181">
            <v>140</v>
          </cell>
        </row>
        <row r="182">
          <cell r="B182" t="str">
            <v>TOP</v>
          </cell>
          <cell r="R182">
            <v>1</v>
          </cell>
        </row>
        <row r="183">
          <cell r="B183" t="str">
            <v>MVD</v>
          </cell>
          <cell r="R183">
            <v>180</v>
          </cell>
        </row>
        <row r="184">
          <cell r="B184" t="str">
            <v>MVD</v>
          </cell>
          <cell r="R184">
            <v>40</v>
          </cell>
        </row>
        <row r="185">
          <cell r="B185" t="str">
            <v>MVD</v>
          </cell>
          <cell r="R185">
            <v>700</v>
          </cell>
        </row>
        <row r="186">
          <cell r="B186" t="str">
            <v>MVD</v>
          </cell>
          <cell r="R186">
            <v>300</v>
          </cell>
        </row>
        <row r="187">
          <cell r="B187" t="str">
            <v>MVD</v>
          </cell>
          <cell r="R187">
            <v>1560</v>
          </cell>
        </row>
        <row r="188">
          <cell r="B188" t="str">
            <v>MVD</v>
          </cell>
          <cell r="R188">
            <v>440</v>
          </cell>
        </row>
        <row r="189">
          <cell r="B189" t="str">
            <v>MVD</v>
          </cell>
          <cell r="R189">
            <v>800</v>
          </cell>
        </row>
        <row r="190">
          <cell r="B190" t="str">
            <v>MVD</v>
          </cell>
          <cell r="R190">
            <v>200</v>
          </cell>
        </row>
        <row r="191">
          <cell r="B191" t="str">
            <v>MVS</v>
          </cell>
          <cell r="R191">
            <v>4120</v>
          </cell>
        </row>
        <row r="192">
          <cell r="B192" t="str">
            <v>MVS</v>
          </cell>
          <cell r="R192">
            <v>1600</v>
          </cell>
        </row>
        <row r="193">
          <cell r="B193" t="str">
            <v>MVS</v>
          </cell>
          <cell r="R193">
            <v>8700</v>
          </cell>
        </row>
        <row r="194">
          <cell r="B194" t="str">
            <v>MVS</v>
          </cell>
          <cell r="R194">
            <v>1040</v>
          </cell>
        </row>
        <row r="195">
          <cell r="B195" t="str">
            <v>MVS</v>
          </cell>
          <cell r="R195">
            <v>8540</v>
          </cell>
        </row>
        <row r="196">
          <cell r="B196" t="str">
            <v>TOP</v>
          </cell>
          <cell r="R196">
            <v>1</v>
          </cell>
        </row>
        <row r="197">
          <cell r="B197" t="str">
            <v>MVS</v>
          </cell>
          <cell r="R197">
            <v>2060</v>
          </cell>
        </row>
        <row r="198">
          <cell r="B198" t="str">
            <v>TOP</v>
          </cell>
          <cell r="R198">
            <v>1</v>
          </cell>
        </row>
        <row r="199">
          <cell r="B199" t="str">
            <v>MVS</v>
          </cell>
          <cell r="R199">
            <v>14860</v>
          </cell>
        </row>
        <row r="200">
          <cell r="B200" t="str">
            <v>MVS</v>
          </cell>
          <cell r="R200">
            <v>2900</v>
          </cell>
        </row>
        <row r="201">
          <cell r="B201" t="str">
            <v>MVS</v>
          </cell>
          <cell r="R201">
            <v>14620</v>
          </cell>
        </row>
        <row r="202">
          <cell r="B202" t="str">
            <v>TOP</v>
          </cell>
          <cell r="R202">
            <v>1</v>
          </cell>
        </row>
        <row r="203">
          <cell r="B203" t="str">
            <v>MVS</v>
          </cell>
          <cell r="R203">
            <v>5380</v>
          </cell>
        </row>
        <row r="204">
          <cell r="B204" t="str">
            <v>TOP</v>
          </cell>
          <cell r="R204">
            <v>1</v>
          </cell>
        </row>
        <row r="205">
          <cell r="B205" t="str">
            <v>TOP</v>
          </cell>
          <cell r="R205">
            <v>1</v>
          </cell>
        </row>
        <row r="206">
          <cell r="B206" t="str">
            <v>MVS</v>
          </cell>
          <cell r="R206">
            <v>33840</v>
          </cell>
        </row>
        <row r="207">
          <cell r="B207" t="str">
            <v>MVS</v>
          </cell>
          <cell r="R207">
            <v>5560</v>
          </cell>
        </row>
        <row r="208">
          <cell r="B208" t="str">
            <v>MVS</v>
          </cell>
          <cell r="R208">
            <v>20400</v>
          </cell>
        </row>
        <row r="209">
          <cell r="B209" t="str">
            <v>MVS</v>
          </cell>
          <cell r="R209">
            <v>3020</v>
          </cell>
        </row>
        <row r="210">
          <cell r="B210" t="str">
            <v>MVS</v>
          </cell>
          <cell r="R210">
            <v>35260</v>
          </cell>
        </row>
        <row r="211">
          <cell r="B211" t="str">
            <v>MVS</v>
          </cell>
          <cell r="R211">
            <v>1560</v>
          </cell>
        </row>
        <row r="212">
          <cell r="B212" t="str">
            <v>MVS</v>
          </cell>
          <cell r="R212">
            <v>51420</v>
          </cell>
        </row>
        <row r="213">
          <cell r="B213" t="str">
            <v>MVS</v>
          </cell>
          <cell r="R213">
            <v>5820</v>
          </cell>
        </row>
        <row r="214">
          <cell r="B214" t="str">
            <v>MVS</v>
          </cell>
          <cell r="R214">
            <v>31460</v>
          </cell>
        </row>
        <row r="215">
          <cell r="B215" t="str">
            <v>MVS</v>
          </cell>
          <cell r="R215">
            <v>5020</v>
          </cell>
        </row>
        <row r="216">
          <cell r="B216" t="str">
            <v>MVD</v>
          </cell>
          <cell r="R216">
            <v>320</v>
          </cell>
        </row>
        <row r="217">
          <cell r="B217" t="str">
            <v>MVD</v>
          </cell>
          <cell r="R217">
            <v>320</v>
          </cell>
        </row>
        <row r="218">
          <cell r="B218" t="str">
            <v>MVD</v>
          </cell>
          <cell r="R218">
            <v>320</v>
          </cell>
        </row>
        <row r="219">
          <cell r="B219" t="str">
            <v>MVD</v>
          </cell>
          <cell r="R219">
            <v>320</v>
          </cell>
        </row>
        <row r="220">
          <cell r="B220" t="str">
            <v>MVD</v>
          </cell>
          <cell r="R220">
            <v>340</v>
          </cell>
        </row>
        <row r="221">
          <cell r="B221" t="str">
            <v>MVD</v>
          </cell>
          <cell r="R221">
            <v>320</v>
          </cell>
        </row>
        <row r="222">
          <cell r="B222" t="str">
            <v>MVD</v>
          </cell>
          <cell r="R222">
            <v>2000</v>
          </cell>
        </row>
        <row r="223">
          <cell r="B223" t="str">
            <v>MVD</v>
          </cell>
          <cell r="R223">
            <v>500</v>
          </cell>
        </row>
        <row r="224">
          <cell r="B224" t="str">
            <v>MVD</v>
          </cell>
          <cell r="R224">
            <v>2060</v>
          </cell>
        </row>
        <row r="225">
          <cell r="B225" t="str">
            <v>MVD</v>
          </cell>
          <cell r="R225">
            <v>440</v>
          </cell>
        </row>
        <row r="226">
          <cell r="B226" t="str">
            <v>MVD</v>
          </cell>
          <cell r="R226">
            <v>1500</v>
          </cell>
        </row>
        <row r="227">
          <cell r="B227" t="str">
            <v>MVD</v>
          </cell>
          <cell r="R227">
            <v>160</v>
          </cell>
        </row>
        <row r="228">
          <cell r="B228" t="str">
            <v>MVD</v>
          </cell>
          <cell r="R228">
            <v>4120</v>
          </cell>
        </row>
        <row r="229">
          <cell r="B229" t="str">
            <v>MVD</v>
          </cell>
          <cell r="R229">
            <v>520</v>
          </cell>
        </row>
        <row r="230">
          <cell r="B230" t="str">
            <v>MVD</v>
          </cell>
          <cell r="R230">
            <v>860</v>
          </cell>
        </row>
        <row r="231">
          <cell r="B231" t="str">
            <v>MVD</v>
          </cell>
          <cell r="R231">
            <v>200</v>
          </cell>
        </row>
        <row r="232">
          <cell r="B232" t="str">
            <v>MVD</v>
          </cell>
          <cell r="R232">
            <v>1880</v>
          </cell>
        </row>
        <row r="233">
          <cell r="B233" t="str">
            <v>MVD</v>
          </cell>
          <cell r="R233">
            <v>840</v>
          </cell>
        </row>
        <row r="234">
          <cell r="B234" t="str">
            <v>MVD</v>
          </cell>
          <cell r="R234">
            <v>820</v>
          </cell>
        </row>
        <row r="235">
          <cell r="B235" t="str">
            <v>MVD</v>
          </cell>
          <cell r="R235">
            <v>120</v>
          </cell>
        </row>
        <row r="236">
          <cell r="B236" t="str">
            <v>MVD</v>
          </cell>
          <cell r="R236">
            <v>360</v>
          </cell>
        </row>
        <row r="237">
          <cell r="B237" t="str">
            <v>MVD</v>
          </cell>
          <cell r="R237">
            <v>100</v>
          </cell>
        </row>
        <row r="238">
          <cell r="B238" t="str">
            <v>MVD</v>
          </cell>
          <cell r="R238">
            <v>440</v>
          </cell>
        </row>
        <row r="239">
          <cell r="B239" t="str">
            <v>MVD</v>
          </cell>
          <cell r="R239">
            <v>160</v>
          </cell>
        </row>
        <row r="240">
          <cell r="B240" t="str">
            <v>MVD</v>
          </cell>
          <cell r="R240">
            <v>1020</v>
          </cell>
        </row>
        <row r="241">
          <cell r="B241" t="str">
            <v>MVD</v>
          </cell>
          <cell r="R241">
            <v>360</v>
          </cell>
        </row>
        <row r="242">
          <cell r="B242" t="str">
            <v>MVD</v>
          </cell>
          <cell r="R242">
            <v>260</v>
          </cell>
        </row>
        <row r="243">
          <cell r="B243" t="str">
            <v>MVD</v>
          </cell>
          <cell r="R243">
            <v>40</v>
          </cell>
        </row>
        <row r="244">
          <cell r="B244" t="str">
            <v>MVD</v>
          </cell>
          <cell r="R244">
            <v>1220</v>
          </cell>
        </row>
        <row r="245">
          <cell r="B245" t="str">
            <v>MVD</v>
          </cell>
          <cell r="R245">
            <v>1260</v>
          </cell>
        </row>
        <row r="246">
          <cell r="B246" t="str">
            <v>MVD</v>
          </cell>
          <cell r="R246">
            <v>600</v>
          </cell>
        </row>
        <row r="247">
          <cell r="B247" t="str">
            <v>MVD</v>
          </cell>
          <cell r="R247">
            <v>160</v>
          </cell>
        </row>
        <row r="248">
          <cell r="B248" t="str">
            <v>MVD</v>
          </cell>
          <cell r="R248">
            <v>60</v>
          </cell>
        </row>
        <row r="249">
          <cell r="B249" t="str">
            <v>MVD</v>
          </cell>
          <cell r="R249">
            <v>220</v>
          </cell>
        </row>
        <row r="250">
          <cell r="B250" t="str">
            <v>MVD</v>
          </cell>
          <cell r="R250">
            <v>380</v>
          </cell>
        </row>
        <row r="251">
          <cell r="B251" t="str">
            <v>MVD</v>
          </cell>
          <cell r="R251">
            <v>40</v>
          </cell>
        </row>
        <row r="252">
          <cell r="B252" t="str">
            <v>MVD</v>
          </cell>
          <cell r="R252">
            <v>340</v>
          </cell>
        </row>
        <row r="253">
          <cell r="B253" t="str">
            <v>MVD</v>
          </cell>
          <cell r="R253">
            <v>200</v>
          </cell>
        </row>
        <row r="254">
          <cell r="B254" t="str">
            <v>MVD</v>
          </cell>
          <cell r="R254">
            <v>100</v>
          </cell>
        </row>
        <row r="255">
          <cell r="B255" t="str">
            <v>MVD</v>
          </cell>
          <cell r="R255">
            <v>160</v>
          </cell>
        </row>
        <row r="256">
          <cell r="B256" t="str">
            <v>MVD</v>
          </cell>
          <cell r="R256">
            <v>40</v>
          </cell>
        </row>
        <row r="257">
          <cell r="B257" t="str">
            <v>MVD</v>
          </cell>
          <cell r="R257">
            <v>40</v>
          </cell>
        </row>
        <row r="258">
          <cell r="B258" t="str">
            <v>MVD</v>
          </cell>
          <cell r="R258">
            <v>1260</v>
          </cell>
        </row>
        <row r="259">
          <cell r="B259" t="str">
            <v>MVD</v>
          </cell>
          <cell r="R259">
            <v>860</v>
          </cell>
        </row>
        <row r="260">
          <cell r="B260" t="str">
            <v>MVD</v>
          </cell>
          <cell r="R260">
            <v>420</v>
          </cell>
        </row>
        <row r="261">
          <cell r="B261" t="str">
            <v>MVD</v>
          </cell>
          <cell r="R261">
            <v>780</v>
          </cell>
        </row>
        <row r="262">
          <cell r="B262" t="str">
            <v>MVD</v>
          </cell>
          <cell r="R262">
            <v>420</v>
          </cell>
        </row>
        <row r="263">
          <cell r="B263" t="str">
            <v>MVD</v>
          </cell>
          <cell r="R263">
            <v>40</v>
          </cell>
        </row>
        <row r="264">
          <cell r="B264" t="str">
            <v>MVD</v>
          </cell>
          <cell r="R264">
            <v>260</v>
          </cell>
        </row>
        <row r="265">
          <cell r="B265" t="str">
            <v>MVD</v>
          </cell>
          <cell r="R265">
            <v>780</v>
          </cell>
        </row>
        <row r="266">
          <cell r="B266" t="str">
            <v>MVD</v>
          </cell>
          <cell r="R266">
            <v>580</v>
          </cell>
        </row>
        <row r="267">
          <cell r="B267" t="str">
            <v>MVD</v>
          </cell>
          <cell r="R267">
            <v>140</v>
          </cell>
        </row>
        <row r="268">
          <cell r="B268" t="str">
            <v>MVD</v>
          </cell>
          <cell r="R268">
            <v>200</v>
          </cell>
        </row>
        <row r="269">
          <cell r="B269" t="str">
            <v>MVD</v>
          </cell>
          <cell r="R269">
            <v>220</v>
          </cell>
        </row>
        <row r="270">
          <cell r="B270" t="str">
            <v>MVD</v>
          </cell>
          <cell r="R270">
            <v>160</v>
          </cell>
        </row>
        <row r="271">
          <cell r="B271" t="str">
            <v>MVD</v>
          </cell>
          <cell r="R271">
            <v>120</v>
          </cell>
        </row>
        <row r="272">
          <cell r="B272" t="str">
            <v>MVD</v>
          </cell>
          <cell r="R272">
            <v>1220</v>
          </cell>
        </row>
        <row r="273">
          <cell r="B273" t="str">
            <v>MVD</v>
          </cell>
          <cell r="R273">
            <v>440</v>
          </cell>
        </row>
        <row r="274">
          <cell r="B274" t="str">
            <v>MVD</v>
          </cell>
          <cell r="R274">
            <v>3140</v>
          </cell>
        </row>
        <row r="275">
          <cell r="B275" t="str">
            <v>MVD</v>
          </cell>
          <cell r="R275">
            <v>800</v>
          </cell>
        </row>
        <row r="276">
          <cell r="B276" t="str">
            <v>MVD</v>
          </cell>
          <cell r="R276">
            <v>780</v>
          </cell>
        </row>
        <row r="277">
          <cell r="B277" t="str">
            <v>MVD</v>
          </cell>
          <cell r="R277">
            <v>120</v>
          </cell>
        </row>
        <row r="278">
          <cell r="B278" t="str">
            <v>MVD</v>
          </cell>
          <cell r="R278">
            <v>380</v>
          </cell>
        </row>
        <row r="279">
          <cell r="B279" t="str">
            <v>MVD</v>
          </cell>
          <cell r="R279">
            <v>60</v>
          </cell>
        </row>
        <row r="280">
          <cell r="B280" t="str">
            <v>MVS</v>
          </cell>
          <cell r="R280">
            <v>14520</v>
          </cell>
        </row>
        <row r="281">
          <cell r="B281" t="str">
            <v>MVS</v>
          </cell>
          <cell r="R281">
            <v>3000</v>
          </cell>
        </row>
        <row r="282">
          <cell r="B282" t="str">
            <v>MVS</v>
          </cell>
          <cell r="R282">
            <v>1920</v>
          </cell>
        </row>
        <row r="283">
          <cell r="B283" t="str">
            <v>MVS</v>
          </cell>
          <cell r="R283">
            <v>1700</v>
          </cell>
        </row>
        <row r="284">
          <cell r="B284" t="str">
            <v>MVS</v>
          </cell>
          <cell r="R284">
            <v>740</v>
          </cell>
        </row>
        <row r="285">
          <cell r="B285" t="str">
            <v>MVS</v>
          </cell>
          <cell r="R285">
            <v>700</v>
          </cell>
        </row>
        <row r="286">
          <cell r="B286" t="str">
            <v>MVS</v>
          </cell>
          <cell r="R286">
            <v>3720</v>
          </cell>
        </row>
        <row r="287">
          <cell r="B287" t="str">
            <v>MVS</v>
          </cell>
          <cell r="R287">
            <v>800</v>
          </cell>
        </row>
        <row r="288">
          <cell r="B288" t="str">
            <v>MVS</v>
          </cell>
          <cell r="R288">
            <v>25400</v>
          </cell>
        </row>
        <row r="289">
          <cell r="B289" t="str">
            <v>MVS</v>
          </cell>
          <cell r="R289">
            <v>2720</v>
          </cell>
        </row>
        <row r="290">
          <cell r="B290" t="str">
            <v>MVS</v>
          </cell>
          <cell r="R290">
            <v>44820</v>
          </cell>
        </row>
        <row r="291">
          <cell r="B291" t="str">
            <v>MVS</v>
          </cell>
          <cell r="R291">
            <v>4700</v>
          </cell>
        </row>
        <row r="292">
          <cell r="B292" t="str">
            <v>MVS</v>
          </cell>
          <cell r="R292">
            <v>29960</v>
          </cell>
        </row>
        <row r="293">
          <cell r="B293" t="str">
            <v>MVS</v>
          </cell>
          <cell r="R293">
            <v>3420</v>
          </cell>
        </row>
        <row r="294">
          <cell r="B294" t="str">
            <v>MVS</v>
          </cell>
          <cell r="R294">
            <v>28460</v>
          </cell>
        </row>
        <row r="295">
          <cell r="B295" t="str">
            <v>MVS</v>
          </cell>
          <cell r="R295">
            <v>3320</v>
          </cell>
        </row>
        <row r="296">
          <cell r="B296" t="str">
            <v>MVS</v>
          </cell>
          <cell r="R296">
            <v>16440</v>
          </cell>
        </row>
        <row r="297">
          <cell r="B297" t="str">
            <v>MVS</v>
          </cell>
          <cell r="R297">
            <v>3100</v>
          </cell>
        </row>
        <row r="298">
          <cell r="B298" t="str">
            <v>MVS</v>
          </cell>
          <cell r="R298">
            <v>22580</v>
          </cell>
        </row>
        <row r="299">
          <cell r="B299" t="str">
            <v>MVS</v>
          </cell>
          <cell r="R299">
            <v>5840</v>
          </cell>
        </row>
        <row r="300">
          <cell r="B300" t="str">
            <v>MVS</v>
          </cell>
          <cell r="R300">
            <v>13960</v>
          </cell>
        </row>
        <row r="301">
          <cell r="B301" t="str">
            <v>TOP</v>
          </cell>
          <cell r="R301">
            <v>2</v>
          </cell>
        </row>
        <row r="302">
          <cell r="B302" t="str">
            <v>MVS</v>
          </cell>
          <cell r="R302">
            <v>17100</v>
          </cell>
        </row>
        <row r="303">
          <cell r="B303" t="str">
            <v>MVS</v>
          </cell>
          <cell r="R303">
            <v>6600</v>
          </cell>
        </row>
        <row r="304">
          <cell r="B304" t="str">
            <v>MVS</v>
          </cell>
          <cell r="R304">
            <v>6720</v>
          </cell>
        </row>
        <row r="305">
          <cell r="B305" t="str">
            <v>MVD</v>
          </cell>
          <cell r="R305">
            <v>340</v>
          </cell>
        </row>
        <row r="306">
          <cell r="B306" t="str">
            <v>MVD</v>
          </cell>
          <cell r="R306">
            <v>300</v>
          </cell>
        </row>
        <row r="307">
          <cell r="B307" t="str">
            <v>MVD</v>
          </cell>
          <cell r="R307">
            <v>200</v>
          </cell>
        </row>
        <row r="308">
          <cell r="B308" t="str">
            <v>MVD</v>
          </cell>
          <cell r="R308">
            <v>140</v>
          </cell>
        </row>
        <row r="309">
          <cell r="B309" t="str">
            <v>MVS</v>
          </cell>
          <cell r="R309">
            <v>3840</v>
          </cell>
        </row>
        <row r="310">
          <cell r="B310" t="str">
            <v>MVS</v>
          </cell>
          <cell r="R310">
            <v>3400</v>
          </cell>
        </row>
        <row r="311">
          <cell r="B311" t="str">
            <v>MVS</v>
          </cell>
          <cell r="R311">
            <v>1440</v>
          </cell>
        </row>
        <row r="312">
          <cell r="B312" t="str">
            <v>MVS</v>
          </cell>
          <cell r="R312">
            <v>1360</v>
          </cell>
        </row>
        <row r="313">
          <cell r="B313" t="str">
            <v>TOP</v>
          </cell>
          <cell r="R313">
            <v>1</v>
          </cell>
        </row>
        <row r="314">
          <cell r="B314" t="str">
            <v>MVD</v>
          </cell>
          <cell r="R314">
            <v>1020</v>
          </cell>
        </row>
        <row r="315">
          <cell r="B315" t="str">
            <v>MVD</v>
          </cell>
          <cell r="R315">
            <v>1000</v>
          </cell>
        </row>
        <row r="316">
          <cell r="B316" t="str">
            <v>MVD</v>
          </cell>
          <cell r="R316">
            <v>520</v>
          </cell>
        </row>
        <row r="317">
          <cell r="B317" t="str">
            <v>MVD</v>
          </cell>
          <cell r="R317">
            <v>480</v>
          </cell>
        </row>
        <row r="318">
          <cell r="B318" t="str">
            <v>MVD</v>
          </cell>
          <cell r="R318">
            <v>780</v>
          </cell>
        </row>
        <row r="319">
          <cell r="B319" t="str">
            <v>MVD</v>
          </cell>
          <cell r="R319">
            <v>1640</v>
          </cell>
        </row>
        <row r="320">
          <cell r="B320" t="str">
            <v>MVD</v>
          </cell>
          <cell r="R320">
            <v>460</v>
          </cell>
        </row>
        <row r="321">
          <cell r="B321" t="str">
            <v>MVD</v>
          </cell>
          <cell r="R321">
            <v>460</v>
          </cell>
        </row>
        <row r="322">
          <cell r="B322" t="str">
            <v>MVD</v>
          </cell>
          <cell r="R322">
            <v>620</v>
          </cell>
        </row>
        <row r="323">
          <cell r="B323" t="str">
            <v>MVD</v>
          </cell>
          <cell r="R323">
            <v>960</v>
          </cell>
        </row>
        <row r="324">
          <cell r="B324" t="str">
            <v>MVD</v>
          </cell>
          <cell r="R324">
            <v>640</v>
          </cell>
        </row>
        <row r="325">
          <cell r="B325" t="str">
            <v>MVD</v>
          </cell>
          <cell r="R325">
            <v>120</v>
          </cell>
        </row>
        <row r="326">
          <cell r="B326" t="str">
            <v>MVD</v>
          </cell>
          <cell r="R326">
            <v>780</v>
          </cell>
        </row>
        <row r="327">
          <cell r="B327" t="str">
            <v>MVD</v>
          </cell>
          <cell r="R327">
            <v>180</v>
          </cell>
        </row>
        <row r="328">
          <cell r="B328" t="str">
            <v>MVD</v>
          </cell>
          <cell r="R328">
            <v>2000</v>
          </cell>
        </row>
        <row r="329">
          <cell r="B329" t="str">
            <v>MVD</v>
          </cell>
          <cell r="R329">
            <v>480</v>
          </cell>
        </row>
        <row r="330">
          <cell r="B330" t="str">
            <v>MVD</v>
          </cell>
          <cell r="R330">
            <v>2720</v>
          </cell>
        </row>
        <row r="331">
          <cell r="B331" t="str">
            <v>MVD</v>
          </cell>
          <cell r="R331">
            <v>640</v>
          </cell>
        </row>
        <row r="332">
          <cell r="B332" t="str">
            <v>MVD</v>
          </cell>
          <cell r="R332">
            <v>2560</v>
          </cell>
        </row>
        <row r="333">
          <cell r="B333" t="str">
            <v>MVD</v>
          </cell>
          <cell r="R333">
            <v>620</v>
          </cell>
        </row>
        <row r="334">
          <cell r="B334" t="str">
            <v>MVS</v>
          </cell>
          <cell r="R334">
            <v>9700</v>
          </cell>
        </row>
        <row r="335">
          <cell r="B335" t="str">
            <v>MVS</v>
          </cell>
          <cell r="R335">
            <v>3520</v>
          </cell>
        </row>
        <row r="336">
          <cell r="B336" t="str">
            <v>MVS</v>
          </cell>
          <cell r="R336">
            <v>3900</v>
          </cell>
        </row>
        <row r="337">
          <cell r="B337" t="str">
            <v>MVS</v>
          </cell>
          <cell r="R337">
            <v>3080</v>
          </cell>
        </row>
        <row r="338">
          <cell r="B338" t="str">
            <v>MVS</v>
          </cell>
          <cell r="R338">
            <v>4900</v>
          </cell>
        </row>
        <row r="339">
          <cell r="B339" t="str">
            <v>MVS</v>
          </cell>
          <cell r="R339">
            <v>160</v>
          </cell>
        </row>
        <row r="340">
          <cell r="B340" t="str">
            <v>MVS</v>
          </cell>
          <cell r="R340">
            <v>1320</v>
          </cell>
        </row>
        <row r="341">
          <cell r="B341" t="str">
            <v>MVS</v>
          </cell>
          <cell r="R341">
            <v>7300</v>
          </cell>
        </row>
        <row r="342">
          <cell r="B342" t="str">
            <v>MVS</v>
          </cell>
          <cell r="R342">
            <v>420</v>
          </cell>
        </row>
        <row r="343">
          <cell r="B343" t="str">
            <v>MVS</v>
          </cell>
          <cell r="R343">
            <v>1100</v>
          </cell>
        </row>
        <row r="344">
          <cell r="B344" t="str">
            <v>MVS</v>
          </cell>
          <cell r="R344">
            <v>11800</v>
          </cell>
        </row>
        <row r="345">
          <cell r="B345" t="str">
            <v>FLS</v>
          </cell>
          <cell r="R345">
            <v>50</v>
          </cell>
        </row>
        <row r="346">
          <cell r="B346" t="str">
            <v>MVS</v>
          </cell>
          <cell r="R346">
            <v>7920</v>
          </cell>
        </row>
        <row r="347">
          <cell r="B347" t="str">
            <v>MVS</v>
          </cell>
          <cell r="R347">
            <v>3580</v>
          </cell>
        </row>
        <row r="348">
          <cell r="B348" t="str">
            <v>MVS</v>
          </cell>
          <cell r="R348">
            <v>3260</v>
          </cell>
        </row>
        <row r="349">
          <cell r="B349" t="str">
            <v>MVS</v>
          </cell>
          <cell r="R349">
            <v>6980</v>
          </cell>
        </row>
        <row r="350">
          <cell r="B350" t="str">
            <v>MVS</v>
          </cell>
          <cell r="R350">
            <v>4800</v>
          </cell>
        </row>
        <row r="351">
          <cell r="B351" t="str">
            <v>MVS</v>
          </cell>
          <cell r="R351">
            <v>2020</v>
          </cell>
        </row>
        <row r="352">
          <cell r="B352" t="str">
            <v>MVS</v>
          </cell>
          <cell r="R352">
            <v>1580</v>
          </cell>
        </row>
        <row r="353">
          <cell r="B353" t="str">
            <v>MVD</v>
          </cell>
          <cell r="R353">
            <v>1780</v>
          </cell>
        </row>
        <row r="354">
          <cell r="B354" t="str">
            <v>MVD</v>
          </cell>
          <cell r="R354">
            <v>480</v>
          </cell>
        </row>
        <row r="355">
          <cell r="B355" t="str">
            <v>MVD</v>
          </cell>
          <cell r="R355">
            <v>400</v>
          </cell>
        </row>
        <row r="356">
          <cell r="B356" t="str">
            <v>MVD</v>
          </cell>
          <cell r="R356">
            <v>380</v>
          </cell>
        </row>
        <row r="357">
          <cell r="B357" t="str">
            <v>MVD</v>
          </cell>
          <cell r="R357">
            <v>220</v>
          </cell>
        </row>
        <row r="358">
          <cell r="B358" t="str">
            <v>MVD</v>
          </cell>
          <cell r="R358">
            <v>200</v>
          </cell>
        </row>
        <row r="359">
          <cell r="B359" t="str">
            <v>MVD</v>
          </cell>
          <cell r="R359">
            <v>440</v>
          </cell>
        </row>
        <row r="360">
          <cell r="B360" t="str">
            <v>MVD</v>
          </cell>
          <cell r="R360">
            <v>480</v>
          </cell>
        </row>
        <row r="361">
          <cell r="B361" t="str">
            <v>MVD</v>
          </cell>
          <cell r="R361">
            <v>220</v>
          </cell>
        </row>
        <row r="362">
          <cell r="B362" t="str">
            <v>MVD</v>
          </cell>
          <cell r="R362">
            <v>280</v>
          </cell>
        </row>
        <row r="363">
          <cell r="B363" t="str">
            <v>MVD</v>
          </cell>
          <cell r="R363">
            <v>1240</v>
          </cell>
        </row>
        <row r="364">
          <cell r="B364" t="str">
            <v>MVD</v>
          </cell>
          <cell r="R364">
            <v>1520</v>
          </cell>
        </row>
        <row r="365">
          <cell r="B365" t="str">
            <v>MVD</v>
          </cell>
          <cell r="R365">
            <v>120</v>
          </cell>
        </row>
        <row r="366">
          <cell r="B366" t="str">
            <v>MVD</v>
          </cell>
          <cell r="R366">
            <v>500</v>
          </cell>
        </row>
        <row r="367">
          <cell r="B367" t="str">
            <v>MVD</v>
          </cell>
          <cell r="R367">
            <v>200</v>
          </cell>
        </row>
        <row r="368">
          <cell r="B368" t="str">
            <v>MVD</v>
          </cell>
          <cell r="R368">
            <v>1160</v>
          </cell>
        </row>
        <row r="369">
          <cell r="B369" t="str">
            <v>MVD</v>
          </cell>
          <cell r="R369">
            <v>280</v>
          </cell>
        </row>
        <row r="370">
          <cell r="B370" t="str">
            <v>MVD</v>
          </cell>
          <cell r="R370">
            <v>1180</v>
          </cell>
        </row>
        <row r="371">
          <cell r="B371" t="str">
            <v>MVD</v>
          </cell>
          <cell r="R371">
            <v>400</v>
          </cell>
        </row>
        <row r="372">
          <cell r="B372" t="str">
            <v>MVD</v>
          </cell>
          <cell r="R372">
            <v>100</v>
          </cell>
        </row>
        <row r="373">
          <cell r="B373" t="str">
            <v>MVD</v>
          </cell>
          <cell r="R373">
            <v>40</v>
          </cell>
        </row>
        <row r="374">
          <cell r="B374" t="str">
            <v>MVD</v>
          </cell>
          <cell r="R374">
            <v>1000</v>
          </cell>
        </row>
        <row r="375">
          <cell r="B375" t="str">
            <v>MVD</v>
          </cell>
          <cell r="R375">
            <v>1940</v>
          </cell>
        </row>
        <row r="376">
          <cell r="B376" t="str">
            <v>MVD</v>
          </cell>
          <cell r="R376">
            <v>340</v>
          </cell>
        </row>
        <row r="377">
          <cell r="B377" t="str">
            <v>MVD</v>
          </cell>
          <cell r="R377">
            <v>1860</v>
          </cell>
        </row>
        <row r="378">
          <cell r="B378" t="str">
            <v>MVD</v>
          </cell>
          <cell r="R378">
            <v>180</v>
          </cell>
        </row>
        <row r="379">
          <cell r="B379" t="str">
            <v>MVD</v>
          </cell>
          <cell r="R379">
            <v>1420</v>
          </cell>
        </row>
        <row r="380">
          <cell r="B380" t="str">
            <v>MVD</v>
          </cell>
          <cell r="R380">
            <v>120</v>
          </cell>
        </row>
        <row r="381">
          <cell r="B381" t="str">
            <v>MVD</v>
          </cell>
          <cell r="R381">
            <v>2260</v>
          </cell>
        </row>
        <row r="382">
          <cell r="B382" t="str">
            <v>MVD</v>
          </cell>
          <cell r="R382">
            <v>140</v>
          </cell>
        </row>
        <row r="383">
          <cell r="B383" t="str">
            <v>MVD</v>
          </cell>
          <cell r="R383">
            <v>980</v>
          </cell>
        </row>
        <row r="384">
          <cell r="B384" t="str">
            <v>MVD</v>
          </cell>
          <cell r="R384">
            <v>60</v>
          </cell>
        </row>
        <row r="385">
          <cell r="B385" t="str">
            <v>MVD</v>
          </cell>
          <cell r="R385">
            <v>580</v>
          </cell>
        </row>
        <row r="386">
          <cell r="B386" t="str">
            <v>MVD</v>
          </cell>
          <cell r="R386">
            <v>80</v>
          </cell>
        </row>
        <row r="387">
          <cell r="B387" t="str">
            <v>MVD</v>
          </cell>
          <cell r="R387">
            <v>560</v>
          </cell>
        </row>
        <row r="388">
          <cell r="B388" t="str">
            <v>MVD</v>
          </cell>
          <cell r="R388">
            <v>1620</v>
          </cell>
        </row>
        <row r="389">
          <cell r="B389" t="str">
            <v>MVD</v>
          </cell>
          <cell r="R389">
            <v>100</v>
          </cell>
        </row>
        <row r="390">
          <cell r="B390" t="str">
            <v>MVD</v>
          </cell>
          <cell r="R390">
            <v>580</v>
          </cell>
        </row>
        <row r="391">
          <cell r="B391" t="str">
            <v>MVD</v>
          </cell>
          <cell r="R391">
            <v>120</v>
          </cell>
        </row>
        <row r="392">
          <cell r="B392" t="str">
            <v>MVD</v>
          </cell>
          <cell r="R392">
            <v>40</v>
          </cell>
        </row>
        <row r="393">
          <cell r="B393" t="str">
            <v>MVD</v>
          </cell>
          <cell r="R393">
            <v>200</v>
          </cell>
        </row>
        <row r="394">
          <cell r="B394" t="str">
            <v>MVD</v>
          </cell>
          <cell r="R394">
            <v>80</v>
          </cell>
        </row>
        <row r="395">
          <cell r="B395" t="str">
            <v>MVD</v>
          </cell>
          <cell r="R395">
            <v>780</v>
          </cell>
        </row>
        <row r="396">
          <cell r="B396" t="str">
            <v>MVS</v>
          </cell>
          <cell r="R396">
            <v>12000</v>
          </cell>
        </row>
        <row r="397">
          <cell r="B397" t="str">
            <v>MVS</v>
          </cell>
          <cell r="R397">
            <v>8400</v>
          </cell>
        </row>
        <row r="398">
          <cell r="B398" t="str">
            <v>MVS</v>
          </cell>
          <cell r="R398">
            <v>12800</v>
          </cell>
        </row>
        <row r="399">
          <cell r="B399" t="str">
            <v>MVS</v>
          </cell>
          <cell r="R399">
            <v>11840</v>
          </cell>
        </row>
        <row r="400">
          <cell r="B400" t="str">
            <v>MVS</v>
          </cell>
          <cell r="R400">
            <v>5620</v>
          </cell>
        </row>
        <row r="401">
          <cell r="B401" t="str">
            <v>MVS</v>
          </cell>
          <cell r="R401">
            <v>2700</v>
          </cell>
        </row>
        <row r="402">
          <cell r="B402" t="str">
            <v>MVS</v>
          </cell>
          <cell r="R402">
            <v>1920</v>
          </cell>
        </row>
        <row r="403">
          <cell r="B403" t="str">
            <v>MVS</v>
          </cell>
          <cell r="R403">
            <v>980</v>
          </cell>
        </row>
        <row r="404">
          <cell r="B404" t="str">
            <v>MVS</v>
          </cell>
          <cell r="R404">
            <v>1420</v>
          </cell>
        </row>
        <row r="405">
          <cell r="B405" t="str">
            <v>MVS</v>
          </cell>
          <cell r="R405">
            <v>780</v>
          </cell>
        </row>
        <row r="406">
          <cell r="B406" t="str">
            <v>MVS</v>
          </cell>
          <cell r="R406">
            <v>5820</v>
          </cell>
        </row>
        <row r="407">
          <cell r="B407" t="str">
            <v>MVS</v>
          </cell>
          <cell r="R407">
            <v>3460</v>
          </cell>
        </row>
        <row r="408">
          <cell r="B408" t="str">
            <v>MVS</v>
          </cell>
          <cell r="R408">
            <v>660</v>
          </cell>
        </row>
        <row r="409">
          <cell r="B409" t="str">
            <v>MVS</v>
          </cell>
          <cell r="R409">
            <v>700</v>
          </cell>
        </row>
        <row r="410">
          <cell r="B410" t="str">
            <v>MVD</v>
          </cell>
          <cell r="R410">
            <v>2880</v>
          </cell>
        </row>
        <row r="411">
          <cell r="B411" t="str">
            <v>MVD</v>
          </cell>
          <cell r="R411">
            <v>1060</v>
          </cell>
        </row>
        <row r="412">
          <cell r="B412" t="str">
            <v>MVD</v>
          </cell>
          <cell r="R412">
            <v>840</v>
          </cell>
        </row>
        <row r="413">
          <cell r="B413" t="str">
            <v>MVD</v>
          </cell>
          <cell r="R413">
            <v>160</v>
          </cell>
        </row>
        <row r="414">
          <cell r="B414" t="str">
            <v>MVD</v>
          </cell>
          <cell r="R414">
            <v>260</v>
          </cell>
        </row>
        <row r="415">
          <cell r="B415" t="str">
            <v>MVD</v>
          </cell>
          <cell r="R415">
            <v>1300</v>
          </cell>
        </row>
        <row r="416">
          <cell r="B416" t="str">
            <v>MVD</v>
          </cell>
          <cell r="R416">
            <v>860</v>
          </cell>
        </row>
        <row r="417">
          <cell r="B417" t="str">
            <v>MVD</v>
          </cell>
          <cell r="R417">
            <v>200</v>
          </cell>
        </row>
        <row r="418">
          <cell r="B418" t="str">
            <v>MVD</v>
          </cell>
          <cell r="R418">
            <v>620</v>
          </cell>
        </row>
        <row r="419">
          <cell r="B419" t="str">
            <v>MVD</v>
          </cell>
          <cell r="R419">
            <v>2320</v>
          </cell>
        </row>
        <row r="420">
          <cell r="B420" t="str">
            <v>MVD</v>
          </cell>
          <cell r="R420">
            <v>200</v>
          </cell>
        </row>
        <row r="421">
          <cell r="B421" t="str">
            <v>MVD</v>
          </cell>
          <cell r="R421">
            <v>340</v>
          </cell>
        </row>
        <row r="422">
          <cell r="B422" t="str">
            <v>MVD</v>
          </cell>
          <cell r="R422">
            <v>80</v>
          </cell>
        </row>
        <row r="423">
          <cell r="B423" t="str">
            <v>MVD</v>
          </cell>
          <cell r="R423">
            <v>500</v>
          </cell>
        </row>
        <row r="424">
          <cell r="B424" t="str">
            <v>MVD</v>
          </cell>
          <cell r="R424">
            <v>160</v>
          </cell>
        </row>
        <row r="425">
          <cell r="B425" t="str">
            <v>MVD</v>
          </cell>
          <cell r="R425">
            <v>2060</v>
          </cell>
        </row>
        <row r="426">
          <cell r="B426" t="str">
            <v>MVD</v>
          </cell>
          <cell r="R426">
            <v>440</v>
          </cell>
        </row>
        <row r="427">
          <cell r="B427" t="str">
            <v>MVD</v>
          </cell>
          <cell r="R427">
            <v>780</v>
          </cell>
        </row>
        <row r="428">
          <cell r="B428" t="str">
            <v>MVD</v>
          </cell>
          <cell r="R428">
            <v>160</v>
          </cell>
        </row>
        <row r="429">
          <cell r="B429" t="str">
            <v>MVD</v>
          </cell>
          <cell r="R429">
            <v>120</v>
          </cell>
        </row>
        <row r="430">
          <cell r="B430" t="str">
            <v>MVD</v>
          </cell>
          <cell r="R430">
            <v>320</v>
          </cell>
        </row>
        <row r="431">
          <cell r="B431" t="str">
            <v>MVD</v>
          </cell>
          <cell r="R431">
            <v>320</v>
          </cell>
        </row>
        <row r="432">
          <cell r="B432" t="str">
            <v>MVD</v>
          </cell>
          <cell r="R432">
            <v>500</v>
          </cell>
        </row>
        <row r="433">
          <cell r="B433" t="str">
            <v>MVD</v>
          </cell>
          <cell r="R433">
            <v>160</v>
          </cell>
        </row>
        <row r="434">
          <cell r="B434" t="str">
            <v>MVD</v>
          </cell>
          <cell r="R434">
            <v>160</v>
          </cell>
        </row>
        <row r="435">
          <cell r="B435" t="str">
            <v>MVD</v>
          </cell>
          <cell r="R435">
            <v>80</v>
          </cell>
        </row>
        <row r="436">
          <cell r="B436" t="str">
            <v>MVD</v>
          </cell>
          <cell r="R436">
            <v>40</v>
          </cell>
        </row>
        <row r="437">
          <cell r="B437" t="str">
            <v>MVD</v>
          </cell>
          <cell r="R437">
            <v>120</v>
          </cell>
        </row>
        <row r="438">
          <cell r="B438" t="str">
            <v>MVD</v>
          </cell>
          <cell r="R438">
            <v>200</v>
          </cell>
        </row>
        <row r="439">
          <cell r="B439" t="str">
            <v>MVD</v>
          </cell>
          <cell r="R439">
            <v>40</v>
          </cell>
        </row>
        <row r="440">
          <cell r="B440" t="str">
            <v>MVD</v>
          </cell>
          <cell r="R440">
            <v>260</v>
          </cell>
        </row>
        <row r="441">
          <cell r="B441" t="str">
            <v>MVD</v>
          </cell>
          <cell r="R441">
            <v>80</v>
          </cell>
        </row>
        <row r="442">
          <cell r="B442" t="str">
            <v>MVD</v>
          </cell>
          <cell r="R442">
            <v>480</v>
          </cell>
        </row>
        <row r="443">
          <cell r="B443" t="str">
            <v>MVD</v>
          </cell>
          <cell r="R443">
            <v>40</v>
          </cell>
        </row>
        <row r="444">
          <cell r="B444" t="str">
            <v>MVD</v>
          </cell>
          <cell r="R444">
            <v>620</v>
          </cell>
        </row>
        <row r="445">
          <cell r="B445" t="str">
            <v>MVD</v>
          </cell>
          <cell r="R445">
            <v>80</v>
          </cell>
        </row>
        <row r="446">
          <cell r="B446" t="str">
            <v>MVD</v>
          </cell>
          <cell r="R446">
            <v>400</v>
          </cell>
        </row>
        <row r="447">
          <cell r="B447" t="str">
            <v>MVD</v>
          </cell>
          <cell r="R447">
            <v>80</v>
          </cell>
        </row>
        <row r="448">
          <cell r="B448" t="str">
            <v>MVD</v>
          </cell>
          <cell r="R448">
            <v>80</v>
          </cell>
        </row>
        <row r="449">
          <cell r="B449" t="str">
            <v>MVD</v>
          </cell>
          <cell r="R449">
            <v>380</v>
          </cell>
        </row>
        <row r="450">
          <cell r="B450" t="str">
            <v>MVD</v>
          </cell>
          <cell r="R450">
            <v>1040</v>
          </cell>
        </row>
        <row r="451">
          <cell r="B451" t="str">
            <v>MVD</v>
          </cell>
          <cell r="R451">
            <v>280</v>
          </cell>
        </row>
        <row r="452">
          <cell r="B452" t="str">
            <v>MVD</v>
          </cell>
          <cell r="R452">
            <v>1200</v>
          </cell>
        </row>
        <row r="453">
          <cell r="B453" t="str">
            <v>MVD</v>
          </cell>
          <cell r="R453">
            <v>260</v>
          </cell>
        </row>
        <row r="454">
          <cell r="B454" t="str">
            <v>MVD</v>
          </cell>
          <cell r="R454">
            <v>1940</v>
          </cell>
        </row>
        <row r="455">
          <cell r="B455" t="str">
            <v>MVD</v>
          </cell>
          <cell r="R455">
            <v>380</v>
          </cell>
        </row>
        <row r="456">
          <cell r="B456" t="str">
            <v>MVD</v>
          </cell>
          <cell r="R456">
            <v>380</v>
          </cell>
        </row>
        <row r="457">
          <cell r="B457" t="str">
            <v>MVD</v>
          </cell>
          <cell r="R457">
            <v>80</v>
          </cell>
        </row>
        <row r="458">
          <cell r="B458" t="str">
            <v>MVD</v>
          </cell>
          <cell r="R458">
            <v>560</v>
          </cell>
        </row>
        <row r="459">
          <cell r="B459" t="str">
            <v>MVD</v>
          </cell>
          <cell r="R459">
            <v>40</v>
          </cell>
        </row>
        <row r="460">
          <cell r="B460" t="str">
            <v>MVD</v>
          </cell>
          <cell r="R460">
            <v>280</v>
          </cell>
        </row>
        <row r="461">
          <cell r="B461" t="str">
            <v>MVD</v>
          </cell>
          <cell r="R461">
            <v>160</v>
          </cell>
        </row>
        <row r="462">
          <cell r="B462" t="str">
            <v>MVS</v>
          </cell>
          <cell r="R462">
            <v>17380</v>
          </cell>
        </row>
        <row r="463">
          <cell r="B463" t="str">
            <v>MVS</v>
          </cell>
          <cell r="R463">
            <v>2360</v>
          </cell>
        </row>
        <row r="464">
          <cell r="B464" t="str">
            <v>MVS</v>
          </cell>
          <cell r="R464">
            <v>27580</v>
          </cell>
        </row>
        <row r="465">
          <cell r="B465" t="str">
            <v>MVS</v>
          </cell>
          <cell r="R465">
            <v>2580</v>
          </cell>
        </row>
        <row r="466">
          <cell r="B466" t="str">
            <v>MVS</v>
          </cell>
          <cell r="R466">
            <v>20120</v>
          </cell>
        </row>
        <row r="467">
          <cell r="B467" t="str">
            <v>MVS</v>
          </cell>
          <cell r="R467">
            <v>1120</v>
          </cell>
        </row>
        <row r="468">
          <cell r="B468" t="str">
            <v>MVS</v>
          </cell>
          <cell r="R468">
            <v>18580</v>
          </cell>
        </row>
        <row r="469">
          <cell r="B469" t="str">
            <v>MVS</v>
          </cell>
          <cell r="R469">
            <v>1340</v>
          </cell>
        </row>
        <row r="470">
          <cell r="B470" t="str">
            <v>MVS</v>
          </cell>
          <cell r="R470">
            <v>1080</v>
          </cell>
        </row>
        <row r="471">
          <cell r="B471" t="str">
            <v>MVS</v>
          </cell>
          <cell r="R471">
            <v>16420</v>
          </cell>
        </row>
        <row r="472">
          <cell r="B472" t="str">
            <v>MVS</v>
          </cell>
          <cell r="R472">
            <v>860</v>
          </cell>
        </row>
        <row r="473">
          <cell r="B473" t="str">
            <v>MVS</v>
          </cell>
          <cell r="R473">
            <v>18200</v>
          </cell>
        </row>
        <row r="474">
          <cell r="B474" t="str">
            <v>MVS</v>
          </cell>
          <cell r="R474">
            <v>3600</v>
          </cell>
        </row>
        <row r="475">
          <cell r="B475" t="str">
            <v>MVS</v>
          </cell>
          <cell r="R475">
            <v>5740</v>
          </cell>
        </row>
        <row r="476">
          <cell r="B476" t="str">
            <v>MVS</v>
          </cell>
          <cell r="R476">
            <v>980</v>
          </cell>
        </row>
        <row r="477">
          <cell r="B477" t="str">
            <v>MVD</v>
          </cell>
          <cell r="R477">
            <v>220</v>
          </cell>
        </row>
        <row r="478">
          <cell r="B478" t="str">
            <v>MVD</v>
          </cell>
          <cell r="R478">
            <v>860</v>
          </cell>
        </row>
        <row r="479">
          <cell r="B479" t="str">
            <v>MVD</v>
          </cell>
          <cell r="R479">
            <v>100</v>
          </cell>
        </row>
        <row r="480">
          <cell r="B480" t="str">
            <v>MVD</v>
          </cell>
          <cell r="R480">
            <v>1220</v>
          </cell>
        </row>
        <row r="481">
          <cell r="B481" t="str">
            <v>MVD</v>
          </cell>
          <cell r="R481">
            <v>340</v>
          </cell>
        </row>
        <row r="482">
          <cell r="B482" t="str">
            <v>MVD</v>
          </cell>
          <cell r="R482">
            <v>620</v>
          </cell>
        </row>
        <row r="483">
          <cell r="B483" t="str">
            <v>MVD</v>
          </cell>
          <cell r="R483">
            <v>620</v>
          </cell>
        </row>
        <row r="484">
          <cell r="B484" t="str">
            <v>MVD</v>
          </cell>
          <cell r="R484">
            <v>320</v>
          </cell>
        </row>
        <row r="485">
          <cell r="B485" t="str">
            <v>MVD</v>
          </cell>
          <cell r="R485">
            <v>320</v>
          </cell>
        </row>
        <row r="486">
          <cell r="B486" t="str">
            <v>MVD</v>
          </cell>
          <cell r="R486">
            <v>2100</v>
          </cell>
        </row>
        <row r="487">
          <cell r="B487" t="str">
            <v>MVD</v>
          </cell>
          <cell r="R487">
            <v>620</v>
          </cell>
        </row>
        <row r="488">
          <cell r="B488" t="str">
            <v>MVD</v>
          </cell>
          <cell r="R488">
            <v>900</v>
          </cell>
        </row>
        <row r="489">
          <cell r="B489" t="str">
            <v>MVD</v>
          </cell>
          <cell r="R489">
            <v>220</v>
          </cell>
        </row>
        <row r="490">
          <cell r="B490" t="str">
            <v>MVD</v>
          </cell>
          <cell r="R490">
            <v>820</v>
          </cell>
        </row>
        <row r="491">
          <cell r="B491" t="str">
            <v>MVD</v>
          </cell>
          <cell r="R491">
            <v>280</v>
          </cell>
        </row>
        <row r="492">
          <cell r="B492" t="str">
            <v>MVD</v>
          </cell>
          <cell r="R492">
            <v>1280</v>
          </cell>
        </row>
        <row r="493">
          <cell r="B493" t="str">
            <v>MVD</v>
          </cell>
          <cell r="R493">
            <v>320</v>
          </cell>
        </row>
        <row r="494">
          <cell r="B494" t="str">
            <v>MVD</v>
          </cell>
          <cell r="R494">
            <v>660</v>
          </cell>
        </row>
        <row r="495">
          <cell r="B495" t="str">
            <v>MVD</v>
          </cell>
          <cell r="R495">
            <v>680</v>
          </cell>
        </row>
        <row r="496">
          <cell r="B496" t="str">
            <v>MVD</v>
          </cell>
          <cell r="R496">
            <v>300</v>
          </cell>
        </row>
        <row r="497">
          <cell r="B497" t="str">
            <v>MVD</v>
          </cell>
          <cell r="R497">
            <v>300</v>
          </cell>
        </row>
        <row r="498">
          <cell r="B498" t="str">
            <v>MVS</v>
          </cell>
          <cell r="R498">
            <v>4440</v>
          </cell>
        </row>
        <row r="499">
          <cell r="B499" t="str">
            <v>MVS</v>
          </cell>
          <cell r="R499">
            <v>1160</v>
          </cell>
        </row>
        <row r="500">
          <cell r="B500" t="str">
            <v>MVS</v>
          </cell>
          <cell r="R500">
            <v>20400</v>
          </cell>
        </row>
        <row r="501">
          <cell r="B501" t="str">
            <v>MVS</v>
          </cell>
          <cell r="R501">
            <v>22460</v>
          </cell>
        </row>
        <row r="502">
          <cell r="B502" t="str">
            <v>MVS</v>
          </cell>
          <cell r="R502">
            <v>5340</v>
          </cell>
        </row>
        <row r="503">
          <cell r="B503" t="str">
            <v>MVS</v>
          </cell>
          <cell r="R503">
            <v>1720</v>
          </cell>
        </row>
        <row r="504">
          <cell r="B504" t="str">
            <v>MVS</v>
          </cell>
          <cell r="R504">
            <v>2040</v>
          </cell>
        </row>
        <row r="505">
          <cell r="B505" t="str">
            <v>MVS</v>
          </cell>
          <cell r="R505">
            <v>840</v>
          </cell>
        </row>
        <row r="506">
          <cell r="B506" t="str">
            <v>MVS</v>
          </cell>
          <cell r="R506">
            <v>800</v>
          </cell>
        </row>
        <row r="507">
          <cell r="B507" t="str">
            <v>MVD</v>
          </cell>
          <cell r="R507">
            <v>420</v>
          </cell>
        </row>
        <row r="508">
          <cell r="B508" t="str">
            <v>MVD</v>
          </cell>
          <cell r="R508">
            <v>380</v>
          </cell>
        </row>
        <row r="509">
          <cell r="B509" t="str">
            <v>MVD</v>
          </cell>
          <cell r="R509">
            <v>240</v>
          </cell>
        </row>
        <row r="510">
          <cell r="B510" t="str">
            <v>MVD</v>
          </cell>
          <cell r="R510">
            <v>200</v>
          </cell>
        </row>
        <row r="511">
          <cell r="B511" t="str">
            <v>MVS</v>
          </cell>
          <cell r="R511">
            <v>12000</v>
          </cell>
        </row>
        <row r="512">
          <cell r="B512" t="str">
            <v>MVS</v>
          </cell>
          <cell r="R512">
            <v>8400</v>
          </cell>
        </row>
        <row r="513">
          <cell r="B513" t="str">
            <v>MVS</v>
          </cell>
          <cell r="R513">
            <v>4560</v>
          </cell>
        </row>
        <row r="514">
          <cell r="B514" t="str">
            <v>MVS</v>
          </cell>
          <cell r="R514">
            <v>5360</v>
          </cell>
        </row>
        <row r="515">
          <cell r="B515" t="str">
            <v>MVS</v>
          </cell>
          <cell r="R515">
            <v>2140</v>
          </cell>
        </row>
        <row r="516">
          <cell r="B516" t="str">
            <v>MVS</v>
          </cell>
          <cell r="R516">
            <v>2100</v>
          </cell>
        </row>
        <row r="517">
          <cell r="B517" t="str">
            <v>MVS</v>
          </cell>
          <cell r="R517">
            <v>3500</v>
          </cell>
        </row>
        <row r="518">
          <cell r="B518" t="str">
            <v>MVS</v>
          </cell>
          <cell r="R518">
            <v>3500</v>
          </cell>
        </row>
        <row r="519">
          <cell r="B519" t="str">
            <v>MVD</v>
          </cell>
          <cell r="R519">
            <v>1380</v>
          </cell>
        </row>
        <row r="520">
          <cell r="B520" t="str">
            <v>MVD</v>
          </cell>
          <cell r="R520">
            <v>200</v>
          </cell>
        </row>
        <row r="521">
          <cell r="B521" t="str">
            <v>MVD</v>
          </cell>
          <cell r="R521">
            <v>6680</v>
          </cell>
        </row>
        <row r="522">
          <cell r="B522" t="str">
            <v>MVD</v>
          </cell>
          <cell r="R522">
            <v>1340</v>
          </cell>
        </row>
        <row r="523">
          <cell r="B523" t="str">
            <v>MVD</v>
          </cell>
          <cell r="R523">
            <v>3880</v>
          </cell>
        </row>
        <row r="524">
          <cell r="B524" t="str">
            <v>MVD</v>
          </cell>
          <cell r="R524">
            <v>520</v>
          </cell>
        </row>
        <row r="525">
          <cell r="B525" t="str">
            <v>MVD</v>
          </cell>
          <cell r="R525">
            <v>300</v>
          </cell>
        </row>
        <row r="526">
          <cell r="B526" t="str">
            <v>MVD</v>
          </cell>
          <cell r="R526">
            <v>100</v>
          </cell>
        </row>
        <row r="527">
          <cell r="B527" t="str">
            <v>MVD</v>
          </cell>
          <cell r="R527">
            <v>500</v>
          </cell>
        </row>
        <row r="528">
          <cell r="B528" t="str">
            <v>MVD</v>
          </cell>
          <cell r="R528">
            <v>300</v>
          </cell>
        </row>
        <row r="529">
          <cell r="B529" t="str">
            <v>MVD</v>
          </cell>
          <cell r="R529">
            <v>140</v>
          </cell>
        </row>
        <row r="530">
          <cell r="B530" t="str">
            <v>MVD</v>
          </cell>
          <cell r="R530">
            <v>440</v>
          </cell>
        </row>
        <row r="531">
          <cell r="B531" t="str">
            <v>MVD</v>
          </cell>
          <cell r="R531">
            <v>3200</v>
          </cell>
        </row>
        <row r="532">
          <cell r="B532" t="str">
            <v>MVD</v>
          </cell>
          <cell r="R532">
            <v>2480</v>
          </cell>
        </row>
        <row r="533">
          <cell r="B533" t="str">
            <v>MVD</v>
          </cell>
          <cell r="R533">
            <v>440</v>
          </cell>
        </row>
        <row r="534">
          <cell r="B534" t="str">
            <v>MVD</v>
          </cell>
          <cell r="R534">
            <v>780</v>
          </cell>
        </row>
        <row r="535">
          <cell r="B535" t="str">
            <v>MVD</v>
          </cell>
          <cell r="R535">
            <v>4720</v>
          </cell>
        </row>
        <row r="536">
          <cell r="B536" t="str">
            <v>MVD</v>
          </cell>
          <cell r="R536">
            <v>2760</v>
          </cell>
        </row>
        <row r="537">
          <cell r="B537" t="str">
            <v>MVD</v>
          </cell>
          <cell r="R537">
            <v>100</v>
          </cell>
        </row>
        <row r="538">
          <cell r="B538" t="str">
            <v>MVD</v>
          </cell>
          <cell r="R538">
            <v>640</v>
          </cell>
        </row>
        <row r="539">
          <cell r="B539" t="str">
            <v>MVD</v>
          </cell>
          <cell r="R539">
            <v>3200</v>
          </cell>
        </row>
        <row r="540">
          <cell r="B540" t="str">
            <v>MVD</v>
          </cell>
          <cell r="R540">
            <v>1780</v>
          </cell>
        </row>
        <row r="541">
          <cell r="B541" t="str">
            <v>MVD</v>
          </cell>
          <cell r="R541">
            <v>80</v>
          </cell>
        </row>
        <row r="542">
          <cell r="B542" t="str">
            <v>MVD</v>
          </cell>
          <cell r="R542">
            <v>920</v>
          </cell>
        </row>
        <row r="543">
          <cell r="B543" t="str">
            <v>MVD</v>
          </cell>
          <cell r="R543">
            <v>300</v>
          </cell>
        </row>
        <row r="544">
          <cell r="B544" t="str">
            <v>MVD</v>
          </cell>
          <cell r="R544">
            <v>340</v>
          </cell>
        </row>
        <row r="545">
          <cell r="B545" t="str">
            <v>MVD</v>
          </cell>
          <cell r="R545">
            <v>200</v>
          </cell>
        </row>
        <row r="546">
          <cell r="B546" t="str">
            <v>MVD</v>
          </cell>
          <cell r="R546">
            <v>3480</v>
          </cell>
        </row>
        <row r="547">
          <cell r="B547" t="str">
            <v>MVD</v>
          </cell>
          <cell r="R547">
            <v>580</v>
          </cell>
        </row>
        <row r="548">
          <cell r="B548" t="str">
            <v>MVD</v>
          </cell>
          <cell r="R548">
            <v>1800</v>
          </cell>
        </row>
        <row r="549">
          <cell r="B549" t="str">
            <v>MVD</v>
          </cell>
          <cell r="R549">
            <v>1280</v>
          </cell>
        </row>
        <row r="550">
          <cell r="B550" t="str">
            <v>MVD</v>
          </cell>
          <cell r="R550">
            <v>1520</v>
          </cell>
        </row>
        <row r="551">
          <cell r="B551" t="str">
            <v>MVD</v>
          </cell>
          <cell r="R551">
            <v>880</v>
          </cell>
        </row>
        <row r="552">
          <cell r="B552" t="str">
            <v>MVD</v>
          </cell>
          <cell r="R552">
            <v>1080</v>
          </cell>
        </row>
        <row r="553">
          <cell r="B553" t="str">
            <v>MVD</v>
          </cell>
          <cell r="R553">
            <v>1280</v>
          </cell>
        </row>
        <row r="554">
          <cell r="B554" t="str">
            <v>MVD</v>
          </cell>
          <cell r="R554">
            <v>1040</v>
          </cell>
        </row>
        <row r="555">
          <cell r="B555" t="str">
            <v>MVD</v>
          </cell>
          <cell r="R555">
            <v>1200</v>
          </cell>
        </row>
        <row r="556">
          <cell r="B556" t="str">
            <v>MVD</v>
          </cell>
          <cell r="R556">
            <v>640</v>
          </cell>
        </row>
        <row r="557">
          <cell r="B557" t="str">
            <v>MVD</v>
          </cell>
          <cell r="R557">
            <v>720</v>
          </cell>
        </row>
        <row r="558">
          <cell r="B558" t="str">
            <v>MVD</v>
          </cell>
          <cell r="R558">
            <v>400</v>
          </cell>
        </row>
        <row r="559">
          <cell r="B559" t="str">
            <v>MVD</v>
          </cell>
          <cell r="R559">
            <v>320</v>
          </cell>
        </row>
        <row r="560">
          <cell r="B560" t="str">
            <v>MVD</v>
          </cell>
          <cell r="R560">
            <v>400</v>
          </cell>
        </row>
        <row r="561">
          <cell r="B561" t="str">
            <v>MVD</v>
          </cell>
          <cell r="R561">
            <v>200</v>
          </cell>
        </row>
        <row r="562">
          <cell r="B562" t="str">
            <v>MVD</v>
          </cell>
          <cell r="R562">
            <v>240</v>
          </cell>
        </row>
        <row r="563">
          <cell r="B563" t="str">
            <v>MVD</v>
          </cell>
          <cell r="R563">
            <v>720</v>
          </cell>
        </row>
        <row r="564">
          <cell r="B564" t="str">
            <v>MVD</v>
          </cell>
          <cell r="R564">
            <v>640</v>
          </cell>
        </row>
        <row r="565">
          <cell r="B565" t="str">
            <v>MVD</v>
          </cell>
          <cell r="R565">
            <v>240</v>
          </cell>
        </row>
        <row r="566">
          <cell r="B566" t="str">
            <v>MVD</v>
          </cell>
          <cell r="R566">
            <v>240</v>
          </cell>
        </row>
        <row r="567">
          <cell r="B567" t="str">
            <v>MVD</v>
          </cell>
          <cell r="R567">
            <v>1360</v>
          </cell>
        </row>
        <row r="568">
          <cell r="B568" t="str">
            <v>MVD</v>
          </cell>
          <cell r="R568">
            <v>1500</v>
          </cell>
        </row>
        <row r="569">
          <cell r="B569" t="str">
            <v>MVD</v>
          </cell>
          <cell r="R569">
            <v>440</v>
          </cell>
        </row>
        <row r="570">
          <cell r="B570" t="str">
            <v>MVD</v>
          </cell>
          <cell r="R570">
            <v>1000</v>
          </cell>
        </row>
        <row r="571">
          <cell r="B571" t="str">
            <v>MVD</v>
          </cell>
          <cell r="R571">
            <v>1000</v>
          </cell>
        </row>
        <row r="572">
          <cell r="B572" t="str">
            <v>MVD</v>
          </cell>
          <cell r="R572">
            <v>500</v>
          </cell>
        </row>
        <row r="573">
          <cell r="B573" t="str">
            <v>MVD</v>
          </cell>
          <cell r="R573">
            <v>480</v>
          </cell>
        </row>
        <row r="574">
          <cell r="B574" t="str">
            <v>MVD</v>
          </cell>
          <cell r="R574">
            <v>400</v>
          </cell>
        </row>
        <row r="575">
          <cell r="B575" t="str">
            <v>MVD</v>
          </cell>
          <cell r="R575">
            <v>380</v>
          </cell>
        </row>
        <row r="576">
          <cell r="B576" t="str">
            <v>MVD</v>
          </cell>
          <cell r="R576">
            <v>220</v>
          </cell>
        </row>
        <row r="577">
          <cell r="B577" t="str">
            <v>MVD</v>
          </cell>
          <cell r="R577">
            <v>200</v>
          </cell>
        </row>
        <row r="578">
          <cell r="B578" t="str">
            <v>MVS</v>
          </cell>
          <cell r="R578">
            <v>15380</v>
          </cell>
        </row>
        <row r="579">
          <cell r="B579" t="str">
            <v>MVS</v>
          </cell>
          <cell r="R579">
            <v>13140</v>
          </cell>
        </row>
        <row r="580">
          <cell r="B580" t="str">
            <v>MVS</v>
          </cell>
          <cell r="R580">
            <v>6740</v>
          </cell>
        </row>
        <row r="581">
          <cell r="B581" t="str">
            <v>MVS</v>
          </cell>
          <cell r="R581">
            <v>4200</v>
          </cell>
        </row>
        <row r="582">
          <cell r="B582" t="str">
            <v>MVS</v>
          </cell>
          <cell r="R582">
            <v>2600</v>
          </cell>
        </row>
        <row r="583">
          <cell r="B583" t="str">
            <v>MVS</v>
          </cell>
          <cell r="R583">
            <v>2740</v>
          </cell>
        </row>
        <row r="584">
          <cell r="B584" t="str">
            <v>MVS</v>
          </cell>
          <cell r="R584">
            <v>1380</v>
          </cell>
        </row>
        <row r="585">
          <cell r="B585" t="str">
            <v>MVS</v>
          </cell>
          <cell r="R585">
            <v>760</v>
          </cell>
        </row>
        <row r="586">
          <cell r="B586" t="str">
            <v>MVS</v>
          </cell>
          <cell r="R586">
            <v>4660</v>
          </cell>
        </row>
        <row r="587">
          <cell r="B587" t="str">
            <v>MVS</v>
          </cell>
          <cell r="R587">
            <v>4100</v>
          </cell>
        </row>
        <row r="588">
          <cell r="B588" t="str">
            <v>MVS</v>
          </cell>
          <cell r="R588">
            <v>1680</v>
          </cell>
        </row>
        <row r="589">
          <cell r="B589" t="str">
            <v>MVS</v>
          </cell>
          <cell r="R589">
            <v>1160</v>
          </cell>
        </row>
        <row r="590">
          <cell r="B590" t="str">
            <v>MVS</v>
          </cell>
          <cell r="R590">
            <v>25280</v>
          </cell>
        </row>
        <row r="591">
          <cell r="B591" t="str">
            <v>MVS</v>
          </cell>
          <cell r="R591">
            <v>3200</v>
          </cell>
        </row>
        <row r="592">
          <cell r="B592" t="str">
            <v>MVS</v>
          </cell>
          <cell r="R592">
            <v>2160</v>
          </cell>
        </row>
        <row r="593">
          <cell r="B593" t="str">
            <v>MVS</v>
          </cell>
          <cell r="R593">
            <v>100</v>
          </cell>
        </row>
        <row r="594">
          <cell r="B594" t="str">
            <v>MVS</v>
          </cell>
          <cell r="R594">
            <v>5680</v>
          </cell>
        </row>
        <row r="595">
          <cell r="B595" t="str">
            <v>MVS</v>
          </cell>
          <cell r="R595">
            <v>1020</v>
          </cell>
        </row>
        <row r="596">
          <cell r="B596" t="str">
            <v>MVS</v>
          </cell>
          <cell r="R596">
            <v>360</v>
          </cell>
        </row>
        <row r="597">
          <cell r="B597" t="str">
            <v>MVS</v>
          </cell>
          <cell r="R597">
            <v>100</v>
          </cell>
        </row>
        <row r="598">
          <cell r="B598" t="str">
            <v>MVS</v>
          </cell>
          <cell r="R598">
            <v>1560</v>
          </cell>
        </row>
        <row r="599">
          <cell r="B599" t="str">
            <v>MVS</v>
          </cell>
          <cell r="R599">
            <v>5380</v>
          </cell>
        </row>
        <row r="600">
          <cell r="B600" t="str">
            <v>MVS</v>
          </cell>
          <cell r="R600">
            <v>240</v>
          </cell>
        </row>
        <row r="601">
          <cell r="B601" t="str">
            <v>MVD</v>
          </cell>
          <cell r="R601">
            <v>2080</v>
          </cell>
        </row>
        <row r="602">
          <cell r="B602" t="str">
            <v>MVD</v>
          </cell>
          <cell r="R602">
            <v>460</v>
          </cell>
        </row>
        <row r="603">
          <cell r="B603" t="str">
            <v>MVD</v>
          </cell>
          <cell r="R603">
            <v>2940</v>
          </cell>
        </row>
        <row r="604">
          <cell r="B604" t="str">
            <v>MVD</v>
          </cell>
          <cell r="R604">
            <v>520</v>
          </cell>
        </row>
        <row r="605">
          <cell r="B605" t="str">
            <v>MVD</v>
          </cell>
          <cell r="R605">
            <v>620</v>
          </cell>
        </row>
        <row r="606">
          <cell r="B606" t="str">
            <v>MVD</v>
          </cell>
          <cell r="R606">
            <v>120</v>
          </cell>
        </row>
        <row r="607">
          <cell r="B607" t="str">
            <v>MVD</v>
          </cell>
          <cell r="R607">
            <v>280</v>
          </cell>
        </row>
        <row r="608">
          <cell r="B608" t="str">
            <v>MVD</v>
          </cell>
          <cell r="R608">
            <v>9360</v>
          </cell>
        </row>
        <row r="609">
          <cell r="B609" t="str">
            <v>MVD</v>
          </cell>
          <cell r="R609">
            <v>1640</v>
          </cell>
        </row>
        <row r="610">
          <cell r="B610" t="str">
            <v>MVD</v>
          </cell>
          <cell r="R610">
            <v>1740</v>
          </cell>
        </row>
        <row r="611">
          <cell r="B611" t="str">
            <v>MVD</v>
          </cell>
          <cell r="R611">
            <v>1080</v>
          </cell>
        </row>
        <row r="612">
          <cell r="B612" t="str">
            <v>MVD</v>
          </cell>
          <cell r="R612">
            <v>4220</v>
          </cell>
        </row>
        <row r="613">
          <cell r="B613" t="str">
            <v>MVD</v>
          </cell>
          <cell r="R613">
            <v>40</v>
          </cell>
        </row>
        <row r="614">
          <cell r="B614" t="str">
            <v>MVD</v>
          </cell>
          <cell r="R614">
            <v>200</v>
          </cell>
        </row>
        <row r="615">
          <cell r="B615" t="str">
            <v>MVD</v>
          </cell>
          <cell r="R615">
            <v>360</v>
          </cell>
        </row>
        <row r="616">
          <cell r="B616" t="str">
            <v>MVD</v>
          </cell>
          <cell r="R616">
            <v>400</v>
          </cell>
        </row>
        <row r="617">
          <cell r="B617" t="str">
            <v>MVD</v>
          </cell>
          <cell r="R617">
            <v>980</v>
          </cell>
        </row>
        <row r="618">
          <cell r="B618" t="str">
            <v>MVD</v>
          </cell>
          <cell r="R618">
            <v>80</v>
          </cell>
        </row>
        <row r="619">
          <cell r="B619" t="str">
            <v>MVD</v>
          </cell>
          <cell r="R619">
            <v>1340</v>
          </cell>
        </row>
        <row r="620">
          <cell r="B620" t="str">
            <v>MVD</v>
          </cell>
          <cell r="R620">
            <v>460</v>
          </cell>
        </row>
        <row r="621">
          <cell r="B621" t="str">
            <v>MVD</v>
          </cell>
          <cell r="R621">
            <v>100</v>
          </cell>
        </row>
        <row r="622">
          <cell r="B622" t="str">
            <v>MVD</v>
          </cell>
          <cell r="R622">
            <v>1360</v>
          </cell>
        </row>
        <row r="623">
          <cell r="B623" t="str">
            <v>MVD</v>
          </cell>
          <cell r="R623">
            <v>260</v>
          </cell>
        </row>
        <row r="624">
          <cell r="B624" t="str">
            <v>MVD</v>
          </cell>
          <cell r="R624">
            <v>1260</v>
          </cell>
        </row>
        <row r="625">
          <cell r="B625" t="str">
            <v>MVD</v>
          </cell>
          <cell r="R625">
            <v>820</v>
          </cell>
        </row>
        <row r="626">
          <cell r="B626" t="str">
            <v>MVD</v>
          </cell>
          <cell r="R626">
            <v>400</v>
          </cell>
        </row>
        <row r="627">
          <cell r="B627" t="str">
            <v>MVD</v>
          </cell>
          <cell r="R627">
            <v>2720</v>
          </cell>
        </row>
        <row r="628">
          <cell r="B628" t="str">
            <v>MVS</v>
          </cell>
          <cell r="R628">
            <v>9420</v>
          </cell>
        </row>
        <row r="629">
          <cell r="B629" t="str">
            <v>MVS</v>
          </cell>
          <cell r="R629">
            <v>160</v>
          </cell>
        </row>
        <row r="630">
          <cell r="B630" t="str">
            <v>MVS</v>
          </cell>
          <cell r="R630">
            <v>4780</v>
          </cell>
        </row>
        <row r="631">
          <cell r="B631" t="str">
            <v>MVS</v>
          </cell>
          <cell r="R631">
            <v>5620</v>
          </cell>
        </row>
        <row r="632">
          <cell r="B632" t="str">
            <v>MVS</v>
          </cell>
          <cell r="R632">
            <v>2240</v>
          </cell>
        </row>
        <row r="633">
          <cell r="B633" t="str">
            <v>MVS</v>
          </cell>
          <cell r="R633">
            <v>2220</v>
          </cell>
        </row>
        <row r="634">
          <cell r="B634" t="str">
            <v>MVD</v>
          </cell>
          <cell r="R634">
            <v>140</v>
          </cell>
        </row>
        <row r="635">
          <cell r="B635" t="str">
            <v>MVD</v>
          </cell>
          <cell r="R635">
            <v>840</v>
          </cell>
        </row>
        <row r="636">
          <cell r="B636" t="str">
            <v>MVD</v>
          </cell>
          <cell r="R636">
            <v>700</v>
          </cell>
        </row>
        <row r="637">
          <cell r="B637" t="str">
            <v>MVD</v>
          </cell>
          <cell r="R637">
            <v>860</v>
          </cell>
        </row>
        <row r="638">
          <cell r="B638" t="str">
            <v>MVD</v>
          </cell>
          <cell r="R638">
            <v>440</v>
          </cell>
        </row>
        <row r="639">
          <cell r="B639" t="str">
            <v>MVD</v>
          </cell>
          <cell r="R639">
            <v>480</v>
          </cell>
        </row>
        <row r="640">
          <cell r="B640" t="str">
            <v>MVD</v>
          </cell>
          <cell r="R640">
            <v>1340</v>
          </cell>
        </row>
        <row r="641">
          <cell r="B641" t="str">
            <v>MVD</v>
          </cell>
          <cell r="R641">
            <v>1420</v>
          </cell>
        </row>
        <row r="642">
          <cell r="B642" t="str">
            <v>MVD</v>
          </cell>
          <cell r="R642">
            <v>560</v>
          </cell>
        </row>
        <row r="643">
          <cell r="B643" t="str">
            <v>MVD</v>
          </cell>
          <cell r="R643">
            <v>480</v>
          </cell>
        </row>
        <row r="644">
          <cell r="B644" t="str">
            <v>MVD</v>
          </cell>
          <cell r="R644">
            <v>1140</v>
          </cell>
        </row>
        <row r="645">
          <cell r="B645" t="str">
            <v>MVD</v>
          </cell>
          <cell r="R645">
            <v>1440</v>
          </cell>
        </row>
        <row r="646">
          <cell r="B646" t="str">
            <v>MVD</v>
          </cell>
          <cell r="R646">
            <v>880</v>
          </cell>
        </row>
        <row r="647">
          <cell r="B647" t="str">
            <v>MVD</v>
          </cell>
          <cell r="R647">
            <v>540</v>
          </cell>
        </row>
        <row r="648">
          <cell r="B648" t="str">
            <v>MVD</v>
          </cell>
          <cell r="R648">
            <v>920</v>
          </cell>
        </row>
        <row r="649">
          <cell r="B649" t="str">
            <v>MVD</v>
          </cell>
          <cell r="R649">
            <v>1220</v>
          </cell>
        </row>
        <row r="650">
          <cell r="B650" t="str">
            <v>MVD</v>
          </cell>
          <cell r="R650">
            <v>440</v>
          </cell>
        </row>
        <row r="651">
          <cell r="B651" t="str">
            <v>MVD</v>
          </cell>
          <cell r="R651">
            <v>400</v>
          </cell>
        </row>
        <row r="652">
          <cell r="B652" t="str">
            <v>MVD</v>
          </cell>
          <cell r="R652">
            <v>180</v>
          </cell>
        </row>
        <row r="653">
          <cell r="B653" t="str">
            <v>MVD</v>
          </cell>
          <cell r="R653">
            <v>160</v>
          </cell>
        </row>
        <row r="654">
          <cell r="B654" t="str">
            <v>MVD</v>
          </cell>
          <cell r="R654">
            <v>120</v>
          </cell>
        </row>
        <row r="655">
          <cell r="B655" t="str">
            <v>MVD</v>
          </cell>
          <cell r="R655">
            <v>80</v>
          </cell>
        </row>
        <row r="656">
          <cell r="B656" t="str">
            <v>MVD</v>
          </cell>
          <cell r="R656">
            <v>500</v>
          </cell>
        </row>
        <row r="657">
          <cell r="B657" t="str">
            <v>MVD</v>
          </cell>
          <cell r="R657">
            <v>500</v>
          </cell>
        </row>
        <row r="658">
          <cell r="B658" t="str">
            <v>MVD</v>
          </cell>
          <cell r="R658">
            <v>380</v>
          </cell>
        </row>
        <row r="659">
          <cell r="B659" t="str">
            <v>MVD</v>
          </cell>
          <cell r="R659">
            <v>160</v>
          </cell>
        </row>
        <row r="660">
          <cell r="B660" t="str">
            <v>MVD</v>
          </cell>
          <cell r="R660">
            <v>460</v>
          </cell>
        </row>
        <row r="661">
          <cell r="B661" t="str">
            <v>MVD</v>
          </cell>
          <cell r="R661">
            <v>120</v>
          </cell>
        </row>
        <row r="662">
          <cell r="B662" t="str">
            <v>MVD</v>
          </cell>
          <cell r="R662">
            <v>1800</v>
          </cell>
        </row>
        <row r="663">
          <cell r="B663" t="str">
            <v>MVD</v>
          </cell>
          <cell r="R663">
            <v>500</v>
          </cell>
        </row>
        <row r="664">
          <cell r="B664" t="str">
            <v>MVD</v>
          </cell>
          <cell r="R664">
            <v>2140</v>
          </cell>
        </row>
        <row r="665">
          <cell r="B665" t="str">
            <v>MVD</v>
          </cell>
          <cell r="R665">
            <v>500</v>
          </cell>
        </row>
        <row r="666">
          <cell r="B666" t="str">
            <v>MVD</v>
          </cell>
          <cell r="R666">
            <v>560</v>
          </cell>
        </row>
        <row r="667">
          <cell r="B667" t="str">
            <v>MVD</v>
          </cell>
          <cell r="R667">
            <v>160</v>
          </cell>
        </row>
        <row r="668">
          <cell r="B668" t="str">
            <v>MVD</v>
          </cell>
          <cell r="R668">
            <v>1200</v>
          </cell>
        </row>
        <row r="669">
          <cell r="B669" t="str">
            <v>MVD</v>
          </cell>
          <cell r="R669">
            <v>360</v>
          </cell>
        </row>
        <row r="670">
          <cell r="B670" t="str">
            <v>MVD</v>
          </cell>
          <cell r="R670">
            <v>300</v>
          </cell>
        </row>
        <row r="671">
          <cell r="B671" t="str">
            <v>MVD</v>
          </cell>
          <cell r="R671">
            <v>2260</v>
          </cell>
        </row>
        <row r="672">
          <cell r="B672" t="str">
            <v>MVD</v>
          </cell>
          <cell r="R672">
            <v>120</v>
          </cell>
        </row>
        <row r="673">
          <cell r="B673" t="str">
            <v>MVD</v>
          </cell>
          <cell r="R673">
            <v>60</v>
          </cell>
        </row>
        <row r="674">
          <cell r="B674" t="str">
            <v>MVD</v>
          </cell>
          <cell r="R674">
            <v>5960</v>
          </cell>
        </row>
        <row r="675">
          <cell r="B675" t="str">
            <v>MVD</v>
          </cell>
          <cell r="R675">
            <v>2000</v>
          </cell>
        </row>
        <row r="676">
          <cell r="B676" t="str">
            <v>MVD</v>
          </cell>
          <cell r="R676">
            <v>1340</v>
          </cell>
        </row>
        <row r="677">
          <cell r="B677" t="str">
            <v>MVD</v>
          </cell>
          <cell r="R677">
            <v>820</v>
          </cell>
        </row>
        <row r="678">
          <cell r="B678" t="str">
            <v>MVD</v>
          </cell>
          <cell r="R678">
            <v>260</v>
          </cell>
        </row>
        <row r="679">
          <cell r="B679" t="str">
            <v>MVD</v>
          </cell>
          <cell r="R679">
            <v>380</v>
          </cell>
        </row>
        <row r="680">
          <cell r="B680" t="str">
            <v>MVD</v>
          </cell>
          <cell r="R680">
            <v>80</v>
          </cell>
        </row>
        <row r="681">
          <cell r="B681" t="str">
            <v>MVD</v>
          </cell>
          <cell r="R681">
            <v>120</v>
          </cell>
        </row>
        <row r="682">
          <cell r="B682" t="str">
            <v>MVD</v>
          </cell>
          <cell r="R682">
            <v>460</v>
          </cell>
        </row>
        <row r="683">
          <cell r="B683" t="str">
            <v>MVD</v>
          </cell>
          <cell r="R683">
            <v>100</v>
          </cell>
        </row>
        <row r="684">
          <cell r="B684" t="str">
            <v>MVD</v>
          </cell>
          <cell r="R684">
            <v>440</v>
          </cell>
        </row>
        <row r="685">
          <cell r="B685" t="str">
            <v>MVD</v>
          </cell>
          <cell r="R685">
            <v>80</v>
          </cell>
        </row>
        <row r="686">
          <cell r="B686" t="str">
            <v>MVD</v>
          </cell>
          <cell r="R686">
            <v>500</v>
          </cell>
        </row>
        <row r="687">
          <cell r="B687" t="str">
            <v>MVD</v>
          </cell>
          <cell r="R687">
            <v>80</v>
          </cell>
        </row>
        <row r="688">
          <cell r="B688" t="str">
            <v>MVD</v>
          </cell>
          <cell r="R688">
            <v>3460</v>
          </cell>
        </row>
        <row r="689">
          <cell r="B689" t="str">
            <v>MVD</v>
          </cell>
          <cell r="R689">
            <v>5640</v>
          </cell>
        </row>
        <row r="690">
          <cell r="B690" t="str">
            <v>MVD</v>
          </cell>
          <cell r="R690">
            <v>2880</v>
          </cell>
        </row>
        <row r="691">
          <cell r="B691" t="str">
            <v>MVD</v>
          </cell>
          <cell r="R691">
            <v>500</v>
          </cell>
        </row>
        <row r="692">
          <cell r="B692" t="str">
            <v>MVD</v>
          </cell>
          <cell r="R692">
            <v>1220</v>
          </cell>
        </row>
        <row r="693">
          <cell r="B693" t="str">
            <v>MVD</v>
          </cell>
          <cell r="R693">
            <v>11960</v>
          </cell>
        </row>
        <row r="694">
          <cell r="B694" t="str">
            <v>MVS</v>
          </cell>
          <cell r="R694">
            <v>560</v>
          </cell>
        </row>
        <row r="695">
          <cell r="B695" t="str">
            <v>MVS</v>
          </cell>
          <cell r="R695">
            <v>8400</v>
          </cell>
        </row>
        <row r="696">
          <cell r="B696" t="str">
            <v>MVS</v>
          </cell>
          <cell r="R696">
            <v>100</v>
          </cell>
        </row>
        <row r="697">
          <cell r="B697" t="str">
            <v>MVS</v>
          </cell>
          <cell r="R697">
            <v>800</v>
          </cell>
        </row>
        <row r="698">
          <cell r="B698" t="str">
            <v>MVS</v>
          </cell>
          <cell r="R698">
            <v>6000</v>
          </cell>
        </row>
        <row r="699">
          <cell r="B699" t="str">
            <v>MVS</v>
          </cell>
          <cell r="R699">
            <v>3140</v>
          </cell>
        </row>
        <row r="700">
          <cell r="B700" t="str">
            <v>MVS</v>
          </cell>
          <cell r="R700">
            <v>960</v>
          </cell>
        </row>
        <row r="701">
          <cell r="B701" t="str">
            <v>MVS</v>
          </cell>
          <cell r="R701">
            <v>9820</v>
          </cell>
        </row>
        <row r="702">
          <cell r="B702" t="str">
            <v>MVS</v>
          </cell>
          <cell r="R702">
            <v>1100</v>
          </cell>
        </row>
        <row r="703">
          <cell r="B703" t="str">
            <v>MVS</v>
          </cell>
          <cell r="R703">
            <v>10140</v>
          </cell>
        </row>
        <row r="704">
          <cell r="B704" t="str">
            <v>MVS</v>
          </cell>
          <cell r="R704">
            <v>1080</v>
          </cell>
        </row>
        <row r="705">
          <cell r="B705" t="str">
            <v>MVS</v>
          </cell>
          <cell r="R705">
            <v>940</v>
          </cell>
        </row>
        <row r="706">
          <cell r="B706" t="str">
            <v>MVS</v>
          </cell>
          <cell r="R706">
            <v>6820</v>
          </cell>
        </row>
        <row r="707">
          <cell r="B707" t="str">
            <v>MVS</v>
          </cell>
          <cell r="R707">
            <v>680</v>
          </cell>
        </row>
        <row r="708">
          <cell r="B708" t="str">
            <v>MVS</v>
          </cell>
          <cell r="R708">
            <v>3880</v>
          </cell>
        </row>
        <row r="709">
          <cell r="B709" t="str">
            <v>MVS</v>
          </cell>
          <cell r="R709">
            <v>3120</v>
          </cell>
        </row>
        <row r="710">
          <cell r="B710" t="str">
            <v>MVS</v>
          </cell>
          <cell r="R710">
            <v>1480</v>
          </cell>
        </row>
        <row r="711">
          <cell r="B711" t="str">
            <v>MVS</v>
          </cell>
          <cell r="R711">
            <v>1040</v>
          </cell>
        </row>
        <row r="712">
          <cell r="B712" t="str">
            <v>MVS</v>
          </cell>
          <cell r="R712">
            <v>1380</v>
          </cell>
        </row>
        <row r="713">
          <cell r="B713" t="str">
            <v>MVS</v>
          </cell>
          <cell r="R713">
            <v>940</v>
          </cell>
        </row>
        <row r="714">
          <cell r="B714" t="str">
            <v>MVS</v>
          </cell>
          <cell r="R714">
            <v>400</v>
          </cell>
        </row>
        <row r="715">
          <cell r="B715" t="str">
            <v>MVS</v>
          </cell>
          <cell r="R715">
            <v>340</v>
          </cell>
        </row>
        <row r="716">
          <cell r="B716" t="str">
            <v>MVS</v>
          </cell>
          <cell r="R716">
            <v>19840</v>
          </cell>
        </row>
        <row r="717">
          <cell r="B717" t="str">
            <v>MVS</v>
          </cell>
          <cell r="R717">
            <v>3480</v>
          </cell>
        </row>
        <row r="718">
          <cell r="B718" t="str">
            <v>MVS</v>
          </cell>
          <cell r="R718">
            <v>2740</v>
          </cell>
        </row>
        <row r="719">
          <cell r="B719" t="str">
            <v>MVS</v>
          </cell>
          <cell r="R719">
            <v>600</v>
          </cell>
        </row>
        <row r="720">
          <cell r="B720" t="str">
            <v>MVS</v>
          </cell>
          <cell r="R720">
            <v>1300</v>
          </cell>
        </row>
        <row r="721">
          <cell r="B721" t="str">
            <v>MVS</v>
          </cell>
          <cell r="R721">
            <v>580</v>
          </cell>
        </row>
        <row r="722">
          <cell r="B722" t="str">
            <v>MVS</v>
          </cell>
          <cell r="R722">
            <v>520</v>
          </cell>
        </row>
        <row r="723">
          <cell r="B723" t="str">
            <v>MVS</v>
          </cell>
          <cell r="R723">
            <v>260</v>
          </cell>
        </row>
        <row r="724">
          <cell r="B724" t="str">
            <v>MVS</v>
          </cell>
          <cell r="R724">
            <v>160</v>
          </cell>
        </row>
        <row r="725">
          <cell r="B725" t="str">
            <v>MVS</v>
          </cell>
          <cell r="R725">
            <v>720</v>
          </cell>
        </row>
        <row r="726">
          <cell r="B726" t="str">
            <v>MVS</v>
          </cell>
          <cell r="R726">
            <v>240</v>
          </cell>
        </row>
        <row r="727">
          <cell r="B727" t="str">
            <v>MVS</v>
          </cell>
          <cell r="R727">
            <v>780</v>
          </cell>
        </row>
        <row r="728">
          <cell r="B728" t="str">
            <v>MVS</v>
          </cell>
          <cell r="R728">
            <v>940</v>
          </cell>
        </row>
        <row r="729">
          <cell r="B729" t="str">
            <v>MVS</v>
          </cell>
          <cell r="R729">
            <v>460</v>
          </cell>
        </row>
        <row r="730">
          <cell r="B730" t="str">
            <v>MVS</v>
          </cell>
          <cell r="R730">
            <v>480</v>
          </cell>
        </row>
        <row r="731">
          <cell r="B731" t="str">
            <v>MVS</v>
          </cell>
          <cell r="R731">
            <v>1360</v>
          </cell>
        </row>
        <row r="732">
          <cell r="B732" t="str">
            <v>MVS</v>
          </cell>
          <cell r="R732">
            <v>940</v>
          </cell>
        </row>
        <row r="733">
          <cell r="B733" t="str">
            <v>MVS</v>
          </cell>
          <cell r="R733">
            <v>660</v>
          </cell>
        </row>
        <row r="734">
          <cell r="B734" t="str">
            <v>MVS</v>
          </cell>
          <cell r="R734">
            <v>860</v>
          </cell>
        </row>
        <row r="735">
          <cell r="B735" t="str">
            <v>MVS</v>
          </cell>
          <cell r="R735">
            <v>1360</v>
          </cell>
        </row>
        <row r="736">
          <cell r="B736" t="str">
            <v>MVS</v>
          </cell>
          <cell r="R736">
            <v>2320</v>
          </cell>
        </row>
        <row r="737">
          <cell r="B737" t="str">
            <v>MVS</v>
          </cell>
          <cell r="R737">
            <v>1520</v>
          </cell>
        </row>
        <row r="738">
          <cell r="B738" t="str">
            <v>MVS</v>
          </cell>
          <cell r="R738">
            <v>1400</v>
          </cell>
        </row>
        <row r="739">
          <cell r="B739" t="str">
            <v>MVS</v>
          </cell>
          <cell r="R739">
            <v>860</v>
          </cell>
        </row>
        <row r="740">
          <cell r="B740" t="str">
            <v>MVS</v>
          </cell>
          <cell r="R740">
            <v>340</v>
          </cell>
        </row>
        <row r="741">
          <cell r="B741" t="str">
            <v>MVS</v>
          </cell>
          <cell r="R741">
            <v>420</v>
          </cell>
        </row>
        <row r="742">
          <cell r="B742" t="str">
            <v>MVS</v>
          </cell>
          <cell r="R742">
            <v>3820</v>
          </cell>
        </row>
        <row r="743">
          <cell r="B743" t="str">
            <v>MVS</v>
          </cell>
          <cell r="R743">
            <v>120</v>
          </cell>
        </row>
        <row r="744">
          <cell r="B744" t="str">
            <v>MVS</v>
          </cell>
          <cell r="R744">
            <v>400</v>
          </cell>
        </row>
        <row r="745">
          <cell r="B745" t="str">
            <v>MVS</v>
          </cell>
          <cell r="R745">
            <v>6520</v>
          </cell>
        </row>
      </sheetData>
      <sheetData sheetId="4" refreshError="1"/>
      <sheetData sheetId="5" refreshError="1"/>
      <sheetData sheetId="6" refreshError="1"/>
      <sheetData sheetId="7"/>
      <sheetData sheetId="8"/>
      <sheetData sheetId="9"/>
      <sheetData sheetId="10"/>
      <sheetData sheetId="11" refreshError="1"/>
      <sheetData sheetId="1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Debtors"/>
    </sheetNames>
    <sheetDataSet>
      <sheetData sheetId="0">
        <row r="5">
          <cell r="A5">
            <v>3</v>
          </cell>
        </row>
      </sheetData>
      <sheetData sheetId="1" refreshError="1">
        <row r="5">
          <cell r="A5" t="str">
            <v>Agency</v>
          </cell>
          <cell r="B5" t="str">
            <v>B/F Balance</v>
          </cell>
          <cell r="C5" t="str">
            <v>Purchase Rpts</v>
          </cell>
          <cell r="D5" t="str">
            <v xml:space="preserve">Sundry Rpts </v>
          </cell>
          <cell r="E5" t="str">
            <v>Cost of Sales</v>
          </cell>
          <cell r="F5" t="str">
            <v>Transferd</v>
          </cell>
          <cell r="G5" t="str">
            <v>Total</v>
          </cell>
          <cell r="J5" t="str">
            <v>%</v>
          </cell>
          <cell r="K5">
            <v>80000</v>
          </cell>
        </row>
        <row r="7">
          <cell r="A7" t="str">
            <v>Abbott Laboratories</v>
          </cell>
          <cell r="B7">
            <v>7022181.6399999997</v>
          </cell>
          <cell r="C7">
            <v>1102980.44</v>
          </cell>
          <cell r="D7">
            <v>0</v>
          </cell>
          <cell r="E7">
            <v>1861459.34</v>
          </cell>
          <cell r="F7">
            <v>49822.53</v>
          </cell>
          <cell r="G7">
            <v>6213880.2199999997</v>
          </cell>
          <cell r="J7">
            <v>0.58397309583523616</v>
          </cell>
          <cell r="K7">
            <v>46717.847666818896</v>
          </cell>
        </row>
        <row r="8">
          <cell r="A8" t="str">
            <v>Adwia</v>
          </cell>
          <cell r="B8">
            <v>39957.9</v>
          </cell>
          <cell r="C8">
            <v>0</v>
          </cell>
          <cell r="D8">
            <v>0</v>
          </cell>
          <cell r="E8">
            <v>423.52</v>
          </cell>
          <cell r="F8">
            <v>0</v>
          </cell>
          <cell r="G8">
            <v>39534.39</v>
          </cell>
          <cell r="J8">
            <v>3.7153950998201897E-3</v>
          </cell>
          <cell r="K8">
            <v>297.2316079856152</v>
          </cell>
        </row>
        <row r="9">
          <cell r="A9" t="str">
            <v>Aegis Ltd.</v>
          </cell>
          <cell r="B9">
            <v>196310.06</v>
          </cell>
          <cell r="C9">
            <v>0</v>
          </cell>
          <cell r="D9">
            <v>0</v>
          </cell>
          <cell r="E9">
            <v>0</v>
          </cell>
          <cell r="F9">
            <v>0</v>
          </cell>
          <cell r="G9">
            <v>196310.06</v>
          </cell>
          <cell r="J9">
            <v>1.8448986691571752E-2</v>
          </cell>
          <cell r="K9">
            <v>1475.9189353257402</v>
          </cell>
        </row>
        <row r="10">
          <cell r="A10" t="str">
            <v>Allergan</v>
          </cell>
          <cell r="B10">
            <v>2040821.71</v>
          </cell>
          <cell r="C10">
            <v>1209893.32</v>
          </cell>
          <cell r="D10">
            <v>40938.47</v>
          </cell>
          <cell r="E10">
            <v>1796818.84</v>
          </cell>
          <cell r="F10">
            <v>5017.49</v>
          </cell>
          <cell r="G10">
            <v>1489817.17</v>
          </cell>
          <cell r="J10">
            <v>0.14001125129402484</v>
          </cell>
          <cell r="K10">
            <v>11200.900103521986</v>
          </cell>
        </row>
        <row r="11">
          <cell r="A11" t="str">
            <v>AMO Asia Ltd.</v>
          </cell>
          <cell r="B11">
            <v>4636738.1399999997</v>
          </cell>
          <cell r="C11">
            <v>0</v>
          </cell>
          <cell r="D11">
            <v>0</v>
          </cell>
          <cell r="E11">
            <v>1153839.8899999999</v>
          </cell>
          <cell r="F11">
            <v>71420.77</v>
          </cell>
          <cell r="G11">
            <v>3411477.49</v>
          </cell>
          <cell r="J11">
            <v>0.320606609827365</v>
          </cell>
          <cell r="K11">
            <v>25648.528786189199</v>
          </cell>
        </row>
        <row r="12">
          <cell r="A12" t="str">
            <v>Apex Marketing &amp; Technica</v>
          </cell>
          <cell r="B12">
            <v>153622</v>
          </cell>
          <cell r="C12">
            <v>488333.72</v>
          </cell>
          <cell r="D12">
            <v>0</v>
          </cell>
          <cell r="E12">
            <v>24803.21</v>
          </cell>
          <cell r="F12">
            <v>0</v>
          </cell>
          <cell r="G12">
            <v>617152.52</v>
          </cell>
          <cell r="J12">
            <v>5.7999262127218391E-2</v>
          </cell>
          <cell r="K12">
            <v>4639.9409701774712</v>
          </cell>
        </row>
        <row r="13">
          <cell r="A13" t="str">
            <v>AstraZeneca</v>
          </cell>
          <cell r="B13">
            <v>81679399.519999996</v>
          </cell>
          <cell r="C13">
            <v>928481.25</v>
          </cell>
          <cell r="D13">
            <v>36750</v>
          </cell>
          <cell r="E13">
            <v>12512282.029999999</v>
          </cell>
          <cell r="F13">
            <v>1048114.96</v>
          </cell>
          <cell r="G13">
            <v>69084233.790000007</v>
          </cell>
          <cell r="J13">
            <v>6.4924543846053622</v>
          </cell>
          <cell r="K13">
            <v>519396.35076842899</v>
          </cell>
        </row>
        <row r="14">
          <cell r="A14" t="str">
            <v>Aventis Pasteur</v>
          </cell>
          <cell r="B14">
            <v>0</v>
          </cell>
          <cell r="C14">
            <v>0</v>
          </cell>
          <cell r="D14">
            <v>0</v>
          </cell>
          <cell r="E14">
            <v>0</v>
          </cell>
          <cell r="F14">
            <v>0</v>
          </cell>
          <cell r="G14">
            <v>0</v>
          </cell>
          <cell r="J14">
            <v>0</v>
          </cell>
          <cell r="K14">
            <v>0</v>
          </cell>
        </row>
        <row r="15">
          <cell r="A15" t="str">
            <v>Bio Products</v>
          </cell>
          <cell r="B15">
            <v>0</v>
          </cell>
          <cell r="C15">
            <v>0</v>
          </cell>
          <cell r="D15">
            <v>0</v>
          </cell>
          <cell r="E15">
            <v>0</v>
          </cell>
          <cell r="F15">
            <v>0</v>
          </cell>
          <cell r="G15">
            <v>0</v>
          </cell>
          <cell r="J15">
            <v>0</v>
          </cell>
          <cell r="K15">
            <v>0</v>
          </cell>
        </row>
        <row r="16">
          <cell r="A16" t="str">
            <v>Biosensors International</v>
          </cell>
          <cell r="B16">
            <v>2388661.2200000002</v>
          </cell>
          <cell r="C16">
            <v>677815.51</v>
          </cell>
          <cell r="D16">
            <v>0</v>
          </cell>
          <cell r="E16">
            <v>77614.210000000006</v>
          </cell>
          <cell r="F16">
            <v>511</v>
          </cell>
          <cell r="G16">
            <v>2988351.52</v>
          </cell>
          <cell r="J16">
            <v>0.28084173282927133</v>
          </cell>
          <cell r="K16">
            <v>22467.338626341705</v>
          </cell>
        </row>
        <row r="17">
          <cell r="A17" t="str">
            <v>Ceva Sante</v>
          </cell>
          <cell r="B17">
            <v>886317.21</v>
          </cell>
          <cell r="C17">
            <v>0</v>
          </cell>
          <cell r="D17">
            <v>0</v>
          </cell>
          <cell r="E17">
            <v>36751.879999999997</v>
          </cell>
          <cell r="F17">
            <v>0</v>
          </cell>
          <cell r="G17">
            <v>849565.33</v>
          </cell>
          <cell r="J17">
            <v>7.9841142459998043E-2</v>
          </cell>
          <cell r="K17">
            <v>6387.2913967998438</v>
          </cell>
        </row>
        <row r="18">
          <cell r="A18" t="str">
            <v>Depuy</v>
          </cell>
          <cell r="B18">
            <v>0</v>
          </cell>
          <cell r="C18">
            <v>0</v>
          </cell>
          <cell r="D18">
            <v>0</v>
          </cell>
          <cell r="E18">
            <v>0</v>
          </cell>
          <cell r="F18">
            <v>0</v>
          </cell>
          <cell r="G18">
            <v>0</v>
          </cell>
          <cell r="J18">
            <v>0</v>
          </cell>
          <cell r="K18">
            <v>0</v>
          </cell>
        </row>
        <row r="19">
          <cell r="A19" t="str">
            <v>Discounts</v>
          </cell>
          <cell r="B19">
            <v>0</v>
          </cell>
          <cell r="C19">
            <v>0</v>
          </cell>
          <cell r="D19">
            <v>0</v>
          </cell>
          <cell r="E19">
            <v>0</v>
          </cell>
          <cell r="F19">
            <v>0</v>
          </cell>
          <cell r="G19">
            <v>0</v>
          </cell>
          <cell r="J19">
            <v>0</v>
          </cell>
          <cell r="K19">
            <v>0</v>
          </cell>
        </row>
        <row r="20">
          <cell r="A20" t="str">
            <v>Dynek Pty Ltd.</v>
          </cell>
          <cell r="B20">
            <v>0</v>
          </cell>
          <cell r="C20">
            <v>0</v>
          </cell>
          <cell r="D20">
            <v>0</v>
          </cell>
          <cell r="E20">
            <v>0</v>
          </cell>
          <cell r="F20">
            <v>0</v>
          </cell>
          <cell r="G20">
            <v>0</v>
          </cell>
          <cell r="J20">
            <v>0</v>
          </cell>
          <cell r="K20">
            <v>0</v>
          </cell>
        </row>
        <row r="21">
          <cell r="A21" t="str">
            <v>Ego Pharmaceuticals</v>
          </cell>
          <cell r="B21">
            <v>57610.45</v>
          </cell>
          <cell r="C21">
            <v>0</v>
          </cell>
          <cell r="D21">
            <v>0</v>
          </cell>
          <cell r="E21">
            <v>0</v>
          </cell>
          <cell r="F21">
            <v>0</v>
          </cell>
          <cell r="G21">
            <v>57610.45</v>
          </cell>
          <cell r="J21">
            <v>5.4141617874573509E-3</v>
          </cell>
          <cell r="K21">
            <v>433.13294299658804</v>
          </cell>
        </row>
        <row r="22">
          <cell r="A22" t="str">
            <v>Eli Lilly</v>
          </cell>
          <cell r="B22">
            <v>8168697.7699999996</v>
          </cell>
          <cell r="C22">
            <v>7298490.7400000002</v>
          </cell>
          <cell r="D22">
            <v>0</v>
          </cell>
          <cell r="E22">
            <v>4278789.7699999996</v>
          </cell>
          <cell r="F22">
            <v>420877.46</v>
          </cell>
          <cell r="G22">
            <v>10767521.289999999</v>
          </cell>
          <cell r="J22">
            <v>1.0119188847501015</v>
          </cell>
          <cell r="K22">
            <v>80953.510780008117</v>
          </cell>
        </row>
        <row r="23">
          <cell r="A23" t="str">
            <v>Ethicon</v>
          </cell>
          <cell r="B23">
            <v>62698.23</v>
          </cell>
          <cell r="C23">
            <v>0</v>
          </cell>
          <cell r="D23">
            <v>0</v>
          </cell>
          <cell r="E23">
            <v>0</v>
          </cell>
          <cell r="F23">
            <v>62698.23</v>
          </cell>
          <cell r="G23">
            <v>0</v>
          </cell>
          <cell r="J23">
            <v>0</v>
          </cell>
          <cell r="K23">
            <v>0</v>
          </cell>
        </row>
        <row r="24">
          <cell r="A24" t="str">
            <v>Ethicon - Equipment</v>
          </cell>
          <cell r="B24">
            <v>0</v>
          </cell>
          <cell r="C24">
            <v>0</v>
          </cell>
          <cell r="D24">
            <v>0</v>
          </cell>
          <cell r="E24">
            <v>0</v>
          </cell>
          <cell r="F24">
            <v>0</v>
          </cell>
          <cell r="G24">
            <v>0</v>
          </cell>
          <cell r="J24">
            <v>0</v>
          </cell>
          <cell r="K24">
            <v>0</v>
          </cell>
        </row>
        <row r="25">
          <cell r="A25" t="str">
            <v>Fresenius Kabi Deutchalan</v>
          </cell>
          <cell r="B25">
            <v>3021855.36</v>
          </cell>
          <cell r="C25">
            <v>0</v>
          </cell>
          <cell r="D25">
            <v>15282.35</v>
          </cell>
          <cell r="E25">
            <v>479159.22</v>
          </cell>
          <cell r="F25">
            <v>-0.05</v>
          </cell>
          <cell r="G25">
            <v>2557978.54</v>
          </cell>
          <cell r="J25">
            <v>0.24039579042350731</v>
          </cell>
          <cell r="K25">
            <v>19231.663233880587</v>
          </cell>
        </row>
        <row r="26">
          <cell r="A26" t="str">
            <v>G R Exports</v>
          </cell>
          <cell r="B26">
            <v>9873739.3000000007</v>
          </cell>
          <cell r="C26">
            <v>8410173.0899999999</v>
          </cell>
          <cell r="D26">
            <v>26413.09</v>
          </cell>
          <cell r="E26">
            <v>6105633.2300000004</v>
          </cell>
          <cell r="F26">
            <v>201528.97</v>
          </cell>
          <cell r="G26">
            <v>12003163.279999999</v>
          </cell>
          <cell r="J26">
            <v>1.1280430539804365</v>
          </cell>
          <cell r="K26">
            <v>90243.444318434922</v>
          </cell>
        </row>
        <row r="27">
          <cell r="A27" t="str">
            <v>Getz Pharma</v>
          </cell>
          <cell r="B27">
            <v>3842460.66</v>
          </cell>
          <cell r="C27">
            <v>0</v>
          </cell>
          <cell r="D27">
            <v>0</v>
          </cell>
          <cell r="E27">
            <v>893641.55</v>
          </cell>
          <cell r="F27">
            <v>2364.44</v>
          </cell>
          <cell r="G27">
            <v>2946454.67</v>
          </cell>
          <cell r="J27">
            <v>0.27690431653960801</v>
          </cell>
          <cell r="K27">
            <v>22152.34532316864</v>
          </cell>
        </row>
        <row r="28">
          <cell r="A28" t="str">
            <v>Goldshield</v>
          </cell>
          <cell r="B28">
            <v>0</v>
          </cell>
          <cell r="C28">
            <v>1607137.84</v>
          </cell>
          <cell r="D28">
            <v>0</v>
          </cell>
          <cell r="E28">
            <v>245.14</v>
          </cell>
          <cell r="F28">
            <v>0</v>
          </cell>
          <cell r="G28">
            <v>1606892.7</v>
          </cell>
          <cell r="J28">
            <v>0.15101387079747111</v>
          </cell>
          <cell r="K28">
            <v>12081.10966379769</v>
          </cell>
        </row>
        <row r="29">
          <cell r="A29" t="str">
            <v>Grafton Pharmacia</v>
          </cell>
          <cell r="B29">
            <v>274216.05</v>
          </cell>
          <cell r="C29">
            <v>0</v>
          </cell>
          <cell r="D29">
            <v>0</v>
          </cell>
          <cell r="E29">
            <v>9850.9500000000007</v>
          </cell>
          <cell r="F29">
            <v>0</v>
          </cell>
          <cell r="G29">
            <v>264365.09999999998</v>
          </cell>
          <cell r="J29">
            <v>2.4844718664015667E-2</v>
          </cell>
          <cell r="K29">
            <v>1987.5774931212534</v>
          </cell>
        </row>
        <row r="30">
          <cell r="A30" t="str">
            <v>Hans O Mahn &amp; Co.</v>
          </cell>
          <cell r="B30">
            <v>0</v>
          </cell>
          <cell r="C30">
            <v>0</v>
          </cell>
          <cell r="D30">
            <v>0</v>
          </cell>
          <cell r="E30">
            <v>0</v>
          </cell>
          <cell r="F30">
            <v>0</v>
          </cell>
          <cell r="G30">
            <v>0</v>
          </cell>
          <cell r="J30">
            <v>0</v>
          </cell>
          <cell r="K30">
            <v>0</v>
          </cell>
        </row>
        <row r="31">
          <cell r="A31" t="str">
            <v>Hebu</v>
          </cell>
          <cell r="B31">
            <v>39259.82</v>
          </cell>
          <cell r="C31">
            <v>0</v>
          </cell>
          <cell r="D31">
            <v>0</v>
          </cell>
          <cell r="E31">
            <v>0</v>
          </cell>
          <cell r="F31">
            <v>0</v>
          </cell>
          <cell r="G31">
            <v>39259.82</v>
          </cell>
          <cell r="J31">
            <v>3.6895913367532085E-3</v>
          </cell>
          <cell r="K31">
            <v>295.16730694025671</v>
          </cell>
        </row>
        <row r="32">
          <cell r="A32" t="str">
            <v>Hemas Healthcare</v>
          </cell>
          <cell r="B32">
            <v>0</v>
          </cell>
          <cell r="C32">
            <v>0</v>
          </cell>
          <cell r="D32">
            <v>0</v>
          </cell>
          <cell r="E32">
            <v>0</v>
          </cell>
          <cell r="F32">
            <v>0</v>
          </cell>
          <cell r="G32">
            <v>0</v>
          </cell>
          <cell r="J32">
            <v>0</v>
          </cell>
          <cell r="K32">
            <v>0</v>
          </cell>
        </row>
        <row r="33">
          <cell r="A33" t="str">
            <v>Indian Herbs</v>
          </cell>
          <cell r="B33">
            <v>330776.81</v>
          </cell>
          <cell r="C33">
            <v>0</v>
          </cell>
          <cell r="D33">
            <v>0</v>
          </cell>
          <cell r="E33">
            <v>31327.25</v>
          </cell>
          <cell r="F33">
            <v>2557.85</v>
          </cell>
          <cell r="G33">
            <v>296891.7</v>
          </cell>
          <cell r="J33">
            <v>2.790152996814383E-2</v>
          </cell>
          <cell r="K33">
            <v>2232.1223974515065</v>
          </cell>
        </row>
        <row r="34">
          <cell r="A34" t="str">
            <v>Intralife</v>
          </cell>
          <cell r="B34">
            <v>0</v>
          </cell>
          <cell r="C34">
            <v>0</v>
          </cell>
          <cell r="D34">
            <v>0</v>
          </cell>
          <cell r="E34">
            <v>0</v>
          </cell>
          <cell r="F34">
            <v>0</v>
          </cell>
          <cell r="G34">
            <v>0</v>
          </cell>
          <cell r="J34">
            <v>0</v>
          </cell>
          <cell r="K34">
            <v>0</v>
          </cell>
        </row>
        <row r="35">
          <cell r="A35" t="str">
            <v>Johanson &amp; Johnson</v>
          </cell>
          <cell r="B35">
            <v>294398.99</v>
          </cell>
          <cell r="C35">
            <v>0</v>
          </cell>
          <cell r="D35">
            <v>0</v>
          </cell>
          <cell r="E35">
            <v>0</v>
          </cell>
          <cell r="F35">
            <v>0</v>
          </cell>
          <cell r="G35">
            <v>294398.99</v>
          </cell>
          <cell r="J35">
            <v>2.766726803772647E-2</v>
          </cell>
          <cell r="K35">
            <v>2213.3814430181174</v>
          </cell>
        </row>
        <row r="36">
          <cell r="A36" t="str">
            <v>Kalbe Pharma</v>
          </cell>
          <cell r="B36">
            <v>22069699.539999999</v>
          </cell>
          <cell r="C36">
            <v>7987948.4900000002</v>
          </cell>
          <cell r="D36">
            <v>423395.43</v>
          </cell>
          <cell r="E36">
            <v>8193762.4000000004</v>
          </cell>
          <cell r="F36">
            <v>290076.37</v>
          </cell>
          <cell r="G36">
            <v>21997204.690000001</v>
          </cell>
          <cell r="J36">
            <v>2.0672712166538472</v>
          </cell>
          <cell r="K36">
            <v>165381.69733230778</v>
          </cell>
        </row>
        <row r="37">
          <cell r="A37" t="str">
            <v>Leo</v>
          </cell>
          <cell r="B37">
            <v>30615244.649999999</v>
          </cell>
          <cell r="C37">
            <v>14366506.24</v>
          </cell>
          <cell r="D37">
            <v>7328.7</v>
          </cell>
          <cell r="E37">
            <v>3778840.75</v>
          </cell>
          <cell r="F37">
            <v>183833.8</v>
          </cell>
          <cell r="G37">
            <v>41026405.039999999</v>
          </cell>
          <cell r="J37">
            <v>3.855612904330997</v>
          </cell>
          <cell r="K37">
            <v>308449.03234647977</v>
          </cell>
        </row>
        <row r="38">
          <cell r="A38" t="str">
            <v>Macter International</v>
          </cell>
          <cell r="B38">
            <v>901314.49</v>
          </cell>
          <cell r="C38">
            <v>0</v>
          </cell>
          <cell r="D38">
            <v>0</v>
          </cell>
          <cell r="E38">
            <v>0</v>
          </cell>
          <cell r="F38">
            <v>327795.08</v>
          </cell>
          <cell r="G38">
            <v>573519.41</v>
          </cell>
          <cell r="J38">
            <v>5.3898674181282837E-2</v>
          </cell>
          <cell r="K38">
            <v>4311.8939345026265</v>
          </cell>
        </row>
        <row r="39">
          <cell r="A39" t="str">
            <v>Mathys</v>
          </cell>
          <cell r="B39">
            <v>3399959.72</v>
          </cell>
          <cell r="C39">
            <v>0</v>
          </cell>
          <cell r="D39">
            <v>0</v>
          </cell>
          <cell r="E39">
            <v>169242.06</v>
          </cell>
          <cell r="F39">
            <v>0</v>
          </cell>
          <cell r="G39">
            <v>3230717.66</v>
          </cell>
          <cell r="J39">
            <v>0.30361901531468044</v>
          </cell>
          <cell r="K39">
            <v>24289.521225174434</v>
          </cell>
        </row>
        <row r="40">
          <cell r="A40" t="str">
            <v>Medela</v>
          </cell>
          <cell r="B40">
            <v>135535.71</v>
          </cell>
          <cell r="C40">
            <v>0</v>
          </cell>
          <cell r="D40">
            <v>0</v>
          </cell>
          <cell r="E40">
            <v>18302.62</v>
          </cell>
          <cell r="F40">
            <v>0</v>
          </cell>
          <cell r="G40">
            <v>117233.1</v>
          </cell>
          <cell r="J40">
            <v>1.1017427745229668E-2</v>
          </cell>
          <cell r="K40">
            <v>881.39421961837343</v>
          </cell>
        </row>
        <row r="41">
          <cell r="A41" t="str">
            <v>Mefar</v>
          </cell>
          <cell r="B41">
            <v>16422.03</v>
          </cell>
          <cell r="C41">
            <v>0</v>
          </cell>
          <cell r="D41">
            <v>0</v>
          </cell>
          <cell r="E41">
            <v>0</v>
          </cell>
          <cell r="F41">
            <v>0</v>
          </cell>
          <cell r="G41">
            <v>16422.03</v>
          </cell>
          <cell r="J41">
            <v>1.5433229092721588E-3</v>
          </cell>
          <cell r="K41">
            <v>123.4658327417727</v>
          </cell>
        </row>
        <row r="42">
          <cell r="A42" t="str">
            <v>Miscellaneous</v>
          </cell>
          <cell r="B42">
            <v>0</v>
          </cell>
          <cell r="C42">
            <v>0</v>
          </cell>
          <cell r="D42">
            <v>0</v>
          </cell>
          <cell r="E42">
            <v>0</v>
          </cell>
          <cell r="F42">
            <v>0</v>
          </cell>
          <cell r="G42">
            <v>0</v>
          </cell>
          <cell r="J42">
            <v>0</v>
          </cell>
          <cell r="K42">
            <v>0</v>
          </cell>
        </row>
        <row r="43">
          <cell r="A43" t="str">
            <v>Modi Mundipharma</v>
          </cell>
          <cell r="B43">
            <v>0</v>
          </cell>
          <cell r="C43">
            <v>0</v>
          </cell>
          <cell r="D43">
            <v>0</v>
          </cell>
          <cell r="E43">
            <v>0</v>
          </cell>
          <cell r="F43">
            <v>0</v>
          </cell>
          <cell r="G43">
            <v>0</v>
          </cell>
          <cell r="J43">
            <v>0</v>
          </cell>
          <cell r="K43">
            <v>0</v>
          </cell>
        </row>
        <row r="44">
          <cell r="A44" t="str">
            <v>Neomedic Limited</v>
          </cell>
          <cell r="B44">
            <v>0</v>
          </cell>
          <cell r="C44">
            <v>0</v>
          </cell>
          <cell r="D44">
            <v>0</v>
          </cell>
          <cell r="E44">
            <v>0</v>
          </cell>
          <cell r="F44">
            <v>0</v>
          </cell>
          <cell r="G44">
            <v>0</v>
          </cell>
          <cell r="J44">
            <v>0</v>
          </cell>
          <cell r="K44">
            <v>0</v>
          </cell>
        </row>
        <row r="45">
          <cell r="A45" t="str">
            <v>Norgine</v>
          </cell>
          <cell r="B45">
            <v>3756391.89</v>
          </cell>
          <cell r="C45">
            <v>1163722.6000000001</v>
          </cell>
          <cell r="D45">
            <v>0</v>
          </cell>
          <cell r="E45">
            <v>951433.6</v>
          </cell>
          <cell r="F45">
            <v>4737.04</v>
          </cell>
          <cell r="G45">
            <v>3963943.86</v>
          </cell>
          <cell r="J45">
            <v>0.37252674427014876</v>
          </cell>
          <cell r="K45">
            <v>29802.139541611901</v>
          </cell>
        </row>
        <row r="46">
          <cell r="A46" t="str">
            <v>Orgenics Ltd</v>
          </cell>
          <cell r="B46">
            <v>0</v>
          </cell>
          <cell r="C46">
            <v>0</v>
          </cell>
          <cell r="D46">
            <v>0</v>
          </cell>
          <cell r="E46">
            <v>0</v>
          </cell>
          <cell r="F46">
            <v>0</v>
          </cell>
          <cell r="G46">
            <v>0</v>
          </cell>
          <cell r="J46">
            <v>0</v>
          </cell>
          <cell r="K46">
            <v>0</v>
          </cell>
        </row>
        <row r="47">
          <cell r="A47" t="str">
            <v>Pharmacia &amp; Upjohn</v>
          </cell>
          <cell r="B47">
            <v>10591116.84</v>
          </cell>
          <cell r="C47">
            <v>2465517.29</v>
          </cell>
          <cell r="D47">
            <v>465085.61</v>
          </cell>
          <cell r="E47">
            <v>3890129.06</v>
          </cell>
          <cell r="F47">
            <v>492127.63</v>
          </cell>
          <cell r="G47">
            <v>9139463.0399999991</v>
          </cell>
          <cell r="J47">
            <v>0.85891590065772427</v>
          </cell>
          <cell r="K47">
            <v>68713.272052617947</v>
          </cell>
        </row>
        <row r="48">
          <cell r="A48" t="str">
            <v>Phoenix</v>
          </cell>
          <cell r="B48">
            <v>337866.15</v>
          </cell>
          <cell r="C48">
            <v>0</v>
          </cell>
          <cell r="D48">
            <v>0</v>
          </cell>
          <cell r="E48">
            <v>0</v>
          </cell>
          <cell r="F48">
            <v>0</v>
          </cell>
          <cell r="G48">
            <v>337866.15</v>
          </cell>
          <cell r="J48">
            <v>3.1752260199414059E-2</v>
          </cell>
          <cell r="K48">
            <v>2540.1808159531247</v>
          </cell>
        </row>
        <row r="49">
          <cell r="A49" t="str">
            <v>Ranbaxy</v>
          </cell>
          <cell r="B49">
            <v>51284081.130000003</v>
          </cell>
          <cell r="C49">
            <v>7338943.3700000001</v>
          </cell>
          <cell r="D49">
            <v>56671.73</v>
          </cell>
          <cell r="E49">
            <v>12386748.949999999</v>
          </cell>
          <cell r="F49">
            <v>1534167.39</v>
          </cell>
          <cell r="G49">
            <v>44758779.890000001</v>
          </cell>
          <cell r="J49">
            <v>4.2063770675919487</v>
          </cell>
          <cell r="K49">
            <v>336510.16540735587</v>
          </cell>
        </row>
        <row r="50">
          <cell r="A50" t="str">
            <v>Ranbaxy - Animal Healthca</v>
          </cell>
          <cell r="B50">
            <v>852687.15</v>
          </cell>
          <cell r="C50">
            <v>1289221.47</v>
          </cell>
          <cell r="D50">
            <v>0</v>
          </cell>
          <cell r="E50">
            <v>121924.55</v>
          </cell>
          <cell r="F50">
            <v>35813.94</v>
          </cell>
          <cell r="G50">
            <v>1984170.14</v>
          </cell>
          <cell r="J50">
            <v>0.18646995730465399</v>
          </cell>
          <cell r="K50">
            <v>14917.596584372319</v>
          </cell>
        </row>
        <row r="51">
          <cell r="A51" t="str">
            <v>Remedica</v>
          </cell>
          <cell r="B51">
            <v>0</v>
          </cell>
          <cell r="C51">
            <v>0</v>
          </cell>
          <cell r="D51">
            <v>0</v>
          </cell>
          <cell r="E51">
            <v>0</v>
          </cell>
          <cell r="F51">
            <v>0</v>
          </cell>
          <cell r="G51">
            <v>0</v>
          </cell>
          <cell r="J51">
            <v>0</v>
          </cell>
          <cell r="K51">
            <v>0</v>
          </cell>
        </row>
        <row r="52">
          <cell r="A52" t="str">
            <v>RUDOLF GmbH</v>
          </cell>
          <cell r="B52">
            <v>47053.36</v>
          </cell>
          <cell r="C52">
            <v>322156.78999999998</v>
          </cell>
          <cell r="D52">
            <v>0</v>
          </cell>
          <cell r="E52">
            <v>317231.78999999998</v>
          </cell>
          <cell r="F52">
            <v>0</v>
          </cell>
          <cell r="G52">
            <v>51978.36</v>
          </cell>
          <cell r="J52">
            <v>4.8848646467212408E-3</v>
          </cell>
          <cell r="K52">
            <v>390.78917173769929</v>
          </cell>
        </row>
        <row r="53">
          <cell r="A53" t="str">
            <v>Sakafarma Laboratories</v>
          </cell>
          <cell r="B53">
            <v>96760.7</v>
          </cell>
          <cell r="C53">
            <v>0</v>
          </cell>
          <cell r="D53">
            <v>0</v>
          </cell>
          <cell r="E53">
            <v>3729.77</v>
          </cell>
          <cell r="F53">
            <v>-0.01</v>
          </cell>
          <cell r="G53">
            <v>93030.94</v>
          </cell>
          <cell r="J53">
            <v>8.7429374427597361E-3</v>
          </cell>
          <cell r="K53">
            <v>699.43499542077893</v>
          </cell>
        </row>
        <row r="54">
          <cell r="A54" t="str">
            <v>Saqalain International</v>
          </cell>
          <cell r="B54">
            <v>0</v>
          </cell>
          <cell r="C54">
            <v>0</v>
          </cell>
          <cell r="D54">
            <v>0</v>
          </cell>
          <cell r="E54">
            <v>0</v>
          </cell>
          <cell r="F54">
            <v>0</v>
          </cell>
          <cell r="G54">
            <v>0</v>
          </cell>
          <cell r="J54">
            <v>0</v>
          </cell>
          <cell r="K54">
            <v>0</v>
          </cell>
        </row>
        <row r="55">
          <cell r="A55" t="str">
            <v>Schering</v>
          </cell>
          <cell r="B55">
            <v>13323140.880000001</v>
          </cell>
          <cell r="C55">
            <v>6149796.4400000004</v>
          </cell>
          <cell r="D55">
            <v>743877.17</v>
          </cell>
          <cell r="E55">
            <v>3914063.11</v>
          </cell>
          <cell r="F55">
            <v>43865.08</v>
          </cell>
          <cell r="G55">
            <v>16258886.289999999</v>
          </cell>
          <cell r="J55">
            <v>1.527990856831221</v>
          </cell>
          <cell r="K55">
            <v>122239.26854649768</v>
          </cell>
        </row>
        <row r="56">
          <cell r="A56" t="str">
            <v>Sciclone</v>
          </cell>
          <cell r="B56">
            <v>2645907.27</v>
          </cell>
          <cell r="C56">
            <v>0</v>
          </cell>
          <cell r="D56">
            <v>0</v>
          </cell>
          <cell r="E56">
            <v>743717.54</v>
          </cell>
          <cell r="F56">
            <v>-3.3</v>
          </cell>
          <cell r="G56">
            <v>1902193.04</v>
          </cell>
          <cell r="J56">
            <v>0.17876584663954775</v>
          </cell>
          <cell r="K56">
            <v>14301.26773116382</v>
          </cell>
        </row>
        <row r="57">
          <cell r="A57" t="str">
            <v>Servier</v>
          </cell>
          <cell r="B57">
            <v>6244308.9199999999</v>
          </cell>
          <cell r="C57">
            <v>7802343.0499999998</v>
          </cell>
          <cell r="D57">
            <v>0</v>
          </cell>
          <cell r="E57">
            <v>2831871.53</v>
          </cell>
          <cell r="F57">
            <v>12982.67</v>
          </cell>
          <cell r="G57">
            <v>11201797.77</v>
          </cell>
          <cell r="J57">
            <v>1.0527316734578358</v>
          </cell>
          <cell r="K57">
            <v>84218.533876626869</v>
          </cell>
        </row>
        <row r="58">
          <cell r="A58" t="str">
            <v>Seven Seas</v>
          </cell>
          <cell r="B58">
            <v>10739734.630000001</v>
          </cell>
          <cell r="C58">
            <v>0</v>
          </cell>
          <cell r="D58">
            <v>126768.06</v>
          </cell>
          <cell r="E58">
            <v>2558648.9</v>
          </cell>
          <cell r="F58">
            <v>41367.21</v>
          </cell>
          <cell r="G58">
            <v>8266486.5800000001</v>
          </cell>
          <cell r="J58">
            <v>0.77687460795680308</v>
          </cell>
          <cell r="K58">
            <v>62149.968636544247</v>
          </cell>
        </row>
        <row r="59">
          <cell r="A59" t="str">
            <v>Seven Seas Vetinary</v>
          </cell>
          <cell r="B59">
            <v>1917408.03</v>
          </cell>
          <cell r="C59">
            <v>0</v>
          </cell>
          <cell r="D59">
            <v>0</v>
          </cell>
          <cell r="E59">
            <v>345573.13</v>
          </cell>
          <cell r="F59">
            <v>1306.54</v>
          </cell>
          <cell r="G59">
            <v>1570528.36</v>
          </cell>
          <cell r="J59">
            <v>0.147596393238207</v>
          </cell>
          <cell r="K59">
            <v>11807.71145905656</v>
          </cell>
        </row>
        <row r="60">
          <cell r="A60" t="str">
            <v>Shushrut</v>
          </cell>
          <cell r="B60">
            <v>165838.48000000001</v>
          </cell>
          <cell r="C60">
            <v>0</v>
          </cell>
          <cell r="D60">
            <v>0</v>
          </cell>
          <cell r="E60">
            <v>0</v>
          </cell>
          <cell r="F60">
            <v>0</v>
          </cell>
          <cell r="G60">
            <v>165838.48000000001</v>
          </cell>
          <cell r="J60">
            <v>1.5585303730590723E-2</v>
          </cell>
          <cell r="K60">
            <v>1246.8242984472579</v>
          </cell>
        </row>
        <row r="61">
          <cell r="A61" t="str">
            <v>Smith &amp; Nephew</v>
          </cell>
          <cell r="B61">
            <v>3178602.84</v>
          </cell>
          <cell r="C61">
            <v>124317.12</v>
          </cell>
          <cell r="D61">
            <v>14175.07</v>
          </cell>
          <cell r="E61">
            <v>251118.47</v>
          </cell>
          <cell r="F61">
            <v>1205.27</v>
          </cell>
          <cell r="G61">
            <v>3064771.28</v>
          </cell>
          <cell r="J61">
            <v>0.28802357127001704</v>
          </cell>
          <cell r="K61">
            <v>23041.885701601364</v>
          </cell>
        </row>
        <row r="62">
          <cell r="A62" t="str">
            <v>State Pharmaceuticals Cor</v>
          </cell>
          <cell r="B62">
            <v>0</v>
          </cell>
          <cell r="C62">
            <v>0</v>
          </cell>
          <cell r="D62">
            <v>0</v>
          </cell>
          <cell r="E62">
            <v>0</v>
          </cell>
          <cell r="F62">
            <v>0</v>
          </cell>
          <cell r="G62">
            <v>0</v>
          </cell>
          <cell r="J62">
            <v>0</v>
          </cell>
          <cell r="K62">
            <v>0</v>
          </cell>
        </row>
        <row r="63">
          <cell r="A63" t="str">
            <v>Swann Mortan</v>
          </cell>
          <cell r="B63">
            <v>1202.5999999999999</v>
          </cell>
          <cell r="C63">
            <v>0</v>
          </cell>
          <cell r="D63">
            <v>0</v>
          </cell>
          <cell r="E63">
            <v>0</v>
          </cell>
          <cell r="F63">
            <v>0</v>
          </cell>
          <cell r="G63">
            <v>1202.5999999999999</v>
          </cell>
          <cell r="J63">
            <v>1.1301892218505862E-4</v>
          </cell>
          <cell r="K63">
            <v>9.0415137748046899</v>
          </cell>
        </row>
        <row r="64">
          <cell r="A64" t="str">
            <v>Tanabe</v>
          </cell>
          <cell r="B64">
            <v>6076925.8799999999</v>
          </cell>
          <cell r="C64">
            <v>1698927</v>
          </cell>
          <cell r="D64">
            <v>174653.58</v>
          </cell>
          <cell r="E64">
            <v>2947747.19</v>
          </cell>
          <cell r="F64">
            <v>10304.75</v>
          </cell>
          <cell r="G64">
            <v>4992454.51</v>
          </cell>
          <cell r="J64">
            <v>0.46918495574433311</v>
          </cell>
          <cell r="K64">
            <v>37534.796459546647</v>
          </cell>
        </row>
        <row r="65">
          <cell r="A65" t="str">
            <v>Terumo</v>
          </cell>
          <cell r="B65">
            <v>14573597.92</v>
          </cell>
          <cell r="C65">
            <v>3043919.46</v>
          </cell>
          <cell r="D65">
            <v>0</v>
          </cell>
          <cell r="E65">
            <v>2634961.94</v>
          </cell>
          <cell r="F65">
            <v>6737.85</v>
          </cell>
          <cell r="G65">
            <v>14975817.59</v>
          </cell>
          <cell r="J65">
            <v>1.4074095816246817</v>
          </cell>
          <cell r="K65">
            <v>112592.76652997453</v>
          </cell>
        </row>
        <row r="66">
          <cell r="A66" t="str">
            <v>Tyco Healthcare</v>
          </cell>
          <cell r="B66">
            <v>10201021.57</v>
          </cell>
          <cell r="C66">
            <v>0</v>
          </cell>
          <cell r="D66">
            <v>0</v>
          </cell>
          <cell r="E66">
            <v>32057.67</v>
          </cell>
          <cell r="F66">
            <v>0</v>
          </cell>
          <cell r="G66">
            <v>10168963.890000001</v>
          </cell>
          <cell r="J66">
            <v>0.95566716995391743</v>
          </cell>
          <cell r="K66">
            <v>76453.373596313395</v>
          </cell>
        </row>
        <row r="67">
          <cell r="A67" t="str">
            <v>Universal Medicare</v>
          </cell>
          <cell r="B67">
            <v>0</v>
          </cell>
          <cell r="C67">
            <v>0</v>
          </cell>
          <cell r="D67">
            <v>0</v>
          </cell>
          <cell r="E67">
            <v>0</v>
          </cell>
          <cell r="F67">
            <v>0</v>
          </cell>
          <cell r="G67">
            <v>0</v>
          </cell>
          <cell r="J67">
            <v>0</v>
          </cell>
          <cell r="K67">
            <v>0</v>
          </cell>
        </row>
        <row r="68">
          <cell r="A68" t="str">
            <v>USV Ltd</v>
          </cell>
          <cell r="B68">
            <v>12313568.119999999</v>
          </cell>
          <cell r="C68">
            <v>3648674.09</v>
          </cell>
          <cell r="D68">
            <v>4074.74</v>
          </cell>
          <cell r="E68">
            <v>5078161.7699999996</v>
          </cell>
          <cell r="F68">
            <v>247459.12</v>
          </cell>
          <cell r="G68">
            <v>10640696.060000001</v>
          </cell>
          <cell r="J68">
            <v>29.658260319673104</v>
          </cell>
          <cell r="K68">
            <v>2372660.8255738495</v>
          </cell>
        </row>
        <row r="69">
          <cell r="A69" t="str">
            <v>Welch Allyn</v>
          </cell>
          <cell r="B69">
            <v>400071.72</v>
          </cell>
          <cell r="C69">
            <v>0</v>
          </cell>
          <cell r="D69">
            <v>0</v>
          </cell>
          <cell r="E69">
            <v>0</v>
          </cell>
          <cell r="F69">
            <v>0</v>
          </cell>
          <cell r="G69">
            <v>400071.72</v>
          </cell>
        </row>
        <row r="70">
          <cell r="A70" t="str">
            <v>Wockhardt - Pharmaceutica</v>
          </cell>
          <cell r="B70">
            <v>3607837.62</v>
          </cell>
          <cell r="C70">
            <v>1101848.92</v>
          </cell>
          <cell r="D70">
            <v>100143.3</v>
          </cell>
          <cell r="E70">
            <v>1241772.47</v>
          </cell>
          <cell r="F70">
            <v>71219.12</v>
          </cell>
          <cell r="G70">
            <v>3496838.26</v>
          </cell>
        </row>
        <row r="71">
          <cell r="A71" t="str">
            <v>Wockhardt - Vetinary</v>
          </cell>
          <cell r="B71">
            <v>913913.28</v>
          </cell>
          <cell r="C71">
            <v>301380.25</v>
          </cell>
          <cell r="D71">
            <v>39405.67</v>
          </cell>
          <cell r="E71">
            <v>256934.18</v>
          </cell>
          <cell r="F71">
            <v>2503.54</v>
          </cell>
          <cell r="G71">
            <v>995261.47</v>
          </cell>
        </row>
        <row r="72">
          <cell r="A72" t="str">
            <v>Total</v>
          </cell>
          <cell r="B72">
            <v>335416936.00999999</v>
          </cell>
          <cell r="C72">
            <v>80528528.489999995</v>
          </cell>
          <cell r="D72">
            <v>2274962.9700000002</v>
          </cell>
          <cell r="E72">
            <v>81930613.489999995</v>
          </cell>
          <cell r="F72">
            <v>5172412.76</v>
          </cell>
          <cell r="G72">
            <v>331117401.22000003</v>
          </cell>
        </row>
        <row r="73">
          <cell r="A73" t="str">
            <v>Total</v>
          </cell>
          <cell r="B73">
            <v>302584000.89999998</v>
          </cell>
          <cell r="C73">
            <v>67227267.549999997</v>
          </cell>
          <cell r="D73">
            <v>3703764.88</v>
          </cell>
          <cell r="E73">
            <v>84034785.469999999</v>
          </cell>
          <cell r="F73">
            <v>6977550.3799999999</v>
          </cell>
          <cell r="G73">
            <v>282502697.49000001</v>
          </cell>
        </row>
        <row r="74">
          <cell r="A74" t="str">
            <v>Wockhardt - Vetinary</v>
          </cell>
          <cell r="B74">
            <v>1842724.94</v>
          </cell>
          <cell r="C74">
            <v>0</v>
          </cell>
          <cell r="D74">
            <v>0</v>
          </cell>
          <cell r="E74">
            <v>273418.18</v>
          </cell>
          <cell r="F74">
            <v>10548.56</v>
          </cell>
          <cell r="G74">
            <v>1558758.2</v>
          </cell>
        </row>
        <row r="75">
          <cell r="A75" t="str">
            <v>Total</v>
          </cell>
          <cell r="B75">
            <v>337350954.70999998</v>
          </cell>
          <cell r="C75">
            <v>92824199.680000007</v>
          </cell>
          <cell r="D75">
            <v>3173185.21</v>
          </cell>
          <cell r="E75">
            <v>106627628.11</v>
          </cell>
          <cell r="F75">
            <v>5197184.0599999996</v>
          </cell>
          <cell r="G75">
            <v>321523527.44</v>
          </cell>
        </row>
        <row r="76">
          <cell r="A76" t="str">
            <v>Zydus Cadila Healthcare L</v>
          </cell>
          <cell r="B76">
            <v>0</v>
          </cell>
          <cell r="C76">
            <v>0</v>
          </cell>
          <cell r="D76">
            <v>0</v>
          </cell>
          <cell r="E76">
            <v>0</v>
          </cell>
          <cell r="F76">
            <v>0</v>
          </cell>
          <cell r="G76">
            <v>0</v>
          </cell>
        </row>
        <row r="77">
          <cell r="A77" t="str">
            <v>Total</v>
          </cell>
          <cell r="B77">
            <v>347758542.06999999</v>
          </cell>
          <cell r="C77">
            <v>100965853.65000001</v>
          </cell>
          <cell r="D77">
            <v>2269258.83</v>
          </cell>
          <cell r="E77">
            <v>106200039.75</v>
          </cell>
          <cell r="F77">
            <v>11261432.27</v>
          </cell>
          <cell r="G77">
            <v>333532182.51999998</v>
          </cell>
        </row>
        <row r="78">
          <cell r="A78" t="str">
            <v>Union Chemists (Pte) Ltd</v>
          </cell>
          <cell r="B78">
            <v>11746.8</v>
          </cell>
          <cell r="C78">
            <v>0</v>
          </cell>
          <cell r="D78">
            <v>0</v>
          </cell>
          <cell r="E78">
            <v>11746.8</v>
          </cell>
          <cell r="F78">
            <v>0</v>
          </cell>
          <cell r="G78">
            <v>0</v>
          </cell>
        </row>
        <row r="79">
          <cell r="A79" t="str">
            <v>USV Ltd</v>
          </cell>
          <cell r="B79">
            <v>8437034.6699999999</v>
          </cell>
          <cell r="C79">
            <v>5351106.5</v>
          </cell>
          <cell r="D79">
            <v>18179.14</v>
          </cell>
          <cell r="E79">
            <v>5956820.8399999999</v>
          </cell>
          <cell r="F79">
            <v>255033.22</v>
          </cell>
          <cell r="G79">
            <v>7594466.25</v>
          </cell>
        </row>
        <row r="80">
          <cell r="A80" t="str">
            <v>Welch Allyn</v>
          </cell>
          <cell r="B80">
            <v>396304.75</v>
          </cell>
          <cell r="C80">
            <v>0</v>
          </cell>
          <cell r="D80">
            <v>0</v>
          </cell>
          <cell r="E80">
            <v>0</v>
          </cell>
          <cell r="F80">
            <v>0</v>
          </cell>
          <cell r="G80">
            <v>396304.75</v>
          </cell>
        </row>
        <row r="81">
          <cell r="A81" t="str">
            <v>Wockhardt - Pharmaceuticals</v>
          </cell>
          <cell r="B81">
            <v>4106146.62</v>
          </cell>
          <cell r="C81">
            <v>3045785.53</v>
          </cell>
          <cell r="D81">
            <v>39289.57</v>
          </cell>
          <cell r="E81">
            <v>1316437.8999999999</v>
          </cell>
          <cell r="F81">
            <v>45314.86</v>
          </cell>
          <cell r="G81">
            <v>5829468.96</v>
          </cell>
        </row>
        <row r="82">
          <cell r="A82" t="str">
            <v>Wockhardt - Vetinary</v>
          </cell>
          <cell r="B82">
            <v>2053651.27</v>
          </cell>
          <cell r="C82">
            <v>0</v>
          </cell>
          <cell r="D82">
            <v>14682.68</v>
          </cell>
          <cell r="E82">
            <v>206598.65</v>
          </cell>
          <cell r="F82">
            <v>17536.97</v>
          </cell>
          <cell r="G82">
            <v>1844198.34</v>
          </cell>
        </row>
        <row r="83">
          <cell r="A83" t="str">
            <v>Zydus Cadila Healthcare Ltd</v>
          </cell>
          <cell r="B83">
            <v>0</v>
          </cell>
          <cell r="C83">
            <v>0</v>
          </cell>
          <cell r="D83">
            <v>0</v>
          </cell>
          <cell r="E83">
            <v>0</v>
          </cell>
          <cell r="F83">
            <v>0</v>
          </cell>
          <cell r="G83">
            <v>0</v>
          </cell>
        </row>
        <row r="84">
          <cell r="A84" t="str">
            <v>Total</v>
          </cell>
          <cell r="B84">
            <v>333063003.81999999</v>
          </cell>
          <cell r="C84">
            <v>134876776.09</v>
          </cell>
          <cell r="D84">
            <v>8788016.4000000004</v>
          </cell>
          <cell r="E84">
            <v>102046222.37</v>
          </cell>
          <cell r="F84">
            <v>9173390.5600000005</v>
          </cell>
          <cell r="G84">
            <v>365508183.38</v>
          </cell>
        </row>
        <row r="85">
          <cell r="A85" t="str">
            <v>Wockhardt - Vetinary</v>
          </cell>
          <cell r="B85">
            <v>1845417.91</v>
          </cell>
          <cell r="C85">
            <v>0</v>
          </cell>
          <cell r="D85">
            <v>52134.13</v>
          </cell>
          <cell r="E85">
            <v>243243.01</v>
          </cell>
          <cell r="F85">
            <v>28594.84</v>
          </cell>
          <cell r="G85">
            <v>1625714.19</v>
          </cell>
        </row>
        <row r="86">
          <cell r="A86" t="str">
            <v>Zydus Cadila Healthcare Ltd</v>
          </cell>
          <cell r="B86">
            <v>0</v>
          </cell>
          <cell r="C86">
            <v>0</v>
          </cell>
          <cell r="D86">
            <v>0</v>
          </cell>
          <cell r="E86">
            <v>0</v>
          </cell>
          <cell r="F86">
            <v>0</v>
          </cell>
          <cell r="G86">
            <v>0</v>
          </cell>
        </row>
        <row r="87">
          <cell r="A87" t="str">
            <v>Total</v>
          </cell>
          <cell r="B87">
            <v>366488530.91000003</v>
          </cell>
          <cell r="C87">
            <v>102200282.70999999</v>
          </cell>
          <cell r="D87">
            <v>4003971.21</v>
          </cell>
          <cell r="E87">
            <v>100024888.58</v>
          </cell>
          <cell r="F87">
            <v>5726201.8700000001</v>
          </cell>
          <cell r="G87">
            <v>366941694.38</v>
          </cell>
        </row>
        <row r="88">
          <cell r="A88" t="str">
            <v>Total</v>
          </cell>
          <cell r="B88">
            <v>414819446.02999997</v>
          </cell>
          <cell r="C88">
            <v>82805142.409999996</v>
          </cell>
          <cell r="D88">
            <v>1623185.38</v>
          </cell>
          <cell r="E88">
            <v>100775581.86</v>
          </cell>
          <cell r="F88">
            <v>8077395.2000000002</v>
          </cell>
          <cell r="G88">
            <v>390394796.75999999</v>
          </cell>
        </row>
        <row r="89">
          <cell r="A89" t="str">
            <v>Zydus Cadila Healthcare Ltd</v>
          </cell>
          <cell r="B89">
            <v>621784.01</v>
          </cell>
          <cell r="C89">
            <v>0</v>
          </cell>
          <cell r="D89">
            <v>-18.440000000000001</v>
          </cell>
          <cell r="E89">
            <v>52917.120000000003</v>
          </cell>
          <cell r="F89">
            <v>0</v>
          </cell>
          <cell r="G89">
            <v>568848.46</v>
          </cell>
        </row>
        <row r="90">
          <cell r="A90" t="str">
            <v>Total</v>
          </cell>
          <cell r="B90">
            <v>390344088.74000001</v>
          </cell>
          <cell r="C90">
            <v>68604436.849999994</v>
          </cell>
          <cell r="D90">
            <v>2633770</v>
          </cell>
          <cell r="E90">
            <v>120646657.28</v>
          </cell>
          <cell r="F90">
            <v>21139370.59</v>
          </cell>
          <cell r="G90">
            <v>319796267.72000003</v>
          </cell>
        </row>
        <row r="91">
          <cell r="A91" t="str">
            <v>Zydus Cadila Healthcare Ltd</v>
          </cell>
          <cell r="B91">
            <v>464860.82</v>
          </cell>
          <cell r="C91">
            <v>0</v>
          </cell>
          <cell r="D91">
            <v>0</v>
          </cell>
          <cell r="E91">
            <v>21869.69</v>
          </cell>
          <cell r="F91">
            <v>0</v>
          </cell>
          <cell r="G91">
            <v>442991.13</v>
          </cell>
        </row>
        <row r="92">
          <cell r="A92" t="str">
            <v>Total</v>
          </cell>
          <cell r="B92">
            <v>287324367.02999997</v>
          </cell>
          <cell r="C92">
            <v>140404371.41999999</v>
          </cell>
          <cell r="D92">
            <v>9447874.3499999996</v>
          </cell>
          <cell r="E92">
            <v>162477868.28</v>
          </cell>
          <cell r="F92">
            <v>11974452.25</v>
          </cell>
          <cell r="G92">
            <v>262724292.25999999</v>
          </cell>
        </row>
        <row r="93">
          <cell r="A93" t="str">
            <v>Total</v>
          </cell>
          <cell r="B93">
            <v>263875910.33000001</v>
          </cell>
          <cell r="C93">
            <v>165857684.69</v>
          </cell>
          <cell r="D93">
            <v>5990601.0700000003</v>
          </cell>
          <cell r="E93">
            <v>134673316.36000001</v>
          </cell>
          <cell r="F93">
            <v>10382555.800000001</v>
          </cell>
          <cell r="G93">
            <v>290668323.93000001</v>
          </cell>
        </row>
        <row r="94">
          <cell r="A94" t="str">
            <v>Total</v>
          </cell>
          <cell r="B94">
            <v>417104601.94</v>
          </cell>
          <cell r="C94">
            <v>96367933.719999999</v>
          </cell>
          <cell r="D94">
            <v>32323754.239999998</v>
          </cell>
          <cell r="E94">
            <v>89220159.689999998</v>
          </cell>
          <cell r="F94">
            <v>90932705.329999998</v>
          </cell>
          <cell r="G94">
            <v>365643424.88999999</v>
          </cell>
        </row>
        <row r="95">
          <cell r="A95" t="str">
            <v>Zydus Cadila Healthcare Ltd</v>
          </cell>
          <cell r="B95">
            <v>273791.78999999998</v>
          </cell>
          <cell r="C95">
            <v>106012.89</v>
          </cell>
          <cell r="D95">
            <v>0</v>
          </cell>
          <cell r="E95">
            <v>36623.17</v>
          </cell>
          <cell r="F95">
            <v>409.04</v>
          </cell>
          <cell r="G95">
            <v>342772.47999999998</v>
          </cell>
        </row>
        <row r="96">
          <cell r="A96" t="str">
            <v>Total</v>
          </cell>
          <cell r="B96">
            <v>364695881.36000001</v>
          </cell>
          <cell r="C96">
            <v>187687310.16</v>
          </cell>
          <cell r="D96">
            <v>3871249.81</v>
          </cell>
          <cell r="E96">
            <v>124459069.13</v>
          </cell>
          <cell r="F96">
            <v>14237701.15</v>
          </cell>
          <cell r="G96">
            <v>417557671.05000001</v>
          </cell>
        </row>
        <row r="97">
          <cell r="A97" t="str">
            <v>Zenith Marketing Pte. Ltd.</v>
          </cell>
          <cell r="B97">
            <v>0</v>
          </cell>
          <cell r="C97">
            <v>0</v>
          </cell>
          <cell r="D97">
            <v>0</v>
          </cell>
          <cell r="E97">
            <v>0</v>
          </cell>
          <cell r="F97">
            <v>0</v>
          </cell>
          <cell r="G97">
            <v>0</v>
          </cell>
        </row>
        <row r="98">
          <cell r="A98" t="str">
            <v>Zydus Cadila Healthcare Ltd</v>
          </cell>
          <cell r="B98">
            <v>271304.07</v>
          </cell>
          <cell r="C98">
            <v>0</v>
          </cell>
          <cell r="D98">
            <v>0</v>
          </cell>
          <cell r="E98">
            <v>54659.09</v>
          </cell>
          <cell r="F98">
            <v>0</v>
          </cell>
          <cell r="G98">
            <v>216644.98</v>
          </cell>
        </row>
        <row r="99">
          <cell r="A99" t="str">
            <v>Total</v>
          </cell>
          <cell r="B99">
            <v>405265778.94</v>
          </cell>
          <cell r="C99">
            <v>116477431.42</v>
          </cell>
          <cell r="D99">
            <v>9809656.2200000007</v>
          </cell>
          <cell r="E99">
            <v>160954172.47999999</v>
          </cell>
          <cell r="F99">
            <v>8126449.2699999996</v>
          </cell>
          <cell r="G99">
            <v>362472244.82999998</v>
          </cell>
        </row>
        <row r="100">
          <cell r="A100" t="str">
            <v>Total</v>
          </cell>
          <cell r="B100">
            <v>363044546.69999999</v>
          </cell>
          <cell r="C100">
            <v>130797178.38</v>
          </cell>
          <cell r="D100">
            <v>3795948.4</v>
          </cell>
          <cell r="E100">
            <v>133645366.40000001</v>
          </cell>
          <cell r="F100">
            <v>8426126.1099999994</v>
          </cell>
          <cell r="G100">
            <v>355566180.95999998</v>
          </cell>
        </row>
      </sheetData>
      <sheetData sheetId="2"/>
      <sheetData sheetId="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am Contribution"/>
      <sheetName val="ST"/>
      <sheetName val="Summary"/>
      <sheetName val="May 2011"/>
      <sheetName val="YTD"/>
      <sheetName val="DATA-Month"/>
      <sheetName val="Concern Performance "/>
      <sheetName val="Statistics"/>
      <sheetName val="Data-YTD"/>
    </sheetNames>
    <sheetDataSet>
      <sheetData sheetId="0">
        <row r="4">
          <cell r="A4" t="str">
            <v>Anjie</v>
          </cell>
        </row>
      </sheetData>
      <sheetData sheetId="1">
        <row r="1">
          <cell r="A1" t="str">
            <v>Name</v>
          </cell>
        </row>
      </sheetData>
      <sheetData sheetId="2">
        <row r="26">
          <cell r="A26" t="str">
            <v>Anjie</v>
          </cell>
        </row>
      </sheetData>
      <sheetData sheetId="3">
        <row r="8">
          <cell r="H8">
            <v>842250.68</v>
          </cell>
        </row>
      </sheetData>
      <sheetData sheetId="4" refreshError="1"/>
      <sheetData sheetId="5">
        <row r="1">
          <cell r="A1" t="str">
            <v>Teams</v>
          </cell>
        </row>
      </sheetData>
      <sheetData sheetId="6" refreshError="1"/>
      <sheetData sheetId="7">
        <row r="1">
          <cell r="A1" t="str">
            <v>csa</v>
          </cell>
        </row>
      </sheetData>
      <sheetData sheetId="8">
        <row r="1">
          <cell r="A1" t="str">
            <v>Teams</v>
          </cell>
          <cell r="B1" t="str">
            <v>Net Sales Value-Actual</v>
          </cell>
          <cell r="C1" t="str">
            <v>Net Sales Value-Budget</v>
          </cell>
          <cell r="D1" t="str">
            <v>GP Actual</v>
          </cell>
          <cell r="E1" t="str">
            <v>GP Budget</v>
          </cell>
        </row>
        <row r="2">
          <cell r="A2" t="str">
            <v>Overall Result</v>
          </cell>
          <cell r="B2">
            <v>243032940.33000001</v>
          </cell>
          <cell r="C2">
            <v>260559017.72999999</v>
          </cell>
          <cell r="D2">
            <v>15949721.890000001</v>
          </cell>
          <cell r="E2">
            <v>16637681.98</v>
          </cell>
        </row>
        <row r="3">
          <cell r="A3" t="str">
            <v>   HTL Visa Team</v>
          </cell>
          <cell r="B3">
            <v>260600</v>
          </cell>
          <cell r="D3">
            <v>28202</v>
          </cell>
        </row>
        <row r="4">
          <cell r="A4" t="str">
            <v>              SO- BEVERLEY</v>
          </cell>
          <cell r="B4">
            <v>260600</v>
          </cell>
          <cell r="D4">
            <v>28202</v>
          </cell>
        </row>
        <row r="5">
          <cell r="A5" t="str">
            <v>   Team JACKIE2</v>
          </cell>
          <cell r="B5">
            <v>3268191</v>
          </cell>
          <cell r="C5">
            <v>12095284.91</v>
          </cell>
          <cell r="D5">
            <v>115078.41</v>
          </cell>
          <cell r="E5">
            <v>1149297.45</v>
          </cell>
        </row>
        <row r="6">
          <cell r="A6" t="str">
            <v>              TKT-SO-JACKIE 2</v>
          </cell>
          <cell r="C6">
            <v>12095284.91</v>
          </cell>
          <cell r="E6">
            <v>1149297.45</v>
          </cell>
        </row>
        <row r="7">
          <cell r="A7" t="str">
            <v>              SO- JANAKAN</v>
          </cell>
          <cell r="B7">
            <v>2556191</v>
          </cell>
          <cell r="D7">
            <v>77606.41</v>
          </cell>
        </row>
        <row r="8">
          <cell r="A8" t="str">
            <v>              SO- MISHALLE</v>
          </cell>
          <cell r="B8">
            <v>376300</v>
          </cell>
          <cell r="D8">
            <v>12533</v>
          </cell>
        </row>
        <row r="9">
          <cell r="A9" t="str">
            <v>              SO- CHAMILAD</v>
          </cell>
          <cell r="B9">
            <v>335700</v>
          </cell>
          <cell r="D9">
            <v>24939</v>
          </cell>
        </row>
        <row r="10">
          <cell r="A10" t="str">
            <v>   CONTACT CENTER</v>
          </cell>
          <cell r="B10">
            <v>0</v>
          </cell>
          <cell r="D10">
            <v>-500</v>
          </cell>
        </row>
        <row r="11">
          <cell r="A11" t="str">
            <v>              TKT-SO-INDIKA</v>
          </cell>
          <cell r="B11">
            <v>0</v>
          </cell>
          <cell r="D11">
            <v>-1000</v>
          </cell>
        </row>
        <row r="12">
          <cell r="A12" t="str">
            <v>              TKT-SO-RAIZA</v>
          </cell>
          <cell r="D12">
            <v>500</v>
          </cell>
        </row>
        <row r="13">
          <cell r="A13" t="str">
            <v>   Team_Anjie</v>
          </cell>
          <cell r="B13">
            <v>54440959.25</v>
          </cell>
          <cell r="C13">
            <v>47943867</v>
          </cell>
          <cell r="D13">
            <v>3822297.95</v>
          </cell>
          <cell r="E13">
            <v>2963982</v>
          </cell>
        </row>
        <row r="14">
          <cell r="A14" t="str">
            <v>              TKT-SO-ANGIE</v>
          </cell>
          <cell r="C14">
            <v>47943867</v>
          </cell>
          <cell r="E14">
            <v>2963982</v>
          </cell>
        </row>
        <row r="15">
          <cell r="A15" t="str">
            <v>              TKT-SO-SADANA</v>
          </cell>
          <cell r="B15">
            <v>27723115</v>
          </cell>
          <cell r="D15">
            <v>1565619.18</v>
          </cell>
        </row>
        <row r="16">
          <cell r="A16" t="str">
            <v>              TKT-SO-RENUKA</v>
          </cell>
          <cell r="B16">
            <v>8417712.25</v>
          </cell>
          <cell r="D16">
            <v>960571.4</v>
          </cell>
        </row>
        <row r="17">
          <cell r="A17" t="str">
            <v>              TKT-SO-ANJALI</v>
          </cell>
          <cell r="B17">
            <v>7172159</v>
          </cell>
          <cell r="D17">
            <v>590676.23</v>
          </cell>
        </row>
        <row r="18">
          <cell r="A18" t="str">
            <v>              TKT-SO-VINODH</v>
          </cell>
          <cell r="B18">
            <v>3646644</v>
          </cell>
          <cell r="D18">
            <v>192277.57</v>
          </cell>
        </row>
        <row r="19">
          <cell r="A19" t="str">
            <v>              TKT-SO-THUSHARA</v>
          </cell>
          <cell r="B19">
            <v>7481329</v>
          </cell>
          <cell r="D19">
            <v>513153.57</v>
          </cell>
        </row>
        <row r="20">
          <cell r="A20" t="str">
            <v>   Team_Jackie</v>
          </cell>
          <cell r="B20">
            <v>37046890.579999998</v>
          </cell>
          <cell r="C20">
            <v>32853299</v>
          </cell>
          <cell r="D20">
            <v>3615987.59</v>
          </cell>
          <cell r="E20">
            <v>3050690</v>
          </cell>
        </row>
        <row r="21">
          <cell r="A21" t="str">
            <v>              TKT-SO-JACKIE</v>
          </cell>
          <cell r="C21">
            <v>32853299</v>
          </cell>
          <cell r="E21">
            <v>3050690</v>
          </cell>
        </row>
        <row r="22">
          <cell r="A22" t="str">
            <v>              TKT-SO-CHAMILA</v>
          </cell>
          <cell r="B22">
            <v>12697435</v>
          </cell>
          <cell r="D22">
            <v>945159.25</v>
          </cell>
        </row>
        <row r="23">
          <cell r="A23" t="str">
            <v>              TKT-SO-CARMEN</v>
          </cell>
          <cell r="B23">
            <v>2398107</v>
          </cell>
          <cell r="D23">
            <v>199277.37</v>
          </cell>
        </row>
        <row r="24">
          <cell r="A24" t="str">
            <v>              TKT-SO-SUJEEWA</v>
          </cell>
          <cell r="B24">
            <v>3735424.2</v>
          </cell>
          <cell r="D24">
            <v>355548.2</v>
          </cell>
        </row>
        <row r="25">
          <cell r="A25" t="str">
            <v>              TKT-SO-PASANGI</v>
          </cell>
          <cell r="B25">
            <v>9811774</v>
          </cell>
          <cell r="D25">
            <v>1244042.3999999999</v>
          </cell>
        </row>
        <row r="26">
          <cell r="A26" t="str">
            <v>              TKT-SO-AUTHERINE</v>
          </cell>
          <cell r="B26">
            <v>1812612</v>
          </cell>
          <cell r="D26">
            <v>259477.42</v>
          </cell>
        </row>
        <row r="27">
          <cell r="A27" t="str">
            <v>              TKT-SO-ERANDI</v>
          </cell>
          <cell r="B27">
            <v>2748660</v>
          </cell>
          <cell r="D27">
            <v>216768.37</v>
          </cell>
        </row>
        <row r="28">
          <cell r="A28" t="str">
            <v>              TKT-SO-JASON</v>
          </cell>
          <cell r="B28">
            <v>1438493.38</v>
          </cell>
          <cell r="D28">
            <v>91782.38</v>
          </cell>
        </row>
        <row r="29">
          <cell r="A29" t="str">
            <v>              SO-SARAJ</v>
          </cell>
          <cell r="B29">
            <v>2364385</v>
          </cell>
          <cell r="D29">
            <v>302726.2</v>
          </cell>
        </row>
        <row r="30">
          <cell r="A30" t="str">
            <v>              SO- TASNEEM</v>
          </cell>
          <cell r="B30">
            <v>40000</v>
          </cell>
          <cell r="D30">
            <v>1206</v>
          </cell>
        </row>
        <row r="31">
          <cell r="A31" t="str">
            <v>   Team_Rajiv</v>
          </cell>
          <cell r="B31">
            <v>25036855.989999998</v>
          </cell>
          <cell r="C31">
            <v>29869478</v>
          </cell>
          <cell r="D31">
            <v>1877685.93</v>
          </cell>
          <cell r="E31">
            <v>2639829.4</v>
          </cell>
        </row>
        <row r="32">
          <cell r="A32" t="str">
            <v>              TKT-SO-HRG 2</v>
          </cell>
          <cell r="C32">
            <v>29869478</v>
          </cell>
          <cell r="E32">
            <v>2639829.4</v>
          </cell>
        </row>
        <row r="33">
          <cell r="A33" t="str">
            <v>              TKT-SO-RAISHMI</v>
          </cell>
          <cell r="B33">
            <v>7954346.7400000002</v>
          </cell>
          <cell r="D33">
            <v>454867.51</v>
          </cell>
        </row>
        <row r="34">
          <cell r="A34" t="str">
            <v>              TKT-SO-FIONA</v>
          </cell>
          <cell r="B34">
            <v>8317119.25</v>
          </cell>
          <cell r="D34">
            <v>596901.73</v>
          </cell>
        </row>
        <row r="35">
          <cell r="A35" t="str">
            <v>              TKT-SO-SAMARA</v>
          </cell>
          <cell r="B35">
            <v>5931775</v>
          </cell>
          <cell r="D35">
            <v>601249</v>
          </cell>
        </row>
        <row r="36">
          <cell r="A36" t="str">
            <v>              SO-SANJANI</v>
          </cell>
          <cell r="B36">
            <v>2833615</v>
          </cell>
          <cell r="D36">
            <v>224667.69</v>
          </cell>
        </row>
        <row r="37">
          <cell r="A37" t="str">
            <v>   Team_HRG</v>
          </cell>
          <cell r="B37">
            <v>25633751.899999999</v>
          </cell>
          <cell r="C37">
            <v>33322944.5</v>
          </cell>
          <cell r="D37">
            <v>2322085.4500000002</v>
          </cell>
          <cell r="E37">
            <v>2920406.33</v>
          </cell>
        </row>
        <row r="38">
          <cell r="A38" t="str">
            <v>              TKT-SO-RAJ J</v>
          </cell>
          <cell r="B38">
            <v>30000</v>
          </cell>
          <cell r="C38">
            <v>33322944.5</v>
          </cell>
          <cell r="D38">
            <v>17186</v>
          </cell>
          <cell r="E38">
            <v>2920406.33</v>
          </cell>
        </row>
        <row r="39">
          <cell r="A39" t="str">
            <v>              TKT-SO-DILUSHINI</v>
          </cell>
          <cell r="B39">
            <v>13548162.9</v>
          </cell>
          <cell r="D39">
            <v>1139469.53</v>
          </cell>
        </row>
        <row r="40">
          <cell r="A40" t="str">
            <v>              TKT-SO-MARYAN</v>
          </cell>
          <cell r="B40">
            <v>6641913</v>
          </cell>
          <cell r="D40">
            <v>476219.66</v>
          </cell>
        </row>
        <row r="41">
          <cell r="A41" t="str">
            <v>              TKT-SO-RIZLA</v>
          </cell>
          <cell r="B41">
            <v>4234295</v>
          </cell>
          <cell r="D41">
            <v>638541.82999999996</v>
          </cell>
        </row>
        <row r="42">
          <cell r="A42" t="str">
            <v>              SO- NIRMAN</v>
          </cell>
          <cell r="B42">
            <v>1179381</v>
          </cell>
          <cell r="D42">
            <v>50668.43</v>
          </cell>
        </row>
        <row r="43">
          <cell r="A43" t="str">
            <v>   Team_Rapthi</v>
          </cell>
          <cell r="B43">
            <v>20142747.539999999</v>
          </cell>
          <cell r="C43">
            <v>31993342.66</v>
          </cell>
          <cell r="D43">
            <v>654419.42000000004</v>
          </cell>
          <cell r="E43">
            <v>741148.49</v>
          </cell>
        </row>
        <row r="44">
          <cell r="A44" t="str">
            <v>              TKT-SO-RAPTI</v>
          </cell>
          <cell r="C44">
            <v>31993342.66</v>
          </cell>
          <cell r="E44">
            <v>741148.49</v>
          </cell>
        </row>
        <row r="45">
          <cell r="A45" t="str">
            <v>              TKT-SO-PRIYANGA</v>
          </cell>
          <cell r="B45">
            <v>3300627.54</v>
          </cell>
          <cell r="D45">
            <v>221676.27</v>
          </cell>
        </row>
        <row r="46">
          <cell r="A46" t="str">
            <v>              TKT-SO-GOWRI</v>
          </cell>
          <cell r="B46">
            <v>5080425</v>
          </cell>
          <cell r="D46">
            <v>100928.07</v>
          </cell>
        </row>
        <row r="47">
          <cell r="A47" t="str">
            <v>              TKT-SO-SUJITH</v>
          </cell>
          <cell r="B47">
            <v>-56900</v>
          </cell>
          <cell r="D47">
            <v>-600</v>
          </cell>
        </row>
        <row r="48">
          <cell r="A48" t="str">
            <v>              TKT-SO-DAISY</v>
          </cell>
          <cell r="B48">
            <v>5694840</v>
          </cell>
          <cell r="D48">
            <v>194900.08</v>
          </cell>
        </row>
        <row r="49">
          <cell r="A49" t="str">
            <v>              SO-NIHAD</v>
          </cell>
          <cell r="B49">
            <v>3779925</v>
          </cell>
          <cell r="D49">
            <v>84251</v>
          </cell>
        </row>
        <row r="50">
          <cell r="A50" t="str">
            <v>              SO- MUTHUMALI</v>
          </cell>
          <cell r="B50">
            <v>2343830</v>
          </cell>
          <cell r="D50">
            <v>53264</v>
          </cell>
        </row>
        <row r="51">
          <cell r="A51" t="str">
            <v>   Team Rapthi Corporat</v>
          </cell>
          <cell r="B51">
            <v>40814275.170000002</v>
          </cell>
          <cell r="C51">
            <v>41142414.659999996</v>
          </cell>
          <cell r="D51">
            <v>2130741.12</v>
          </cell>
          <cell r="E51">
            <v>1867421.31</v>
          </cell>
        </row>
        <row r="52">
          <cell r="A52" t="str">
            <v>              TKT-SO-AMANDA</v>
          </cell>
          <cell r="B52">
            <v>20618151.600000001</v>
          </cell>
          <cell r="C52">
            <v>41142414.659999996</v>
          </cell>
          <cell r="D52">
            <v>1181598.31</v>
          </cell>
          <cell r="E52">
            <v>1867421.31</v>
          </cell>
        </row>
        <row r="53">
          <cell r="A53" t="str">
            <v>              SO- ERAJNI</v>
          </cell>
          <cell r="B53">
            <v>5075504.75</v>
          </cell>
          <cell r="D53">
            <v>306472.74</v>
          </cell>
        </row>
        <row r="54">
          <cell r="A54" t="str">
            <v>              SO- RAIZA</v>
          </cell>
          <cell r="B54">
            <v>3485522</v>
          </cell>
          <cell r="D54">
            <v>164997.57999999999</v>
          </cell>
        </row>
        <row r="55">
          <cell r="A55" t="str">
            <v>              SO- INDIKA</v>
          </cell>
          <cell r="B55">
            <v>9676396.8200000003</v>
          </cell>
          <cell r="D55">
            <v>331307.34000000003</v>
          </cell>
        </row>
        <row r="56">
          <cell r="A56" t="str">
            <v>              SO- WASSIM</v>
          </cell>
          <cell r="B56">
            <v>1958700</v>
          </cell>
          <cell r="D56">
            <v>146365.15</v>
          </cell>
        </row>
        <row r="57">
          <cell r="A57" t="str">
            <v>   Team Jackie Corporat</v>
          </cell>
          <cell r="B57">
            <v>36388668.899999999</v>
          </cell>
          <cell r="C57">
            <v>31338387</v>
          </cell>
          <cell r="D57">
            <v>1383724.02</v>
          </cell>
          <cell r="E57">
            <v>1304907</v>
          </cell>
        </row>
        <row r="58">
          <cell r="A58" t="str">
            <v>              TKT-SO-GITHENDRA</v>
          </cell>
          <cell r="B58">
            <v>15284947.9</v>
          </cell>
          <cell r="C58">
            <v>31338387</v>
          </cell>
          <cell r="D58">
            <v>567976.6</v>
          </cell>
          <cell r="E58">
            <v>1304907</v>
          </cell>
        </row>
        <row r="59">
          <cell r="A59" t="str">
            <v>              TKT-SO-SENAKA</v>
          </cell>
          <cell r="B59">
            <v>9413962</v>
          </cell>
          <cell r="D59">
            <v>478512</v>
          </cell>
        </row>
        <row r="60">
          <cell r="A60" t="str">
            <v>              TKT-SO-CLIFTON</v>
          </cell>
          <cell r="B60">
            <v>11689759</v>
          </cell>
          <cell r="D60">
            <v>337235.42</v>
          </cell>
        </row>
        <row r="61">
          <cell r="A61" t="str">
            <v>   Team_Wholesale</v>
          </cell>
          <cell r="B61">
            <v>24000</v>
          </cell>
          <cell r="D61">
            <v>1000</v>
          </cell>
        </row>
        <row r="62">
          <cell r="A62" t="str">
            <v>              SO- MANOJ</v>
          </cell>
          <cell r="B62">
            <v>24000</v>
          </cell>
          <cell r="D62">
            <v>1000</v>
          </cell>
        </row>
        <row r="77">
          <cell r="B77">
            <v>243056940.33000001</v>
          </cell>
          <cell r="C77">
            <v>260559017.72999999</v>
          </cell>
          <cell r="D77">
            <v>15950721.889999997</v>
          </cell>
          <cell r="E77">
            <v>16637681.980000002</v>
          </cell>
        </row>
        <row r="78">
          <cell r="B78">
            <v>24000</v>
          </cell>
          <cell r="C78">
            <v>0</v>
          </cell>
          <cell r="D78">
            <v>999.99999999627471</v>
          </cell>
          <cell r="E78">
            <v>0</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PL.XLS"/>
      <sheetName val="CUM-PL.XLS"/>
      <sheetName val="MON-COMP.XLS"/>
      <sheetName val="CUM-COMP.XLS"/>
      <sheetName val="BUD-D.XLS"/>
      <sheetName val="B-SHEET"/>
      <sheetName val="MI-COM"/>
      <sheetName val="STK-DEV"/>
      <sheetName val="FA-ADD"/>
      <sheetName val="BS-COMM"/>
      <sheetName val="Orders"/>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BUD_D_XLS"/>
      <sheetName val="Article"/>
      <sheetName val="CUMAA"/>
      <sheetName val="MON-PL_XLS"/>
      <sheetName val="CUM-PL_XLS"/>
      <sheetName val="MON-COMP_XLS"/>
      <sheetName val="CUM-COMP_XLS"/>
      <sheetName val="BUD-D_XLS"/>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MON-PL_XLS1"/>
      <sheetName val="CUM-PL_XLS1"/>
      <sheetName val="MON-COMP_XLS1"/>
      <sheetName val="CUM-COMP_XLS1"/>
      <sheetName val="BUD-D_XLS1"/>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PCOST"/>
      <sheetName val="LIST"/>
      <sheetName val="Stats"/>
      <sheetName val="BLProf"/>
      <sheetName val="ProjNext"/>
      <sheetName val="Currency"/>
      <sheetName val="Non-Statistical Sampling"/>
      <sheetName val="AR Drop Downs"/>
      <sheetName val="DropDown"/>
      <sheetName val="Sheet3"/>
      <sheetName val="VEHICLE"/>
      <sheetName val="Wk"/>
      <sheetName val="C100"/>
      <sheetName val="Group Sales"/>
      <sheetName val="MDS Cost Centres"/>
      <sheetName val="MDS_Cost_Centres"/>
      <sheetName val="workings"/>
      <sheetName val="Exchange Rate"/>
      <sheetName val="P&amp;L INR"/>
      <sheetName val="Notes INR"/>
      <sheetName val="P&amp;L USD"/>
      <sheetName val="Notes USD"/>
      <sheetName val="Monthly PL Details USD"/>
      <sheetName val="P&amp;L USD Cum"/>
      <sheetName val="Notes USD Cum"/>
      <sheetName val="Monthly PL Details"/>
      <sheetName val="Monthly PL Details Cum"/>
      <sheetName val="Monthly PL Details USD Cum"/>
      <sheetName val="Balance Sheet Details"/>
      <sheetName val="Balance Sheet Details USD"/>
      <sheetName val="BS USD Workings IFRS"/>
      <sheetName val="Cash Flow"/>
      <sheetName val="Sales Data"/>
      <sheetName val="Group_Sales"/>
      <sheetName val="Testing Summary"/>
      <sheetName val="Finishing Chemical"/>
      <sheetName val="RevBgt6-7"/>
      <sheetName val="STOCKS"/>
      <sheetName val="Drop down"/>
      <sheetName val="AA"/>
      <sheetName val="Customer list"/>
      <sheetName val="ZAGEN-All"/>
      <sheetName val="Blue Cover"/>
      <sheetName val="WIP99"/>
      <sheetName val="Control"/>
      <sheetName val="Rate-Jan"/>
      <sheetName val="Cap"/>
      <sheetName val="Sales Budget"/>
    </sheetNames>
    <sheetDataSet>
      <sheetData sheetId="0">
        <row r="2">
          <cell r="B2" t="str">
            <v xml:space="preserve">STYLE </v>
          </cell>
        </row>
      </sheetData>
      <sheetData sheetId="1">
        <row r="2">
          <cell r="B2" t="str">
            <v xml:space="preserve">STYLE </v>
          </cell>
        </row>
      </sheetData>
      <sheetData sheetId="2">
        <row r="2">
          <cell r="B2" t="str">
            <v xml:space="preserve">STYLE </v>
          </cell>
        </row>
      </sheetData>
      <sheetData sheetId="3">
        <row r="2">
          <cell r="B2" t="str">
            <v xml:space="preserve">STYLE </v>
          </cell>
        </row>
      </sheetData>
      <sheetData sheetId="4" refreshError="1">
        <row r="2">
          <cell r="B2" t="str">
            <v xml:space="preserve">STYLE </v>
          </cell>
        </row>
        <row r="3">
          <cell r="U3" t="str">
            <v>FOR THE MONTH ENDED FEBRUARY 1994</v>
          </cell>
          <cell r="AE3" t="str">
            <v>FOR THE MONTH ENDED MARCH 1994</v>
          </cell>
          <cell r="AY3" t="str">
            <v>FOR THE MONTH ENDED APRIL 1994</v>
          </cell>
          <cell r="BI3" t="str">
            <v>FOR THE MONTH ENDED JUNE 1994</v>
          </cell>
          <cell r="BS3" t="str">
            <v>FOR THE MONTH ENDED JULY 1994</v>
          </cell>
          <cell r="CM3" t="str">
            <v>FOR THE MONTH ENDED SEPTEMBER 1994</v>
          </cell>
          <cell r="CW3" t="str">
            <v>FOR THE MONTH ENDED OCTOBER 1994</v>
          </cell>
          <cell r="DG3" t="str">
            <v>FOR THE MONTH ENDED NOVEMBER 1994</v>
          </cell>
          <cell r="DQ3" t="str">
            <v>FOR THE MONTH ENDED DECEMBER 1994</v>
          </cell>
        </row>
        <row r="4">
          <cell r="T4" t="str">
            <v>Run Date:</v>
          </cell>
          <cell r="U4">
            <v>35268.702116898145</v>
          </cell>
          <cell r="AD4" t="str">
            <v>Run Date:</v>
          </cell>
          <cell r="AE4">
            <v>35268.702116898145</v>
          </cell>
          <cell r="AX4" t="str">
            <v>Run Date:</v>
          </cell>
          <cell r="AY4">
            <v>35268.702116898145</v>
          </cell>
          <cell r="BH4" t="str">
            <v>Run Date:</v>
          </cell>
          <cell r="BI4">
            <v>35268.702116898145</v>
          </cell>
          <cell r="BR4" t="str">
            <v>Run Date:</v>
          </cell>
          <cell r="BS4">
            <v>35268.702116898145</v>
          </cell>
          <cell r="CL4" t="str">
            <v>Run Date:</v>
          </cell>
          <cell r="CM4">
            <v>35268.702116898145</v>
          </cell>
          <cell r="CV4" t="str">
            <v>Run Date:</v>
          </cell>
          <cell r="CW4">
            <v>35268.702116898145</v>
          </cell>
          <cell r="DF4" t="str">
            <v>Run Date:</v>
          </cell>
          <cell r="DG4">
            <v>35268.702116898145</v>
          </cell>
          <cell r="DP4" t="str">
            <v>Run Date:</v>
          </cell>
          <cell r="DQ4">
            <v>35268.702116898145</v>
          </cell>
        </row>
        <row r="5">
          <cell r="L5" t="str">
            <v>Total</v>
          </cell>
          <cell r="M5" t="str">
            <v>Purchasing</v>
          </cell>
          <cell r="N5" t="str">
            <v>Production</v>
          </cell>
          <cell r="O5" t="str">
            <v>Warehousing</v>
          </cell>
          <cell r="P5" t="str">
            <v>Mgmt/Admin</v>
          </cell>
          <cell r="Q5" t="str">
            <v>Finance</v>
          </cell>
          <cell r="R5" t="str">
            <v>Export</v>
          </cell>
          <cell r="S5" t="str">
            <v>Shipping</v>
          </cell>
          <cell r="T5" t="str">
            <v>others</v>
          </cell>
          <cell r="U5" t="str">
            <v>Building</v>
          </cell>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AP5" t="str">
            <v>Total</v>
          </cell>
          <cell r="AQ5" t="str">
            <v>Purchasing</v>
          </cell>
          <cell r="AR5" t="str">
            <v>Production</v>
          </cell>
          <cell r="AS5" t="str">
            <v>Warehousing</v>
          </cell>
          <cell r="AT5" t="str">
            <v>Mgmt/Admin</v>
          </cell>
          <cell r="AU5" t="str">
            <v>Finance</v>
          </cell>
          <cell r="AV5" t="str">
            <v>Export</v>
          </cell>
          <cell r="AW5" t="str">
            <v>Shipping</v>
          </cell>
          <cell r="AX5" t="str">
            <v>others</v>
          </cell>
          <cell r="AY5" t="str">
            <v>Building</v>
          </cell>
          <cell r="AZ5" t="str">
            <v>Total</v>
          </cell>
          <cell r="BA5" t="str">
            <v>Purchasing</v>
          </cell>
          <cell r="BB5" t="str">
            <v>Production</v>
          </cell>
          <cell r="BC5" t="str">
            <v>Warehousing</v>
          </cell>
          <cell r="BD5" t="str">
            <v>Mgmt/Admin</v>
          </cell>
          <cell r="BE5" t="str">
            <v>Finance</v>
          </cell>
          <cell r="BF5" t="str">
            <v>Export</v>
          </cell>
          <cell r="BG5" t="str">
            <v>Shipping</v>
          </cell>
          <cell r="BH5" t="str">
            <v>others</v>
          </cell>
          <cell r="BI5" t="str">
            <v>Building</v>
          </cell>
          <cell r="BJ5" t="str">
            <v>Total</v>
          </cell>
          <cell r="BK5" t="str">
            <v>Purchasing</v>
          </cell>
          <cell r="BL5" t="str">
            <v>Production</v>
          </cell>
          <cell r="BM5" t="str">
            <v>Warehousing</v>
          </cell>
          <cell r="BN5" t="str">
            <v>Mgmt/Admin</v>
          </cell>
          <cell r="BO5" t="str">
            <v>Finance</v>
          </cell>
          <cell r="BP5" t="str">
            <v>Export</v>
          </cell>
          <cell r="BQ5" t="str">
            <v>Shipping</v>
          </cell>
          <cell r="BR5" t="str">
            <v>others</v>
          </cell>
          <cell r="BS5" t="str">
            <v>Building</v>
          </cell>
          <cell r="CD5" t="str">
            <v>Total</v>
          </cell>
          <cell r="CE5" t="str">
            <v>Purchasing</v>
          </cell>
          <cell r="CF5" t="str">
            <v>Production</v>
          </cell>
          <cell r="CG5" t="str">
            <v>Warehousing</v>
          </cell>
          <cell r="CH5" t="str">
            <v>Mgmt/Admin</v>
          </cell>
          <cell r="CI5" t="str">
            <v>Finance</v>
          </cell>
          <cell r="CJ5" t="str">
            <v>Export</v>
          </cell>
          <cell r="CK5" t="str">
            <v>Shipping</v>
          </cell>
          <cell r="CL5" t="str">
            <v>others</v>
          </cell>
          <cell r="CM5" t="str">
            <v>Building</v>
          </cell>
          <cell r="CN5" t="str">
            <v>Total</v>
          </cell>
          <cell r="CO5" t="str">
            <v>Purchasing</v>
          </cell>
          <cell r="CP5" t="str">
            <v>Production</v>
          </cell>
          <cell r="CQ5" t="str">
            <v>Warehousing</v>
          </cell>
          <cell r="CR5" t="str">
            <v>Mgmt/Admin</v>
          </cell>
          <cell r="CS5" t="str">
            <v>Finance</v>
          </cell>
          <cell r="CT5" t="str">
            <v>Export</v>
          </cell>
          <cell r="CU5" t="str">
            <v>Shipping</v>
          </cell>
          <cell r="CV5" t="str">
            <v>others</v>
          </cell>
          <cell r="CW5" t="str">
            <v>Building</v>
          </cell>
          <cell r="CX5" t="str">
            <v>Total</v>
          </cell>
          <cell r="CY5" t="str">
            <v>Purchasing</v>
          </cell>
          <cell r="CZ5" t="str">
            <v>Production</v>
          </cell>
          <cell r="DA5" t="str">
            <v>Warehousing</v>
          </cell>
          <cell r="DB5" t="str">
            <v>Mgmt/Admin</v>
          </cell>
          <cell r="DC5" t="str">
            <v>Finance</v>
          </cell>
          <cell r="DD5" t="str">
            <v>Export</v>
          </cell>
          <cell r="DE5" t="str">
            <v>Shipping</v>
          </cell>
          <cell r="DF5" t="str">
            <v>others</v>
          </cell>
          <cell r="DG5" t="str">
            <v>Building</v>
          </cell>
          <cell r="DH5" t="str">
            <v>Total</v>
          </cell>
          <cell r="DI5" t="str">
            <v>Purchasing</v>
          </cell>
          <cell r="DJ5" t="str">
            <v>Production</v>
          </cell>
          <cell r="DK5" t="str">
            <v>Warehousing</v>
          </cell>
          <cell r="DL5" t="str">
            <v>Mgmt/Admin</v>
          </cell>
          <cell r="DM5" t="str">
            <v>Finance</v>
          </cell>
          <cell r="DN5" t="str">
            <v>Export</v>
          </cell>
          <cell r="DO5" t="str">
            <v>Shipping</v>
          </cell>
          <cell r="DP5" t="str">
            <v>others</v>
          </cell>
          <cell r="DQ5" t="str">
            <v>Building</v>
          </cell>
        </row>
        <row r="6">
          <cell r="L6">
            <v>638</v>
          </cell>
          <cell r="N6">
            <v>363</v>
          </cell>
          <cell r="O6">
            <v>275</v>
          </cell>
          <cell r="V6">
            <v>638</v>
          </cell>
          <cell r="X6">
            <v>363</v>
          </cell>
          <cell r="Y6">
            <v>275</v>
          </cell>
          <cell r="AP6">
            <v>663</v>
          </cell>
          <cell r="AR6">
            <v>388</v>
          </cell>
          <cell r="AS6">
            <v>275</v>
          </cell>
          <cell r="AZ6">
            <v>663</v>
          </cell>
          <cell r="BB6">
            <v>388</v>
          </cell>
          <cell r="BC6">
            <v>275</v>
          </cell>
          <cell r="BL6">
            <v>0</v>
          </cell>
          <cell r="CF6">
            <v>0</v>
          </cell>
          <cell r="CP6">
            <v>0</v>
          </cell>
          <cell r="CZ6">
            <v>0</v>
          </cell>
          <cell r="DJ6">
            <v>0</v>
          </cell>
        </row>
        <row r="7">
          <cell r="L7">
            <v>2604</v>
          </cell>
          <cell r="M7">
            <v>26</v>
          </cell>
          <cell r="N7">
            <v>1785</v>
          </cell>
          <cell r="O7">
            <v>139</v>
          </cell>
          <cell r="P7">
            <v>68</v>
          </cell>
          <cell r="S7">
            <v>182</v>
          </cell>
          <cell r="T7">
            <v>404</v>
          </cell>
          <cell r="V7">
            <v>2711</v>
          </cell>
          <cell r="W7">
            <v>26</v>
          </cell>
          <cell r="X7">
            <v>1915</v>
          </cell>
          <cell r="Y7">
            <v>139</v>
          </cell>
          <cell r="Z7">
            <v>68</v>
          </cell>
          <cell r="AC7">
            <v>206</v>
          </cell>
          <cell r="AD7">
            <v>357</v>
          </cell>
          <cell r="AP7">
            <v>2733</v>
          </cell>
          <cell r="AQ7">
            <v>26</v>
          </cell>
          <cell r="AR7">
            <v>1852</v>
          </cell>
          <cell r="AS7">
            <v>139</v>
          </cell>
          <cell r="AT7">
            <v>78</v>
          </cell>
          <cell r="AW7">
            <v>229</v>
          </cell>
          <cell r="AX7">
            <v>409</v>
          </cell>
          <cell r="AZ7">
            <v>2838</v>
          </cell>
          <cell r="BA7">
            <v>27</v>
          </cell>
          <cell r="BB7">
            <v>1929</v>
          </cell>
          <cell r="BC7">
            <v>148</v>
          </cell>
          <cell r="BD7">
            <v>78</v>
          </cell>
          <cell r="BG7">
            <v>229</v>
          </cell>
          <cell r="BH7">
            <v>427</v>
          </cell>
          <cell r="BL7">
            <v>0</v>
          </cell>
          <cell r="BM7">
            <v>0</v>
          </cell>
          <cell r="BQ7">
            <v>0</v>
          </cell>
          <cell r="CF7">
            <v>0</v>
          </cell>
          <cell r="CG7">
            <v>0</v>
          </cell>
          <cell r="CK7">
            <v>0</v>
          </cell>
          <cell r="CP7">
            <v>0</v>
          </cell>
          <cell r="CQ7">
            <v>0</v>
          </cell>
          <cell r="CU7">
            <v>0</v>
          </cell>
          <cell r="CZ7">
            <v>0</v>
          </cell>
          <cell r="DA7">
            <v>0</v>
          </cell>
          <cell r="DE7">
            <v>0</v>
          </cell>
          <cell r="DJ7">
            <v>0</v>
          </cell>
          <cell r="DK7">
            <v>0</v>
          </cell>
          <cell r="DO7">
            <v>0</v>
          </cell>
        </row>
        <row r="8">
          <cell r="L8">
            <v>803</v>
          </cell>
          <cell r="U8">
            <v>803</v>
          </cell>
          <cell r="V8">
            <v>815</v>
          </cell>
          <cell r="AE8">
            <v>815</v>
          </cell>
          <cell r="AP8">
            <v>841</v>
          </cell>
          <cell r="AY8">
            <v>841</v>
          </cell>
          <cell r="AZ8">
            <v>854</v>
          </cell>
          <cell r="BI8">
            <v>854</v>
          </cell>
          <cell r="BS8">
            <v>0</v>
          </cell>
          <cell r="CM8">
            <v>0</v>
          </cell>
          <cell r="CW8">
            <v>0</v>
          </cell>
          <cell r="DG8">
            <v>0</v>
          </cell>
          <cell r="DQ8">
            <v>0</v>
          </cell>
        </row>
        <row r="9">
          <cell r="L9">
            <v>831</v>
          </cell>
          <cell r="N9">
            <v>831</v>
          </cell>
          <cell r="V9">
            <v>866</v>
          </cell>
          <cell r="X9">
            <v>866</v>
          </cell>
          <cell r="AP9">
            <v>900</v>
          </cell>
          <cell r="AR9">
            <v>900</v>
          </cell>
          <cell r="AZ9">
            <v>925</v>
          </cell>
          <cell r="BB9">
            <v>925</v>
          </cell>
          <cell r="BL9">
            <v>0</v>
          </cell>
          <cell r="CF9">
            <v>0</v>
          </cell>
          <cell r="CP9">
            <v>0</v>
          </cell>
          <cell r="CZ9">
            <v>0</v>
          </cell>
          <cell r="DJ9">
            <v>0</v>
          </cell>
        </row>
        <row r="10">
          <cell r="L10">
            <v>125</v>
          </cell>
          <cell r="N10">
            <v>125</v>
          </cell>
          <cell r="V10">
            <v>242</v>
          </cell>
          <cell r="X10">
            <v>242</v>
          </cell>
          <cell r="AP10">
            <v>164</v>
          </cell>
          <cell r="AR10">
            <v>164</v>
          </cell>
          <cell r="AZ10">
            <v>649</v>
          </cell>
          <cell r="BB10">
            <v>649</v>
          </cell>
          <cell r="BL10">
            <v>0</v>
          </cell>
          <cell r="CF10">
            <v>0</v>
          </cell>
          <cell r="CP10">
            <v>0</v>
          </cell>
          <cell r="CZ10">
            <v>0</v>
          </cell>
          <cell r="DJ10">
            <v>0</v>
          </cell>
        </row>
        <row r="11">
          <cell r="L11">
            <v>804</v>
          </cell>
          <cell r="N11">
            <v>804</v>
          </cell>
          <cell r="V11">
            <v>804</v>
          </cell>
          <cell r="X11">
            <v>804</v>
          </cell>
          <cell r="AP11">
            <v>902</v>
          </cell>
          <cell r="AR11">
            <v>902</v>
          </cell>
          <cell r="AZ11">
            <v>904</v>
          </cell>
          <cell r="BB11">
            <v>904</v>
          </cell>
          <cell r="BL11">
            <v>0</v>
          </cell>
          <cell r="CF11">
            <v>0</v>
          </cell>
          <cell r="CP11">
            <v>0</v>
          </cell>
          <cell r="CZ11">
            <v>0</v>
          </cell>
          <cell r="DJ11">
            <v>0</v>
          </cell>
        </row>
        <row r="12">
          <cell r="L12">
            <v>299</v>
          </cell>
          <cell r="U12">
            <v>299</v>
          </cell>
          <cell r="V12">
            <v>299</v>
          </cell>
          <cell r="AE12">
            <v>299</v>
          </cell>
          <cell r="AP12">
            <v>299</v>
          </cell>
          <cell r="AY12">
            <v>299</v>
          </cell>
          <cell r="AZ12">
            <v>299</v>
          </cell>
          <cell r="BI12">
            <v>299</v>
          </cell>
          <cell r="BS12">
            <v>0</v>
          </cell>
          <cell r="CM12">
            <v>0</v>
          </cell>
          <cell r="CW12">
            <v>0</v>
          </cell>
          <cell r="DG12">
            <v>0</v>
          </cell>
          <cell r="DQ12">
            <v>0</v>
          </cell>
        </row>
        <row r="13">
          <cell r="L13">
            <v>4200</v>
          </cell>
          <cell r="M13">
            <v>164</v>
          </cell>
          <cell r="N13">
            <v>1727</v>
          </cell>
          <cell r="O13">
            <v>124</v>
          </cell>
          <cell r="P13">
            <v>1885</v>
          </cell>
          <cell r="S13">
            <v>138</v>
          </cell>
          <cell r="T13">
            <v>162</v>
          </cell>
          <cell r="V13">
            <v>4337</v>
          </cell>
          <cell r="W13">
            <v>164</v>
          </cell>
          <cell r="X13">
            <v>1843</v>
          </cell>
          <cell r="Y13">
            <v>124</v>
          </cell>
          <cell r="Z13">
            <v>1906</v>
          </cell>
          <cell r="AC13">
            <v>138</v>
          </cell>
          <cell r="AD13">
            <v>162</v>
          </cell>
          <cell r="AP13">
            <v>4360</v>
          </cell>
          <cell r="AQ13">
            <v>164</v>
          </cell>
          <cell r="AR13">
            <v>1864</v>
          </cell>
          <cell r="AS13">
            <v>124</v>
          </cell>
          <cell r="AT13">
            <v>1908</v>
          </cell>
          <cell r="AW13">
            <v>138</v>
          </cell>
          <cell r="AX13">
            <v>162</v>
          </cell>
          <cell r="AZ13">
            <v>4381</v>
          </cell>
          <cell r="BA13">
            <v>164</v>
          </cell>
          <cell r="BB13">
            <v>1879</v>
          </cell>
          <cell r="BC13">
            <v>124</v>
          </cell>
          <cell r="BD13">
            <v>1914</v>
          </cell>
          <cell r="BG13">
            <v>138</v>
          </cell>
          <cell r="BH13">
            <v>162</v>
          </cell>
          <cell r="BK13">
            <v>0</v>
          </cell>
          <cell r="BL13">
            <v>0</v>
          </cell>
          <cell r="BM13">
            <v>0</v>
          </cell>
          <cell r="BN13">
            <v>0</v>
          </cell>
          <cell r="BQ13">
            <v>0</v>
          </cell>
          <cell r="BR13">
            <v>0</v>
          </cell>
          <cell r="CE13">
            <v>0</v>
          </cell>
          <cell r="CF13">
            <v>0</v>
          </cell>
          <cell r="CG13">
            <v>0</v>
          </cell>
          <cell r="CH13">
            <v>0</v>
          </cell>
          <cell r="CK13">
            <v>0</v>
          </cell>
          <cell r="CL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0</v>
          </cell>
          <cell r="DM13">
            <v>0</v>
          </cell>
          <cell r="DN13">
            <v>0</v>
          </cell>
          <cell r="DO13">
            <v>0</v>
          </cell>
          <cell r="DP13">
            <v>0</v>
          </cell>
          <cell r="DQ13">
            <v>0</v>
          </cell>
        </row>
        <row r="14">
          <cell r="L14">
            <v>1626</v>
          </cell>
          <cell r="N14">
            <v>1626</v>
          </cell>
          <cell r="V14">
            <v>1636</v>
          </cell>
          <cell r="X14">
            <v>1636</v>
          </cell>
          <cell r="AP14">
            <v>1656</v>
          </cell>
          <cell r="AR14">
            <v>1656</v>
          </cell>
          <cell r="AZ14">
            <v>1666</v>
          </cell>
          <cell r="BB14">
            <v>1666</v>
          </cell>
          <cell r="BL14">
            <v>0</v>
          </cell>
          <cell r="CF14">
            <v>0</v>
          </cell>
          <cell r="CP14">
            <v>0</v>
          </cell>
          <cell r="CZ14">
            <v>0</v>
          </cell>
          <cell r="DJ14">
            <v>0</v>
          </cell>
        </row>
        <row r="15">
          <cell r="L15">
            <v>51</v>
          </cell>
          <cell r="P15">
            <v>51</v>
          </cell>
          <cell r="V15">
            <v>52</v>
          </cell>
          <cell r="Z15">
            <v>52</v>
          </cell>
          <cell r="AP15">
            <v>52</v>
          </cell>
          <cell r="AT15">
            <v>52</v>
          </cell>
          <cell r="AZ15">
            <v>53</v>
          </cell>
          <cell r="BD15">
            <v>53</v>
          </cell>
          <cell r="BN15">
            <v>0</v>
          </cell>
          <cell r="CH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row>
        <row r="16">
          <cell r="L16">
            <v>561</v>
          </cell>
          <cell r="M16">
            <v>4.9607843137254903</v>
          </cell>
          <cell r="N16">
            <v>489.1764705882353</v>
          </cell>
          <cell r="O16">
            <v>12.078431372549019</v>
          </cell>
          <cell r="P16">
            <v>29.117647058823529</v>
          </cell>
          <cell r="S16">
            <v>12.725490196078431</v>
          </cell>
          <cell r="T16">
            <v>12.941176470588236</v>
          </cell>
          <cell r="V16">
            <v>797</v>
          </cell>
          <cell r="W16">
            <v>7.0476739715494041</v>
          </cell>
          <cell r="X16">
            <v>694.96193771626292</v>
          </cell>
          <cell r="Y16">
            <v>17.159554017685505</v>
          </cell>
          <cell r="Z16">
            <v>41.366782006920417</v>
          </cell>
          <cell r="AC16">
            <v>18.078815840061516</v>
          </cell>
          <cell r="AD16">
            <v>18.385236447520185</v>
          </cell>
          <cell r="AP16">
            <v>729</v>
          </cell>
          <cell r="AQ16">
            <v>6.4463667820069208</v>
          </cell>
          <cell r="AR16">
            <v>635.66782006920414</v>
          </cell>
          <cell r="AS16">
            <v>15.695501730103807</v>
          </cell>
          <cell r="AT16">
            <v>37.837370242214533</v>
          </cell>
          <cell r="AW16">
            <v>16.536332179930795</v>
          </cell>
          <cell r="AX16">
            <v>16.816608996539792</v>
          </cell>
          <cell r="AZ16">
            <v>614</v>
          </cell>
          <cell r="BA16">
            <v>5.4294502114571319</v>
          </cell>
          <cell r="BB16">
            <v>535.39100346020757</v>
          </cell>
          <cell r="BC16">
            <v>13.219530949634756</v>
          </cell>
          <cell r="BD16">
            <v>31.868512110726645</v>
          </cell>
          <cell r="BG16">
            <v>13.927720107650904</v>
          </cell>
          <cell r="BH16">
            <v>14.163783160322954</v>
          </cell>
          <cell r="BK16">
            <v>0</v>
          </cell>
          <cell r="BL16">
            <v>0</v>
          </cell>
          <cell r="BM16">
            <v>0</v>
          </cell>
          <cell r="BN16">
            <v>0</v>
          </cell>
          <cell r="BQ16">
            <v>0</v>
          </cell>
          <cell r="BR16">
            <v>0</v>
          </cell>
          <cell r="CE16">
            <v>0</v>
          </cell>
          <cell r="CF16">
            <v>0</v>
          </cell>
          <cell r="CG16">
            <v>0</v>
          </cell>
          <cell r="CH16">
            <v>0</v>
          </cell>
          <cell r="CK16">
            <v>0</v>
          </cell>
          <cell r="CL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0</v>
          </cell>
          <cell r="DN16">
            <v>0</v>
          </cell>
          <cell r="DO16">
            <v>0</v>
          </cell>
          <cell r="DP16">
            <v>0</v>
          </cell>
          <cell r="DQ16">
            <v>0</v>
          </cell>
        </row>
        <row r="17">
          <cell r="L17">
            <v>96</v>
          </cell>
          <cell r="N17">
            <v>96</v>
          </cell>
          <cell r="V17">
            <v>100</v>
          </cell>
          <cell r="X17">
            <v>100</v>
          </cell>
          <cell r="AP17">
            <v>106</v>
          </cell>
          <cell r="AR17">
            <v>106</v>
          </cell>
          <cell r="AZ17">
            <v>109</v>
          </cell>
          <cell r="BB17">
            <v>109</v>
          </cell>
          <cell r="BL17">
            <v>0</v>
          </cell>
          <cell r="CF17">
            <v>0</v>
          </cell>
          <cell r="CP17">
            <v>0</v>
          </cell>
          <cell r="CZ17">
            <v>0</v>
          </cell>
          <cell r="DJ17">
            <v>0</v>
          </cell>
        </row>
        <row r="18">
          <cell r="L18">
            <v>240</v>
          </cell>
          <cell r="M18">
            <v>19</v>
          </cell>
          <cell r="N18">
            <v>56</v>
          </cell>
          <cell r="O18">
            <v>25</v>
          </cell>
          <cell r="P18">
            <v>105</v>
          </cell>
          <cell r="S18">
            <v>17</v>
          </cell>
          <cell r="T18">
            <v>18</v>
          </cell>
          <cell r="V18">
            <v>243</v>
          </cell>
          <cell r="W18">
            <v>19</v>
          </cell>
          <cell r="X18">
            <v>56</v>
          </cell>
          <cell r="Y18">
            <v>25</v>
          </cell>
          <cell r="Z18">
            <v>108</v>
          </cell>
          <cell r="AC18">
            <v>17</v>
          </cell>
          <cell r="AD18">
            <v>18</v>
          </cell>
          <cell r="AP18">
            <v>258</v>
          </cell>
          <cell r="AQ18">
            <v>19</v>
          </cell>
          <cell r="AR18">
            <v>56</v>
          </cell>
          <cell r="AS18">
            <v>25</v>
          </cell>
          <cell r="AT18">
            <v>111</v>
          </cell>
          <cell r="AW18">
            <v>29</v>
          </cell>
          <cell r="AX18">
            <v>18</v>
          </cell>
          <cell r="AZ18">
            <v>247</v>
          </cell>
          <cell r="BA18">
            <v>19</v>
          </cell>
          <cell r="BB18">
            <v>56</v>
          </cell>
          <cell r="BC18">
            <v>25</v>
          </cell>
          <cell r="BD18">
            <v>112</v>
          </cell>
          <cell r="BG18">
            <v>17</v>
          </cell>
          <cell r="BH18">
            <v>18</v>
          </cell>
          <cell r="BK18">
            <v>0</v>
          </cell>
          <cell r="BL18">
            <v>0</v>
          </cell>
          <cell r="BM18">
            <v>0</v>
          </cell>
          <cell r="BN18">
            <v>0</v>
          </cell>
          <cell r="BQ18">
            <v>0</v>
          </cell>
          <cell r="BR18">
            <v>0</v>
          </cell>
          <cell r="CE18">
            <v>0</v>
          </cell>
          <cell r="CF18">
            <v>0</v>
          </cell>
          <cell r="CG18">
            <v>0</v>
          </cell>
          <cell r="CH18">
            <v>0</v>
          </cell>
          <cell r="CK18">
            <v>0</v>
          </cell>
          <cell r="CL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Q18">
            <v>0</v>
          </cell>
        </row>
        <row r="19">
          <cell r="L19">
            <v>793</v>
          </cell>
          <cell r="M19">
            <v>144</v>
          </cell>
          <cell r="N19">
            <v>77</v>
          </cell>
          <cell r="P19">
            <v>510</v>
          </cell>
          <cell r="S19">
            <v>62</v>
          </cell>
          <cell r="V19">
            <v>797</v>
          </cell>
          <cell r="W19">
            <v>144</v>
          </cell>
          <cell r="X19">
            <v>77</v>
          </cell>
          <cell r="Z19">
            <v>510</v>
          </cell>
          <cell r="AC19">
            <v>66</v>
          </cell>
          <cell r="AP19">
            <v>797</v>
          </cell>
          <cell r="AQ19">
            <v>144</v>
          </cell>
          <cell r="AR19">
            <v>77</v>
          </cell>
          <cell r="AT19">
            <v>510</v>
          </cell>
          <cell r="AW19">
            <v>66</v>
          </cell>
          <cell r="AZ19">
            <v>799</v>
          </cell>
          <cell r="BA19">
            <v>144</v>
          </cell>
          <cell r="BB19">
            <v>77</v>
          </cell>
          <cell r="BD19">
            <v>509</v>
          </cell>
          <cell r="BG19">
            <v>69</v>
          </cell>
          <cell r="BK19">
            <v>0</v>
          </cell>
          <cell r="BL19">
            <v>0</v>
          </cell>
          <cell r="BM19">
            <v>0</v>
          </cell>
          <cell r="BN19">
            <v>0</v>
          </cell>
          <cell r="BQ19">
            <v>0</v>
          </cell>
          <cell r="BR19">
            <v>0</v>
          </cell>
          <cell r="CE19">
            <v>0</v>
          </cell>
          <cell r="CF19">
            <v>0</v>
          </cell>
          <cell r="CG19">
            <v>0</v>
          </cell>
          <cell r="CH19">
            <v>0</v>
          </cell>
          <cell r="CK19">
            <v>0</v>
          </cell>
          <cell r="CL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row>
        <row r="20">
          <cell r="L20">
            <v>262</v>
          </cell>
          <cell r="P20">
            <v>131</v>
          </cell>
          <cell r="U20">
            <v>131</v>
          </cell>
          <cell r="V20">
            <v>264</v>
          </cell>
          <cell r="Z20">
            <v>132</v>
          </cell>
          <cell r="AE20">
            <v>132</v>
          </cell>
          <cell r="AP20">
            <v>268</v>
          </cell>
          <cell r="AT20">
            <v>134</v>
          </cell>
          <cell r="AY20">
            <v>134</v>
          </cell>
          <cell r="AZ20">
            <v>268</v>
          </cell>
          <cell r="BD20">
            <v>134</v>
          </cell>
          <cell r="BI20">
            <v>134</v>
          </cell>
          <cell r="BN20">
            <v>0</v>
          </cell>
          <cell r="BS20">
            <v>0</v>
          </cell>
          <cell r="CH20">
            <v>0</v>
          </cell>
          <cell r="CM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row>
        <row r="21">
          <cell r="L21">
            <v>196</v>
          </cell>
          <cell r="P21">
            <v>196</v>
          </cell>
          <cell r="V21">
            <v>196</v>
          </cell>
          <cell r="Z21">
            <v>196</v>
          </cell>
          <cell r="AP21">
            <v>196</v>
          </cell>
          <cell r="AT21">
            <v>196</v>
          </cell>
          <cell r="AZ21">
            <v>198</v>
          </cell>
          <cell r="BD21">
            <v>198</v>
          </cell>
          <cell r="BN21">
            <v>0</v>
          </cell>
          <cell r="CH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0</v>
          </cell>
          <cell r="DM21">
            <v>0</v>
          </cell>
          <cell r="DN21">
            <v>0</v>
          </cell>
          <cell r="DO21">
            <v>0</v>
          </cell>
          <cell r="DP21">
            <v>0</v>
          </cell>
          <cell r="DQ21">
            <v>0</v>
          </cell>
        </row>
        <row r="22">
          <cell r="L22">
            <v>1068</v>
          </cell>
          <cell r="M22">
            <v>22</v>
          </cell>
          <cell r="N22">
            <v>934</v>
          </cell>
          <cell r="O22">
            <v>3</v>
          </cell>
          <cell r="P22">
            <v>70</v>
          </cell>
          <cell r="S22">
            <v>21</v>
          </cell>
          <cell r="T22">
            <v>18</v>
          </cell>
          <cell r="V22">
            <v>1078</v>
          </cell>
          <cell r="W22">
            <v>22</v>
          </cell>
          <cell r="X22">
            <v>936</v>
          </cell>
          <cell r="Y22">
            <v>3</v>
          </cell>
          <cell r="Z22">
            <v>78</v>
          </cell>
          <cell r="AC22">
            <v>21</v>
          </cell>
          <cell r="AD22">
            <v>18</v>
          </cell>
          <cell r="AP22">
            <v>1083</v>
          </cell>
          <cell r="AQ22">
            <v>22</v>
          </cell>
          <cell r="AR22">
            <v>941</v>
          </cell>
          <cell r="AS22">
            <v>3</v>
          </cell>
          <cell r="AT22">
            <v>78</v>
          </cell>
          <cell r="AW22">
            <v>21</v>
          </cell>
          <cell r="AX22">
            <v>18</v>
          </cell>
          <cell r="AZ22">
            <v>1234</v>
          </cell>
          <cell r="BA22">
            <v>22</v>
          </cell>
          <cell r="BB22">
            <v>1092</v>
          </cell>
          <cell r="BC22">
            <v>3</v>
          </cell>
          <cell r="BD22">
            <v>78</v>
          </cell>
          <cell r="BG22">
            <v>21</v>
          </cell>
          <cell r="BH22">
            <v>18</v>
          </cell>
          <cell r="BK22">
            <v>0</v>
          </cell>
          <cell r="BL22">
            <v>0</v>
          </cell>
          <cell r="BM22">
            <v>0</v>
          </cell>
          <cell r="BN22">
            <v>0</v>
          </cell>
          <cell r="BP22">
            <v>0</v>
          </cell>
          <cell r="BQ22">
            <v>0</v>
          </cell>
          <cell r="BR22">
            <v>0</v>
          </cell>
          <cell r="CE22">
            <v>0</v>
          </cell>
          <cell r="CF22">
            <v>0</v>
          </cell>
          <cell r="CG22">
            <v>0</v>
          </cell>
          <cell r="CH22">
            <v>0</v>
          </cell>
          <cell r="CJ22">
            <v>0</v>
          </cell>
          <cell r="CK22">
            <v>0</v>
          </cell>
          <cell r="CL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row>
        <row r="23">
          <cell r="L23">
            <v>30</v>
          </cell>
          <cell r="P23">
            <v>30</v>
          </cell>
          <cell r="V23">
            <v>30</v>
          </cell>
          <cell r="Z23">
            <v>30</v>
          </cell>
          <cell r="AP23">
            <v>30</v>
          </cell>
          <cell r="AT23">
            <v>30</v>
          </cell>
          <cell r="AZ23">
            <v>30</v>
          </cell>
          <cell r="BD23">
            <v>30</v>
          </cell>
          <cell r="BN23">
            <v>0</v>
          </cell>
          <cell r="CH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row>
        <row r="24">
          <cell r="L24">
            <v>74</v>
          </cell>
          <cell r="P24">
            <v>74</v>
          </cell>
          <cell r="V24">
            <v>74</v>
          </cell>
          <cell r="Z24">
            <v>74</v>
          </cell>
          <cell r="AP24">
            <v>74</v>
          </cell>
          <cell r="AT24">
            <v>74</v>
          </cell>
          <cell r="AZ24">
            <v>74</v>
          </cell>
          <cell r="BD24">
            <v>74</v>
          </cell>
          <cell r="BN24">
            <v>0</v>
          </cell>
          <cell r="CH24">
            <v>0</v>
          </cell>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v>0</v>
          </cell>
          <cell r="DN24">
            <v>0</v>
          </cell>
          <cell r="DO24">
            <v>0</v>
          </cell>
          <cell r="DP24">
            <v>0</v>
          </cell>
          <cell r="DQ24">
            <v>0</v>
          </cell>
        </row>
        <row r="25">
          <cell r="L25">
            <v>30</v>
          </cell>
          <cell r="P25">
            <v>30</v>
          </cell>
          <cell r="V25">
            <v>30</v>
          </cell>
          <cell r="Z25">
            <v>30</v>
          </cell>
          <cell r="AP25">
            <v>30</v>
          </cell>
          <cell r="AT25">
            <v>30</v>
          </cell>
          <cell r="AZ25">
            <v>30</v>
          </cell>
          <cell r="BD25">
            <v>30</v>
          </cell>
          <cell r="BK25">
            <v>0</v>
          </cell>
          <cell r="BL25">
            <v>0</v>
          </cell>
          <cell r="BM25">
            <v>0</v>
          </cell>
          <cell r="BN25">
            <v>0</v>
          </cell>
          <cell r="BQ25">
            <v>0</v>
          </cell>
          <cell r="BR25">
            <v>0</v>
          </cell>
          <cell r="CE25">
            <v>0</v>
          </cell>
          <cell r="CF25">
            <v>0</v>
          </cell>
          <cell r="CG25">
            <v>0</v>
          </cell>
          <cell r="CH25">
            <v>0</v>
          </cell>
          <cell r="CK25">
            <v>0</v>
          </cell>
          <cell r="CL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row>
        <row r="26">
          <cell r="L26">
            <v>136</v>
          </cell>
          <cell r="N26">
            <v>11</v>
          </cell>
          <cell r="P26">
            <v>125</v>
          </cell>
          <cell r="V26">
            <v>268</v>
          </cell>
          <cell r="X26">
            <v>11</v>
          </cell>
          <cell r="Z26">
            <v>257</v>
          </cell>
          <cell r="AP26">
            <v>148</v>
          </cell>
          <cell r="AR26">
            <v>11</v>
          </cell>
          <cell r="AT26">
            <v>137</v>
          </cell>
          <cell r="AZ26">
            <v>165</v>
          </cell>
          <cell r="BA26">
            <v>15</v>
          </cell>
          <cell r="BB26">
            <v>11</v>
          </cell>
          <cell r="BC26">
            <v>5</v>
          </cell>
          <cell r="BD26">
            <v>134</v>
          </cell>
          <cell r="BN26">
            <v>0</v>
          </cell>
          <cell r="CH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0</v>
          </cell>
          <cell r="DF26">
            <v>0</v>
          </cell>
          <cell r="DG26">
            <v>0</v>
          </cell>
          <cell r="DH26">
            <v>0</v>
          </cell>
          <cell r="DI26">
            <v>0</v>
          </cell>
          <cell r="DJ26">
            <v>0</v>
          </cell>
          <cell r="DK26">
            <v>0</v>
          </cell>
          <cell r="DL26">
            <v>0</v>
          </cell>
          <cell r="DM26">
            <v>0</v>
          </cell>
          <cell r="DN26">
            <v>0</v>
          </cell>
          <cell r="DO26">
            <v>0</v>
          </cell>
          <cell r="DP26">
            <v>0</v>
          </cell>
          <cell r="DQ26">
            <v>0</v>
          </cell>
        </row>
        <row r="27">
          <cell r="L27">
            <v>0</v>
          </cell>
          <cell r="V27">
            <v>62</v>
          </cell>
          <cell r="Z27">
            <v>62</v>
          </cell>
          <cell r="AP27">
            <v>0</v>
          </cell>
          <cell r="AT27">
            <v>0</v>
          </cell>
          <cell r="AZ27">
            <v>0</v>
          </cell>
          <cell r="BD27">
            <v>0</v>
          </cell>
          <cell r="BK27">
            <v>0</v>
          </cell>
          <cell r="BL27">
            <v>0</v>
          </cell>
          <cell r="BM27">
            <v>0</v>
          </cell>
          <cell r="BN27">
            <v>0</v>
          </cell>
          <cell r="BQ27">
            <v>0</v>
          </cell>
          <cell r="BR27">
            <v>0</v>
          </cell>
          <cell r="CE27">
            <v>0</v>
          </cell>
          <cell r="CF27">
            <v>0</v>
          </cell>
          <cell r="CG27">
            <v>0</v>
          </cell>
          <cell r="CH27">
            <v>0</v>
          </cell>
          <cell r="CK27">
            <v>0</v>
          </cell>
          <cell r="CL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row>
        <row r="28">
          <cell r="L28">
            <v>54</v>
          </cell>
          <cell r="P28">
            <v>54</v>
          </cell>
          <cell r="V28">
            <v>54</v>
          </cell>
          <cell r="Z28">
            <v>54</v>
          </cell>
          <cell r="AP28">
            <v>54</v>
          </cell>
          <cell r="AT28">
            <v>54</v>
          </cell>
          <cell r="AZ28">
            <v>54</v>
          </cell>
          <cell r="BD28">
            <v>54</v>
          </cell>
          <cell r="BN28">
            <v>0</v>
          </cell>
          <cell r="CH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row>
        <row r="29">
          <cell r="L29">
            <v>89</v>
          </cell>
          <cell r="T29">
            <v>89</v>
          </cell>
          <cell r="V29">
            <v>89</v>
          </cell>
          <cell r="AD29">
            <v>89</v>
          </cell>
          <cell r="AP29">
            <v>89</v>
          </cell>
          <cell r="AX29">
            <v>89</v>
          </cell>
          <cell r="AZ29">
            <v>89</v>
          </cell>
          <cell r="BH29">
            <v>89</v>
          </cell>
          <cell r="BK29">
            <v>0</v>
          </cell>
          <cell r="BL29">
            <v>0</v>
          </cell>
          <cell r="BM29">
            <v>0</v>
          </cell>
          <cell r="BN29">
            <v>0</v>
          </cell>
          <cell r="BQ29">
            <v>0</v>
          </cell>
          <cell r="BR29">
            <v>0</v>
          </cell>
          <cell r="CE29">
            <v>0</v>
          </cell>
          <cell r="CF29">
            <v>0</v>
          </cell>
          <cell r="CG29">
            <v>0</v>
          </cell>
          <cell r="CH29">
            <v>0</v>
          </cell>
          <cell r="CK29">
            <v>0</v>
          </cell>
          <cell r="CL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H29">
            <v>0</v>
          </cell>
          <cell r="DI29">
            <v>0</v>
          </cell>
          <cell r="DJ29">
            <v>0</v>
          </cell>
          <cell r="DK29">
            <v>0</v>
          </cell>
          <cell r="DL29">
            <v>0</v>
          </cell>
          <cell r="DM29">
            <v>0</v>
          </cell>
          <cell r="DN29">
            <v>0</v>
          </cell>
          <cell r="DO29">
            <v>0</v>
          </cell>
          <cell r="DP29">
            <v>0</v>
          </cell>
          <cell r="DQ29">
            <v>0</v>
          </cell>
        </row>
        <row r="30">
          <cell r="L30">
            <v>159</v>
          </cell>
          <cell r="U30">
            <v>159</v>
          </cell>
          <cell r="V30">
            <v>186</v>
          </cell>
          <cell r="AE30">
            <v>186</v>
          </cell>
          <cell r="AP30">
            <v>186</v>
          </cell>
          <cell r="AY30">
            <v>186</v>
          </cell>
          <cell r="AZ30">
            <v>186</v>
          </cell>
          <cell r="BI30">
            <v>186</v>
          </cell>
          <cell r="BS30">
            <v>0</v>
          </cell>
          <cell r="CM30">
            <v>0</v>
          </cell>
          <cell r="CW30">
            <v>0</v>
          </cell>
          <cell r="DG30">
            <v>0</v>
          </cell>
          <cell r="DQ30">
            <v>0</v>
          </cell>
        </row>
        <row r="31">
          <cell r="L31">
            <v>0</v>
          </cell>
          <cell r="V31">
            <v>0</v>
          </cell>
          <cell r="AP31">
            <v>0</v>
          </cell>
          <cell r="AQ31">
            <v>0</v>
          </cell>
          <cell r="AT31">
            <v>0</v>
          </cell>
          <cell r="AZ31">
            <v>0</v>
          </cell>
          <cell r="BA31">
            <v>0</v>
          </cell>
          <cell r="BD31">
            <v>0</v>
          </cell>
          <cell r="BN31">
            <v>0</v>
          </cell>
          <cell r="CH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v>0</v>
          </cell>
          <cell r="DN31">
            <v>0</v>
          </cell>
          <cell r="DO31">
            <v>0</v>
          </cell>
          <cell r="DP31">
            <v>0</v>
          </cell>
        </row>
        <row r="32">
          <cell r="L32">
            <v>0</v>
          </cell>
          <cell r="V32">
            <v>0</v>
          </cell>
          <cell r="AP32">
            <v>0</v>
          </cell>
          <cell r="AZ32">
            <v>0</v>
          </cell>
        </row>
        <row r="33">
          <cell r="L33">
            <v>96</v>
          </cell>
          <cell r="P33">
            <v>96</v>
          </cell>
          <cell r="V33">
            <v>317</v>
          </cell>
          <cell r="AA33">
            <v>317</v>
          </cell>
          <cell r="AP33">
            <v>96</v>
          </cell>
          <cell r="AU33">
            <v>96</v>
          </cell>
          <cell r="AZ33">
            <v>96</v>
          </cell>
          <cell r="BE33">
            <v>96</v>
          </cell>
          <cell r="BN33">
            <v>0</v>
          </cell>
          <cell r="CH33">
            <v>0</v>
          </cell>
          <cell r="CR33">
            <v>0</v>
          </cell>
          <cell r="CS33">
            <v>0</v>
          </cell>
          <cell r="CT33">
            <v>0</v>
          </cell>
          <cell r="CU33">
            <v>0</v>
          </cell>
          <cell r="CV33">
            <v>0</v>
          </cell>
          <cell r="CW33">
            <v>0</v>
          </cell>
          <cell r="CX33">
            <v>0</v>
          </cell>
          <cell r="CY33">
            <v>0</v>
          </cell>
          <cell r="CZ33">
            <v>0</v>
          </cell>
          <cell r="DA33">
            <v>0</v>
          </cell>
          <cell r="DB33">
            <v>0</v>
          </cell>
          <cell r="DC33">
            <v>0</v>
          </cell>
          <cell r="DD33">
            <v>0</v>
          </cell>
          <cell r="DE33">
            <v>0</v>
          </cell>
          <cell r="DF33">
            <v>0</v>
          </cell>
          <cell r="DG33">
            <v>0</v>
          </cell>
          <cell r="DH33">
            <v>0</v>
          </cell>
          <cell r="DI33">
            <v>0</v>
          </cell>
          <cell r="DJ33">
            <v>0</v>
          </cell>
          <cell r="DK33">
            <v>0</v>
          </cell>
          <cell r="DL33">
            <v>0</v>
          </cell>
          <cell r="DM33">
            <v>0</v>
          </cell>
          <cell r="DN33">
            <v>0</v>
          </cell>
          <cell r="DO33">
            <v>0</v>
          </cell>
          <cell r="DP33">
            <v>0</v>
          </cell>
          <cell r="DQ33">
            <v>0</v>
          </cell>
        </row>
        <row r="34">
          <cell r="L34">
            <v>0</v>
          </cell>
          <cell r="V34">
            <v>0</v>
          </cell>
          <cell r="AP34">
            <v>0</v>
          </cell>
          <cell r="AZ34">
            <v>0</v>
          </cell>
          <cell r="BQ34">
            <v>0</v>
          </cell>
          <cell r="CK34">
            <v>0</v>
          </cell>
          <cell r="CU34">
            <v>0</v>
          </cell>
          <cell r="DE34">
            <v>0</v>
          </cell>
          <cell r="DO34">
            <v>0</v>
          </cell>
        </row>
        <row r="35">
          <cell r="L35">
            <v>79</v>
          </cell>
          <cell r="Q35">
            <v>79</v>
          </cell>
          <cell r="V35">
            <v>79</v>
          </cell>
          <cell r="AA35">
            <v>79</v>
          </cell>
          <cell r="AP35">
            <v>79</v>
          </cell>
          <cell r="AU35">
            <v>79</v>
          </cell>
          <cell r="AZ35">
            <v>77</v>
          </cell>
          <cell r="BE35">
            <v>77</v>
          </cell>
          <cell r="BO35">
            <v>0</v>
          </cell>
          <cell r="CI35">
            <v>0</v>
          </cell>
          <cell r="CS35">
            <v>0</v>
          </cell>
          <cell r="DC35">
            <v>0</v>
          </cell>
          <cell r="DM35">
            <v>0</v>
          </cell>
        </row>
        <row r="36">
          <cell r="L36">
            <v>100</v>
          </cell>
          <cell r="Q36">
            <v>100</v>
          </cell>
          <cell r="V36">
            <v>100</v>
          </cell>
          <cell r="AA36">
            <v>100</v>
          </cell>
          <cell r="AP36">
            <v>100</v>
          </cell>
          <cell r="AU36">
            <v>100</v>
          </cell>
          <cell r="AZ36">
            <v>100</v>
          </cell>
          <cell r="BE36">
            <v>100</v>
          </cell>
          <cell r="BO36">
            <v>0</v>
          </cell>
          <cell r="CI36">
            <v>0</v>
          </cell>
          <cell r="CS36">
            <v>0</v>
          </cell>
          <cell r="DC36">
            <v>0</v>
          </cell>
          <cell r="DM36">
            <v>0</v>
          </cell>
        </row>
        <row r="37">
          <cell r="L37">
            <v>2891</v>
          </cell>
          <cell r="Q37">
            <v>2891</v>
          </cell>
          <cell r="V37">
            <v>2834</v>
          </cell>
          <cell r="AA37">
            <v>2834</v>
          </cell>
          <cell r="AP37">
            <v>2797</v>
          </cell>
          <cell r="AU37">
            <v>2797</v>
          </cell>
          <cell r="AZ37">
            <v>2727</v>
          </cell>
          <cell r="BE37">
            <v>2727</v>
          </cell>
          <cell r="BO37">
            <v>0</v>
          </cell>
          <cell r="CI37">
            <v>0</v>
          </cell>
          <cell r="CS37">
            <v>0</v>
          </cell>
          <cell r="DC37">
            <v>0</v>
          </cell>
          <cell r="DM37">
            <v>0</v>
          </cell>
        </row>
        <row r="38">
          <cell r="L38">
            <v>919</v>
          </cell>
          <cell r="Q38">
            <v>919</v>
          </cell>
          <cell r="V38">
            <v>907</v>
          </cell>
          <cell r="AA38">
            <v>907</v>
          </cell>
          <cell r="AP38">
            <v>1017</v>
          </cell>
          <cell r="AU38">
            <v>1017</v>
          </cell>
          <cell r="AZ38">
            <v>1128</v>
          </cell>
          <cell r="BE38">
            <v>1128</v>
          </cell>
          <cell r="BO38">
            <v>0</v>
          </cell>
          <cell r="CI38">
            <v>0</v>
          </cell>
          <cell r="CS38">
            <v>0</v>
          </cell>
          <cell r="DC38">
            <v>0</v>
          </cell>
          <cell r="DM38">
            <v>0</v>
          </cell>
        </row>
        <row r="39">
          <cell r="L39">
            <v>409</v>
          </cell>
          <cell r="M39">
            <v>0</v>
          </cell>
          <cell r="N39">
            <v>0</v>
          </cell>
          <cell r="O39">
            <v>28</v>
          </cell>
          <cell r="P39">
            <v>255</v>
          </cell>
          <cell r="Q39">
            <v>0</v>
          </cell>
          <cell r="R39">
            <v>0</v>
          </cell>
          <cell r="S39">
            <v>0</v>
          </cell>
          <cell r="T39">
            <v>0</v>
          </cell>
          <cell r="U39">
            <v>126</v>
          </cell>
          <cell r="V39">
            <v>414</v>
          </cell>
          <cell r="W39">
            <v>0</v>
          </cell>
          <cell r="X39">
            <v>0</v>
          </cell>
          <cell r="Y39">
            <v>28</v>
          </cell>
          <cell r="Z39">
            <v>260</v>
          </cell>
          <cell r="AC39">
            <v>0</v>
          </cell>
          <cell r="AD39">
            <v>0</v>
          </cell>
          <cell r="AE39">
            <v>126</v>
          </cell>
          <cell r="AP39">
            <v>424</v>
          </cell>
          <cell r="AQ39">
            <v>0</v>
          </cell>
          <cell r="AR39">
            <v>0</v>
          </cell>
          <cell r="AS39">
            <v>28</v>
          </cell>
          <cell r="AT39">
            <v>270</v>
          </cell>
          <cell r="AW39">
            <v>0</v>
          </cell>
          <cell r="AX39">
            <v>0</v>
          </cell>
          <cell r="AY39">
            <v>126</v>
          </cell>
          <cell r="AZ39">
            <v>429</v>
          </cell>
          <cell r="BA39">
            <v>0</v>
          </cell>
          <cell r="BB39">
            <v>0</v>
          </cell>
          <cell r="BC39">
            <v>28</v>
          </cell>
          <cell r="BD39">
            <v>275</v>
          </cell>
          <cell r="BG39">
            <v>0</v>
          </cell>
          <cell r="BH39">
            <v>0</v>
          </cell>
          <cell r="BI39">
            <v>126</v>
          </cell>
          <cell r="BJ39">
            <v>0</v>
          </cell>
          <cell r="BK39">
            <v>0</v>
          </cell>
          <cell r="BL39">
            <v>0</v>
          </cell>
          <cell r="BM39">
            <v>0</v>
          </cell>
          <cell r="BN39">
            <v>0</v>
          </cell>
          <cell r="BQ39">
            <v>0</v>
          </cell>
          <cell r="BR39">
            <v>0</v>
          </cell>
          <cell r="BS39">
            <v>0</v>
          </cell>
          <cell r="CD39">
            <v>0</v>
          </cell>
          <cell r="CE39">
            <v>0</v>
          </cell>
          <cell r="CF39">
            <v>0</v>
          </cell>
          <cell r="CG39">
            <v>0</v>
          </cell>
          <cell r="CH39">
            <v>0</v>
          </cell>
          <cell r="CK39">
            <v>0</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0</v>
          </cell>
          <cell r="DM39">
            <v>0</v>
          </cell>
          <cell r="DN39">
            <v>0</v>
          </cell>
          <cell r="DO39">
            <v>0</v>
          </cell>
          <cell r="DP39">
            <v>0</v>
          </cell>
          <cell r="DQ39">
            <v>0</v>
          </cell>
        </row>
        <row r="40">
          <cell r="L40">
            <v>0</v>
          </cell>
          <cell r="V40">
            <v>0</v>
          </cell>
          <cell r="AP40">
            <v>0</v>
          </cell>
          <cell r="AZ40">
            <v>0</v>
          </cell>
          <cell r="DL40">
            <v>0</v>
          </cell>
        </row>
        <row r="41">
          <cell r="L41">
            <v>0</v>
          </cell>
          <cell r="V41">
            <v>0</v>
          </cell>
          <cell r="AP41">
            <v>0</v>
          </cell>
          <cell r="AZ41">
            <v>0</v>
          </cell>
          <cell r="BN41">
            <v>0</v>
          </cell>
          <cell r="CH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row>
        <row r="42">
          <cell r="L42">
            <v>0</v>
          </cell>
          <cell r="V42">
            <v>0</v>
          </cell>
          <cell r="AP42">
            <v>0</v>
          </cell>
          <cell r="AZ42">
            <v>0</v>
          </cell>
          <cell r="BO42">
            <v>0</v>
          </cell>
          <cell r="CI42">
            <v>0</v>
          </cell>
          <cell r="CS42">
            <v>0</v>
          </cell>
          <cell r="DC42">
            <v>0</v>
          </cell>
          <cell r="DM42">
            <v>0</v>
          </cell>
        </row>
        <row r="43">
          <cell r="L43">
            <v>0</v>
          </cell>
          <cell r="V43">
            <v>0</v>
          </cell>
          <cell r="AP43">
            <v>0</v>
          </cell>
          <cell r="AZ43">
            <v>0</v>
          </cell>
          <cell r="BQ43">
            <v>0</v>
          </cell>
          <cell r="CK43">
            <v>0</v>
          </cell>
          <cell r="CU43">
            <v>0</v>
          </cell>
          <cell r="DE43">
            <v>0</v>
          </cell>
          <cell r="DO43">
            <v>0</v>
          </cell>
        </row>
        <row r="44">
          <cell r="L44">
            <v>6521.3227121212112</v>
          </cell>
          <cell r="M44">
            <v>182.13245835576416</v>
          </cell>
          <cell r="N44">
            <v>2480.7045512977334</v>
          </cell>
          <cell r="O44">
            <v>210.6790451801825</v>
          </cell>
          <cell r="P44">
            <v>697.94288946505139</v>
          </cell>
          <cell r="S44">
            <v>195.54079168909749</v>
          </cell>
          <cell r="T44">
            <v>284.86029892227259</v>
          </cell>
          <cell r="U44">
            <v>2469.4626772111087</v>
          </cell>
          <cell r="V44">
            <v>6780.5627121212101</v>
          </cell>
          <cell r="W44">
            <v>182.25245835576416</v>
          </cell>
          <cell r="X44">
            <v>2726.0370512977333</v>
          </cell>
          <cell r="Y44">
            <v>210.6790451801825</v>
          </cell>
          <cell r="Z44">
            <v>704.2303894650513</v>
          </cell>
          <cell r="AC44">
            <v>195.54079168909749</v>
          </cell>
          <cell r="AD44">
            <v>284.86029892227259</v>
          </cell>
          <cell r="AE44">
            <v>2476.9626772111087</v>
          </cell>
          <cell r="AP44">
            <v>7413.625212121211</v>
          </cell>
          <cell r="AQ44">
            <v>185.25245835576416</v>
          </cell>
          <cell r="AR44">
            <v>3292.780106853289</v>
          </cell>
          <cell r="AS44">
            <v>210.6790451801825</v>
          </cell>
          <cell r="AT44">
            <v>705.40816724282911</v>
          </cell>
          <cell r="AW44">
            <v>198.51579168909748</v>
          </cell>
          <cell r="AX44">
            <v>286.52696558893928</v>
          </cell>
          <cell r="AY44">
            <v>2534.4626772111087</v>
          </cell>
          <cell r="AZ44">
            <v>8311.6180692640664</v>
          </cell>
          <cell r="BA44">
            <v>185.25245835576416</v>
          </cell>
          <cell r="BB44">
            <v>3484.8872497104317</v>
          </cell>
          <cell r="BC44">
            <v>213.27904518018249</v>
          </cell>
          <cell r="BD44">
            <v>1408.6938815285434</v>
          </cell>
          <cell r="BG44">
            <v>198.51579168909748</v>
          </cell>
          <cell r="BH44">
            <v>286.52696558893928</v>
          </cell>
          <cell r="BI44">
            <v>2534.4626772111087</v>
          </cell>
          <cell r="BK44">
            <v>0</v>
          </cell>
          <cell r="BL44">
            <v>0</v>
          </cell>
          <cell r="BM44">
            <v>0</v>
          </cell>
          <cell r="BN44">
            <v>0</v>
          </cell>
          <cell r="BQ44">
            <v>0</v>
          </cell>
          <cell r="BR44">
            <v>0</v>
          </cell>
          <cell r="BS44">
            <v>0</v>
          </cell>
          <cell r="CE44">
            <v>0</v>
          </cell>
          <cell r="CF44">
            <v>0</v>
          </cell>
          <cell r="CG44">
            <v>0</v>
          </cell>
          <cell r="CH44">
            <v>0</v>
          </cell>
          <cell r="CK44">
            <v>0</v>
          </cell>
          <cell r="CL44">
            <v>0</v>
          </cell>
          <cell r="CM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row>
        <row r="45">
          <cell r="L45">
            <v>0</v>
          </cell>
          <cell r="V45">
            <v>0</v>
          </cell>
          <cell r="Z45">
            <v>0</v>
          </cell>
          <cell r="AP45">
            <v>0</v>
          </cell>
          <cell r="AZ45">
            <v>0</v>
          </cell>
          <cell r="BN45">
            <v>0</v>
          </cell>
          <cell r="CH45">
            <v>0</v>
          </cell>
          <cell r="CR45">
            <v>0</v>
          </cell>
          <cell r="CS45">
            <v>0</v>
          </cell>
          <cell r="CT45">
            <v>0</v>
          </cell>
          <cell r="CU45">
            <v>0</v>
          </cell>
          <cell r="CV45">
            <v>0</v>
          </cell>
          <cell r="CW45">
            <v>0</v>
          </cell>
          <cell r="CX45">
            <v>0</v>
          </cell>
          <cell r="CY45">
            <v>0</v>
          </cell>
          <cell r="CZ45">
            <v>0</v>
          </cell>
          <cell r="DA45">
            <v>0</v>
          </cell>
          <cell r="DB45">
            <v>0</v>
          </cell>
          <cell r="DC45">
            <v>0</v>
          </cell>
          <cell r="DD45">
            <v>0</v>
          </cell>
          <cell r="DE45">
            <v>0</v>
          </cell>
          <cell r="DF45">
            <v>0</v>
          </cell>
          <cell r="DG45">
            <v>0</v>
          </cell>
          <cell r="DH45">
            <v>0</v>
          </cell>
          <cell r="DI45">
            <v>0</v>
          </cell>
          <cell r="DJ45">
            <v>0</v>
          </cell>
          <cell r="DK45">
            <v>0</v>
          </cell>
          <cell r="DL45">
            <v>0</v>
          </cell>
          <cell r="DM45">
            <v>0</v>
          </cell>
          <cell r="DN45">
            <v>0</v>
          </cell>
          <cell r="DO45">
            <v>0</v>
          </cell>
          <cell r="DP45">
            <v>0</v>
          </cell>
          <cell r="DQ45">
            <v>0</v>
          </cell>
        </row>
        <row r="46">
          <cell r="L46">
            <v>-164</v>
          </cell>
          <cell r="Q46">
            <v>-164</v>
          </cell>
          <cell r="V46">
            <v>-349</v>
          </cell>
          <cell r="AA46">
            <v>-349</v>
          </cell>
          <cell r="AP46">
            <v>-222</v>
          </cell>
          <cell r="AU46">
            <v>-222</v>
          </cell>
          <cell r="AZ46">
            <v>-133</v>
          </cell>
          <cell r="BE46">
            <v>-133</v>
          </cell>
        </row>
        <row r="47">
          <cell r="M47">
            <v>199.37313386055544</v>
          </cell>
          <cell r="N47">
            <v>2392.477606326665</v>
          </cell>
          <cell r="O47">
            <v>598.11940158166624</v>
          </cell>
          <cell r="P47">
            <v>398.74626772111088</v>
          </cell>
          <cell r="S47">
            <v>199.37313386055544</v>
          </cell>
          <cell r="T47">
            <v>199.37313386055544</v>
          </cell>
          <cell r="U47">
            <v>-3987.4626772111087</v>
          </cell>
          <cell r="W47">
            <v>201.74813386055544</v>
          </cell>
          <cell r="X47">
            <v>2420.977606326665</v>
          </cell>
          <cell r="Y47">
            <v>605.24440158166624</v>
          </cell>
          <cell r="Z47">
            <v>403.49626772111088</v>
          </cell>
          <cell r="AC47">
            <v>201.74813386055544</v>
          </cell>
          <cell r="AD47">
            <v>201.74813386055544</v>
          </cell>
          <cell r="AE47">
            <v>-4034.9626772111087</v>
          </cell>
          <cell r="AP47">
            <v>0</v>
          </cell>
          <cell r="AQ47">
            <v>206.02313386055545</v>
          </cell>
          <cell r="AR47">
            <v>2472.2776063266651</v>
          </cell>
          <cell r="AS47">
            <v>618.06940158166628</v>
          </cell>
          <cell r="AT47">
            <v>412.04626772111089</v>
          </cell>
          <cell r="AW47">
            <v>206.02313386055545</v>
          </cell>
          <cell r="AX47">
            <v>206.02313386055545</v>
          </cell>
          <cell r="AY47">
            <v>-4120.4626772111087</v>
          </cell>
          <cell r="AZ47">
            <v>0</v>
          </cell>
          <cell r="BA47">
            <v>206.67313386055545</v>
          </cell>
          <cell r="BB47">
            <v>2480.0776063266653</v>
          </cell>
          <cell r="BC47">
            <v>620.01940158166633</v>
          </cell>
          <cell r="BD47">
            <v>413.34626772111091</v>
          </cell>
          <cell r="BG47">
            <v>206.67313386055545</v>
          </cell>
          <cell r="BH47">
            <v>206.67313386055545</v>
          </cell>
          <cell r="BI47">
            <v>-4133.4626772111087</v>
          </cell>
          <cell r="BK47">
            <v>0</v>
          </cell>
          <cell r="BL47">
            <v>0</v>
          </cell>
          <cell r="BM47">
            <v>0</v>
          </cell>
          <cell r="BN47">
            <v>0</v>
          </cell>
          <cell r="BQ47">
            <v>0</v>
          </cell>
          <cell r="BR47">
            <v>0</v>
          </cell>
          <cell r="BS47">
            <v>0</v>
          </cell>
          <cell r="CE47">
            <v>0</v>
          </cell>
          <cell r="CF47">
            <v>0</v>
          </cell>
          <cell r="CG47">
            <v>0</v>
          </cell>
          <cell r="CH47">
            <v>0</v>
          </cell>
          <cell r="CK47">
            <v>0</v>
          </cell>
          <cell r="CL47">
            <v>0</v>
          </cell>
          <cell r="CM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row>
        <row r="48">
          <cell r="M48">
            <v>707.43843906719894</v>
          </cell>
          <cell r="O48">
            <v>-1414.8768781343979</v>
          </cell>
          <cell r="S48">
            <v>707.43843906719894</v>
          </cell>
          <cell r="W48">
            <v>713.54150038976718</v>
          </cell>
          <cell r="Y48">
            <v>-1427.0830007795344</v>
          </cell>
          <cell r="AC48">
            <v>713.54150038976718</v>
          </cell>
          <cell r="AP48">
            <v>0</v>
          </cell>
          <cell r="AQ48">
            <v>1438.4439484919526</v>
          </cell>
          <cell r="AS48">
            <v>-1438.4439484919526</v>
          </cell>
          <cell r="AZ48">
            <v>0</v>
          </cell>
          <cell r="BA48">
            <v>1454.5179777114836</v>
          </cell>
          <cell r="BC48">
            <v>-1454.5179777114836</v>
          </cell>
          <cell r="BK48">
            <v>0</v>
          </cell>
          <cell r="BM48">
            <v>0</v>
          </cell>
          <cell r="BQ48">
            <v>0</v>
          </cell>
          <cell r="CE48">
            <v>0</v>
          </cell>
          <cell r="CG48">
            <v>0</v>
          </cell>
          <cell r="CK48">
            <v>0</v>
          </cell>
          <cell r="CO48">
            <v>0</v>
          </cell>
          <cell r="CQ48">
            <v>0</v>
          </cell>
          <cell r="CU48">
            <v>0</v>
          </cell>
          <cell r="CY48">
            <v>0</v>
          </cell>
          <cell r="DA48">
            <v>0</v>
          </cell>
          <cell r="DE48">
            <v>0</v>
          </cell>
          <cell r="DI48">
            <v>0</v>
          </cell>
          <cell r="DK48">
            <v>0</v>
          </cell>
          <cell r="DO48">
            <v>0</v>
          </cell>
        </row>
        <row r="49">
          <cell r="L49">
            <v>26620.322712121211</v>
          </cell>
          <cell r="M49">
            <v>1468.9048155972441</v>
          </cell>
          <cell r="N49">
            <v>13797.358628212633</v>
          </cell>
          <cell r="O49">
            <v>0</v>
          </cell>
          <cell r="P49">
            <v>4805.8068042449859</v>
          </cell>
          <cell r="Q49">
            <v>3825</v>
          </cell>
          <cell r="R49">
            <v>0</v>
          </cell>
          <cell r="S49">
            <v>1535.0778548129301</v>
          </cell>
          <cell r="T49">
            <v>1188.1746092534163</v>
          </cell>
          <cell r="U49">
            <v>0</v>
          </cell>
          <cell r="V49">
            <v>27750.562712121209</v>
          </cell>
          <cell r="W49">
            <v>1479.5897665776361</v>
          </cell>
          <cell r="X49">
            <v>14690.976595340662</v>
          </cell>
          <cell r="Y49">
            <v>0</v>
          </cell>
          <cell r="Z49">
            <v>4966.0934391930823</v>
          </cell>
          <cell r="AA49">
            <v>3888</v>
          </cell>
          <cell r="AB49">
            <v>0</v>
          </cell>
          <cell r="AC49">
            <v>1576.9092417794816</v>
          </cell>
          <cell r="AD49">
            <v>1148.9936692303481</v>
          </cell>
          <cell r="AE49">
            <v>0</v>
          </cell>
          <cell r="AP49">
            <v>28322.625212121209</v>
          </cell>
          <cell r="AQ49">
            <v>2211.1659074902791</v>
          </cell>
          <cell r="AR49">
            <v>15317.725533249159</v>
          </cell>
          <cell r="AS49">
            <v>0</v>
          </cell>
          <cell r="AT49">
            <v>4817.2918052061541</v>
          </cell>
          <cell r="AU49">
            <v>3867</v>
          </cell>
          <cell r="AV49">
            <v>0</v>
          </cell>
          <cell r="AW49">
            <v>904.07525772958365</v>
          </cell>
          <cell r="AX49">
            <v>1205.3667084460344</v>
          </cell>
          <cell r="AY49">
            <v>0</v>
          </cell>
          <cell r="AZ49">
            <v>30064.618069264066</v>
          </cell>
          <cell r="BA49">
            <v>2242.8730201392605</v>
          </cell>
          <cell r="BB49">
            <v>16185.355859497304</v>
          </cell>
          <cell r="BC49">
            <v>0</v>
          </cell>
          <cell r="BD49">
            <v>5526.9086613603804</v>
          </cell>
          <cell r="BE49">
            <v>3995</v>
          </cell>
          <cell r="BF49">
            <v>0</v>
          </cell>
          <cell r="BG49">
            <v>893.11664565730382</v>
          </cell>
          <cell r="BH49">
            <v>1221.3638826098177</v>
          </cell>
          <cell r="BI49">
            <v>0</v>
          </cell>
          <cell r="BJ49">
            <v>0</v>
          </cell>
          <cell r="BK49">
            <v>0</v>
          </cell>
          <cell r="BL49">
            <v>0</v>
          </cell>
          <cell r="BM49">
            <v>0</v>
          </cell>
          <cell r="BN49">
            <v>0</v>
          </cell>
          <cell r="BO49">
            <v>0</v>
          </cell>
          <cell r="BP49">
            <v>0</v>
          </cell>
          <cell r="BQ49">
            <v>0</v>
          </cell>
          <cell r="BR49">
            <v>0</v>
          </cell>
          <cell r="BS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0</v>
          </cell>
          <cell r="DF49">
            <v>0</v>
          </cell>
          <cell r="DG49">
            <v>0</v>
          </cell>
          <cell r="DH49">
            <v>0</v>
          </cell>
          <cell r="DI49">
            <v>0</v>
          </cell>
          <cell r="DJ49">
            <v>0</v>
          </cell>
          <cell r="DK49">
            <v>0</v>
          </cell>
          <cell r="DL49">
            <v>0</v>
          </cell>
          <cell r="DM49">
            <v>0</v>
          </cell>
          <cell r="DN49">
            <v>0</v>
          </cell>
          <cell r="DO49">
            <v>0</v>
          </cell>
          <cell r="DP49">
            <v>0</v>
          </cell>
          <cell r="DQ49">
            <v>0</v>
          </cell>
        </row>
      </sheetData>
      <sheetData sheetId="5"/>
      <sheetData sheetId="6"/>
      <sheetData sheetId="7"/>
      <sheetData sheetId="8"/>
      <sheetData sheetId="9"/>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row r="3">
          <cell r="K3" t="str">
            <v>FOR THE MONTH ENDED JANUARY 1995</v>
          </cell>
        </row>
      </sheetData>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ow r="3">
          <cell r="K3" t="str">
            <v>FOR THE MONTH ENDED JANUARY 1995</v>
          </cell>
        </row>
      </sheetData>
      <sheetData sheetId="111"/>
      <sheetData sheetId="112"/>
      <sheetData sheetId="113"/>
      <sheetData sheetId="114">
        <row r="3">
          <cell r="K3" t="str">
            <v>FOR THE MONTH ENDED JANUARY 1995</v>
          </cell>
        </row>
      </sheetData>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ss of the price reduction"/>
      <sheetName val="QPQUPRFIL122565"/>
      <sheetName val="FG-Stocks"/>
      <sheetName val="Sheet1"/>
    </sheetNames>
    <sheetDataSet>
      <sheetData sheetId="0" refreshError="1"/>
      <sheetData sheetId="1" refreshError="1"/>
      <sheetData sheetId="2" refreshError="1"/>
      <sheetData sheetId="3" refreshError="1">
        <row r="3">
          <cell r="A3" t="str">
            <v>Decamox-250 Capsules 100'S</v>
          </cell>
          <cell r="B3">
            <v>3039</v>
          </cell>
        </row>
        <row r="4">
          <cell r="A4" t="str">
            <v>Decamox-500 Capsules 100'S</v>
          </cell>
          <cell r="B4">
            <v>1726</v>
          </cell>
        </row>
        <row r="5">
          <cell r="A5" t="str">
            <v>Decalox-250 Capsules 100'S</v>
          </cell>
          <cell r="B5">
            <v>1463</v>
          </cell>
        </row>
        <row r="6">
          <cell r="A6" t="str">
            <v>PregLac Regular-300gm</v>
          </cell>
          <cell r="B6">
            <v>10119</v>
          </cell>
        </row>
        <row r="7">
          <cell r="A7" t="str">
            <v>Amoxycillin Capsules 250mg BP 12's</v>
          </cell>
          <cell r="B7">
            <v>225</v>
          </cell>
        </row>
        <row r="8">
          <cell r="A8" t="str">
            <v>Amoxycillin Capsules 500mg 500'S</v>
          </cell>
          <cell r="B8">
            <v>57</v>
          </cell>
        </row>
        <row r="9">
          <cell r="A9" t="str">
            <v>Decalox Syrup 100ml Bottle</v>
          </cell>
          <cell r="B9">
            <v>5574</v>
          </cell>
        </row>
        <row r="10">
          <cell r="A10" t="str">
            <v>Dexal Syrup 100ml</v>
          </cell>
          <cell r="B10">
            <v>13675</v>
          </cell>
        </row>
        <row r="11">
          <cell r="A11" t="str">
            <v>Decacef 250MG Capsules 100'S</v>
          </cell>
          <cell r="B11">
            <v>2018</v>
          </cell>
        </row>
        <row r="12">
          <cell r="A12" t="str">
            <v>Decacef-500 Capsules 100's</v>
          </cell>
          <cell r="B12">
            <v>1902</v>
          </cell>
        </row>
        <row r="13">
          <cell r="A13" t="str">
            <v>Decacef Suspension 100ml Bottle</v>
          </cell>
          <cell r="B13">
            <v>19328</v>
          </cell>
        </row>
        <row r="14">
          <cell r="A14" t="str">
            <v>Decamycin 250MG Tablets 100's</v>
          </cell>
          <cell r="B14">
            <v>4253</v>
          </cell>
        </row>
        <row r="15">
          <cell r="A15" t="str">
            <v>Decamycin 500MG Tablets 100'S</v>
          </cell>
          <cell r="B15">
            <v>2041</v>
          </cell>
        </row>
        <row r="16">
          <cell r="A16" t="str">
            <v>Decamycin Suspension 100ml Bottles</v>
          </cell>
          <cell r="B16">
            <v>22485</v>
          </cell>
        </row>
        <row r="17">
          <cell r="A17" t="str">
            <v>Advantac-40 Tabs Blister Pack 100'S</v>
          </cell>
          <cell r="B17">
            <v>1737</v>
          </cell>
        </row>
      </sheetData>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L175PT401358"/>
      <sheetName val="PO.Detail"/>
      <sheetName val="Base Data"/>
      <sheetName val="갑지(추정)"/>
    </sheetNames>
    <sheetDataSet>
      <sheetData sheetId="0" refreshError="1"/>
      <sheetData sheetId="1" refreshError="1">
        <row r="10">
          <cell r="A10" t="str">
            <v>Turnover - Normal</v>
          </cell>
        </row>
        <row r="11">
          <cell r="A11" t="str">
            <v>Turnover - Tender</v>
          </cell>
        </row>
        <row r="12">
          <cell r="A12" t="str">
            <v>Turnover - Interco.</v>
          </cell>
        </row>
        <row r="13">
          <cell r="A13" t="str">
            <v>GST Turnover-Normal</v>
          </cell>
        </row>
        <row r="14">
          <cell r="A14" t="str">
            <v>GST Turnover-Tender</v>
          </cell>
        </row>
        <row r="15">
          <cell r="A15" t="str">
            <v>Sales Returns-GST</v>
          </cell>
        </row>
        <row r="16">
          <cell r="A16" t="str">
            <v>Sales Returns-NonGST</v>
          </cell>
        </row>
        <row r="17">
          <cell r="A17" t="str">
            <v>Cash Discounts</v>
          </cell>
        </row>
        <row r="18">
          <cell r="A18" t="str">
            <v>Gross Turnover</v>
          </cell>
        </row>
        <row r="19">
          <cell r="A19" t="str">
            <v>Turnover Taxes</v>
          </cell>
        </row>
        <row r="20">
          <cell r="A20" t="str">
            <v>GST Output</v>
          </cell>
        </row>
        <row r="21">
          <cell r="A21" t="str">
            <v>Sales Taxes</v>
          </cell>
        </row>
        <row r="22">
          <cell r="A22" t="str">
            <v>Cost of Sales-Contl.</v>
          </cell>
        </row>
        <row r="23">
          <cell r="A23" t="str">
            <v>Input GST</v>
          </cell>
        </row>
        <row r="25">
          <cell r="A25" t="str">
            <v>Bonus Issues/Samples</v>
          </cell>
        </row>
        <row r="26">
          <cell r="A26" t="str">
            <v>Stocks Expired</v>
          </cell>
        </row>
        <row r="27">
          <cell r="A27" t="str">
            <v>Exchange Variance</v>
          </cell>
        </row>
        <row r="28">
          <cell r="A28" t="str">
            <v>Price Variance</v>
          </cell>
        </row>
        <row r="29">
          <cell r="A29" t="str">
            <v>Cost Of Sales</v>
          </cell>
        </row>
        <row r="30">
          <cell r="A30" t="str">
            <v>Administration Chgs</v>
          </cell>
        </row>
        <row r="31">
          <cell r="A31" t="str">
            <v>Salary</v>
          </cell>
        </row>
        <row r="32">
          <cell r="A32" t="str">
            <v>MSPS</v>
          </cell>
        </row>
        <row r="33">
          <cell r="A33" t="str">
            <v>EPF</v>
          </cell>
        </row>
        <row r="34">
          <cell r="A34" t="str">
            <v>ETF</v>
          </cell>
        </row>
        <row r="35">
          <cell r="A35" t="str">
            <v>Casual Wages</v>
          </cell>
        </row>
        <row r="36">
          <cell r="A36" t="str">
            <v>Overtime</v>
          </cell>
        </row>
        <row r="37">
          <cell r="A37" t="str">
            <v>Bonus</v>
          </cell>
        </row>
        <row r="38">
          <cell r="A38" t="str">
            <v>Grativity</v>
          </cell>
        </row>
        <row r="39">
          <cell r="A39" t="str">
            <v>Subsistance &amp; Batta</v>
          </cell>
        </row>
        <row r="40">
          <cell r="A40" t="str">
            <v>Staff Welfare</v>
          </cell>
        </row>
        <row r="41">
          <cell r="A41" t="str">
            <v>Staff Training</v>
          </cell>
        </row>
        <row r="42">
          <cell r="A42" t="str">
            <v>Medical</v>
          </cell>
        </row>
        <row r="43">
          <cell r="A43" t="str">
            <v>Audit Fees</v>
          </cell>
        </row>
        <row r="44">
          <cell r="A44" t="str">
            <v>Electricity</v>
          </cell>
        </row>
        <row r="45">
          <cell r="A45" t="str">
            <v>Water</v>
          </cell>
        </row>
        <row r="55">
          <cell r="A55" t="str">
            <v>Communication</v>
          </cell>
        </row>
        <row r="56">
          <cell r="A56" t="str">
            <v>Fax</v>
          </cell>
        </row>
        <row r="57">
          <cell r="A57" t="str">
            <v>Postage &amp; Telegram</v>
          </cell>
        </row>
        <row r="58">
          <cell r="A58" t="str">
            <v>Printiong</v>
          </cell>
        </row>
        <row r="59">
          <cell r="A59" t="str">
            <v>Stationery</v>
          </cell>
        </row>
        <row r="60">
          <cell r="A60" t="str">
            <v>Binding Chargers</v>
          </cell>
        </row>
        <row r="61">
          <cell r="A61" t="str">
            <v>Computer Expenses</v>
          </cell>
        </row>
        <row r="62">
          <cell r="A62" t="str">
            <v>Security Chargers</v>
          </cell>
        </row>
        <row r="63">
          <cell r="A63" t="str">
            <v>Insurance</v>
          </cell>
        </row>
        <row r="64">
          <cell r="A64" t="str">
            <v>Office Maintenance</v>
          </cell>
        </row>
        <row r="65">
          <cell r="A65" t="str">
            <v>Equipment Maintenanc</v>
          </cell>
        </row>
        <row r="66">
          <cell r="A66" t="str">
            <v>Legal Chargers</v>
          </cell>
        </row>
        <row r="67">
          <cell r="A67" t="str">
            <v>Newspapers</v>
          </cell>
        </row>
        <row r="68">
          <cell r="A68" t="str">
            <v>Management Fees</v>
          </cell>
        </row>
        <row r="69">
          <cell r="A69" t="str">
            <v>Professional Charger</v>
          </cell>
        </row>
        <row r="70">
          <cell r="A70" t="str">
            <v>Donation-Approved</v>
          </cell>
        </row>
        <row r="71">
          <cell r="A71" t="str">
            <v>Donation-Non Apprv</v>
          </cell>
        </row>
        <row r="72">
          <cell r="A72" t="str">
            <v>General Expenses</v>
          </cell>
        </row>
        <row r="73">
          <cell r="A73" t="str">
            <v>Rent</v>
          </cell>
        </row>
        <row r="74">
          <cell r="A74" t="str">
            <v>Advertisement-Recrui</v>
          </cell>
        </row>
        <row r="75">
          <cell r="A75" t="str">
            <v>Storage Chargers</v>
          </cell>
        </row>
        <row r="76">
          <cell r="A76" t="str">
            <v>Stamp Duty</v>
          </cell>
        </row>
        <row r="77">
          <cell r="A77" t="str">
            <v>Travelling</v>
          </cell>
        </row>
        <row r="78">
          <cell r="A78" t="str">
            <v>Bank Chg -CBOC</v>
          </cell>
        </row>
        <row r="79">
          <cell r="A79" t="str">
            <v>Bank Chargers-HNB</v>
          </cell>
        </row>
        <row r="80">
          <cell r="A80" t="str">
            <v>Bank Chargers-HSBC</v>
          </cell>
        </row>
        <row r="81">
          <cell r="A81" t="str">
            <v>Bank Chargers-BOC</v>
          </cell>
        </row>
        <row r="82">
          <cell r="A82" t="str">
            <v>BANK CHGS D.B</v>
          </cell>
        </row>
        <row r="83">
          <cell r="A83" t="str">
            <v>BANK CHGS _P.B</v>
          </cell>
        </row>
        <row r="84">
          <cell r="A84" t="str">
            <v>Administration Exps</v>
          </cell>
        </row>
        <row r="85">
          <cell r="A85" t="str">
            <v>Distributor Comm.</v>
          </cell>
        </row>
        <row r="86">
          <cell r="A86" t="str">
            <v>Sales Commission</v>
          </cell>
        </row>
        <row r="88">
          <cell r="A88" t="str">
            <v>Delivery Chargers</v>
          </cell>
        </row>
        <row r="89">
          <cell r="A89" t="str">
            <v>Vehicle Maintenance</v>
          </cell>
        </row>
        <row r="90">
          <cell r="A90" t="str">
            <v>Hiring Chargers</v>
          </cell>
        </row>
        <row r="91">
          <cell r="A91" t="str">
            <v>Registraion Fees</v>
          </cell>
        </row>
        <row r="92">
          <cell r="A92" t="str">
            <v>Licence Fees</v>
          </cell>
        </row>
        <row r="93">
          <cell r="A93" t="str">
            <v>Tender Expenses</v>
          </cell>
        </row>
        <row r="94">
          <cell r="A94" t="str">
            <v>Bad Debts</v>
          </cell>
        </row>
        <row r="104">
          <cell r="A104" t="str">
            <v>Sales Indirect Exp</v>
          </cell>
        </row>
        <row r="105">
          <cell r="A105" t="str">
            <v>Foreign Re-imbur.</v>
          </cell>
        </row>
        <row r="106">
          <cell r="A106" t="str">
            <v>Free Goods</v>
          </cell>
        </row>
        <row r="107">
          <cell r="A107" t="str">
            <v>Bonus Issuees</v>
          </cell>
        </row>
        <row r="108">
          <cell r="A108" t="str">
            <v>Advertisement</v>
          </cell>
        </row>
        <row r="109">
          <cell r="A109" t="str">
            <v>Tour Expenses</v>
          </cell>
        </row>
        <row r="110">
          <cell r="A110" t="str">
            <v>S &amp; D Expenses</v>
          </cell>
        </row>
        <row r="111">
          <cell r="A111" t="str">
            <v>Depriciation - M/V</v>
          </cell>
        </row>
        <row r="112">
          <cell r="A112" t="str">
            <v>Depriciation - Compu</v>
          </cell>
        </row>
        <row r="113">
          <cell r="A113" t="str">
            <v>Depriciation - F &amp; F</v>
          </cell>
        </row>
        <row r="114">
          <cell r="A114" t="str">
            <v>Depriciation - Offic</v>
          </cell>
        </row>
        <row r="115">
          <cell r="A115" t="str">
            <v>Depriciation</v>
          </cell>
        </row>
        <row r="116">
          <cell r="A116" t="str">
            <v>Input GST</v>
          </cell>
        </row>
        <row r="117">
          <cell r="A117" t="str">
            <v>Input GST</v>
          </cell>
        </row>
        <row r="118">
          <cell r="A118" t="str">
            <v>Staff Loan Interest</v>
          </cell>
        </row>
        <row r="119">
          <cell r="A119" t="str">
            <v>Dividend Income</v>
          </cell>
        </row>
        <row r="120">
          <cell r="A120" t="str">
            <v>Income Provission</v>
          </cell>
        </row>
        <row r="121">
          <cell r="A121" t="str">
            <v>Other Income</v>
          </cell>
        </row>
        <row r="122">
          <cell r="A122" t="str">
            <v>Disposal Of Vehicles</v>
          </cell>
        </row>
        <row r="123">
          <cell r="A123" t="str">
            <v>Disposal Of O/Assset</v>
          </cell>
        </row>
        <row r="124">
          <cell r="A124" t="str">
            <v>Other Income</v>
          </cell>
        </row>
        <row r="125">
          <cell r="A125" t="str">
            <v>Non-bankers Loan Int</v>
          </cell>
        </row>
        <row r="126">
          <cell r="A126" t="str">
            <v>Other Interest</v>
          </cell>
        </row>
        <row r="127">
          <cell r="A127" t="str">
            <v>Bank Loan Interest</v>
          </cell>
        </row>
        <row r="128">
          <cell r="A128" t="str">
            <v>Lease Interest</v>
          </cell>
        </row>
        <row r="129">
          <cell r="A129" t="str">
            <v>N.D.B.Loan Interest</v>
          </cell>
        </row>
        <row r="130">
          <cell r="A130" t="str">
            <v>Financial Chgs</v>
          </cell>
        </row>
        <row r="131">
          <cell r="A131" t="str">
            <v>Overdraft Exp-CBOC</v>
          </cell>
        </row>
        <row r="132">
          <cell r="A132" t="str">
            <v>Overdraft Exp-HNB</v>
          </cell>
        </row>
        <row r="133">
          <cell r="A133" t="str">
            <v>Overdraft Exp-HSBC</v>
          </cell>
        </row>
        <row r="134">
          <cell r="A134" t="str">
            <v>Overdraft Exp-BOC</v>
          </cell>
        </row>
        <row r="135">
          <cell r="A135" t="str">
            <v>Overdraft Exps-D.B</v>
          </cell>
        </row>
        <row r="145">
          <cell r="A145" t="str">
            <v>Overdraft Exps-P.B</v>
          </cell>
        </row>
        <row r="146">
          <cell r="A146" t="str">
            <v>Overdraft Expenses</v>
          </cell>
        </row>
        <row r="147">
          <cell r="A147" t="str">
            <v>TR Loan Int.-CBOC</v>
          </cell>
        </row>
        <row r="148">
          <cell r="A148" t="str">
            <v>TR Loan Int.-HNB</v>
          </cell>
        </row>
        <row r="149">
          <cell r="A149" t="str">
            <v>TR Loan Int.-HSBC</v>
          </cell>
        </row>
        <row r="150">
          <cell r="A150" t="str">
            <v>TR Loan Int.-BOC</v>
          </cell>
        </row>
        <row r="151">
          <cell r="A151" t="str">
            <v>Overdue Bill Int.</v>
          </cell>
        </row>
        <row r="152">
          <cell r="A152" t="str">
            <v>TR Loan Interest</v>
          </cell>
        </row>
        <row r="153">
          <cell r="A153" t="str">
            <v>N.D.B.Loan Interest</v>
          </cell>
        </row>
        <row r="154">
          <cell r="A154" t="str">
            <v>UNKNOWN</v>
          </cell>
        </row>
        <row r="155">
          <cell r="A155" t="str">
            <v>Taxation - Corporati</v>
          </cell>
        </row>
        <row r="156">
          <cell r="A156" t="str">
            <v>Taxation</v>
          </cell>
        </row>
        <row r="157">
          <cell r="A157" t="str">
            <v>Dividends</v>
          </cell>
        </row>
        <row r="158">
          <cell r="A158" t="str">
            <v>Prior Year Adjustmen</v>
          </cell>
        </row>
        <row r="159">
          <cell r="A159" t="str">
            <v>Dividends</v>
          </cell>
        </row>
        <row r="160">
          <cell r="A160" t="str">
            <v>Realised Gain &amp; Loss</v>
          </cell>
        </row>
        <row r="161">
          <cell r="A161" t="str">
            <v>Gain &amp; Loss</v>
          </cell>
        </row>
        <row r="162">
          <cell r="A162" t="str">
            <v>AFI Suspense</v>
          </cell>
        </row>
        <row r="163">
          <cell r="A163" t="str">
            <v>Currency Trading</v>
          </cell>
        </row>
        <row r="164">
          <cell r="A164" t="str">
            <v>System Accounts</v>
          </cell>
        </row>
        <row r="165">
          <cell r="A165" t="str">
            <v>TOTAL OF PROFIT &amp; LOSS</v>
          </cell>
        </row>
        <row r="166">
          <cell r="A166" t="str">
            <v>NET VALUE</v>
          </cell>
        </row>
        <row r="168">
          <cell r="A168" t="str">
            <v>Hemas Holdings</v>
          </cell>
        </row>
        <row r="178">
          <cell r="A178" t="str">
            <v>Hemas Travels</v>
          </cell>
        </row>
        <row r="179">
          <cell r="A179" t="str">
            <v>Long Term Assets</v>
          </cell>
        </row>
        <row r="180">
          <cell r="A180" t="str">
            <v>Hemas Travels Curren</v>
          </cell>
        </row>
        <row r="181">
          <cell r="A181" t="str">
            <v>Hemas Holdings Curre</v>
          </cell>
        </row>
        <row r="182">
          <cell r="A182" t="str">
            <v>Hemas Manuf. Current</v>
          </cell>
        </row>
        <row r="183">
          <cell r="A183" t="str">
            <v>Hemas Marketing Deb</v>
          </cell>
        </row>
        <row r="184">
          <cell r="A184" t="str">
            <v>HEMAS HEALTHCARE</v>
          </cell>
        </row>
        <row r="185">
          <cell r="A185" t="str">
            <v>HEMAS CORPORATE SERV</v>
          </cell>
        </row>
        <row r="186">
          <cell r="A186" t="str">
            <v>HEMAS AIRSERV T.O.F</v>
          </cell>
        </row>
        <row r="187">
          <cell r="A187" t="str">
            <v>Current Assets</v>
          </cell>
        </row>
        <row r="188">
          <cell r="A188" t="str">
            <v>Hemas Holding Cur</v>
          </cell>
        </row>
        <row r="189">
          <cell r="A189" t="str">
            <v>Hemas Manyfactu Curr</v>
          </cell>
        </row>
        <row r="190">
          <cell r="A190" t="str">
            <v>Non Moving C/Assets</v>
          </cell>
        </row>
        <row r="191">
          <cell r="A191" t="str">
            <v>Hemas Holdings Trf F</v>
          </cell>
        </row>
        <row r="192">
          <cell r="A192" t="str">
            <v>Hemas Holdings Short</v>
          </cell>
        </row>
        <row r="193">
          <cell r="A193" t="str">
            <v>Current Liabilities</v>
          </cell>
        </row>
        <row r="194">
          <cell r="A194" t="str">
            <v>Hemas Garments</v>
          </cell>
        </row>
        <row r="195">
          <cell r="A195" t="str">
            <v>Non Moving C/Liabil.</v>
          </cell>
        </row>
        <row r="196">
          <cell r="A196" t="str">
            <v>Hemas Holdings</v>
          </cell>
        </row>
        <row r="197">
          <cell r="A197" t="str">
            <v>Hemas Travels</v>
          </cell>
        </row>
        <row r="198">
          <cell r="A198" t="str">
            <v>Long Term Liabil.</v>
          </cell>
        </row>
        <row r="199">
          <cell r="A199" t="str">
            <v>M/Vehicle-Free Hold</v>
          </cell>
        </row>
        <row r="200">
          <cell r="A200" t="str">
            <v>M/Vehicle-Lease Hold</v>
          </cell>
        </row>
        <row r="201">
          <cell r="A201" t="str">
            <v>Property - M/Vehicle</v>
          </cell>
        </row>
        <row r="202">
          <cell r="A202" t="str">
            <v>Computers-Free Hold</v>
          </cell>
        </row>
        <row r="203">
          <cell r="A203" t="str">
            <v>Computers-Lease Hold</v>
          </cell>
        </row>
        <row r="204">
          <cell r="A204" t="str">
            <v>Property - Computers</v>
          </cell>
        </row>
        <row r="214">
          <cell r="A214" t="str">
            <v>Equipments</v>
          </cell>
        </row>
        <row r="215">
          <cell r="A215" t="str">
            <v>Property - Equipment</v>
          </cell>
        </row>
        <row r="216">
          <cell r="A216" t="str">
            <v>Furniture &amp; Fittings</v>
          </cell>
        </row>
        <row r="217">
          <cell r="A217" t="str">
            <v>Property - F &amp; F</v>
          </cell>
        </row>
        <row r="218">
          <cell r="A218" t="str">
            <v>Depn-Motor Vehicle</v>
          </cell>
        </row>
        <row r="219">
          <cell r="A219" t="str">
            <v>Depn-Lease Hold</v>
          </cell>
        </row>
        <row r="220">
          <cell r="A220" t="str">
            <v>Depn - Motor Vehicle</v>
          </cell>
        </row>
        <row r="221">
          <cell r="A221" t="str">
            <v>Free Hold</v>
          </cell>
        </row>
        <row r="222">
          <cell r="A222" t="str">
            <v>Lease Hold</v>
          </cell>
        </row>
        <row r="223">
          <cell r="A223" t="str">
            <v>Depn - Computers</v>
          </cell>
        </row>
        <row r="224">
          <cell r="A224" t="str">
            <v>Equipments</v>
          </cell>
        </row>
        <row r="225">
          <cell r="A225" t="str">
            <v>Depn - Equipments</v>
          </cell>
        </row>
        <row r="226">
          <cell r="A226" t="str">
            <v>Furniture &amp; Fittings</v>
          </cell>
        </row>
        <row r="227">
          <cell r="A227" t="str">
            <v>Depn - F &amp; F</v>
          </cell>
        </row>
        <row r="228">
          <cell r="A228" t="str">
            <v>Hemas Garments</v>
          </cell>
        </row>
        <row r="229">
          <cell r="A229" t="str">
            <v>Long Term Investment</v>
          </cell>
        </row>
        <row r="230">
          <cell r="A230" t="str">
            <v>Trade Stocks</v>
          </cell>
        </row>
        <row r="231">
          <cell r="A231" t="str">
            <v>Trade Stock</v>
          </cell>
        </row>
        <row r="232">
          <cell r="A232" t="str">
            <v>Free Goods Stocks</v>
          </cell>
        </row>
        <row r="233">
          <cell r="A233" t="str">
            <v>Free Goods Stocks</v>
          </cell>
        </row>
        <row r="234">
          <cell r="A234" t="str">
            <v>Stationery</v>
          </cell>
        </row>
        <row r="235">
          <cell r="A235" t="str">
            <v>Srationery</v>
          </cell>
        </row>
        <row r="245">
          <cell r="A245" t="str">
            <v>Goods In Transit</v>
          </cell>
        </row>
        <row r="246">
          <cell r="A246" t="str">
            <v>Goods In Transit</v>
          </cell>
        </row>
        <row r="247">
          <cell r="A247" t="str">
            <v>Showroom Debtors</v>
          </cell>
        </row>
        <row r="248">
          <cell r="A248" t="str">
            <v>Head Office Debtors</v>
          </cell>
        </row>
        <row r="249">
          <cell r="A249" t="str">
            <v>Intercompany Debtors</v>
          </cell>
        </row>
        <row r="250">
          <cell r="A250" t="str">
            <v>Other Debtors</v>
          </cell>
        </row>
        <row r="251">
          <cell r="A251" t="str">
            <v>Provision For B/Dts</v>
          </cell>
        </row>
        <row r="252">
          <cell r="A252" t="str">
            <v>Return Cheques</v>
          </cell>
        </row>
        <row r="253">
          <cell r="A253" t="str">
            <v>Trade Debtors</v>
          </cell>
        </row>
        <row r="254">
          <cell r="A254" t="str">
            <v>Staff Loan</v>
          </cell>
        </row>
        <row r="255">
          <cell r="A255" t="str">
            <v>Other Debtors</v>
          </cell>
        </row>
        <row r="256">
          <cell r="A256" t="str">
            <v>Purchase Margin/Adv</v>
          </cell>
        </row>
        <row r="257">
          <cell r="A257" t="str">
            <v>Purchase Margin</v>
          </cell>
        </row>
        <row r="258">
          <cell r="A258" t="str">
            <v>Receivable</v>
          </cell>
        </row>
        <row r="259">
          <cell r="A259" t="str">
            <v>Lease Int Suspense</v>
          </cell>
        </row>
        <row r="260">
          <cell r="A260" t="str">
            <v>Receivables</v>
          </cell>
        </row>
        <row r="261">
          <cell r="A261" t="str">
            <v>Foreign Receivables</v>
          </cell>
        </row>
        <row r="262">
          <cell r="A262" t="str">
            <v>Foreign Receivables</v>
          </cell>
        </row>
        <row r="263">
          <cell r="A263" t="str">
            <v>Refundable Deposits</v>
          </cell>
        </row>
        <row r="264">
          <cell r="A264" t="str">
            <v>Deposits</v>
          </cell>
        </row>
        <row r="265">
          <cell r="A265" t="str">
            <v>Insurance</v>
          </cell>
        </row>
        <row r="266">
          <cell r="A266" t="str">
            <v>Others</v>
          </cell>
        </row>
        <row r="267">
          <cell r="A267" t="str">
            <v>Pre Payments</v>
          </cell>
        </row>
        <row r="268">
          <cell r="A268" t="str">
            <v>General Advance</v>
          </cell>
        </row>
        <row r="269">
          <cell r="A269" t="str">
            <v>General Advance S/L</v>
          </cell>
        </row>
        <row r="270">
          <cell r="A270" t="str">
            <v>Tour Advance</v>
          </cell>
        </row>
        <row r="280">
          <cell r="A280" t="str">
            <v>Advances</v>
          </cell>
        </row>
        <row r="281">
          <cell r="A281" t="str">
            <v>CBOC-Current A/C</v>
          </cell>
        </row>
        <row r="282">
          <cell r="A282" t="str">
            <v>CBOC-Loan A/C TR</v>
          </cell>
        </row>
        <row r="283">
          <cell r="A283" t="str">
            <v>CBCO-Loan A/C Short</v>
          </cell>
        </row>
        <row r="284">
          <cell r="A284" t="str">
            <v>CBOC-Tfr Of Funds</v>
          </cell>
        </row>
        <row r="285">
          <cell r="A285" t="str">
            <v>HNB-Current A/C</v>
          </cell>
        </row>
        <row r="286">
          <cell r="A286" t="str">
            <v>HNB-Loan A/C TR</v>
          </cell>
        </row>
        <row r="287">
          <cell r="A287" t="str">
            <v>HNB-Loan A/C Short</v>
          </cell>
        </row>
        <row r="288">
          <cell r="A288" t="str">
            <v>HNB-Trf Of Funds</v>
          </cell>
        </row>
        <row r="289">
          <cell r="A289" t="str">
            <v>HSBC-Current A/C</v>
          </cell>
        </row>
        <row r="290">
          <cell r="A290" t="str">
            <v>HSBC-Loan A/C TR</v>
          </cell>
        </row>
        <row r="291">
          <cell r="A291" t="str">
            <v>HSBC-Loan A/C Short</v>
          </cell>
        </row>
        <row r="292">
          <cell r="A292" t="str">
            <v>HSBC-Trf Of Funds</v>
          </cell>
        </row>
        <row r="293">
          <cell r="A293" t="str">
            <v>BOC-Current A/c</v>
          </cell>
        </row>
        <row r="294">
          <cell r="A294" t="str">
            <v>BOC-Loan A/C TR</v>
          </cell>
        </row>
        <row r="295">
          <cell r="A295" t="str">
            <v>BOC-Loan A/C Short</v>
          </cell>
        </row>
        <row r="296">
          <cell r="A296" t="str">
            <v>BOC-Trf Of Funds</v>
          </cell>
        </row>
        <row r="297">
          <cell r="A297" t="str">
            <v>PB-Current A/C</v>
          </cell>
        </row>
        <row r="298">
          <cell r="A298" t="str">
            <v>PB-Loan A/C TR</v>
          </cell>
        </row>
        <row r="299">
          <cell r="A299" t="str">
            <v>PB-Loan A/C Short</v>
          </cell>
        </row>
        <row r="300">
          <cell r="A300" t="str">
            <v>PB-Trf Of Funds</v>
          </cell>
        </row>
        <row r="301">
          <cell r="A301" t="str">
            <v>DB-Current A/C</v>
          </cell>
        </row>
        <row r="302">
          <cell r="A302" t="str">
            <v>DB-Loan A/C TR</v>
          </cell>
        </row>
        <row r="303">
          <cell r="A303" t="str">
            <v>DB-Loan A/C Short</v>
          </cell>
        </row>
        <row r="304">
          <cell r="A304" t="str">
            <v>DB-Trf Of Funds</v>
          </cell>
        </row>
        <row r="305">
          <cell r="A305" t="str">
            <v>Cash Book Suspence</v>
          </cell>
        </row>
        <row r="306">
          <cell r="A306" t="str">
            <v>Bank</v>
          </cell>
        </row>
        <row r="307">
          <cell r="A307" t="str">
            <v>Cash In Hand</v>
          </cell>
        </row>
        <row r="308">
          <cell r="A308" t="str">
            <v>Cash In Hand</v>
          </cell>
        </row>
        <row r="309">
          <cell r="A309" t="str">
            <v>Trade Creditors</v>
          </cell>
        </row>
        <row r="310">
          <cell r="A310" t="str">
            <v>Trade Creditor</v>
          </cell>
        </row>
        <row r="311">
          <cell r="A311" t="str">
            <v>Other Purchases cred</v>
          </cell>
        </row>
        <row r="312">
          <cell r="A312" t="str">
            <v>Def Levy on Purchase</v>
          </cell>
        </row>
        <row r="313">
          <cell r="A313" t="str">
            <v>A/P Suspense</v>
          </cell>
        </row>
        <row r="314">
          <cell r="A314" t="str">
            <v>Trade Creditors</v>
          </cell>
        </row>
        <row r="324">
          <cell r="A324" t="str">
            <v>Supplier creditors</v>
          </cell>
        </row>
        <row r="325">
          <cell r="A325" t="str">
            <v>Expense Creditors</v>
          </cell>
        </row>
        <row r="326">
          <cell r="A326" t="str">
            <v>Foreign Advance</v>
          </cell>
        </row>
        <row r="327">
          <cell r="A327" t="str">
            <v>Payroll Creditors</v>
          </cell>
        </row>
        <row r="328">
          <cell r="A328" t="str">
            <v>Sundry Creditors</v>
          </cell>
        </row>
        <row r="329">
          <cell r="A329" t="str">
            <v>Deposits Payable</v>
          </cell>
        </row>
        <row r="330">
          <cell r="A330" t="str">
            <v>Differed Income</v>
          </cell>
        </row>
        <row r="331">
          <cell r="A331" t="str">
            <v>Payable - Agency</v>
          </cell>
        </row>
        <row r="332">
          <cell r="A332" t="str">
            <v>Other Creditors</v>
          </cell>
        </row>
        <row r="333">
          <cell r="A333" t="str">
            <v>Accruals</v>
          </cell>
        </row>
        <row r="334">
          <cell r="A334" t="str">
            <v>Accruals</v>
          </cell>
        </row>
        <row r="335">
          <cell r="A335" t="str">
            <v>Provision - Grativit</v>
          </cell>
        </row>
        <row r="336">
          <cell r="A336" t="str">
            <v>Provisions</v>
          </cell>
        </row>
        <row r="337">
          <cell r="A337" t="str">
            <v>Corporation Tax</v>
          </cell>
        </row>
        <row r="338">
          <cell r="A338" t="str">
            <v>Differed Tax</v>
          </cell>
        </row>
        <row r="339">
          <cell r="A339" t="str">
            <v>With Holding Tax</v>
          </cell>
        </row>
        <row r="340">
          <cell r="A340" t="str">
            <v>G.S.T.</v>
          </cell>
        </row>
        <row r="341">
          <cell r="A341" t="str">
            <v>Cash Based - VAT</v>
          </cell>
        </row>
        <row r="342">
          <cell r="A342" t="str">
            <v>TT Control</v>
          </cell>
        </row>
        <row r="343">
          <cell r="A343" t="str">
            <v>Taxations</v>
          </cell>
        </row>
        <row r="344">
          <cell r="A344" t="str">
            <v>Lease Creditors</v>
          </cell>
        </row>
        <row r="345">
          <cell r="A345" t="str">
            <v>Term Loan</v>
          </cell>
        </row>
        <row r="346">
          <cell r="A346" t="str">
            <v>Long Term Loans</v>
          </cell>
        </row>
        <row r="347">
          <cell r="A347" t="str">
            <v>Share Capital</v>
          </cell>
        </row>
        <row r="348">
          <cell r="A348" t="str">
            <v>Share Capital</v>
          </cell>
        </row>
        <row r="349">
          <cell r="A349" t="str">
            <v>Share Premium</v>
          </cell>
        </row>
        <row r="350">
          <cell r="A350" t="str">
            <v>Revaluation</v>
          </cell>
        </row>
        <row r="351">
          <cell r="A351" t="str">
            <v>Reserve Capital</v>
          </cell>
        </row>
        <row r="361">
          <cell r="A361" t="str">
            <v>General</v>
          </cell>
        </row>
        <row r="362">
          <cell r="A362" t="str">
            <v>Revenue reserve</v>
          </cell>
        </row>
        <row r="363">
          <cell r="A363" t="str">
            <v>Revenue</v>
          </cell>
        </row>
        <row r="364">
          <cell r="A364" t="str">
            <v>Unrealised Gain &amp; Lo</v>
          </cell>
        </row>
        <row r="365">
          <cell r="A365" t="str">
            <v>Contra</v>
          </cell>
        </row>
        <row r="366">
          <cell r="A366" t="str">
            <v>Gain &amp; Loss</v>
          </cell>
        </row>
        <row r="367">
          <cell r="A367" t="str">
            <v>Rounding errors</v>
          </cell>
        </row>
        <row r="368">
          <cell r="A368" t="str">
            <v>Future Suspense</v>
          </cell>
        </row>
        <row r="369">
          <cell r="A369" t="str">
            <v>Prior Suspense</v>
          </cell>
        </row>
        <row r="370">
          <cell r="A370" t="str">
            <v>Contras Suspense</v>
          </cell>
        </row>
        <row r="371">
          <cell r="A371" t="str">
            <v>Profit account</v>
          </cell>
        </row>
        <row r="372">
          <cell r="A372" t="str">
            <v>Unassigned Cash</v>
          </cell>
        </row>
        <row r="373">
          <cell r="A373" t="str">
            <v>Bank Suspense</v>
          </cell>
        </row>
        <row r="374">
          <cell r="A374" t="str">
            <v>A/R Suspense</v>
          </cell>
        </row>
        <row r="375">
          <cell r="A375" t="str">
            <v>System A/C</v>
          </cell>
        </row>
        <row r="376">
          <cell r="A376" t="str">
            <v>TOTAL OF BALANCE SHEET</v>
          </cell>
        </row>
        <row r="377">
          <cell r="A377" t="str">
            <v>NET VALUE</v>
          </cell>
        </row>
        <row r="378">
          <cell r="A378" t="str">
            <v>GENERAL LEDGER BALANCE</v>
          </cell>
        </row>
        <row r="379">
          <cell r="A379" t="str">
            <v>NOT IN BALANCE - DIFFERENCE IS</v>
          </cell>
        </row>
        <row r="380">
          <cell r="A380" t="str">
            <v>~~~~~~~~~~~~~~~~~~~~~~~~~~~~~~~</v>
          </cell>
        </row>
        <row r="381">
          <cell r="A381" t="str">
            <v>*** END</v>
          </cell>
        </row>
        <row r="382">
          <cell r="A382" t="str">
            <v>~~~~~~~~~~~~~~~~~~~~~~~~~~~~~~~</v>
          </cell>
        </row>
      </sheetData>
      <sheetData sheetId="2" refreshError="1"/>
      <sheetData sheetId="3" refreshError="1"/>
      <sheetData sheetId="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PL.XLS"/>
      <sheetName val="CUM-PL.XLS"/>
      <sheetName val="MON-COMP.XLS"/>
      <sheetName val="CUM-COMP.XLS"/>
      <sheetName val="BUD-D.XLS"/>
      <sheetName val="B-SHEET"/>
      <sheetName val="MI-COM"/>
      <sheetName val="STK-DEV"/>
      <sheetName val="FA-ADD"/>
      <sheetName val="BS-COMM"/>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BUD_D_XLS"/>
      <sheetName val="Orders"/>
      <sheetName val="MON-PL_XLS"/>
      <sheetName val="CUM-PL_XLS"/>
      <sheetName val="MON-COMP_XLS"/>
      <sheetName val="CUM-COMP_XLS"/>
      <sheetName val="BUD-D_XLS"/>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MON-PL_XLS1"/>
      <sheetName val="CUM-PL_XLS1"/>
      <sheetName val="MON-COMP_XLS1"/>
      <sheetName val="CUM-COMP_XLS1"/>
      <sheetName val="BUD-D_XLS1"/>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MON-PL_XLS2"/>
      <sheetName val="CUM-PL_XLS2"/>
      <sheetName val="MON-COMP_XLS2"/>
      <sheetName val="CUM-COMP_XLS2"/>
      <sheetName val="BUD-D_XLS2"/>
      <sheetName val="Top_Sheet2"/>
      <sheetName val="GL_Codes2"/>
      <sheetName val="Forex_Rates2"/>
      <sheetName val="Print_index2"/>
      <sheetName val="Old_index2"/>
      <sheetName val="index_to_ss2"/>
      <sheetName val="220100_(2)2"/>
      <sheetName val="220112&amp;310105_2"/>
      <sheetName val="220200__(2)2"/>
      <sheetName val="220201&amp;220301_2"/>
      <sheetName val="220305-final_(2)2"/>
      <sheetName val="230101_2"/>
      <sheetName val="230720_(2)2"/>
      <sheetName val="740070_2"/>
      <sheetName val="Group Sales"/>
      <sheetName val="rate-jan"/>
      <sheetName val="GL175PT401358"/>
      <sheetName val="Article"/>
      <sheetName val="CUMAA"/>
      <sheetName val="PCOST"/>
      <sheetName val="LIST"/>
      <sheetName val="Stats"/>
      <sheetName val="BLProf"/>
      <sheetName val="ProjNext"/>
    </sheetNames>
    <sheetDataSet>
      <sheetData sheetId="0"/>
      <sheetData sheetId="1"/>
      <sheetData sheetId="2"/>
      <sheetData sheetId="3"/>
      <sheetData sheetId="4" refreshError="1">
        <row r="3">
          <cell r="AE3" t="str">
            <v>FOR THE MONTH ENDED MARCH 1994</v>
          </cell>
          <cell r="AY3" t="str">
            <v>FOR THE MONTH ENDED APRIL 1994</v>
          </cell>
          <cell r="CW3" t="str">
            <v>FOR THE MONTH ENDED OCTOBER 1994</v>
          </cell>
          <cell r="DG3" t="str">
            <v>FOR THE MONTH ENDED NOVEMBER 1994</v>
          </cell>
        </row>
        <row r="4">
          <cell r="AD4" t="str">
            <v>Run Date:</v>
          </cell>
          <cell r="AE4">
            <v>35268.702116898145</v>
          </cell>
          <cell r="AX4" t="str">
            <v>Run Date:</v>
          </cell>
          <cell r="AY4">
            <v>35268.702116898145</v>
          </cell>
          <cell r="CV4" t="str">
            <v>Run Date:</v>
          </cell>
          <cell r="CW4">
            <v>35268.702116898145</v>
          </cell>
          <cell r="DF4" t="str">
            <v>Run Date:</v>
          </cell>
          <cell r="DG4">
            <v>35268.702116898145</v>
          </cell>
        </row>
        <row r="5">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AP5" t="str">
            <v>Total</v>
          </cell>
          <cell r="AQ5" t="str">
            <v>Purchasing</v>
          </cell>
          <cell r="AR5" t="str">
            <v>Production</v>
          </cell>
          <cell r="AS5" t="str">
            <v>Warehousing</v>
          </cell>
          <cell r="AT5" t="str">
            <v>Mgmt/Admin</v>
          </cell>
          <cell r="AU5" t="str">
            <v>Finance</v>
          </cell>
          <cell r="AV5" t="str">
            <v>Export</v>
          </cell>
          <cell r="AW5" t="str">
            <v>Shipping</v>
          </cell>
          <cell r="AX5" t="str">
            <v>others</v>
          </cell>
          <cell r="AY5" t="str">
            <v>Building</v>
          </cell>
          <cell r="CN5" t="str">
            <v>Total</v>
          </cell>
          <cell r="CO5" t="str">
            <v>Purchasing</v>
          </cell>
          <cell r="CP5" t="str">
            <v>Production</v>
          </cell>
          <cell r="CQ5" t="str">
            <v>Warehousing</v>
          </cell>
          <cell r="CR5" t="str">
            <v>Mgmt/Admin</v>
          </cell>
          <cell r="CS5" t="str">
            <v>Finance</v>
          </cell>
          <cell r="CT5" t="str">
            <v>Export</v>
          </cell>
          <cell r="CU5" t="str">
            <v>Shipping</v>
          </cell>
          <cell r="CV5" t="str">
            <v>others</v>
          </cell>
          <cell r="CW5" t="str">
            <v>Building</v>
          </cell>
          <cell r="CX5" t="str">
            <v>Total</v>
          </cell>
          <cell r="CY5" t="str">
            <v>Purchasing</v>
          </cell>
          <cell r="CZ5" t="str">
            <v>Production</v>
          </cell>
          <cell r="DA5" t="str">
            <v>Warehousing</v>
          </cell>
          <cell r="DB5" t="str">
            <v>Mgmt/Admin</v>
          </cell>
          <cell r="DC5" t="str">
            <v>Finance</v>
          </cell>
          <cell r="DD5" t="str">
            <v>Export</v>
          </cell>
          <cell r="DE5" t="str">
            <v>Shipping</v>
          </cell>
          <cell r="DF5" t="str">
            <v>others</v>
          </cell>
          <cell r="DG5" t="str">
            <v>Building</v>
          </cell>
        </row>
        <row r="6">
          <cell r="V6">
            <v>638</v>
          </cell>
          <cell r="X6">
            <v>363</v>
          </cell>
          <cell r="Y6">
            <v>275</v>
          </cell>
          <cell r="AP6">
            <v>663</v>
          </cell>
          <cell r="AR6">
            <v>388</v>
          </cell>
          <cell r="AS6">
            <v>275</v>
          </cell>
          <cell r="CP6">
            <v>0</v>
          </cell>
          <cell r="CZ6">
            <v>0</v>
          </cell>
        </row>
        <row r="7">
          <cell r="V7">
            <v>2711</v>
          </cell>
          <cell r="W7">
            <v>26</v>
          </cell>
          <cell r="X7">
            <v>1915</v>
          </cell>
          <cell r="Y7">
            <v>139</v>
          </cell>
          <cell r="Z7">
            <v>68</v>
          </cell>
          <cell r="AC7">
            <v>206</v>
          </cell>
          <cell r="AD7">
            <v>357</v>
          </cell>
          <cell r="AP7">
            <v>2733</v>
          </cell>
          <cell r="AQ7">
            <v>26</v>
          </cell>
          <cell r="AR7">
            <v>1852</v>
          </cell>
          <cell r="AS7">
            <v>139</v>
          </cell>
          <cell r="AT7">
            <v>78</v>
          </cell>
          <cell r="AW7">
            <v>229</v>
          </cell>
          <cell r="AX7">
            <v>409</v>
          </cell>
          <cell r="CP7">
            <v>0</v>
          </cell>
          <cell r="CQ7">
            <v>0</v>
          </cell>
          <cell r="CU7">
            <v>0</v>
          </cell>
          <cell r="CZ7">
            <v>0</v>
          </cell>
          <cell r="DA7">
            <v>0</v>
          </cell>
          <cell r="DE7">
            <v>0</v>
          </cell>
        </row>
        <row r="8">
          <cell r="V8">
            <v>815</v>
          </cell>
          <cell r="AE8">
            <v>815</v>
          </cell>
          <cell r="AP8">
            <v>841</v>
          </cell>
          <cell r="AY8">
            <v>841</v>
          </cell>
          <cell r="CW8">
            <v>0</v>
          </cell>
          <cell r="DG8">
            <v>0</v>
          </cell>
        </row>
        <row r="9">
          <cell r="V9">
            <v>866</v>
          </cell>
          <cell r="X9">
            <v>866</v>
          </cell>
          <cell r="AP9">
            <v>900</v>
          </cell>
          <cell r="AR9">
            <v>900</v>
          </cell>
          <cell r="CP9">
            <v>0</v>
          </cell>
          <cell r="CZ9">
            <v>0</v>
          </cell>
        </row>
        <row r="10">
          <cell r="V10">
            <v>242</v>
          </cell>
          <cell r="X10">
            <v>242</v>
          </cell>
          <cell r="AP10">
            <v>164</v>
          </cell>
          <cell r="AR10">
            <v>164</v>
          </cell>
          <cell r="CP10">
            <v>0</v>
          </cell>
          <cell r="CZ10">
            <v>0</v>
          </cell>
        </row>
        <row r="11">
          <cell r="V11">
            <v>804</v>
          </cell>
          <cell r="X11">
            <v>804</v>
          </cell>
          <cell r="AP11">
            <v>902</v>
          </cell>
          <cell r="AR11">
            <v>902</v>
          </cell>
          <cell r="CP11">
            <v>0</v>
          </cell>
          <cell r="CZ11">
            <v>0</v>
          </cell>
        </row>
        <row r="12">
          <cell r="V12">
            <v>299</v>
          </cell>
          <cell r="AE12">
            <v>299</v>
          </cell>
          <cell r="AP12">
            <v>299</v>
          </cell>
          <cell r="AY12">
            <v>299</v>
          </cell>
          <cell r="CW12">
            <v>0</v>
          </cell>
          <cell r="DG12">
            <v>0</v>
          </cell>
        </row>
        <row r="13">
          <cell r="V13">
            <v>4337</v>
          </cell>
          <cell r="W13">
            <v>164</v>
          </cell>
          <cell r="X13">
            <v>1843</v>
          </cell>
          <cell r="Y13">
            <v>124</v>
          </cell>
          <cell r="Z13">
            <v>1906</v>
          </cell>
          <cell r="AC13">
            <v>138</v>
          </cell>
          <cell r="AD13">
            <v>162</v>
          </cell>
          <cell r="AP13">
            <v>4360</v>
          </cell>
          <cell r="AQ13">
            <v>164</v>
          </cell>
          <cell r="AR13">
            <v>1864</v>
          </cell>
          <cell r="AS13">
            <v>124</v>
          </cell>
          <cell r="AT13">
            <v>1908</v>
          </cell>
          <cell r="AW13">
            <v>138</v>
          </cell>
          <cell r="AX13">
            <v>162</v>
          </cell>
          <cell r="CO13">
            <v>0</v>
          </cell>
          <cell r="CP13">
            <v>0</v>
          </cell>
          <cell r="CQ13">
            <v>0</v>
          </cell>
          <cell r="CR13">
            <v>0</v>
          </cell>
          <cell r="CU13">
            <v>0</v>
          </cell>
          <cell r="CV13">
            <v>0</v>
          </cell>
          <cell r="CY13">
            <v>0</v>
          </cell>
          <cell r="CZ13">
            <v>0</v>
          </cell>
          <cell r="DA13">
            <v>0</v>
          </cell>
          <cell r="DB13">
            <v>0</v>
          </cell>
          <cell r="DE13">
            <v>0</v>
          </cell>
          <cell r="DF13">
            <v>0</v>
          </cell>
        </row>
        <row r="14">
          <cell r="V14">
            <v>1636</v>
          </cell>
          <cell r="X14">
            <v>1636</v>
          </cell>
          <cell r="AP14">
            <v>1656</v>
          </cell>
          <cell r="AR14">
            <v>1656</v>
          </cell>
          <cell r="CP14">
            <v>0</v>
          </cell>
          <cell r="CZ14">
            <v>0</v>
          </cell>
        </row>
        <row r="15">
          <cell r="V15">
            <v>52</v>
          </cell>
          <cell r="Z15">
            <v>52</v>
          </cell>
          <cell r="AP15">
            <v>52</v>
          </cell>
          <cell r="AT15">
            <v>52</v>
          </cell>
          <cell r="CR15">
            <v>0</v>
          </cell>
          <cell r="DB15">
            <v>0</v>
          </cell>
        </row>
        <row r="16">
          <cell r="V16">
            <v>797</v>
          </cell>
          <cell r="W16">
            <v>7.0476739715494041</v>
          </cell>
          <cell r="X16">
            <v>694.96193771626292</v>
          </cell>
          <cell r="Y16">
            <v>17.159554017685505</v>
          </cell>
          <cell r="Z16">
            <v>41.366782006920417</v>
          </cell>
          <cell r="AC16">
            <v>18.078815840061516</v>
          </cell>
          <cell r="AD16">
            <v>18.385236447520185</v>
          </cell>
          <cell r="AP16">
            <v>729</v>
          </cell>
          <cell r="AQ16">
            <v>6.4463667820069208</v>
          </cell>
          <cell r="AR16">
            <v>635.66782006920414</v>
          </cell>
          <cell r="AS16">
            <v>15.695501730103807</v>
          </cell>
          <cell r="AT16">
            <v>37.837370242214533</v>
          </cell>
          <cell r="AW16">
            <v>16.536332179930795</v>
          </cell>
          <cell r="AX16">
            <v>16.816608996539792</v>
          </cell>
          <cell r="CO16">
            <v>0</v>
          </cell>
          <cell r="CP16">
            <v>0</v>
          </cell>
          <cell r="CQ16">
            <v>0</v>
          </cell>
          <cell r="CR16">
            <v>0</v>
          </cell>
          <cell r="CU16">
            <v>0</v>
          </cell>
          <cell r="CV16">
            <v>0</v>
          </cell>
          <cell r="CY16">
            <v>0</v>
          </cell>
          <cell r="CZ16">
            <v>0</v>
          </cell>
          <cell r="DA16">
            <v>0</v>
          </cell>
          <cell r="DB16">
            <v>0</v>
          </cell>
          <cell r="DE16">
            <v>0</v>
          </cell>
          <cell r="DF16">
            <v>0</v>
          </cell>
        </row>
        <row r="17">
          <cell r="V17">
            <v>100</v>
          </cell>
          <cell r="X17">
            <v>100</v>
          </cell>
          <cell r="AP17">
            <v>106</v>
          </cell>
          <cell r="AR17">
            <v>106</v>
          </cell>
          <cell r="CP17">
            <v>0</v>
          </cell>
          <cell r="CZ17">
            <v>0</v>
          </cell>
        </row>
        <row r="18">
          <cell r="V18">
            <v>243</v>
          </cell>
          <cell r="W18">
            <v>19</v>
          </cell>
          <cell r="X18">
            <v>56</v>
          </cell>
          <cell r="Y18">
            <v>25</v>
          </cell>
          <cell r="Z18">
            <v>108</v>
          </cell>
          <cell r="AC18">
            <v>17</v>
          </cell>
          <cell r="AD18">
            <v>18</v>
          </cell>
          <cell r="AP18">
            <v>258</v>
          </cell>
          <cell r="AQ18">
            <v>19</v>
          </cell>
          <cell r="AR18">
            <v>56</v>
          </cell>
          <cell r="AS18">
            <v>25</v>
          </cell>
          <cell r="AT18">
            <v>111</v>
          </cell>
          <cell r="AW18">
            <v>29</v>
          </cell>
          <cell r="AX18">
            <v>18</v>
          </cell>
          <cell r="CO18">
            <v>0</v>
          </cell>
          <cell r="CP18">
            <v>0</v>
          </cell>
          <cell r="CQ18">
            <v>0</v>
          </cell>
          <cell r="CR18">
            <v>0</v>
          </cell>
          <cell r="CU18">
            <v>0</v>
          </cell>
          <cell r="CV18">
            <v>0</v>
          </cell>
          <cell r="CY18">
            <v>0</v>
          </cell>
          <cell r="CZ18">
            <v>0</v>
          </cell>
          <cell r="DA18">
            <v>0</v>
          </cell>
          <cell r="DB18">
            <v>0</v>
          </cell>
          <cell r="DE18">
            <v>0</v>
          </cell>
          <cell r="DF18">
            <v>0</v>
          </cell>
        </row>
        <row r="19">
          <cell r="V19">
            <v>797</v>
          </cell>
          <cell r="W19">
            <v>144</v>
          </cell>
          <cell r="X19">
            <v>77</v>
          </cell>
          <cell r="Z19">
            <v>510</v>
          </cell>
          <cell r="AC19">
            <v>66</v>
          </cell>
          <cell r="AP19">
            <v>797</v>
          </cell>
          <cell r="AQ19">
            <v>144</v>
          </cell>
          <cell r="AR19">
            <v>77</v>
          </cell>
          <cell r="AT19">
            <v>510</v>
          </cell>
          <cell r="AW19">
            <v>66</v>
          </cell>
          <cell r="CO19">
            <v>0</v>
          </cell>
          <cell r="CP19">
            <v>0</v>
          </cell>
          <cell r="CQ19">
            <v>0</v>
          </cell>
          <cell r="CR19">
            <v>0</v>
          </cell>
          <cell r="CU19">
            <v>0</v>
          </cell>
          <cell r="CV19">
            <v>0</v>
          </cell>
          <cell r="CY19">
            <v>0</v>
          </cell>
          <cell r="CZ19">
            <v>0</v>
          </cell>
          <cell r="DA19">
            <v>0</v>
          </cell>
          <cell r="DB19">
            <v>0</v>
          </cell>
          <cell r="DE19">
            <v>0</v>
          </cell>
          <cell r="DF19">
            <v>0</v>
          </cell>
        </row>
        <row r="20">
          <cell r="V20">
            <v>264</v>
          </cell>
          <cell r="Z20">
            <v>132</v>
          </cell>
          <cell r="AE20">
            <v>132</v>
          </cell>
          <cell r="AP20">
            <v>268</v>
          </cell>
          <cell r="AT20">
            <v>134</v>
          </cell>
          <cell r="AY20">
            <v>134</v>
          </cell>
          <cell r="CR20">
            <v>0</v>
          </cell>
          <cell r="CW20">
            <v>0</v>
          </cell>
          <cell r="DB20">
            <v>0</v>
          </cell>
          <cell r="DG20">
            <v>0</v>
          </cell>
        </row>
        <row r="21">
          <cell r="V21">
            <v>196</v>
          </cell>
          <cell r="Z21">
            <v>196</v>
          </cell>
          <cell r="AP21">
            <v>196</v>
          </cell>
          <cell r="AT21">
            <v>196</v>
          </cell>
          <cell r="CR21">
            <v>0</v>
          </cell>
          <cell r="DB21">
            <v>0</v>
          </cell>
        </row>
        <row r="22">
          <cell r="V22">
            <v>1078</v>
          </cell>
          <cell r="W22">
            <v>22</v>
          </cell>
          <cell r="X22">
            <v>936</v>
          </cell>
          <cell r="Y22">
            <v>3</v>
          </cell>
          <cell r="Z22">
            <v>78</v>
          </cell>
          <cell r="AC22">
            <v>21</v>
          </cell>
          <cell r="AD22">
            <v>18</v>
          </cell>
          <cell r="AP22">
            <v>1083</v>
          </cell>
          <cell r="AQ22">
            <v>22</v>
          </cell>
          <cell r="AR22">
            <v>941</v>
          </cell>
          <cell r="AS22">
            <v>3</v>
          </cell>
          <cell r="AT22">
            <v>78</v>
          </cell>
          <cell r="AW22">
            <v>21</v>
          </cell>
          <cell r="AX22">
            <v>18</v>
          </cell>
          <cell r="CO22">
            <v>0</v>
          </cell>
          <cell r="CP22">
            <v>0</v>
          </cell>
          <cell r="CQ22">
            <v>0</v>
          </cell>
          <cell r="CR22">
            <v>0</v>
          </cell>
          <cell r="CT22">
            <v>0</v>
          </cell>
          <cell r="CU22">
            <v>0</v>
          </cell>
          <cell r="CV22">
            <v>0</v>
          </cell>
          <cell r="CY22">
            <v>0</v>
          </cell>
          <cell r="CZ22">
            <v>0</v>
          </cell>
          <cell r="DA22">
            <v>0</v>
          </cell>
          <cell r="DB22">
            <v>0</v>
          </cell>
          <cell r="DD22">
            <v>0</v>
          </cell>
          <cell r="DE22">
            <v>0</v>
          </cell>
          <cell r="DF22">
            <v>0</v>
          </cell>
        </row>
        <row r="23">
          <cell r="V23">
            <v>30</v>
          </cell>
          <cell r="Z23">
            <v>30</v>
          </cell>
          <cell r="AP23">
            <v>30</v>
          </cell>
          <cell r="AT23">
            <v>30</v>
          </cell>
          <cell r="CR23">
            <v>0</v>
          </cell>
          <cell r="DB23">
            <v>0</v>
          </cell>
        </row>
        <row r="24">
          <cell r="V24">
            <v>74</v>
          </cell>
          <cell r="Z24">
            <v>74</v>
          </cell>
          <cell r="AP24">
            <v>74</v>
          </cell>
          <cell r="AT24">
            <v>74</v>
          </cell>
          <cell r="CR24">
            <v>0</v>
          </cell>
          <cell r="DB24">
            <v>0</v>
          </cell>
        </row>
        <row r="25">
          <cell r="V25">
            <v>30</v>
          </cell>
          <cell r="Z25">
            <v>30</v>
          </cell>
          <cell r="AP25">
            <v>30</v>
          </cell>
          <cell r="AT25">
            <v>30</v>
          </cell>
          <cell r="CO25">
            <v>0</v>
          </cell>
          <cell r="CP25">
            <v>0</v>
          </cell>
          <cell r="CQ25">
            <v>0</v>
          </cell>
          <cell r="CR25">
            <v>0</v>
          </cell>
          <cell r="CU25">
            <v>0</v>
          </cell>
          <cell r="CV25">
            <v>0</v>
          </cell>
          <cell r="CY25">
            <v>0</v>
          </cell>
          <cell r="CZ25">
            <v>0</v>
          </cell>
          <cell r="DA25">
            <v>0</v>
          </cell>
          <cell r="DB25">
            <v>0</v>
          </cell>
          <cell r="DE25">
            <v>0</v>
          </cell>
          <cell r="DF25">
            <v>0</v>
          </cell>
        </row>
        <row r="26">
          <cell r="V26">
            <v>268</v>
          </cell>
          <cell r="X26">
            <v>11</v>
          </cell>
          <cell r="Z26">
            <v>257</v>
          </cell>
          <cell r="AP26">
            <v>148</v>
          </cell>
          <cell r="AR26">
            <v>11</v>
          </cell>
          <cell r="AT26">
            <v>137</v>
          </cell>
          <cell r="CR26">
            <v>0</v>
          </cell>
          <cell r="DB26">
            <v>0</v>
          </cell>
        </row>
        <row r="27">
          <cell r="V27">
            <v>62</v>
          </cell>
          <cell r="Z27">
            <v>62</v>
          </cell>
          <cell r="AP27">
            <v>0</v>
          </cell>
          <cell r="AT27">
            <v>0</v>
          </cell>
          <cell r="CO27">
            <v>0</v>
          </cell>
          <cell r="CP27">
            <v>0</v>
          </cell>
          <cell r="CQ27">
            <v>0</v>
          </cell>
          <cell r="CR27">
            <v>0</v>
          </cell>
          <cell r="CU27">
            <v>0</v>
          </cell>
          <cell r="CV27">
            <v>0</v>
          </cell>
          <cell r="CY27">
            <v>0</v>
          </cell>
          <cell r="CZ27">
            <v>0</v>
          </cell>
          <cell r="DA27">
            <v>0</v>
          </cell>
          <cell r="DB27">
            <v>0</v>
          </cell>
          <cell r="DE27">
            <v>0</v>
          </cell>
          <cell r="DF27">
            <v>0</v>
          </cell>
        </row>
        <row r="28">
          <cell r="V28">
            <v>54</v>
          </cell>
          <cell r="Z28">
            <v>54</v>
          </cell>
          <cell r="AP28">
            <v>54</v>
          </cell>
          <cell r="AT28">
            <v>54</v>
          </cell>
          <cell r="CR28">
            <v>0</v>
          </cell>
          <cell r="DB28">
            <v>0</v>
          </cell>
        </row>
        <row r="29">
          <cell r="V29">
            <v>89</v>
          </cell>
          <cell r="AD29">
            <v>89</v>
          </cell>
          <cell r="AP29">
            <v>89</v>
          </cell>
          <cell r="AX29">
            <v>89</v>
          </cell>
          <cell r="CO29">
            <v>0</v>
          </cell>
          <cell r="CP29">
            <v>0</v>
          </cell>
          <cell r="CQ29">
            <v>0</v>
          </cell>
          <cell r="CR29">
            <v>0</v>
          </cell>
          <cell r="CU29">
            <v>0</v>
          </cell>
          <cell r="CV29">
            <v>0</v>
          </cell>
          <cell r="CY29">
            <v>0</v>
          </cell>
          <cell r="CZ29">
            <v>0</v>
          </cell>
          <cell r="DA29">
            <v>0</v>
          </cell>
          <cell r="DB29">
            <v>0</v>
          </cell>
          <cell r="DE29">
            <v>0</v>
          </cell>
          <cell r="DF29">
            <v>0</v>
          </cell>
        </row>
        <row r="30">
          <cell r="V30">
            <v>186</v>
          </cell>
          <cell r="AE30">
            <v>186</v>
          </cell>
          <cell r="AP30">
            <v>186</v>
          </cell>
          <cell r="AY30">
            <v>186</v>
          </cell>
          <cell r="CW30">
            <v>0</v>
          </cell>
          <cell r="DG30">
            <v>0</v>
          </cell>
        </row>
        <row r="31">
          <cell r="V31">
            <v>0</v>
          </cell>
          <cell r="AP31">
            <v>0</v>
          </cell>
          <cell r="AQ31">
            <v>0</v>
          </cell>
          <cell r="AT31">
            <v>0</v>
          </cell>
          <cell r="CR31">
            <v>0</v>
          </cell>
          <cell r="DB31">
            <v>0</v>
          </cell>
        </row>
        <row r="32">
          <cell r="V32">
            <v>0</v>
          </cell>
          <cell r="AP32">
            <v>0</v>
          </cell>
        </row>
        <row r="33">
          <cell r="V33">
            <v>317</v>
          </cell>
          <cell r="AA33">
            <v>317</v>
          </cell>
          <cell r="AP33">
            <v>96</v>
          </cell>
          <cell r="AU33">
            <v>96</v>
          </cell>
          <cell r="CR33">
            <v>0</v>
          </cell>
          <cell r="DB33">
            <v>0</v>
          </cell>
        </row>
        <row r="34">
          <cell r="V34">
            <v>0</v>
          </cell>
          <cell r="AP34">
            <v>0</v>
          </cell>
          <cell r="CU34">
            <v>0</v>
          </cell>
          <cell r="DE34">
            <v>0</v>
          </cell>
        </row>
        <row r="35">
          <cell r="V35">
            <v>79</v>
          </cell>
          <cell r="AA35">
            <v>79</v>
          </cell>
          <cell r="AP35">
            <v>79</v>
          </cell>
          <cell r="AU35">
            <v>79</v>
          </cell>
          <cell r="CS35">
            <v>0</v>
          </cell>
          <cell r="DC35">
            <v>0</v>
          </cell>
        </row>
        <row r="36">
          <cell r="V36">
            <v>100</v>
          </cell>
          <cell r="AA36">
            <v>100</v>
          </cell>
          <cell r="AP36">
            <v>100</v>
          </cell>
          <cell r="AU36">
            <v>100</v>
          </cell>
          <cell r="CS36">
            <v>0</v>
          </cell>
          <cell r="DC36">
            <v>0</v>
          </cell>
        </row>
        <row r="37">
          <cell r="V37">
            <v>2834</v>
          </cell>
          <cell r="AA37">
            <v>2834</v>
          </cell>
          <cell r="AP37">
            <v>2797</v>
          </cell>
          <cell r="AU37">
            <v>2797</v>
          </cell>
          <cell r="CS37">
            <v>0</v>
          </cell>
          <cell r="DC37">
            <v>0</v>
          </cell>
        </row>
        <row r="38">
          <cell r="V38">
            <v>907</v>
          </cell>
          <cell r="AA38">
            <v>907</v>
          </cell>
          <cell r="AP38">
            <v>1017</v>
          </cell>
          <cell r="AU38">
            <v>1017</v>
          </cell>
          <cell r="CS38">
            <v>0</v>
          </cell>
          <cell r="DC38">
            <v>0</v>
          </cell>
        </row>
        <row r="39">
          <cell r="V39">
            <v>414</v>
          </cell>
          <cell r="W39">
            <v>0</v>
          </cell>
          <cell r="X39">
            <v>0</v>
          </cell>
          <cell r="Y39">
            <v>28</v>
          </cell>
          <cell r="Z39">
            <v>260</v>
          </cell>
          <cell r="AC39">
            <v>0</v>
          </cell>
          <cell r="AD39">
            <v>0</v>
          </cell>
          <cell r="AE39">
            <v>126</v>
          </cell>
          <cell r="AP39">
            <v>424</v>
          </cell>
          <cell r="AQ39">
            <v>0</v>
          </cell>
          <cell r="AR39">
            <v>0</v>
          </cell>
          <cell r="AS39">
            <v>28</v>
          </cell>
          <cell r="AT39">
            <v>270</v>
          </cell>
          <cell r="AW39">
            <v>0</v>
          </cell>
          <cell r="AX39">
            <v>0</v>
          </cell>
          <cell r="AY39">
            <v>126</v>
          </cell>
          <cell r="CN39">
            <v>0</v>
          </cell>
          <cell r="CO39">
            <v>0</v>
          </cell>
          <cell r="CP39">
            <v>0</v>
          </cell>
          <cell r="CQ39">
            <v>0</v>
          </cell>
          <cell r="CR39">
            <v>0</v>
          </cell>
          <cell r="CU39">
            <v>0</v>
          </cell>
          <cell r="CV39">
            <v>0</v>
          </cell>
          <cell r="CW39">
            <v>0</v>
          </cell>
          <cell r="CX39">
            <v>0</v>
          </cell>
          <cell r="CY39">
            <v>0</v>
          </cell>
          <cell r="CZ39">
            <v>0</v>
          </cell>
          <cell r="DA39">
            <v>0</v>
          </cell>
          <cell r="DB39">
            <v>0</v>
          </cell>
          <cell r="DE39">
            <v>0</v>
          </cell>
          <cell r="DF39">
            <v>0</v>
          </cell>
          <cell r="DG39">
            <v>0</v>
          </cell>
        </row>
        <row r="40">
          <cell r="V40">
            <v>0</v>
          </cell>
          <cell r="AP40">
            <v>0</v>
          </cell>
        </row>
        <row r="41">
          <cell r="V41">
            <v>0</v>
          </cell>
          <cell r="AP41">
            <v>0</v>
          </cell>
          <cell r="CR41">
            <v>0</v>
          </cell>
          <cell r="DB41">
            <v>0</v>
          </cell>
        </row>
        <row r="42">
          <cell r="V42">
            <v>0</v>
          </cell>
          <cell r="AP42">
            <v>0</v>
          </cell>
          <cell r="CS42">
            <v>0</v>
          </cell>
          <cell r="DC42">
            <v>0</v>
          </cell>
        </row>
        <row r="43">
          <cell r="V43">
            <v>0</v>
          </cell>
          <cell r="AP43">
            <v>0</v>
          </cell>
          <cell r="CU43">
            <v>0</v>
          </cell>
          <cell r="DE43">
            <v>0</v>
          </cell>
        </row>
        <row r="44">
          <cell r="V44">
            <v>6780.5627121212101</v>
          </cell>
          <cell r="W44">
            <v>182.25245835576416</v>
          </cell>
          <cell r="X44">
            <v>2726.0370512977333</v>
          </cell>
          <cell r="Y44">
            <v>210.6790451801825</v>
          </cell>
          <cell r="Z44">
            <v>704.2303894650513</v>
          </cell>
          <cell r="AC44">
            <v>195.54079168909749</v>
          </cell>
          <cell r="AD44">
            <v>284.86029892227259</v>
          </cell>
          <cell r="AE44">
            <v>2476.9626772111087</v>
          </cell>
          <cell r="AP44">
            <v>7413.625212121211</v>
          </cell>
          <cell r="AQ44">
            <v>185.25245835576416</v>
          </cell>
          <cell r="AR44">
            <v>3292.780106853289</v>
          </cell>
          <cell r="AS44">
            <v>210.6790451801825</v>
          </cell>
          <cell r="AT44">
            <v>705.40816724282911</v>
          </cell>
          <cell r="AW44">
            <v>198.51579168909748</v>
          </cell>
          <cell r="AX44">
            <v>286.52696558893928</v>
          </cell>
          <cell r="AY44">
            <v>2534.4626772111087</v>
          </cell>
          <cell r="CO44">
            <v>0</v>
          </cell>
          <cell r="CP44">
            <v>0</v>
          </cell>
          <cell r="CQ44">
            <v>0</v>
          </cell>
          <cell r="CR44">
            <v>0</v>
          </cell>
          <cell r="CU44">
            <v>0</v>
          </cell>
          <cell r="CV44">
            <v>0</v>
          </cell>
          <cell r="CW44">
            <v>0</v>
          </cell>
          <cell r="CY44">
            <v>0</v>
          </cell>
          <cell r="CZ44">
            <v>0</v>
          </cell>
          <cell r="DA44">
            <v>0</v>
          </cell>
          <cell r="DB44">
            <v>0</v>
          </cell>
          <cell r="DE44">
            <v>0</v>
          </cell>
          <cell r="DF44">
            <v>0</v>
          </cell>
          <cell r="DG44">
            <v>0</v>
          </cell>
        </row>
        <row r="45">
          <cell r="V45">
            <v>0</v>
          </cell>
          <cell r="Z45">
            <v>0</v>
          </cell>
          <cell r="AP45">
            <v>0</v>
          </cell>
          <cell r="CR45">
            <v>0</v>
          </cell>
          <cell r="DB45">
            <v>0</v>
          </cell>
        </row>
        <row r="46">
          <cell r="V46">
            <v>-349</v>
          </cell>
          <cell r="AA46">
            <v>-349</v>
          </cell>
          <cell r="AP46">
            <v>-222</v>
          </cell>
          <cell r="AU46">
            <v>-222</v>
          </cell>
        </row>
        <row r="47">
          <cell r="W47">
            <v>201.74813386055544</v>
          </cell>
          <cell r="X47">
            <v>2420.977606326665</v>
          </cell>
          <cell r="Y47">
            <v>605.24440158166624</v>
          </cell>
          <cell r="Z47">
            <v>403.49626772111088</v>
          </cell>
          <cell r="AC47">
            <v>201.74813386055544</v>
          </cell>
          <cell r="AD47">
            <v>201.74813386055544</v>
          </cell>
          <cell r="AE47">
            <v>-4034.9626772111087</v>
          </cell>
          <cell r="AP47">
            <v>0</v>
          </cell>
          <cell r="AQ47">
            <v>206.02313386055545</v>
          </cell>
          <cell r="AR47">
            <v>2472.2776063266651</v>
          </cell>
          <cell r="AS47">
            <v>618.06940158166628</v>
          </cell>
          <cell r="AT47">
            <v>412.04626772111089</v>
          </cell>
          <cell r="AW47">
            <v>206.02313386055545</v>
          </cell>
          <cell r="AX47">
            <v>206.02313386055545</v>
          </cell>
          <cell r="AY47">
            <v>-4120.4626772111087</v>
          </cell>
          <cell r="CO47">
            <v>0</v>
          </cell>
          <cell r="CP47">
            <v>0</v>
          </cell>
          <cell r="CQ47">
            <v>0</v>
          </cell>
          <cell r="CR47">
            <v>0</v>
          </cell>
          <cell r="CU47">
            <v>0</v>
          </cell>
          <cell r="CV47">
            <v>0</v>
          </cell>
          <cell r="CW47">
            <v>0</v>
          </cell>
          <cell r="CY47">
            <v>0</v>
          </cell>
          <cell r="CZ47">
            <v>0</v>
          </cell>
          <cell r="DA47">
            <v>0</v>
          </cell>
          <cell r="DB47">
            <v>0</v>
          </cell>
          <cell r="DE47">
            <v>0</v>
          </cell>
          <cell r="DF47">
            <v>0</v>
          </cell>
          <cell r="DG47">
            <v>0</v>
          </cell>
        </row>
        <row r="48">
          <cell r="W48">
            <v>713.54150038976718</v>
          </cell>
          <cell r="Y48">
            <v>-1427.0830007795344</v>
          </cell>
          <cell r="AC48">
            <v>713.54150038976718</v>
          </cell>
          <cell r="AP48">
            <v>0</v>
          </cell>
          <cell r="AQ48">
            <v>1438.4439484919526</v>
          </cell>
          <cell r="AS48">
            <v>-1438.4439484919526</v>
          </cell>
          <cell r="CO48">
            <v>0</v>
          </cell>
          <cell r="CQ48">
            <v>0</v>
          </cell>
          <cell r="CU48">
            <v>0</v>
          </cell>
          <cell r="CY48">
            <v>0</v>
          </cell>
          <cell r="DA48">
            <v>0</v>
          </cell>
          <cell r="DE48">
            <v>0</v>
          </cell>
        </row>
        <row r="49">
          <cell r="V49">
            <v>27750.562712121209</v>
          </cell>
          <cell r="W49">
            <v>1479.5897665776361</v>
          </cell>
          <cell r="X49">
            <v>14690.976595340662</v>
          </cell>
          <cell r="Y49">
            <v>0</v>
          </cell>
          <cell r="Z49">
            <v>4966.0934391930823</v>
          </cell>
          <cell r="AA49">
            <v>3888</v>
          </cell>
          <cell r="AB49">
            <v>0</v>
          </cell>
          <cell r="AC49">
            <v>1576.9092417794816</v>
          </cell>
          <cell r="AD49">
            <v>1148.9936692303481</v>
          </cell>
          <cell r="AE49">
            <v>0</v>
          </cell>
          <cell r="AP49">
            <v>28322.625212121209</v>
          </cell>
          <cell r="AQ49">
            <v>2211.1659074902791</v>
          </cell>
          <cell r="AR49">
            <v>15317.725533249159</v>
          </cell>
          <cell r="AS49">
            <v>0</v>
          </cell>
          <cell r="AT49">
            <v>4817.2918052061541</v>
          </cell>
          <cell r="AU49">
            <v>3867</v>
          </cell>
          <cell r="AV49">
            <v>0</v>
          </cell>
          <cell r="AW49">
            <v>904.07525772958365</v>
          </cell>
          <cell r="AX49">
            <v>1205.3667084460344</v>
          </cell>
          <cell r="AY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0</v>
          </cell>
          <cell r="DF49">
            <v>0</v>
          </cell>
          <cell r="DG49">
            <v>0</v>
          </cell>
        </row>
      </sheetData>
      <sheetData sheetId="5"/>
      <sheetData sheetId="6"/>
      <sheetData sheetId="7"/>
      <sheetData sheetId="8"/>
      <sheetData sheetId="9"/>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row r="3">
          <cell r="AE3" t="str">
            <v>FOR THE MONTH ENDED MARCH 1994</v>
          </cell>
        </row>
      </sheetData>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ow r="3">
          <cell r="AE3" t="str">
            <v>FOR THE MONTH ENDED MARCH 1994</v>
          </cell>
        </row>
      </sheetData>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ow r="3">
          <cell r="AE3" t="str">
            <v>FOR THE MONTH ENDED MARCH 1994</v>
          </cell>
        </row>
      </sheetData>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
      <sheetName val="Exposue"/>
    </sheetNames>
    <sheetDataSet>
      <sheetData sheetId="0" refreshError="1">
        <row r="7">
          <cell r="A7" t="str">
            <v>DB001</v>
          </cell>
          <cell r="B7" t="str">
            <v>MAC Pharma (1)</v>
          </cell>
          <cell r="C7">
            <v>0</v>
          </cell>
          <cell r="D7">
            <v>0</v>
          </cell>
          <cell r="E7">
            <v>0</v>
          </cell>
          <cell r="F7">
            <v>0</v>
          </cell>
          <cell r="G7">
            <v>0</v>
          </cell>
          <cell r="H7">
            <v>0</v>
          </cell>
        </row>
        <row r="8">
          <cell r="A8" t="str">
            <v>DB002</v>
          </cell>
          <cell r="B8" t="str">
            <v>Central Distributors</v>
          </cell>
          <cell r="C8">
            <v>2657352.2799999998</v>
          </cell>
          <cell r="D8">
            <v>1822151.19</v>
          </cell>
          <cell r="E8">
            <v>1917973.38</v>
          </cell>
          <cell r="F8">
            <v>1579674.77</v>
          </cell>
          <cell r="G8">
            <v>0</v>
          </cell>
          <cell r="H8">
            <v>7977151.6199999992</v>
          </cell>
        </row>
        <row r="9">
          <cell r="A9" t="str">
            <v>DB003</v>
          </cell>
          <cell r="B9" t="str">
            <v>MAC Pharma (2)</v>
          </cell>
          <cell r="C9">
            <v>0</v>
          </cell>
          <cell r="D9">
            <v>0</v>
          </cell>
          <cell r="E9">
            <v>0</v>
          </cell>
          <cell r="F9">
            <v>0</v>
          </cell>
          <cell r="G9">
            <v>840741.56</v>
          </cell>
          <cell r="H9">
            <v>840741.56</v>
          </cell>
        </row>
        <row r="10">
          <cell r="A10" t="str">
            <v>DB004</v>
          </cell>
          <cell r="B10" t="str">
            <v>MEG Trading (Pvt) Ltd.</v>
          </cell>
          <cell r="C10">
            <v>0</v>
          </cell>
          <cell r="D10">
            <v>0</v>
          </cell>
          <cell r="E10">
            <v>0</v>
          </cell>
          <cell r="F10">
            <v>0</v>
          </cell>
          <cell r="G10">
            <v>-1837.71</v>
          </cell>
          <cell r="H10">
            <v>-1837.71</v>
          </cell>
        </row>
        <row r="11">
          <cell r="A11" t="str">
            <v>DB005</v>
          </cell>
          <cell r="B11" t="str">
            <v>Nugegoda Chemists</v>
          </cell>
          <cell r="C11">
            <v>1719139.93</v>
          </cell>
          <cell r="D11">
            <v>2648946.58</v>
          </cell>
          <cell r="E11">
            <v>1098483.4099999999</v>
          </cell>
          <cell r="F11">
            <v>0</v>
          </cell>
          <cell r="G11">
            <v>111066.33</v>
          </cell>
          <cell r="H11">
            <v>5577636.25</v>
          </cell>
        </row>
        <row r="12">
          <cell r="A12" t="str">
            <v>DB006</v>
          </cell>
          <cell r="B12" t="str">
            <v>Vijitha Pharmacy</v>
          </cell>
          <cell r="C12">
            <v>3002306.72</v>
          </cell>
          <cell r="D12">
            <v>2633342.56</v>
          </cell>
          <cell r="E12">
            <v>544439.68999999994</v>
          </cell>
          <cell r="F12">
            <v>810090.25</v>
          </cell>
          <cell r="G12">
            <v>0</v>
          </cell>
          <cell r="H12">
            <v>6990179.2200000007</v>
          </cell>
        </row>
        <row r="13">
          <cell r="A13" t="str">
            <v>DB007</v>
          </cell>
          <cell r="B13" t="str">
            <v>Asoka Pharma</v>
          </cell>
          <cell r="C13">
            <v>2706512.3</v>
          </cell>
          <cell r="D13">
            <v>878237.23</v>
          </cell>
          <cell r="E13">
            <v>0</v>
          </cell>
          <cell r="F13">
            <v>0</v>
          </cell>
          <cell r="G13">
            <v>0</v>
          </cell>
          <cell r="H13">
            <v>3584749.53</v>
          </cell>
        </row>
        <row r="14">
          <cell r="A14" t="str">
            <v>DB008</v>
          </cell>
          <cell r="B14" t="str">
            <v>CHL Marketing</v>
          </cell>
          <cell r="C14">
            <v>3980363.75</v>
          </cell>
          <cell r="D14">
            <v>3312281.35</v>
          </cell>
          <cell r="E14">
            <v>2941269.19</v>
          </cell>
          <cell r="F14">
            <v>236148.74</v>
          </cell>
          <cell r="G14">
            <v>0</v>
          </cell>
          <cell r="H14">
            <v>10470063.029999999</v>
          </cell>
        </row>
        <row r="15">
          <cell r="A15" t="str">
            <v>DB009</v>
          </cell>
          <cell r="B15" t="str">
            <v>A.L.Distributor(1)</v>
          </cell>
          <cell r="C15">
            <v>-56173.21</v>
          </cell>
          <cell r="D15">
            <v>0</v>
          </cell>
          <cell r="E15">
            <v>0</v>
          </cell>
          <cell r="F15">
            <v>0</v>
          </cell>
          <cell r="G15">
            <v>0</v>
          </cell>
          <cell r="H15">
            <v>-56173.21</v>
          </cell>
        </row>
        <row r="16">
          <cell r="A16" t="str">
            <v>DB010</v>
          </cell>
          <cell r="B16" t="str">
            <v>Noor Pharmaceuticals (Pvt) Ltd.</v>
          </cell>
          <cell r="C16">
            <v>0</v>
          </cell>
          <cell r="D16">
            <v>0</v>
          </cell>
          <cell r="E16">
            <v>0</v>
          </cell>
          <cell r="F16">
            <v>0</v>
          </cell>
          <cell r="G16">
            <v>2853.72</v>
          </cell>
          <cell r="H16">
            <v>2853.72</v>
          </cell>
        </row>
        <row r="17">
          <cell r="A17" t="str">
            <v>DB011</v>
          </cell>
          <cell r="B17" t="str">
            <v>A.L.Distributor(2)</v>
          </cell>
          <cell r="C17">
            <v>0</v>
          </cell>
          <cell r="D17">
            <v>0</v>
          </cell>
          <cell r="E17">
            <v>0</v>
          </cell>
          <cell r="F17">
            <v>0</v>
          </cell>
          <cell r="G17">
            <v>0</v>
          </cell>
          <cell r="H17">
            <v>0</v>
          </cell>
        </row>
        <row r="18">
          <cell r="A18" t="str">
            <v>DB012</v>
          </cell>
          <cell r="B18" t="str">
            <v>Rupa Versatile (Pvt) Ltd.</v>
          </cell>
          <cell r="C18">
            <v>1007555.73</v>
          </cell>
          <cell r="D18">
            <v>0</v>
          </cell>
          <cell r="E18">
            <v>0</v>
          </cell>
          <cell r="F18">
            <v>0</v>
          </cell>
          <cell r="G18">
            <v>0</v>
          </cell>
          <cell r="H18">
            <v>1007555.73</v>
          </cell>
        </row>
        <row r="19">
          <cell r="A19" t="str">
            <v>DB013</v>
          </cell>
          <cell r="B19" t="str">
            <v>L.J.&amp; Sons,</v>
          </cell>
          <cell r="C19">
            <v>0</v>
          </cell>
          <cell r="D19">
            <v>0</v>
          </cell>
          <cell r="E19">
            <v>0</v>
          </cell>
          <cell r="F19">
            <v>0</v>
          </cell>
          <cell r="G19">
            <v>-0.11</v>
          </cell>
          <cell r="H19">
            <v>-0.11</v>
          </cell>
        </row>
        <row r="20">
          <cell r="A20" t="str">
            <v>DB014</v>
          </cell>
          <cell r="B20" t="str">
            <v>New Eleans Marketing Service,</v>
          </cell>
          <cell r="C20">
            <v>0</v>
          </cell>
          <cell r="D20">
            <v>0</v>
          </cell>
          <cell r="E20">
            <v>0</v>
          </cell>
          <cell r="F20">
            <v>0</v>
          </cell>
          <cell r="G20">
            <v>43869.599999999999</v>
          </cell>
          <cell r="H20">
            <v>43869.599999999999</v>
          </cell>
        </row>
        <row r="21">
          <cell r="A21" t="str">
            <v>DB015</v>
          </cell>
          <cell r="B21" t="str">
            <v>Friendlies Drugs</v>
          </cell>
          <cell r="C21">
            <v>0</v>
          </cell>
          <cell r="D21">
            <v>-16191.98</v>
          </cell>
          <cell r="E21">
            <v>0</v>
          </cell>
          <cell r="F21">
            <v>0</v>
          </cell>
          <cell r="G21">
            <v>0</v>
          </cell>
          <cell r="H21">
            <v>-16191.98</v>
          </cell>
        </row>
        <row r="22">
          <cell r="A22" t="str">
            <v>DB016</v>
          </cell>
          <cell r="B22" t="str">
            <v>Siri Katha Pharmacy</v>
          </cell>
          <cell r="C22">
            <v>2411740.06</v>
          </cell>
          <cell r="D22">
            <v>3197695.63</v>
          </cell>
          <cell r="E22">
            <v>1287034.3600000001</v>
          </cell>
          <cell r="F22">
            <v>0</v>
          </cell>
          <cell r="G22">
            <v>16114.13</v>
          </cell>
          <cell r="H22">
            <v>6912584.1799999997</v>
          </cell>
        </row>
        <row r="23">
          <cell r="A23" t="str">
            <v>DB017</v>
          </cell>
          <cell r="B23" t="str">
            <v>Mawarani Distributors,</v>
          </cell>
          <cell r="C23">
            <v>2358185.2799999998</v>
          </cell>
          <cell r="D23">
            <v>2972013.17</v>
          </cell>
          <cell r="E23">
            <v>1542009.68</v>
          </cell>
          <cell r="F23">
            <v>0</v>
          </cell>
          <cell r="G23">
            <v>0</v>
          </cell>
          <cell r="H23">
            <v>6872208.129999999</v>
          </cell>
        </row>
        <row r="24">
          <cell r="A24" t="str">
            <v>DB018</v>
          </cell>
          <cell r="B24" t="str">
            <v>S &amp; D Agencies,</v>
          </cell>
          <cell r="C24">
            <v>2371181.98</v>
          </cell>
          <cell r="D24">
            <v>2466246.04</v>
          </cell>
          <cell r="E24">
            <v>799077.16</v>
          </cell>
          <cell r="F24">
            <v>0</v>
          </cell>
          <cell r="G24">
            <v>0</v>
          </cell>
          <cell r="H24">
            <v>5636505.1799999997</v>
          </cell>
        </row>
        <row r="25">
          <cell r="A25" t="str">
            <v>DB019</v>
          </cell>
          <cell r="B25" t="str">
            <v>Glenic Distributors,</v>
          </cell>
          <cell r="C25">
            <v>3239640.6</v>
          </cell>
          <cell r="D25">
            <v>3661520.74</v>
          </cell>
          <cell r="E25">
            <v>3216153.39</v>
          </cell>
          <cell r="F25">
            <v>0</v>
          </cell>
          <cell r="G25">
            <v>0</v>
          </cell>
          <cell r="H25">
            <v>10117314.73</v>
          </cell>
        </row>
        <row r="26">
          <cell r="A26" t="str">
            <v>DB020</v>
          </cell>
          <cell r="B26" t="str">
            <v>Medicare</v>
          </cell>
          <cell r="C26">
            <v>2072558.71</v>
          </cell>
          <cell r="D26">
            <v>1412463.54</v>
          </cell>
          <cell r="E26">
            <v>1036845.64</v>
          </cell>
          <cell r="F26">
            <v>0</v>
          </cell>
          <cell r="G26">
            <v>0</v>
          </cell>
          <cell r="H26">
            <v>4521867.8899999997</v>
          </cell>
        </row>
        <row r="27">
          <cell r="H27">
            <v>0</v>
          </cell>
        </row>
        <row r="28">
          <cell r="H28">
            <v>0</v>
          </cell>
        </row>
        <row r="29">
          <cell r="H29">
            <v>0</v>
          </cell>
        </row>
        <row r="30">
          <cell r="H30">
            <v>0</v>
          </cell>
        </row>
        <row r="50">
          <cell r="A50" t="str">
            <v>Total</v>
          </cell>
          <cell r="C50">
            <v>27470364.130000003</v>
          </cell>
          <cell r="D50">
            <v>24988706.049999997</v>
          </cell>
          <cell r="E50">
            <v>14383285.900000002</v>
          </cell>
          <cell r="F50">
            <v>2625913.7599999998</v>
          </cell>
          <cell r="G50">
            <v>1012807.52</v>
          </cell>
          <cell r="H50">
            <v>70481077.359999999</v>
          </cell>
        </row>
      </sheetData>
      <sheetData sheetId="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ea"/>
      <sheetName val="Info"/>
      <sheetName val="YTD Summary"/>
      <sheetName val="2010 Plan "/>
      <sheetName val="Data Input Sheet "/>
      <sheetName val="2009 Actual"/>
      <sheetName val="Comments"/>
      <sheetName val="2007"/>
      <sheetName val="Zone Aust input"/>
      <sheetName val="Zone NZ input "/>
      <sheetName val="Spore Inland - Apr"/>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sheetName val="Countries&gt;"/>
      <sheetName val="AP_HQ"/>
      <sheetName val="AP Adjust_FS"/>
      <sheetName val="Vietnam_FS"/>
      <sheetName val="Thailand_FS"/>
      <sheetName val="Taiwan_FS"/>
      <sheetName val="Singapore_FS"/>
      <sheetName val="Philippines_FS"/>
      <sheetName val="Pakistan_FS"/>
      <sheetName val="Pacific Island_FS"/>
      <sheetName val="New Zealand_FS"/>
      <sheetName val="Malaysia_FS"/>
      <sheetName val="Korea_FS"/>
      <sheetName val="Japan_FS"/>
      <sheetName val="Indonesia_FS"/>
      <sheetName val="India_FS"/>
      <sheetName val="Guam_FS"/>
      <sheetName val="China_FS"/>
      <sheetName val="Australia_FS"/>
      <sheetName val="&lt;Countries"/>
      <sheetName val="Reporting Units"/>
      <sheetName val="FS_First_Pass"/>
      <sheetName val="2004_P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6">
          <cell r="D6" t="str">
            <v>MEXICO-Total - Direct  Opex, M$</v>
          </cell>
        </row>
      </sheetData>
      <sheetData sheetId="22"/>
      <sheetData sheetId="23">
        <row r="6">
          <cell r="D6" t="str">
            <v>MEXICO-Total - Direct  Opex, M$</v>
          </cell>
          <cell r="E6">
            <v>3.3158732597970677</v>
          </cell>
          <cell r="F6">
            <v>5.682933671995154</v>
          </cell>
          <cell r="G6">
            <v>8.9988069317922221</v>
          </cell>
          <cell r="H6">
            <v>2.1677413679305393</v>
          </cell>
          <cell r="I6">
            <v>1.446713287671233</v>
          </cell>
          <cell r="J6">
            <v>0.55990432876712326</v>
          </cell>
          <cell r="K6">
            <v>0</v>
          </cell>
          <cell r="L6">
            <v>2.0066176164383567</v>
          </cell>
          <cell r="M6">
            <v>9.6019219749045899</v>
          </cell>
          <cell r="N6">
            <v>0.26738485087039454</v>
          </cell>
          <cell r="O6">
            <v>9.8693068257749861</v>
          </cell>
          <cell r="P6">
            <v>3.2883044417808223</v>
          </cell>
          <cell r="Q6">
            <v>0</v>
          </cell>
          <cell r="R6">
            <v>0.21896341816698811</v>
          </cell>
          <cell r="S6">
            <v>0</v>
          </cell>
          <cell r="T6">
            <v>0.21896341816698811</v>
          </cell>
          <cell r="U6">
            <v>0.23827040406544286</v>
          </cell>
          <cell r="V6">
            <v>26.788011005949357</v>
          </cell>
        </row>
        <row r="7">
          <cell r="D7" t="str">
            <v>MEXICO-Total - Salaries, Wage and Benefits, M$</v>
          </cell>
          <cell r="E7">
            <v>2.0647695372536536</v>
          </cell>
          <cell r="F7">
            <v>0.44264518325114155</v>
          </cell>
          <cell r="G7">
            <v>2.5074147205047952</v>
          </cell>
          <cell r="H7">
            <v>1.529970597589041</v>
          </cell>
          <cell r="I7">
            <v>1.2525379452054797</v>
          </cell>
          <cell r="J7">
            <v>0.30873879452054798</v>
          </cell>
          <cell r="K7">
            <v>0</v>
          </cell>
          <cell r="L7">
            <v>1.5612767397260277</v>
          </cell>
          <cell r="M7">
            <v>3.5128340424714661</v>
          </cell>
          <cell r="N7">
            <v>7.8099999999999989E-2</v>
          </cell>
          <cell r="O7">
            <v>3.5909340424714662</v>
          </cell>
          <cell r="P7">
            <v>1.0749744931506848</v>
          </cell>
          <cell r="Q7">
            <v>0</v>
          </cell>
          <cell r="R7">
            <v>0.13236858402383561</v>
          </cell>
          <cell r="S7">
            <v>0</v>
          </cell>
          <cell r="T7">
            <v>0.13236858402383561</v>
          </cell>
          <cell r="U7">
            <v>0.56954489118876706</v>
          </cell>
          <cell r="V7">
            <v>10.966484068654617</v>
          </cell>
        </row>
        <row r="8">
          <cell r="D8" t="str">
            <v>MEXICO-Total - XOM Employee SWB, M$</v>
          </cell>
          <cell r="E8">
            <v>2.0647695372536536</v>
          </cell>
          <cell r="F8">
            <v>0.44264518325114155</v>
          </cell>
          <cell r="G8">
            <v>2.5074147205047952</v>
          </cell>
          <cell r="H8">
            <v>1.529970597589041</v>
          </cell>
          <cell r="I8">
            <v>1.2525379452054797</v>
          </cell>
          <cell r="J8">
            <v>0.30873879452054798</v>
          </cell>
          <cell r="K8">
            <v>0</v>
          </cell>
          <cell r="L8">
            <v>1.5612767397260277</v>
          </cell>
          <cell r="M8">
            <v>3.5128340424714661</v>
          </cell>
          <cell r="N8">
            <v>7.8099999999999989E-2</v>
          </cell>
          <cell r="O8">
            <v>3.5909340424714662</v>
          </cell>
          <cell r="P8">
            <v>1.0594404657534247</v>
          </cell>
          <cell r="Q8">
            <v>0</v>
          </cell>
          <cell r="R8">
            <v>0.13236858402383561</v>
          </cell>
          <cell r="S8">
            <v>0</v>
          </cell>
          <cell r="T8">
            <v>0.13236858402383561</v>
          </cell>
          <cell r="U8">
            <v>0.56954489118876706</v>
          </cell>
          <cell r="V8">
            <v>10.950950041257357</v>
          </cell>
        </row>
        <row r="9">
          <cell r="D9" t="str">
            <v>MEXICO-Total - Contract Employee SWB, M$</v>
          </cell>
          <cell r="E9">
            <v>0</v>
          </cell>
          <cell r="F9">
            <v>0</v>
          </cell>
          <cell r="G9">
            <v>0</v>
          </cell>
          <cell r="H9">
            <v>0</v>
          </cell>
          <cell r="I9">
            <v>0</v>
          </cell>
          <cell r="J9">
            <v>0</v>
          </cell>
          <cell r="K9">
            <v>0</v>
          </cell>
          <cell r="L9">
            <v>0</v>
          </cell>
          <cell r="M9">
            <v>0</v>
          </cell>
          <cell r="N9">
            <v>0</v>
          </cell>
          <cell r="O9">
            <v>0</v>
          </cell>
          <cell r="P9">
            <v>1.5534027397260277E-2</v>
          </cell>
          <cell r="Q9">
            <v>0</v>
          </cell>
          <cell r="R9">
            <v>0</v>
          </cell>
          <cell r="S9">
            <v>0</v>
          </cell>
          <cell r="T9">
            <v>0</v>
          </cell>
          <cell r="U9">
            <v>0</v>
          </cell>
          <cell r="V9">
            <v>1.5534027397260277E-2</v>
          </cell>
        </row>
        <row r="10">
          <cell r="D10" t="str">
            <v>MEXICO-Total - Employee Expenses (T&amp;E), M$</v>
          </cell>
          <cell r="E10">
            <v>3.5771435707678073E-2</v>
          </cell>
          <cell r="F10">
            <v>4.7385300556271479E-2</v>
          </cell>
          <cell r="G10">
            <v>8.3156736263949552E-2</v>
          </cell>
          <cell r="H10">
            <v>5.0597357402120839E-2</v>
          </cell>
          <cell r="I10">
            <v>0.1300974794520548</v>
          </cell>
          <cell r="J10">
            <v>0</v>
          </cell>
          <cell r="K10">
            <v>0</v>
          </cell>
          <cell r="L10">
            <v>0.1300974794520548</v>
          </cell>
          <cell r="M10">
            <v>0.36112787354660286</v>
          </cell>
          <cell r="N10">
            <v>3.5999999999999997E-2</v>
          </cell>
          <cell r="O10">
            <v>0.39712787354660284</v>
          </cell>
          <cell r="P10">
            <v>9.7670136986301379E-2</v>
          </cell>
          <cell r="Q10">
            <v>0</v>
          </cell>
          <cell r="R10">
            <v>2.9917808219178083E-2</v>
          </cell>
          <cell r="S10">
            <v>0</v>
          </cell>
          <cell r="T10">
            <v>2.9917808219178083E-2</v>
          </cell>
          <cell r="U10">
            <v>2.8832760388134249E-2</v>
          </cell>
          <cell r="V10">
            <v>0.81740015225834173</v>
          </cell>
        </row>
        <row r="11">
          <cell r="D11" t="str">
            <v>MEXICO-Total - Training Expenses, M$</v>
          </cell>
          <cell r="E11">
            <v>2.422900776712329E-3</v>
          </cell>
          <cell r="F11">
            <v>2.5041823041095892E-2</v>
          </cell>
          <cell r="G11">
            <v>2.746472381780822E-2</v>
          </cell>
          <cell r="H11">
            <v>0</v>
          </cell>
          <cell r="I11">
            <v>9.7087671232876736E-3</v>
          </cell>
          <cell r="J11">
            <v>2.9126301369863015E-3</v>
          </cell>
          <cell r="K11">
            <v>0</v>
          </cell>
          <cell r="L11">
            <v>1.2621397260273975E-2</v>
          </cell>
          <cell r="M11">
            <v>2.1277383895012894E-3</v>
          </cell>
          <cell r="N11">
            <v>1.4999999999999999E-2</v>
          </cell>
          <cell r="O11">
            <v>1.7127738389501289E-2</v>
          </cell>
          <cell r="P11">
            <v>6.9592273972602745E-2</v>
          </cell>
          <cell r="Q11">
            <v>0</v>
          </cell>
          <cell r="R11">
            <v>0</v>
          </cell>
          <cell r="S11">
            <v>0</v>
          </cell>
          <cell r="T11">
            <v>0</v>
          </cell>
          <cell r="U11">
            <v>0</v>
          </cell>
          <cell r="V11">
            <v>0.12680613344018624</v>
          </cell>
        </row>
        <row r="12">
          <cell r="D12" t="str">
            <v>MEXICO-Total - Consultancy/Professional Fees, M$</v>
          </cell>
          <cell r="E12">
            <v>-4.4293875115633666E-2</v>
          </cell>
          <cell r="F12">
            <v>2.4320461643835615E-2</v>
          </cell>
          <cell r="G12">
            <v>-1.9973413471798051E-2</v>
          </cell>
          <cell r="H12">
            <v>0.11249047954450253</v>
          </cell>
          <cell r="I12">
            <v>1.5534027397260276E-2</v>
          </cell>
          <cell r="J12">
            <v>2.9126301369863015E-2</v>
          </cell>
          <cell r="K12">
            <v>0</v>
          </cell>
          <cell r="L12">
            <v>4.4660328767123295E-2</v>
          </cell>
          <cell r="M12">
            <v>0.29915143632223712</v>
          </cell>
          <cell r="N12">
            <v>0.03</v>
          </cell>
          <cell r="O12">
            <v>0.32915143632223709</v>
          </cell>
          <cell r="P12">
            <v>1.4563150684931508E-2</v>
          </cell>
          <cell r="Q12">
            <v>0</v>
          </cell>
          <cell r="R12">
            <v>0</v>
          </cell>
          <cell r="S12">
            <v>0</v>
          </cell>
          <cell r="T12">
            <v>0</v>
          </cell>
          <cell r="U12">
            <v>1.700975067958356E-2</v>
          </cell>
          <cell r="V12">
            <v>0.49790173252657999</v>
          </cell>
        </row>
        <row r="13">
          <cell r="D13" t="str">
            <v>MEXICO-Advertising and Promotions, M$</v>
          </cell>
          <cell r="E13">
            <v>0</v>
          </cell>
          <cell r="F13">
            <v>0</v>
          </cell>
          <cell r="G13">
            <v>0</v>
          </cell>
          <cell r="H13">
            <v>0</v>
          </cell>
          <cell r="I13">
            <v>0</v>
          </cell>
          <cell r="J13">
            <v>0</v>
          </cell>
          <cell r="K13">
            <v>0</v>
          </cell>
          <cell r="L13">
            <v>0</v>
          </cell>
          <cell r="M13">
            <v>4.2165065479452046</v>
          </cell>
          <cell r="N13">
            <v>0</v>
          </cell>
          <cell r="O13">
            <v>4.2165065479452046</v>
          </cell>
          <cell r="P13">
            <v>0</v>
          </cell>
          <cell r="Q13">
            <v>0</v>
          </cell>
          <cell r="R13">
            <v>0</v>
          </cell>
          <cell r="S13">
            <v>0</v>
          </cell>
          <cell r="T13">
            <v>0</v>
          </cell>
          <cell r="U13">
            <v>0</v>
          </cell>
          <cell r="V13">
            <v>4.2165065479452046</v>
          </cell>
        </row>
        <row r="14">
          <cell r="D14" t="str">
            <v>MEXICO-Maintenance and Repairs, M$</v>
          </cell>
          <cell r="E14">
            <v>0.34201282291506857</v>
          </cell>
          <cell r="F14">
            <v>2.4098384308590577E-2</v>
          </cell>
          <cell r="G14">
            <v>0.36611120722365914</v>
          </cell>
          <cell r="H14">
            <v>0</v>
          </cell>
          <cell r="I14">
            <v>0</v>
          </cell>
          <cell r="J14">
            <v>5.145646575342467E-2</v>
          </cell>
          <cell r="K14">
            <v>0</v>
          </cell>
          <cell r="L14">
            <v>5.145646575342467E-2</v>
          </cell>
          <cell r="M14">
            <v>0.11996088611534604</v>
          </cell>
          <cell r="N14">
            <v>2.5000000000000001E-3</v>
          </cell>
          <cell r="O14">
            <v>0.12246088611534604</v>
          </cell>
          <cell r="P14">
            <v>2.9126301369863015E-2</v>
          </cell>
          <cell r="Q14">
            <v>0</v>
          </cell>
          <cell r="R14">
            <v>0</v>
          </cell>
          <cell r="S14">
            <v>0</v>
          </cell>
          <cell r="T14">
            <v>0</v>
          </cell>
          <cell r="U14">
            <v>0</v>
          </cell>
          <cell r="V14">
            <v>0.5691548604622928</v>
          </cell>
        </row>
        <row r="15">
          <cell r="D15" t="str">
            <v>MEXICO-Depreciation, M$</v>
          </cell>
          <cell r="E15">
            <v>0.34399999999999992</v>
          </cell>
          <cell r="F15">
            <v>2.9748999999999998E-2</v>
          </cell>
          <cell r="G15">
            <v>0.37374899999999989</v>
          </cell>
          <cell r="H15">
            <v>1.2514520000000003E-2</v>
          </cell>
          <cell r="I15">
            <v>0</v>
          </cell>
          <cell r="J15">
            <v>0.09</v>
          </cell>
          <cell r="K15">
            <v>0</v>
          </cell>
          <cell r="L15">
            <v>0.09</v>
          </cell>
          <cell r="M15">
            <v>0.35350890986843592</v>
          </cell>
          <cell r="N15">
            <v>0</v>
          </cell>
          <cell r="O15">
            <v>0.35350890986843592</v>
          </cell>
          <cell r="P15">
            <v>4.8543835616438367E-4</v>
          </cell>
          <cell r="Q15">
            <v>0</v>
          </cell>
          <cell r="R15">
            <v>0</v>
          </cell>
          <cell r="S15">
            <v>0</v>
          </cell>
          <cell r="T15">
            <v>0</v>
          </cell>
          <cell r="U15">
            <v>2.1587425199999996E-2</v>
          </cell>
          <cell r="V15">
            <v>0.85184529342460036</v>
          </cell>
        </row>
        <row r="16">
          <cell r="D16" t="str">
            <v>MEXICO-Energy, M$</v>
          </cell>
          <cell r="E16">
            <v>0.12135958904109591</v>
          </cell>
          <cell r="F16">
            <v>0</v>
          </cell>
          <cell r="G16">
            <v>0.12135958904109591</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0.12135958904109591</v>
          </cell>
        </row>
        <row r="17">
          <cell r="D17" t="str">
            <v>MEXICO-Direct Allocations from Other Business Lines (eg. FM, Chem), $M</v>
          </cell>
          <cell r="E17">
            <v>0</v>
          </cell>
          <cell r="F17">
            <v>0</v>
          </cell>
          <cell r="G17">
            <v>0</v>
          </cell>
          <cell r="H17">
            <v>0</v>
          </cell>
          <cell r="I17">
            <v>0</v>
          </cell>
          <cell r="J17">
            <v>0</v>
          </cell>
          <cell r="K17">
            <v>0</v>
          </cell>
          <cell r="L17">
            <v>0</v>
          </cell>
          <cell r="M17">
            <v>0</v>
          </cell>
          <cell r="N17">
            <v>0.10199999999999999</v>
          </cell>
          <cell r="O17">
            <v>0.10199999999999999</v>
          </cell>
          <cell r="P17">
            <v>0</v>
          </cell>
          <cell r="Q17">
            <v>0</v>
          </cell>
          <cell r="R17">
            <v>0</v>
          </cell>
          <cell r="S17">
            <v>0</v>
          </cell>
          <cell r="T17">
            <v>0</v>
          </cell>
          <cell r="U17">
            <v>0</v>
          </cell>
          <cell r="V17">
            <v>0.10199999999999999</v>
          </cell>
        </row>
        <row r="18">
          <cell r="D18" t="str">
            <v>MEXICO-Freight Cost, M$</v>
          </cell>
          <cell r="E18">
            <v>0</v>
          </cell>
          <cell r="F18">
            <v>5.0435045199452073</v>
          </cell>
          <cell r="G18">
            <v>5.0435045199452073</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5.0435045199452073</v>
          </cell>
        </row>
        <row r="19">
          <cell r="D19" t="str">
            <v>MEXICO-Other Direct OPEX, M$</v>
          </cell>
          <cell r="E19">
            <v>0.44983084921849315</v>
          </cell>
          <cell r="F19">
            <v>4.6188999249011056E-2</v>
          </cell>
          <cell r="G19">
            <v>0.49601984846750419</v>
          </cell>
          <cell r="H19">
            <v>0.4621684133948748</v>
          </cell>
          <cell r="I19">
            <v>3.8835068493150694E-2</v>
          </cell>
          <cell r="J19">
            <v>7.7670136986301375E-2</v>
          </cell>
          <cell r="K19">
            <v>0</v>
          </cell>
          <cell r="L19">
            <v>0.11650520547945206</v>
          </cell>
          <cell r="M19">
            <v>0.73670454024579568</v>
          </cell>
          <cell r="N19">
            <v>3.7848508703945205E-3</v>
          </cell>
          <cell r="O19">
            <v>0.74048939111619017</v>
          </cell>
          <cell r="P19">
            <v>2.0018926472602745</v>
          </cell>
          <cell r="Q19">
            <v>0</v>
          </cell>
          <cell r="R19">
            <v>5.6677025923974424E-2</v>
          </cell>
          <cell r="S19">
            <v>0</v>
          </cell>
          <cell r="T19">
            <v>5.6677025923974424E-2</v>
          </cell>
          <cell r="U19">
            <v>0.13076274650550684</v>
          </cell>
          <cell r="V19">
            <v>4.0045152781477773</v>
          </cell>
        </row>
        <row r="20">
          <cell r="D20" t="str">
            <v>MEXICO-SQUEEZE OTHER DIRECT, M$</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-0.52946716989654874</v>
          </cell>
          <cell r="V20">
            <v>-0.52946716989654874</v>
          </cell>
        </row>
        <row r="21">
          <cell r="D21" t="str">
            <v>MEXICO-Total XOM and Contractor Headcount, YE#</v>
          </cell>
          <cell r="E21">
            <v>66</v>
          </cell>
          <cell r="F21">
            <v>8</v>
          </cell>
          <cell r="G21">
            <v>74</v>
          </cell>
          <cell r="H21">
            <v>4</v>
          </cell>
          <cell r="I21">
            <v>20</v>
          </cell>
          <cell r="J21">
            <v>0</v>
          </cell>
          <cell r="K21">
            <v>0</v>
          </cell>
          <cell r="L21">
            <v>20</v>
          </cell>
          <cell r="M21">
            <v>36</v>
          </cell>
          <cell r="N21">
            <v>1</v>
          </cell>
          <cell r="O21">
            <v>37</v>
          </cell>
          <cell r="P21">
            <v>11</v>
          </cell>
          <cell r="Q21">
            <v>0</v>
          </cell>
          <cell r="R21">
            <v>0</v>
          </cell>
          <cell r="S21">
            <v>0</v>
          </cell>
          <cell r="T21">
            <v>0</v>
          </cell>
          <cell r="U21">
            <v>2</v>
          </cell>
          <cell r="V21">
            <v>148</v>
          </cell>
        </row>
        <row r="22">
          <cell r="D22" t="str">
            <v>MEXICO-Total XOM Headcount, YE, #</v>
          </cell>
          <cell r="E22">
            <v>57</v>
          </cell>
          <cell r="F22">
            <v>8</v>
          </cell>
          <cell r="G22">
            <v>65</v>
          </cell>
          <cell r="H22">
            <v>4</v>
          </cell>
          <cell r="I22">
            <v>20</v>
          </cell>
          <cell r="J22">
            <v>0</v>
          </cell>
          <cell r="K22">
            <v>0</v>
          </cell>
          <cell r="L22">
            <v>20</v>
          </cell>
          <cell r="M22">
            <v>36</v>
          </cell>
          <cell r="N22">
            <v>1</v>
          </cell>
          <cell r="O22">
            <v>37</v>
          </cell>
          <cell r="P22">
            <v>11</v>
          </cell>
          <cell r="Q22">
            <v>0</v>
          </cell>
          <cell r="R22">
            <v>0</v>
          </cell>
          <cell r="S22">
            <v>0</v>
          </cell>
          <cell r="T22">
            <v>0</v>
          </cell>
          <cell r="U22">
            <v>2</v>
          </cell>
          <cell r="V22">
            <v>139</v>
          </cell>
        </row>
        <row r="23">
          <cell r="D23" t="str">
            <v>MEXICO-Contractor Headcount, YE, #</v>
          </cell>
          <cell r="E23">
            <v>9</v>
          </cell>
          <cell r="F23">
            <v>0</v>
          </cell>
          <cell r="G23">
            <v>9</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9</v>
          </cell>
        </row>
        <row r="24">
          <cell r="D24" t="str">
            <v>UNITED STATES-Total - Direct  Opex, M$</v>
          </cell>
          <cell r="E24">
            <v>101</v>
          </cell>
          <cell r="F24">
            <v>166.1</v>
          </cell>
          <cell r="G24">
            <v>267.10000000000002</v>
          </cell>
          <cell r="H24">
            <v>24.2</v>
          </cell>
          <cell r="I24">
            <v>5.0999999999999996</v>
          </cell>
          <cell r="J24">
            <v>14.2</v>
          </cell>
          <cell r="K24">
            <v>3.5</v>
          </cell>
          <cell r="L24">
            <v>22.8</v>
          </cell>
          <cell r="M24">
            <v>107.8</v>
          </cell>
          <cell r="N24">
            <v>8.1999999999999993</v>
          </cell>
          <cell r="O24">
            <v>116</v>
          </cell>
          <cell r="P24">
            <v>37.5</v>
          </cell>
          <cell r="Q24">
            <v>1.3</v>
          </cell>
          <cell r="R24">
            <v>0.3</v>
          </cell>
          <cell r="S24">
            <v>0.1</v>
          </cell>
          <cell r="T24">
            <v>1.7</v>
          </cell>
          <cell r="U24">
            <v>-10.179342165775495</v>
          </cell>
          <cell r="V24">
            <v>459.12065783422446</v>
          </cell>
        </row>
        <row r="25">
          <cell r="D25" t="str">
            <v>UNITED STATES-Total - Salaries, Wage and Benefits, M$</v>
          </cell>
          <cell r="E25">
            <v>45.2</v>
          </cell>
          <cell r="F25">
            <v>10.3</v>
          </cell>
          <cell r="G25">
            <v>55.5</v>
          </cell>
          <cell r="H25">
            <v>18.5</v>
          </cell>
          <cell r="I25">
            <v>3.8</v>
          </cell>
          <cell r="J25">
            <v>8</v>
          </cell>
          <cell r="K25">
            <v>3</v>
          </cell>
          <cell r="L25">
            <v>14.8</v>
          </cell>
          <cell r="M25">
            <v>40</v>
          </cell>
          <cell r="N25">
            <v>1.8</v>
          </cell>
          <cell r="O25">
            <v>41.8</v>
          </cell>
          <cell r="P25">
            <v>6.4</v>
          </cell>
          <cell r="Q25">
            <v>0</v>
          </cell>
          <cell r="R25">
            <v>0</v>
          </cell>
          <cell r="S25">
            <v>0</v>
          </cell>
          <cell r="T25">
            <v>0</v>
          </cell>
          <cell r="U25">
            <v>0</v>
          </cell>
          <cell r="V25">
            <v>137</v>
          </cell>
        </row>
        <row r="26">
          <cell r="D26" t="str">
            <v>UNITED STATES-Total - XOM Employee SWB, M$</v>
          </cell>
          <cell r="E26">
            <v>45.2</v>
          </cell>
          <cell r="F26">
            <v>10.3</v>
          </cell>
          <cell r="G26">
            <v>55.5</v>
          </cell>
          <cell r="H26">
            <v>16.600000000000001</v>
          </cell>
          <cell r="I26">
            <v>3.8</v>
          </cell>
          <cell r="J26">
            <v>8</v>
          </cell>
          <cell r="K26">
            <v>3</v>
          </cell>
          <cell r="L26">
            <v>14.8</v>
          </cell>
          <cell r="M26">
            <v>40</v>
          </cell>
          <cell r="N26">
            <v>1.8</v>
          </cell>
          <cell r="O26">
            <v>41.8</v>
          </cell>
          <cell r="P26">
            <v>6.4</v>
          </cell>
          <cell r="Q26">
            <v>0</v>
          </cell>
          <cell r="R26">
            <v>0</v>
          </cell>
          <cell r="S26">
            <v>0</v>
          </cell>
          <cell r="T26">
            <v>0</v>
          </cell>
          <cell r="U26">
            <v>0</v>
          </cell>
          <cell r="V26">
            <v>135.1</v>
          </cell>
        </row>
        <row r="27">
          <cell r="D27" t="str">
            <v>UNITED STATES-Total - Contract Employee SWB, M$</v>
          </cell>
          <cell r="E27">
            <v>0</v>
          </cell>
          <cell r="F27">
            <v>0</v>
          </cell>
          <cell r="G27">
            <v>0</v>
          </cell>
          <cell r="H27">
            <v>1.9</v>
          </cell>
          <cell r="I27">
            <v>0</v>
          </cell>
          <cell r="J27">
            <v>0</v>
          </cell>
          <cell r="K27">
            <v>0</v>
          </cell>
          <cell r="L27">
            <v>0</v>
          </cell>
          <cell r="M27">
            <v>0</v>
          </cell>
          <cell r="N27">
            <v>0</v>
          </cell>
          <cell r="O27">
            <v>0</v>
          </cell>
          <cell r="P27">
            <v>0</v>
          </cell>
          <cell r="Q27">
            <v>0</v>
          </cell>
          <cell r="R27">
            <v>0</v>
          </cell>
          <cell r="S27">
            <v>0</v>
          </cell>
          <cell r="T27">
            <v>0</v>
          </cell>
          <cell r="U27">
            <v>0</v>
          </cell>
          <cell r="V27">
            <v>1.9</v>
          </cell>
        </row>
        <row r="28">
          <cell r="D28" t="str">
            <v>UNITED STATES-Total - Employee Expenses (T&amp;E), M$</v>
          </cell>
          <cell r="E28">
            <v>2.6</v>
          </cell>
          <cell r="F28">
            <v>0.7</v>
          </cell>
          <cell r="G28">
            <v>3.3</v>
          </cell>
          <cell r="H28">
            <v>0.8</v>
          </cell>
          <cell r="I28">
            <v>0.5</v>
          </cell>
          <cell r="J28">
            <v>0.1</v>
          </cell>
          <cell r="K28">
            <v>0.1</v>
          </cell>
          <cell r="L28">
            <v>0.7</v>
          </cell>
          <cell r="M28">
            <v>10</v>
          </cell>
          <cell r="N28">
            <v>0.6</v>
          </cell>
          <cell r="O28">
            <v>10.6</v>
          </cell>
          <cell r="P28">
            <v>1.8</v>
          </cell>
          <cell r="Q28">
            <v>0</v>
          </cell>
          <cell r="R28">
            <v>0</v>
          </cell>
          <cell r="S28">
            <v>0</v>
          </cell>
          <cell r="T28">
            <v>0</v>
          </cell>
          <cell r="U28">
            <v>0</v>
          </cell>
          <cell r="V28">
            <v>17.2</v>
          </cell>
        </row>
        <row r="29">
          <cell r="D29" t="str">
            <v>UNITED STATES-Total - Training Expenses, M$</v>
          </cell>
          <cell r="E29">
            <v>0.1</v>
          </cell>
          <cell r="F29">
            <v>0.2</v>
          </cell>
          <cell r="G29">
            <v>0.3</v>
          </cell>
          <cell r="H29">
            <v>0.1</v>
          </cell>
          <cell r="I29">
            <v>0</v>
          </cell>
          <cell r="J29">
            <v>0</v>
          </cell>
          <cell r="K29">
            <v>0</v>
          </cell>
          <cell r="L29">
            <v>0</v>
          </cell>
          <cell r="M29">
            <v>0.2</v>
          </cell>
          <cell r="N29">
            <v>0</v>
          </cell>
          <cell r="O29">
            <v>0.2</v>
          </cell>
          <cell r="P29">
            <v>2</v>
          </cell>
          <cell r="Q29">
            <v>0</v>
          </cell>
          <cell r="R29">
            <v>0</v>
          </cell>
          <cell r="S29">
            <v>0</v>
          </cell>
          <cell r="T29">
            <v>0</v>
          </cell>
          <cell r="U29">
            <v>0</v>
          </cell>
          <cell r="V29">
            <v>2.6</v>
          </cell>
        </row>
        <row r="30">
          <cell r="D30" t="str">
            <v>UNITED STATES-Total - Consultancy/Professional Fees, M$</v>
          </cell>
          <cell r="E30">
            <v>9.3000000000000007</v>
          </cell>
          <cell r="F30">
            <v>5.9</v>
          </cell>
          <cell r="G30">
            <v>15.2</v>
          </cell>
          <cell r="H30">
            <v>0.5</v>
          </cell>
          <cell r="I30">
            <v>0.2</v>
          </cell>
          <cell r="J30">
            <v>2.1</v>
          </cell>
          <cell r="K30">
            <v>0.1</v>
          </cell>
          <cell r="L30">
            <v>2.4</v>
          </cell>
          <cell r="M30">
            <v>1.6</v>
          </cell>
          <cell r="N30">
            <v>0</v>
          </cell>
          <cell r="O30">
            <v>1.6</v>
          </cell>
          <cell r="P30">
            <v>4.2</v>
          </cell>
          <cell r="Q30">
            <v>0</v>
          </cell>
          <cell r="R30">
            <v>0</v>
          </cell>
          <cell r="S30">
            <v>0</v>
          </cell>
          <cell r="T30">
            <v>0</v>
          </cell>
          <cell r="U30">
            <v>0</v>
          </cell>
          <cell r="V30">
            <v>23.9</v>
          </cell>
        </row>
        <row r="31">
          <cell r="D31" t="str">
            <v>UNITED STATES-Advertising and Promotions, M$</v>
          </cell>
          <cell r="E31">
            <v>0</v>
          </cell>
          <cell r="F31">
            <v>0</v>
          </cell>
          <cell r="G31">
            <v>0</v>
          </cell>
          <cell r="H31">
            <v>0</v>
          </cell>
          <cell r="I31">
            <v>0</v>
          </cell>
          <cell r="J31">
            <v>0</v>
          </cell>
          <cell r="K31">
            <v>0</v>
          </cell>
          <cell r="L31">
            <v>0</v>
          </cell>
          <cell r="M31">
            <v>45.5</v>
          </cell>
          <cell r="N31">
            <v>0</v>
          </cell>
          <cell r="O31">
            <v>45.5</v>
          </cell>
          <cell r="P31">
            <v>0</v>
          </cell>
          <cell r="Q31">
            <v>0</v>
          </cell>
          <cell r="R31">
            <v>0</v>
          </cell>
          <cell r="S31">
            <v>0</v>
          </cell>
          <cell r="T31">
            <v>0</v>
          </cell>
          <cell r="U31">
            <v>0</v>
          </cell>
          <cell r="V31">
            <v>45.5</v>
          </cell>
        </row>
        <row r="32">
          <cell r="D32" t="str">
            <v>UNITED STATES-Maintenance and Repairs, M$</v>
          </cell>
          <cell r="E32">
            <v>6.2</v>
          </cell>
          <cell r="F32">
            <v>0.8</v>
          </cell>
          <cell r="G32">
            <v>7</v>
          </cell>
          <cell r="H32">
            <v>0</v>
          </cell>
          <cell r="I32">
            <v>0</v>
          </cell>
          <cell r="J32">
            <v>0.2</v>
          </cell>
          <cell r="K32">
            <v>0</v>
          </cell>
          <cell r="L32">
            <v>0.2</v>
          </cell>
          <cell r="M32">
            <v>0</v>
          </cell>
          <cell r="N32">
            <v>1.2</v>
          </cell>
          <cell r="O32">
            <v>1.2</v>
          </cell>
          <cell r="P32">
            <v>0</v>
          </cell>
          <cell r="Q32">
            <v>0</v>
          </cell>
          <cell r="R32">
            <v>0</v>
          </cell>
          <cell r="S32">
            <v>0</v>
          </cell>
          <cell r="T32">
            <v>0</v>
          </cell>
          <cell r="U32">
            <v>0</v>
          </cell>
          <cell r="V32">
            <v>8.4</v>
          </cell>
        </row>
        <row r="33">
          <cell r="D33" t="str">
            <v>UNITED STATES-Depreciation, M$</v>
          </cell>
          <cell r="E33">
            <v>15.5</v>
          </cell>
          <cell r="F33">
            <v>2.4</v>
          </cell>
          <cell r="G33">
            <v>17.899999999999999</v>
          </cell>
          <cell r="H33">
            <v>0.1</v>
          </cell>
          <cell r="I33">
            <v>0</v>
          </cell>
          <cell r="J33">
            <v>0.8</v>
          </cell>
          <cell r="K33">
            <v>0</v>
          </cell>
          <cell r="L33">
            <v>0.8</v>
          </cell>
          <cell r="M33">
            <v>0.5</v>
          </cell>
          <cell r="N33">
            <v>0</v>
          </cell>
          <cell r="O33">
            <v>0.5</v>
          </cell>
          <cell r="P33">
            <v>10.9</v>
          </cell>
          <cell r="Q33">
            <v>0</v>
          </cell>
          <cell r="R33">
            <v>0</v>
          </cell>
          <cell r="S33">
            <v>0</v>
          </cell>
          <cell r="T33">
            <v>0</v>
          </cell>
          <cell r="U33">
            <v>0</v>
          </cell>
          <cell r="V33">
            <v>30.2</v>
          </cell>
        </row>
        <row r="34">
          <cell r="D34" t="str">
            <v>UNITED STATES-Energy, M$</v>
          </cell>
          <cell r="E34">
            <v>9.9</v>
          </cell>
          <cell r="F34">
            <v>0</v>
          </cell>
          <cell r="G34">
            <v>9.9</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9.9</v>
          </cell>
        </row>
        <row r="35">
          <cell r="D35" t="str">
            <v>UNITED STATES-Direct Allocations from Other Business Lines (eg. FM, Chem), $M</v>
          </cell>
          <cell r="E35">
            <v>0</v>
          </cell>
          <cell r="F35">
            <v>0</v>
          </cell>
          <cell r="G35">
            <v>0</v>
          </cell>
          <cell r="H35">
            <v>0.1</v>
          </cell>
          <cell r="I35">
            <v>0</v>
          </cell>
          <cell r="J35">
            <v>0</v>
          </cell>
          <cell r="K35">
            <v>0</v>
          </cell>
          <cell r="L35">
            <v>0</v>
          </cell>
          <cell r="M35">
            <v>0</v>
          </cell>
          <cell r="N35">
            <v>-7.1</v>
          </cell>
          <cell r="O35">
            <v>-7.1</v>
          </cell>
          <cell r="P35">
            <v>0</v>
          </cell>
          <cell r="Q35">
            <v>0</v>
          </cell>
          <cell r="R35">
            <v>0</v>
          </cell>
          <cell r="S35">
            <v>0</v>
          </cell>
          <cell r="T35">
            <v>0</v>
          </cell>
          <cell r="U35">
            <v>0</v>
          </cell>
          <cell r="V35">
            <v>-7</v>
          </cell>
        </row>
        <row r="36">
          <cell r="D36" t="str">
            <v>UNITED STATES-Freight Cost, M$</v>
          </cell>
          <cell r="E36">
            <v>0</v>
          </cell>
          <cell r="F36">
            <v>69.7</v>
          </cell>
          <cell r="G36">
            <v>69.7</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69.7</v>
          </cell>
        </row>
        <row r="37">
          <cell r="D37" t="str">
            <v>UNITED STATES-Other Direct OPEX, M$</v>
          </cell>
          <cell r="E37">
            <v>12.2</v>
          </cell>
          <cell r="F37">
            <v>76.099999999999994</v>
          </cell>
          <cell r="G37">
            <v>88.3</v>
          </cell>
          <cell r="H37">
            <v>4.0999999999999996</v>
          </cell>
          <cell r="I37">
            <v>0.6</v>
          </cell>
          <cell r="J37">
            <v>3</v>
          </cell>
          <cell r="K37">
            <v>0.3</v>
          </cell>
          <cell r="L37">
            <v>3.9</v>
          </cell>
          <cell r="M37">
            <v>10</v>
          </cell>
          <cell r="N37">
            <v>11.7</v>
          </cell>
          <cell r="O37">
            <v>21.7</v>
          </cell>
          <cell r="P37">
            <v>12.2</v>
          </cell>
          <cell r="Q37">
            <v>1.3</v>
          </cell>
          <cell r="R37">
            <v>0.3</v>
          </cell>
          <cell r="S37">
            <v>0.1</v>
          </cell>
          <cell r="T37">
            <v>1.7</v>
          </cell>
          <cell r="U37">
            <v>0</v>
          </cell>
          <cell r="V37">
            <v>131.9</v>
          </cell>
        </row>
        <row r="38">
          <cell r="D38" t="str">
            <v>UNITED STATES-SQUEEZE OTHER DIRECT, M$</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-10.179342165775495</v>
          </cell>
          <cell r="V38">
            <v>-10.179342165775495</v>
          </cell>
        </row>
        <row r="39">
          <cell r="D39" t="str">
            <v>UNITED STATES-Total XOM and Contractor Headcount, YE#</v>
          </cell>
          <cell r="E39">
            <v>648</v>
          </cell>
          <cell r="F39">
            <v>82</v>
          </cell>
          <cell r="G39">
            <v>730</v>
          </cell>
          <cell r="H39">
            <v>218</v>
          </cell>
          <cell r="I39">
            <v>70</v>
          </cell>
          <cell r="J39">
            <v>0</v>
          </cell>
          <cell r="K39">
            <v>7</v>
          </cell>
          <cell r="L39">
            <v>77</v>
          </cell>
          <cell r="M39">
            <v>272</v>
          </cell>
          <cell r="N39">
            <v>30</v>
          </cell>
          <cell r="O39">
            <v>302</v>
          </cell>
          <cell r="P39">
            <v>47</v>
          </cell>
          <cell r="Q39">
            <v>34</v>
          </cell>
          <cell r="R39">
            <v>0</v>
          </cell>
          <cell r="S39">
            <v>0</v>
          </cell>
          <cell r="T39">
            <v>34</v>
          </cell>
          <cell r="U39">
            <v>26</v>
          </cell>
          <cell r="V39">
            <v>1434</v>
          </cell>
        </row>
        <row r="40">
          <cell r="D40" t="str">
            <v>UNITED STATES-Total XOM Headcount, YE, #</v>
          </cell>
          <cell r="E40">
            <v>540</v>
          </cell>
          <cell r="F40">
            <v>82</v>
          </cell>
          <cell r="G40">
            <v>622</v>
          </cell>
          <cell r="H40">
            <v>193</v>
          </cell>
          <cell r="I40">
            <v>62</v>
          </cell>
          <cell r="J40">
            <v>0</v>
          </cell>
          <cell r="K40">
            <v>6</v>
          </cell>
          <cell r="L40">
            <v>68</v>
          </cell>
          <cell r="M40">
            <v>271</v>
          </cell>
          <cell r="N40">
            <v>29</v>
          </cell>
          <cell r="O40">
            <v>300</v>
          </cell>
          <cell r="P40">
            <v>43</v>
          </cell>
          <cell r="Q40">
            <v>32</v>
          </cell>
          <cell r="R40">
            <v>0</v>
          </cell>
          <cell r="S40">
            <v>0</v>
          </cell>
          <cell r="T40">
            <v>32</v>
          </cell>
          <cell r="U40">
            <v>21</v>
          </cell>
          <cell r="V40">
            <v>1279</v>
          </cell>
        </row>
        <row r="41">
          <cell r="D41" t="str">
            <v>UNITED STATES-Contractor Headcount, YE, #</v>
          </cell>
          <cell r="E41">
            <v>108</v>
          </cell>
          <cell r="F41">
            <v>0</v>
          </cell>
          <cell r="G41">
            <v>108</v>
          </cell>
          <cell r="H41">
            <v>25</v>
          </cell>
          <cell r="I41">
            <v>8</v>
          </cell>
          <cell r="J41">
            <v>0</v>
          </cell>
          <cell r="K41">
            <v>1</v>
          </cell>
          <cell r="L41">
            <v>9</v>
          </cell>
          <cell r="M41">
            <v>1</v>
          </cell>
          <cell r="N41">
            <v>1</v>
          </cell>
          <cell r="O41">
            <v>2</v>
          </cell>
          <cell r="P41">
            <v>4</v>
          </cell>
          <cell r="Q41">
            <v>2</v>
          </cell>
          <cell r="R41">
            <v>0</v>
          </cell>
          <cell r="S41">
            <v>0</v>
          </cell>
          <cell r="T41">
            <v>2</v>
          </cell>
          <cell r="U41">
            <v>5</v>
          </cell>
          <cell r="V41">
            <v>155</v>
          </cell>
        </row>
        <row r="42">
          <cell r="D42" t="str">
            <v>TRADER - NA-Total - Direct  Opex, M$</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D43" t="str">
            <v>TRADER - NA-Total - Salaries, Wage and Benefits, M$</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D44" t="str">
            <v>TRADER - NA-Total - XOM Employee SWB, M$</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row>
        <row r="45">
          <cell r="D45" t="str">
            <v>TRADER - NA-Total - Contract Employee SWB, M$</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D46" t="str">
            <v>TRADER - NA-Total - Employee Expenses (T&amp;E), M$</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D47" t="str">
            <v>TRADER - NA-Total - Training Expenses, M$</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D48" t="str">
            <v>TRADER - NA-Total - Consultancy/Professional Fees, M$</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row>
        <row r="49">
          <cell r="D49" t="str">
            <v>TRADER - NA-Advertising and Promotions, M$</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row>
        <row r="50">
          <cell r="D50" t="str">
            <v>TRADER - NA-Maintenance and Repairs, M$</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D51" t="str">
            <v>TRADER - NA-Depreciation, M$</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row>
        <row r="52">
          <cell r="D52" t="str">
            <v>TRADER - NA-Energy, 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row>
        <row r="53">
          <cell r="D53" t="str">
            <v>TRADER - NA-Direct Allocations from Other Business Lines (eg. FM, Chem), $M</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row>
        <row r="54">
          <cell r="D54" t="str">
            <v>TRADER - NA-Freight Cost, M$</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D55" t="str">
            <v>TRADER - NA-Other Direct OPEX, M$</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D56" t="str">
            <v>TRADER - NA-SQUEEZE OTHER DIRECT, M$</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row>
        <row r="57">
          <cell r="D57" t="str">
            <v>TRADER - NA-Total XOM and Contractor Headcount, YE#</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row>
        <row r="58">
          <cell r="D58" t="str">
            <v>TRADER - NA-Total XOM Headcount, YE, #</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row>
        <row r="59">
          <cell r="D59" t="str">
            <v>TRADER - NA-Contractor Headcount, YE, #</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row>
        <row r="60">
          <cell r="D60" t="str">
            <v>HQ - NA-Total - Direct  Opex, M$</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row>
        <row r="61">
          <cell r="D61" t="str">
            <v>HQ - NA-Total - Salaries, Wage and Benefits, M$</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row>
        <row r="62">
          <cell r="D62" t="str">
            <v>HQ - NA-Total - XOM Employee SWB, M$</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row>
        <row r="63">
          <cell r="D63" t="str">
            <v>HQ - NA-Total - Contract Employee SWB, M$</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D64" t="str">
            <v>HQ - NA-Total - Employee Expenses (T&amp;E), M$</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row>
        <row r="65">
          <cell r="D65" t="str">
            <v>HQ - NA-Total - Training Expenses, M$</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row>
        <row r="66">
          <cell r="D66" t="str">
            <v>HQ - NA-Total - Consultancy/Professional Fees, M$</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row>
        <row r="67">
          <cell r="D67" t="str">
            <v>HQ - NA-Advertising and Promotions, M$</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D68" t="str">
            <v>HQ - NA-Maintenance and Repairs, M$</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row>
        <row r="69">
          <cell r="D69" t="str">
            <v>HQ - NA-Depreciation, 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row>
        <row r="70">
          <cell r="D70" t="str">
            <v>HQ - NA-Energy, M$</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row>
        <row r="71">
          <cell r="D71" t="str">
            <v>HQ - NA-Direct Allocations from Other Business Lines (eg. FM, Chem), $M</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D72" t="str">
            <v>HQ - NA-Freight Cost, M$</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row>
        <row r="73">
          <cell r="D73" t="str">
            <v>HQ - NA-Other Direct OPEX, 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row>
        <row r="74">
          <cell r="D74" t="str">
            <v>HQ - NA-SQUEEZE OTHER DIRECT, M$</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row>
        <row r="75">
          <cell r="D75" t="str">
            <v>HQ - NA-Total XOM and Contractor Headcount, YE#</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row>
        <row r="76">
          <cell r="D76" t="str">
            <v>HQ - NA-Total XOM Headcount, YE, #</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row>
        <row r="77">
          <cell r="D77" t="str">
            <v>HQ - NA-Contractor Headcount, YE, #</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row>
        <row r="78">
          <cell r="D78" t="str">
            <v>NORTH AMERICA ADJ-Total - Direct  Opex, M$</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-0.61012000000000022</v>
          </cell>
          <cell r="V78">
            <v>-0.61012000000000022</v>
          </cell>
        </row>
        <row r="79">
          <cell r="D79" t="str">
            <v>NORTH AMERICA ADJ-Total - Salaries, Wage and Benefits, M$</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row>
        <row r="80">
          <cell r="D80" t="str">
            <v>NORTH AMERICA ADJ-Total - XOM Employee SWB, M$</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row>
        <row r="81">
          <cell r="D81" t="str">
            <v>NORTH AMERICA ADJ-Total - Contract Employee SWB, M$</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D82" t="str">
            <v>NORTH AMERICA ADJ-Total - Employee Expenses (T&amp;E), M$</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D83" t="str">
            <v>NORTH AMERICA ADJ-Total - Training Expenses, M$</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D84" t="str">
            <v>NORTH AMERICA ADJ-Total - Consultancy/Professional Fees, M$</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row>
        <row r="85">
          <cell r="D85" t="str">
            <v>NORTH AMERICA ADJ-Advertising and Promotions, M$</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row>
        <row r="86">
          <cell r="D86" t="str">
            <v>NORTH AMERICA ADJ-Maintenance and Repairs, 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row>
        <row r="87">
          <cell r="D87" t="str">
            <v>NORTH AMERICA ADJ-Depreciation, 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D88" t="str">
            <v>NORTH AMERICA ADJ-Energy, M$</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row>
        <row r="89">
          <cell r="D89" t="str">
            <v>NORTH AMERICA ADJ-Direct Allocations from Other Business Lines (eg. FM, Chem), $M</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row>
        <row r="90">
          <cell r="D90" t="str">
            <v>NORTH AMERICA ADJ-Freight Cost, M$</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row>
        <row r="91">
          <cell r="D91" t="str">
            <v>NORTH AMERICA ADJ-Other Direct OPEX, M$</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D92" t="str">
            <v>NORTH AMERICA ADJ-SQUEEZE OTHER DIRECT, M$</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-0.61012000000000022</v>
          </cell>
          <cell r="V92">
            <v>-0.61012000000000022</v>
          </cell>
        </row>
        <row r="93">
          <cell r="D93" t="str">
            <v>NORTH AMERICA ADJ-Total XOM and Contractor Headcount, YE#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row>
        <row r="94">
          <cell r="D94" t="str">
            <v>NORTH AMERICA ADJ-Total XOM Headcount, YE, #</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row>
        <row r="95">
          <cell r="D95" t="str">
            <v>NORTH AMERICA ADJ-Contractor Headcount, YE, #</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D96" t="str">
            <v>ARGENTINA-Total - Direct  Opex, M$</v>
          </cell>
          <cell r="E96">
            <v>1.9597759518755657</v>
          </cell>
          <cell r="F96">
            <v>1.469750310765632</v>
          </cell>
          <cell r="G96">
            <v>3.4295262626411978</v>
          </cell>
          <cell r="H96">
            <v>0.26039257129822274</v>
          </cell>
          <cell r="I96">
            <v>2.8197707736389677E-2</v>
          </cell>
          <cell r="J96">
            <v>0.14921300356574338</v>
          </cell>
          <cell r="K96">
            <v>4.7430544665873736E-2</v>
          </cell>
          <cell r="L96">
            <v>0.2248412559680068</v>
          </cell>
          <cell r="M96">
            <v>3.1505425129925544</v>
          </cell>
          <cell r="N96">
            <v>0.1692717220902579</v>
          </cell>
          <cell r="O96">
            <v>3.3198142350828124</v>
          </cell>
          <cell r="P96">
            <v>0.39795311325055716</v>
          </cell>
          <cell r="Q96">
            <v>0</v>
          </cell>
          <cell r="R96">
            <v>0</v>
          </cell>
          <cell r="S96">
            <v>0</v>
          </cell>
          <cell r="T96">
            <v>0</v>
          </cell>
          <cell r="U96">
            <v>-0.28384356465337923</v>
          </cell>
          <cell r="V96">
            <v>7.348683873587416</v>
          </cell>
        </row>
        <row r="97">
          <cell r="D97" t="str">
            <v>ARGENTINA-Total - Salaries, Wage and Benefits, M$</v>
          </cell>
          <cell r="E97">
            <v>0.7839467859391116</v>
          </cell>
          <cell r="F97">
            <v>9.7448724126074485E-2</v>
          </cell>
          <cell r="G97">
            <v>0.88139551006518613</v>
          </cell>
          <cell r="H97">
            <v>0.17413909093873692</v>
          </cell>
          <cell r="I97">
            <v>0</v>
          </cell>
          <cell r="J97">
            <v>0</v>
          </cell>
          <cell r="K97">
            <v>3.5000000000000003E-2</v>
          </cell>
          <cell r="L97">
            <v>3.5000000000000003E-2</v>
          </cell>
          <cell r="M97">
            <v>0.67031124556750465</v>
          </cell>
          <cell r="N97">
            <v>0.05</v>
          </cell>
          <cell r="O97">
            <v>0.7203112455675047</v>
          </cell>
          <cell r="P97">
            <v>0.26861360744985668</v>
          </cell>
          <cell r="Q97">
            <v>0</v>
          </cell>
          <cell r="R97">
            <v>0</v>
          </cell>
          <cell r="S97">
            <v>0</v>
          </cell>
          <cell r="T97">
            <v>0</v>
          </cell>
          <cell r="U97">
            <v>0</v>
          </cell>
          <cell r="V97">
            <v>2.0794594540212841</v>
          </cell>
        </row>
        <row r="98">
          <cell r="D98" t="str">
            <v>ARGENTINA-Total - XOM Employee SWB, M$</v>
          </cell>
          <cell r="E98">
            <v>0.7839467859391116</v>
          </cell>
          <cell r="F98">
            <v>9.1270901805157581E-2</v>
          </cell>
          <cell r="G98">
            <v>0.87521768774426922</v>
          </cell>
          <cell r="H98">
            <v>0.16810184165506931</v>
          </cell>
          <cell r="I98">
            <v>0</v>
          </cell>
          <cell r="J98">
            <v>0</v>
          </cell>
          <cell r="K98">
            <v>3.5000000000000003E-2</v>
          </cell>
          <cell r="L98">
            <v>3.5000000000000003E-2</v>
          </cell>
          <cell r="M98">
            <v>0.67031124556750465</v>
          </cell>
          <cell r="N98">
            <v>0.05</v>
          </cell>
          <cell r="O98">
            <v>0.7203112455675047</v>
          </cell>
          <cell r="P98">
            <v>0.26861360744985668</v>
          </cell>
          <cell r="Q98">
            <v>0</v>
          </cell>
          <cell r="R98">
            <v>0</v>
          </cell>
          <cell r="S98">
            <v>0</v>
          </cell>
          <cell r="T98">
            <v>0</v>
          </cell>
          <cell r="U98">
            <v>0</v>
          </cell>
          <cell r="V98">
            <v>2.0672443824166997</v>
          </cell>
        </row>
        <row r="99">
          <cell r="D99" t="str">
            <v>ARGENTINA-Total - Contract Employee SWB, M$</v>
          </cell>
          <cell r="E99">
            <v>0</v>
          </cell>
          <cell r="F99">
            <v>6.1778223209169071E-3</v>
          </cell>
          <cell r="G99">
            <v>6.1778223209169071E-3</v>
          </cell>
          <cell r="H99">
            <v>6.0372492836676213E-3</v>
          </cell>
          <cell r="I99">
            <v>0</v>
          </cell>
          <cell r="J99">
            <v>0</v>
          </cell>
          <cell r="K99">
            <v>0</v>
          </cell>
          <cell r="L99">
            <v>0</v>
          </cell>
          <cell r="M99">
            <v>0</v>
          </cell>
          <cell r="N99">
            <v>0</v>
          </cell>
          <cell r="O99">
            <v>0</v>
          </cell>
          <cell r="P99">
            <v>0</v>
          </cell>
          <cell r="Q99">
            <v>0</v>
          </cell>
          <cell r="R99">
            <v>0</v>
          </cell>
          <cell r="S99">
            <v>0</v>
          </cell>
          <cell r="T99">
            <v>0</v>
          </cell>
          <cell r="U99">
            <v>0</v>
          </cell>
          <cell r="V99">
            <v>1.2215071604584529E-2</v>
          </cell>
        </row>
        <row r="100">
          <cell r="D100" t="str">
            <v>ARGENTINA-Total - Employee Expenses (T&amp;E), M$</v>
          </cell>
          <cell r="E100">
            <v>2.3497104893982809E-2</v>
          </cell>
          <cell r="F100">
            <v>1.9834715111111109E-2</v>
          </cell>
          <cell r="G100">
            <v>4.3331820005093918E-2</v>
          </cell>
          <cell r="H100">
            <v>2.3995775966738877E-2</v>
          </cell>
          <cell r="I100">
            <v>0</v>
          </cell>
          <cell r="J100">
            <v>0</v>
          </cell>
          <cell r="K100">
            <v>1.2430544665873736E-2</v>
          </cell>
          <cell r="L100">
            <v>1.2430544665873736E-2</v>
          </cell>
          <cell r="M100">
            <v>0.14374879197707732</v>
          </cell>
          <cell r="N100">
            <v>0.02</v>
          </cell>
          <cell r="O100">
            <v>0.16374879197707731</v>
          </cell>
          <cell r="P100">
            <v>4.7856697777777783E-2</v>
          </cell>
          <cell r="Q100">
            <v>0</v>
          </cell>
          <cell r="R100">
            <v>0</v>
          </cell>
          <cell r="S100">
            <v>0</v>
          </cell>
          <cell r="T100">
            <v>0</v>
          </cell>
          <cell r="U100">
            <v>0</v>
          </cell>
          <cell r="V100">
            <v>0.29136363039256163</v>
          </cell>
        </row>
        <row r="101">
          <cell r="D101" t="str">
            <v>ARGENTINA-Total - Training Expenses, M$</v>
          </cell>
          <cell r="E101">
            <v>2.308241691977078E-3</v>
          </cell>
          <cell r="F101">
            <v>1.221644732982808E-2</v>
          </cell>
          <cell r="G101">
            <v>1.4524689021805159E-2</v>
          </cell>
          <cell r="H101">
            <v>9.5020349950160603E-3</v>
          </cell>
          <cell r="I101">
            <v>0</v>
          </cell>
          <cell r="J101">
            <v>0</v>
          </cell>
          <cell r="K101">
            <v>-1.3877787807814457E-20</v>
          </cell>
          <cell r="L101">
            <v>-1.3877787807814457E-20</v>
          </cell>
          <cell r="M101">
            <v>9.9006106557090884E-3</v>
          </cell>
          <cell r="N101">
            <v>3.0000000000000001E-3</v>
          </cell>
          <cell r="O101">
            <v>1.2900610655709088E-2</v>
          </cell>
          <cell r="P101">
            <v>6.5186246418338107E-3</v>
          </cell>
          <cell r="Q101">
            <v>0</v>
          </cell>
          <cell r="R101">
            <v>0</v>
          </cell>
          <cell r="S101">
            <v>0</v>
          </cell>
          <cell r="T101">
            <v>0</v>
          </cell>
          <cell r="U101">
            <v>0</v>
          </cell>
          <cell r="V101">
            <v>4.3445959314364117E-2</v>
          </cell>
        </row>
        <row r="102">
          <cell r="D102" t="str">
            <v>ARGENTINA-Total - Consultancy/Professional Fees, M$</v>
          </cell>
          <cell r="E102">
            <v>6.9693723809523794E-2</v>
          </cell>
          <cell r="F102">
            <v>9.0158673333333335E-3</v>
          </cell>
          <cell r="G102">
            <v>7.8709591142857124E-2</v>
          </cell>
          <cell r="H102">
            <v>0</v>
          </cell>
          <cell r="I102">
            <v>0</v>
          </cell>
          <cell r="J102">
            <v>0.13087097777777776</v>
          </cell>
          <cell r="K102">
            <v>0</v>
          </cell>
          <cell r="L102">
            <v>0.13087097777777776</v>
          </cell>
          <cell r="M102">
            <v>0</v>
          </cell>
          <cell r="N102">
            <v>0</v>
          </cell>
          <cell r="O102">
            <v>0</v>
          </cell>
          <cell r="P102">
            <v>0</v>
          </cell>
          <cell r="Q102">
            <v>0</v>
          </cell>
          <cell r="R102">
            <v>0</v>
          </cell>
          <cell r="S102">
            <v>0</v>
          </cell>
          <cell r="T102">
            <v>0</v>
          </cell>
          <cell r="U102">
            <v>0</v>
          </cell>
          <cell r="V102">
            <v>0.20958056892063487</v>
          </cell>
        </row>
        <row r="103">
          <cell r="D103" t="str">
            <v>ARGENTINA-Advertising and Promotions, M$</v>
          </cell>
          <cell r="E103">
            <v>0</v>
          </cell>
          <cell r="F103">
            <v>0</v>
          </cell>
          <cell r="G103">
            <v>0</v>
          </cell>
          <cell r="H103">
            <v>0</v>
          </cell>
          <cell r="I103">
            <v>0</v>
          </cell>
          <cell r="J103">
            <v>0</v>
          </cell>
          <cell r="K103">
            <v>0</v>
          </cell>
          <cell r="L103">
            <v>0</v>
          </cell>
          <cell r="M103">
            <v>0.81482808022922637</v>
          </cell>
          <cell r="N103">
            <v>0</v>
          </cell>
          <cell r="O103">
            <v>0.81482808022922637</v>
          </cell>
          <cell r="P103">
            <v>0</v>
          </cell>
          <cell r="Q103">
            <v>0</v>
          </cell>
          <cell r="R103">
            <v>0</v>
          </cell>
          <cell r="S103">
            <v>0</v>
          </cell>
          <cell r="T103">
            <v>0</v>
          </cell>
          <cell r="U103">
            <v>0</v>
          </cell>
          <cell r="V103">
            <v>0.81482808022922637</v>
          </cell>
        </row>
        <row r="104">
          <cell r="D104" t="str">
            <v>ARGENTINA-Maintenance and Repairs, M$</v>
          </cell>
          <cell r="E104">
            <v>0.13051020253894549</v>
          </cell>
          <cell r="F104">
            <v>1.2216069699885384E-2</v>
          </cell>
          <cell r="G104">
            <v>0.14272627223883089</v>
          </cell>
          <cell r="H104">
            <v>0</v>
          </cell>
          <cell r="I104">
            <v>0</v>
          </cell>
          <cell r="J104">
            <v>0</v>
          </cell>
          <cell r="K104">
            <v>0</v>
          </cell>
          <cell r="L104">
            <v>0</v>
          </cell>
          <cell r="M104">
            <v>0</v>
          </cell>
          <cell r="N104">
            <v>2E-3</v>
          </cell>
          <cell r="O104">
            <v>2E-3</v>
          </cell>
          <cell r="P104">
            <v>4.6561604584527221E-4</v>
          </cell>
          <cell r="Q104">
            <v>0</v>
          </cell>
          <cell r="R104">
            <v>0</v>
          </cell>
          <cell r="S104">
            <v>0</v>
          </cell>
          <cell r="T104">
            <v>0</v>
          </cell>
          <cell r="U104">
            <v>0</v>
          </cell>
          <cell r="V104">
            <v>0.14519188828467616</v>
          </cell>
        </row>
        <row r="105">
          <cell r="D105" t="str">
            <v>ARGENTINA-Depreciation, M$</v>
          </cell>
          <cell r="E105">
            <v>0.628</v>
          </cell>
          <cell r="F105">
            <v>0</v>
          </cell>
          <cell r="G105">
            <v>0.628</v>
          </cell>
          <cell r="H105">
            <v>0</v>
          </cell>
          <cell r="I105">
            <v>0</v>
          </cell>
          <cell r="J105">
            <v>1.8342025787965618E-2</v>
          </cell>
          <cell r="K105">
            <v>0</v>
          </cell>
          <cell r="L105">
            <v>1.8342025787965618E-2</v>
          </cell>
          <cell r="M105">
            <v>0.04</v>
          </cell>
          <cell r="N105">
            <v>4.0000000000000001E-3</v>
          </cell>
          <cell r="O105">
            <v>4.3999999999999997E-2</v>
          </cell>
          <cell r="P105">
            <v>0</v>
          </cell>
          <cell r="Q105">
            <v>0</v>
          </cell>
          <cell r="R105">
            <v>0</v>
          </cell>
          <cell r="S105">
            <v>0</v>
          </cell>
          <cell r="T105">
            <v>0</v>
          </cell>
          <cell r="U105">
            <v>0</v>
          </cell>
          <cell r="V105">
            <v>0.69034202578796566</v>
          </cell>
        </row>
        <row r="106">
          <cell r="D106" t="str">
            <v>ARGENTINA-Energy, M$</v>
          </cell>
          <cell r="E106">
            <v>6.4736561604584505E-2</v>
          </cell>
          <cell r="F106">
            <v>0</v>
          </cell>
          <cell r="G106">
            <v>6.4736561604584505E-2</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6.4736561604584505E-2</v>
          </cell>
        </row>
        <row r="107">
          <cell r="D107" t="str">
            <v>ARGENTINA-Direct Allocations from Other Business Lines (eg. FM, Chem), $M</v>
          </cell>
          <cell r="E107">
            <v>0</v>
          </cell>
          <cell r="F107">
            <v>0</v>
          </cell>
          <cell r="G107">
            <v>0</v>
          </cell>
          <cell r="H107">
            <v>0</v>
          </cell>
          <cell r="I107">
            <v>0</v>
          </cell>
          <cell r="J107">
            <v>0</v>
          </cell>
          <cell r="K107">
            <v>0</v>
          </cell>
          <cell r="L107">
            <v>0</v>
          </cell>
          <cell r="M107">
            <v>5.7000000000000002E-2</v>
          </cell>
          <cell r="N107">
            <v>7.3499999999999996E-2</v>
          </cell>
          <cell r="O107">
            <v>0.1305</v>
          </cell>
          <cell r="P107">
            <v>0</v>
          </cell>
          <cell r="Q107">
            <v>0</v>
          </cell>
          <cell r="R107">
            <v>0</v>
          </cell>
          <cell r="S107">
            <v>0</v>
          </cell>
          <cell r="T107">
            <v>0</v>
          </cell>
          <cell r="U107">
            <v>0</v>
          </cell>
          <cell r="V107">
            <v>0.1305</v>
          </cell>
        </row>
        <row r="108">
          <cell r="D108" t="str">
            <v>ARGENTINA-Freight Cost, M$</v>
          </cell>
          <cell r="E108">
            <v>0</v>
          </cell>
          <cell r="F108">
            <v>1.0689060124245557</v>
          </cell>
          <cell r="G108">
            <v>1.0689060124245557</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1.0689060124245557</v>
          </cell>
        </row>
        <row r="109">
          <cell r="D109" t="str">
            <v>ARGENTINA-Other Direct OPEX, M$</v>
          </cell>
          <cell r="E109">
            <v>0.2570833313974405</v>
          </cell>
          <cell r="F109">
            <v>0.25011247474084392</v>
          </cell>
          <cell r="G109">
            <v>0.50719580613828441</v>
          </cell>
          <cell r="H109">
            <v>5.2755669397730895E-2</v>
          </cell>
          <cell r="I109">
            <v>2.8197707736389677E-2</v>
          </cell>
          <cell r="J109">
            <v>0</v>
          </cell>
          <cell r="K109">
            <v>-1.2576745200831852E-20</v>
          </cell>
          <cell r="L109">
            <v>2.8197707736389677E-2</v>
          </cell>
          <cell r="M109">
            <v>1.4147537845630369</v>
          </cell>
          <cell r="N109">
            <v>1.677172209025788E-2</v>
          </cell>
          <cell r="O109">
            <v>1.4315255066532948</v>
          </cell>
          <cell r="P109">
            <v>7.4498567335243543E-2</v>
          </cell>
          <cell r="Q109">
            <v>0</v>
          </cell>
          <cell r="R109">
            <v>0</v>
          </cell>
          <cell r="S109">
            <v>0</v>
          </cell>
          <cell r="T109">
            <v>0</v>
          </cell>
          <cell r="U109">
            <v>0</v>
          </cell>
          <cell r="V109">
            <v>2.0941732572609428</v>
          </cell>
        </row>
        <row r="110">
          <cell r="D110" t="str">
            <v>ARGENTINA-SQUEEZE OTHER DIRECT, M$</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-0.28384356465337923</v>
          </cell>
          <cell r="V110">
            <v>-0.28384356465337923</v>
          </cell>
        </row>
        <row r="111">
          <cell r="D111" t="str">
            <v>ARGENTINA-Total XOM and Contractor Headcount, YE#</v>
          </cell>
          <cell r="E111">
            <v>45</v>
          </cell>
          <cell r="F111">
            <v>8</v>
          </cell>
          <cell r="G111">
            <v>53</v>
          </cell>
          <cell r="H111">
            <v>2</v>
          </cell>
          <cell r="I111">
            <v>0</v>
          </cell>
          <cell r="J111">
            <v>0</v>
          </cell>
          <cell r="K111">
            <v>1</v>
          </cell>
          <cell r="L111">
            <v>1</v>
          </cell>
          <cell r="M111">
            <v>19</v>
          </cell>
          <cell r="N111">
            <v>1</v>
          </cell>
          <cell r="O111">
            <v>20</v>
          </cell>
          <cell r="P111">
            <v>2</v>
          </cell>
          <cell r="Q111">
            <v>0</v>
          </cell>
          <cell r="R111">
            <v>0</v>
          </cell>
          <cell r="S111">
            <v>0</v>
          </cell>
          <cell r="T111">
            <v>0</v>
          </cell>
          <cell r="U111">
            <v>2</v>
          </cell>
          <cell r="V111">
            <v>80</v>
          </cell>
        </row>
        <row r="112">
          <cell r="D112" t="str">
            <v>ARGENTINA-Total XOM Headcount, YE, #</v>
          </cell>
          <cell r="E112">
            <v>35</v>
          </cell>
          <cell r="F112">
            <v>6</v>
          </cell>
          <cell r="G112">
            <v>41</v>
          </cell>
          <cell r="H112">
            <v>2</v>
          </cell>
          <cell r="I112">
            <v>0</v>
          </cell>
          <cell r="J112">
            <v>0</v>
          </cell>
          <cell r="K112">
            <v>1</v>
          </cell>
          <cell r="L112">
            <v>1</v>
          </cell>
          <cell r="M112">
            <v>18</v>
          </cell>
          <cell r="N112">
            <v>1</v>
          </cell>
          <cell r="O112">
            <v>19</v>
          </cell>
          <cell r="P112">
            <v>2</v>
          </cell>
          <cell r="Q112">
            <v>0</v>
          </cell>
          <cell r="R112">
            <v>0</v>
          </cell>
          <cell r="S112">
            <v>0</v>
          </cell>
          <cell r="T112">
            <v>0</v>
          </cell>
          <cell r="U112">
            <v>2</v>
          </cell>
          <cell r="V112">
            <v>67</v>
          </cell>
        </row>
        <row r="113">
          <cell r="D113" t="str">
            <v>ARGENTINA-Contractor Headcount, YE, #</v>
          </cell>
          <cell r="E113">
            <v>10</v>
          </cell>
          <cell r="F113">
            <v>2</v>
          </cell>
          <cell r="G113">
            <v>12</v>
          </cell>
          <cell r="H113">
            <v>0</v>
          </cell>
          <cell r="I113">
            <v>0</v>
          </cell>
          <cell r="J113">
            <v>0</v>
          </cell>
          <cell r="K113">
            <v>0</v>
          </cell>
          <cell r="L113">
            <v>0</v>
          </cell>
          <cell r="M113">
            <v>1</v>
          </cell>
          <cell r="N113">
            <v>0</v>
          </cell>
          <cell r="O113">
            <v>1</v>
          </cell>
          <cell r="P113">
            <v>0</v>
          </cell>
          <cell r="Q113">
            <v>0</v>
          </cell>
          <cell r="R113">
            <v>0</v>
          </cell>
          <cell r="S113">
            <v>0</v>
          </cell>
          <cell r="T113">
            <v>0</v>
          </cell>
          <cell r="U113">
            <v>0</v>
          </cell>
          <cell r="V113">
            <v>13</v>
          </cell>
        </row>
        <row r="114">
          <cell r="D114" t="str">
            <v>BRAZIL-Total - Direct  Opex, M$</v>
          </cell>
          <cell r="E114">
            <v>8.4018346658756453</v>
          </cell>
          <cell r="F114">
            <v>8.7900874396517068</v>
          </cell>
          <cell r="G114">
            <v>17.191922105527354</v>
          </cell>
          <cell r="H114">
            <v>1.8876913216744182</v>
          </cell>
          <cell r="I114">
            <v>0.13400000000000001</v>
          </cell>
          <cell r="J114">
            <v>0.48786462187907603</v>
          </cell>
          <cell r="K114">
            <v>6.699999999999999E-2</v>
          </cell>
          <cell r="L114">
            <v>0.68886462187907604</v>
          </cell>
          <cell r="M114">
            <v>7.5128230176481186</v>
          </cell>
          <cell r="N114">
            <v>0.37120000000000009</v>
          </cell>
          <cell r="O114">
            <v>7.8840230176481167</v>
          </cell>
          <cell r="P114">
            <v>0.73541730782608694</v>
          </cell>
          <cell r="Q114">
            <v>0</v>
          </cell>
          <cell r="R114">
            <v>1.2E-2</v>
          </cell>
          <cell r="S114">
            <v>0</v>
          </cell>
          <cell r="T114">
            <v>1.2E-2</v>
          </cell>
          <cell r="U114">
            <v>-0.5806454297080732</v>
          </cell>
          <cell r="V114">
            <v>27.819272944846979</v>
          </cell>
        </row>
        <row r="115">
          <cell r="D115" t="str">
            <v>BRAZIL-Total - Salaries, Wage and Benefits, M$</v>
          </cell>
          <cell r="E115">
            <v>1.4678100190884058</v>
          </cell>
          <cell r="F115">
            <v>0.44190958464492758</v>
          </cell>
          <cell r="G115">
            <v>1.9097196037333333</v>
          </cell>
          <cell r="H115">
            <v>0.85594906307961049</v>
          </cell>
          <cell r="I115">
            <v>0</v>
          </cell>
          <cell r="J115">
            <v>0.2226488905797101</v>
          </cell>
          <cell r="K115">
            <v>4.4999999999999998E-2</v>
          </cell>
          <cell r="L115">
            <v>0.26764889057971009</v>
          </cell>
          <cell r="M115">
            <v>2.1389997277930459</v>
          </cell>
          <cell r="N115">
            <v>0.2167</v>
          </cell>
          <cell r="O115">
            <v>2.3556997277930458</v>
          </cell>
          <cell r="P115">
            <v>0.25448202594202896</v>
          </cell>
          <cell r="Q115">
            <v>0</v>
          </cell>
          <cell r="R115">
            <v>0</v>
          </cell>
          <cell r="S115">
            <v>0</v>
          </cell>
          <cell r="T115">
            <v>0</v>
          </cell>
          <cell r="U115">
            <v>0.81300000000000017</v>
          </cell>
          <cell r="V115">
            <v>6.4564993111277298</v>
          </cell>
        </row>
        <row r="116">
          <cell r="D116" t="str">
            <v>BRAZIL-Total - XOM Employee SWB, M$</v>
          </cell>
          <cell r="E116">
            <v>1.4678100190884058</v>
          </cell>
          <cell r="F116">
            <v>0.29773068698840582</v>
          </cell>
          <cell r="G116">
            <v>1.7655407060768116</v>
          </cell>
          <cell r="H116">
            <v>0.83062749834917571</v>
          </cell>
          <cell r="I116">
            <v>0</v>
          </cell>
          <cell r="J116">
            <v>0.2226488905797101</v>
          </cell>
          <cell r="K116">
            <v>4.4999999999999998E-2</v>
          </cell>
          <cell r="L116">
            <v>0.26764889057971009</v>
          </cell>
          <cell r="M116">
            <v>2.008999727793046</v>
          </cell>
          <cell r="N116">
            <v>0.2167</v>
          </cell>
          <cell r="O116">
            <v>2.2256997277930459</v>
          </cell>
          <cell r="P116">
            <v>0.25448202594202896</v>
          </cell>
          <cell r="Q116">
            <v>0</v>
          </cell>
          <cell r="R116">
            <v>0</v>
          </cell>
          <cell r="S116">
            <v>0</v>
          </cell>
          <cell r="T116">
            <v>0</v>
          </cell>
          <cell r="U116">
            <v>0.81300000000000017</v>
          </cell>
          <cell r="V116">
            <v>6.1569988487407734</v>
          </cell>
        </row>
        <row r="117">
          <cell r="D117" t="str">
            <v>BRAZIL-Total - Contract Employee SWB, M$</v>
          </cell>
          <cell r="E117">
            <v>0</v>
          </cell>
          <cell r="F117">
            <v>0.14417889765652173</v>
          </cell>
          <cell r="G117">
            <v>0.14417889765652173</v>
          </cell>
          <cell r="H117">
            <v>2.532156473043478E-2</v>
          </cell>
          <cell r="I117">
            <v>0</v>
          </cell>
          <cell r="J117">
            <v>0</v>
          </cell>
          <cell r="K117">
            <v>0</v>
          </cell>
          <cell r="L117">
            <v>0</v>
          </cell>
          <cell r="M117">
            <v>0.13</v>
          </cell>
          <cell r="N117">
            <v>0</v>
          </cell>
          <cell r="O117">
            <v>0.13</v>
          </cell>
          <cell r="P117">
            <v>0</v>
          </cell>
          <cell r="Q117">
            <v>0</v>
          </cell>
          <cell r="R117">
            <v>0</v>
          </cell>
          <cell r="S117">
            <v>0</v>
          </cell>
          <cell r="T117">
            <v>0</v>
          </cell>
          <cell r="U117">
            <v>0</v>
          </cell>
          <cell r="V117">
            <v>0.29950046238695649</v>
          </cell>
        </row>
        <row r="118">
          <cell r="D118" t="str">
            <v>BRAZIL-Total - Employee Expenses (T&amp;E), M$</v>
          </cell>
          <cell r="E118">
            <v>0.13204180000000001</v>
          </cell>
          <cell r="F118">
            <v>9.5224201074782619E-2</v>
          </cell>
          <cell r="G118">
            <v>0.22726600107478262</v>
          </cell>
          <cell r="H118">
            <v>7.8432787312574984E-2</v>
          </cell>
          <cell r="I118">
            <v>0</v>
          </cell>
          <cell r="J118">
            <v>0</v>
          </cell>
          <cell r="K118">
            <v>2.1999999999999995E-2</v>
          </cell>
          <cell r="L118">
            <v>2.1999999999999995E-2</v>
          </cell>
          <cell r="M118">
            <v>0.61899999999999999</v>
          </cell>
          <cell r="N118">
            <v>7.0000000000000007E-2</v>
          </cell>
          <cell r="O118">
            <v>0.68900000000000006</v>
          </cell>
          <cell r="P118">
            <v>8.0773999999999999E-2</v>
          </cell>
          <cell r="Q118">
            <v>0</v>
          </cell>
          <cell r="R118">
            <v>6.0000000000000001E-3</v>
          </cell>
          <cell r="S118">
            <v>0</v>
          </cell>
          <cell r="T118">
            <v>6.0000000000000001E-3</v>
          </cell>
          <cell r="U118">
            <v>0.192</v>
          </cell>
          <cell r="V118">
            <v>1.2954727883873576</v>
          </cell>
        </row>
        <row r="119">
          <cell r="D119" t="str">
            <v>BRAZIL-Total - Training Expenses, M$</v>
          </cell>
          <cell r="E119">
            <v>2.6917469594202898E-3</v>
          </cell>
          <cell r="F119">
            <v>1.7526586470144927E-2</v>
          </cell>
          <cell r="G119">
            <v>2.0218333429565215E-2</v>
          </cell>
          <cell r="H119">
            <v>1.2338601594069474E-2</v>
          </cell>
          <cell r="I119">
            <v>0</v>
          </cell>
          <cell r="J119">
            <v>0</v>
          </cell>
          <cell r="K119">
            <v>-1.3877787807814457E-20</v>
          </cell>
          <cell r="L119">
            <v>-1.3877787807814457E-20</v>
          </cell>
          <cell r="M119">
            <v>6.1000000000000006E-2</v>
          </cell>
          <cell r="N119">
            <v>1.2E-2</v>
          </cell>
          <cell r="O119">
            <v>7.3000000000000009E-2</v>
          </cell>
          <cell r="P119">
            <v>7.367263768115943E-3</v>
          </cell>
          <cell r="Q119">
            <v>0</v>
          </cell>
          <cell r="R119">
            <v>0</v>
          </cell>
          <cell r="S119">
            <v>0</v>
          </cell>
          <cell r="T119">
            <v>0</v>
          </cell>
          <cell r="U119">
            <v>0</v>
          </cell>
          <cell r="V119">
            <v>0.11292419879175063</v>
          </cell>
        </row>
        <row r="120">
          <cell r="D120" t="str">
            <v>BRAZIL-Total - Consultancy/Professional Fees, M$</v>
          </cell>
          <cell r="E120">
            <v>3.1134894194260436</v>
          </cell>
          <cell r="F120">
            <v>5.3897534515625007E-3</v>
          </cell>
          <cell r="G120">
            <v>3.1188791728776062</v>
          </cell>
          <cell r="H120">
            <v>0</v>
          </cell>
          <cell r="I120">
            <v>0</v>
          </cell>
          <cell r="J120">
            <v>1.5031895067481883E-2</v>
          </cell>
          <cell r="K120">
            <v>0</v>
          </cell>
          <cell r="L120">
            <v>1.5031895067481883E-2</v>
          </cell>
          <cell r="M120">
            <v>1.2999999999999998E-2</v>
          </cell>
          <cell r="N120">
            <v>2.5000000000000001E-2</v>
          </cell>
          <cell r="O120">
            <v>3.7999999999999999E-2</v>
          </cell>
          <cell r="P120">
            <v>5.0000000000000001E-4</v>
          </cell>
          <cell r="Q120">
            <v>0</v>
          </cell>
          <cell r="R120">
            <v>0</v>
          </cell>
          <cell r="S120">
            <v>0</v>
          </cell>
          <cell r="T120">
            <v>0</v>
          </cell>
          <cell r="U120">
            <v>0.05</v>
          </cell>
          <cell r="V120">
            <v>3.2224110679450879</v>
          </cell>
        </row>
        <row r="121">
          <cell r="D121" t="str">
            <v>BRAZIL-Advertising and Promotions, M$</v>
          </cell>
          <cell r="E121">
            <v>0</v>
          </cell>
          <cell r="F121">
            <v>0</v>
          </cell>
          <cell r="G121">
            <v>0</v>
          </cell>
          <cell r="H121">
            <v>0</v>
          </cell>
          <cell r="I121">
            <v>0</v>
          </cell>
          <cell r="J121">
            <v>0</v>
          </cell>
          <cell r="K121">
            <v>0</v>
          </cell>
          <cell r="L121">
            <v>0</v>
          </cell>
          <cell r="M121">
            <v>2.0948232898550723</v>
          </cell>
          <cell r="N121">
            <v>0</v>
          </cell>
          <cell r="O121">
            <v>2.0948232898550723</v>
          </cell>
          <cell r="P121">
            <v>0</v>
          </cell>
          <cell r="Q121">
            <v>0</v>
          </cell>
          <cell r="R121">
            <v>0</v>
          </cell>
          <cell r="S121">
            <v>0</v>
          </cell>
          <cell r="T121">
            <v>0</v>
          </cell>
          <cell r="U121">
            <v>0</v>
          </cell>
          <cell r="V121">
            <v>2.0948232898550723</v>
          </cell>
        </row>
        <row r="122">
          <cell r="D122" t="str">
            <v>BRAZIL-Maintenance and Repairs, M$</v>
          </cell>
          <cell r="E122">
            <v>0.53125099952411592</v>
          </cell>
          <cell r="F122">
            <v>4.9516390424637693E-2</v>
          </cell>
          <cell r="G122">
            <v>0.58076738994875365</v>
          </cell>
          <cell r="H122">
            <v>0</v>
          </cell>
          <cell r="I122">
            <v>0</v>
          </cell>
          <cell r="J122">
            <v>6.8716765217391299E-2</v>
          </cell>
          <cell r="K122">
            <v>0</v>
          </cell>
          <cell r="L122">
            <v>6.8716765217391299E-2</v>
          </cell>
          <cell r="M122">
            <v>0.57699999999999996</v>
          </cell>
          <cell r="N122">
            <v>5.0000000000000001E-3</v>
          </cell>
          <cell r="O122">
            <v>0.58199999999999996</v>
          </cell>
          <cell r="P122">
            <v>7.2703260869565222E-4</v>
          </cell>
          <cell r="Q122">
            <v>0</v>
          </cell>
          <cell r="R122">
            <v>0</v>
          </cell>
          <cell r="S122">
            <v>0</v>
          </cell>
          <cell r="T122">
            <v>0</v>
          </cell>
          <cell r="U122">
            <v>0</v>
          </cell>
          <cell r="V122">
            <v>1.2322111877748405</v>
          </cell>
        </row>
        <row r="123">
          <cell r="D123" t="str">
            <v>BRAZIL-Depreciation, M$</v>
          </cell>
          <cell r="E123">
            <v>2.4160000000000004</v>
          </cell>
          <cell r="F123">
            <v>4.2109999999999995E-3</v>
          </cell>
          <cell r="G123">
            <v>2.4202110000000006</v>
          </cell>
          <cell r="H123">
            <v>8.9297423999999972E-2</v>
          </cell>
          <cell r="I123">
            <v>0</v>
          </cell>
          <cell r="J123">
            <v>8.2099999999999992E-2</v>
          </cell>
          <cell r="K123">
            <v>0</v>
          </cell>
          <cell r="L123">
            <v>8.2099999999999992E-2</v>
          </cell>
          <cell r="M123">
            <v>0.71599999999999997</v>
          </cell>
          <cell r="N123">
            <v>1.4999999999999999E-2</v>
          </cell>
          <cell r="O123">
            <v>0.73099999999999998</v>
          </cell>
          <cell r="P123">
            <v>0</v>
          </cell>
          <cell r="Q123">
            <v>0</v>
          </cell>
          <cell r="R123">
            <v>0</v>
          </cell>
          <cell r="S123">
            <v>0</v>
          </cell>
          <cell r="T123">
            <v>0</v>
          </cell>
          <cell r="U123">
            <v>1E-3</v>
          </cell>
          <cell r="V123">
            <v>3.3236084240000006</v>
          </cell>
        </row>
        <row r="124">
          <cell r="D124" t="str">
            <v>BRAZIL-Energy, M$</v>
          </cell>
          <cell r="E124">
            <v>0.5710358026420288</v>
          </cell>
          <cell r="F124">
            <v>0</v>
          </cell>
          <cell r="G124">
            <v>0.5710358026420288</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0.5710358026420288</v>
          </cell>
        </row>
        <row r="125">
          <cell r="D125" t="str">
            <v>BRAZIL-Direct Allocations from Other Business Lines (eg. FM, Chem), $M</v>
          </cell>
          <cell r="E125">
            <v>0</v>
          </cell>
          <cell r="F125">
            <v>0</v>
          </cell>
          <cell r="G125">
            <v>0</v>
          </cell>
          <cell r="H125">
            <v>0</v>
          </cell>
          <cell r="I125">
            <v>0</v>
          </cell>
          <cell r="J125">
            <v>0</v>
          </cell>
          <cell r="K125">
            <v>0</v>
          </cell>
          <cell r="L125">
            <v>0</v>
          </cell>
          <cell r="M125">
            <v>0.34699999999999998</v>
          </cell>
          <cell r="N125">
            <v>0.14249999999999999</v>
          </cell>
          <cell r="O125">
            <v>0.48949999999999994</v>
          </cell>
          <cell r="P125">
            <v>0</v>
          </cell>
          <cell r="Q125">
            <v>0</v>
          </cell>
          <cell r="R125">
            <v>0</v>
          </cell>
          <cell r="S125">
            <v>0</v>
          </cell>
          <cell r="T125">
            <v>0</v>
          </cell>
          <cell r="U125">
            <v>0</v>
          </cell>
          <cell r="V125">
            <v>0.48949999999999994</v>
          </cell>
        </row>
        <row r="126">
          <cell r="D126" t="str">
            <v>BRAZIL-Freight Cost, M$</v>
          </cell>
          <cell r="E126">
            <v>0</v>
          </cell>
          <cell r="F126">
            <v>3.1696891735046369</v>
          </cell>
          <cell r="G126">
            <v>3.1696891735046369</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3.1696891735046369</v>
          </cell>
        </row>
        <row r="127">
          <cell r="D127" t="str">
            <v>BRAZIL-Other Direct OPEX, M$</v>
          </cell>
          <cell r="E127">
            <v>0.16751487823563044</v>
          </cell>
          <cell r="F127">
            <v>5.006620750081014</v>
          </cell>
          <cell r="G127">
            <v>5.1741356283166446</v>
          </cell>
          <cell r="H127">
            <v>0.85167344568816317</v>
          </cell>
          <cell r="I127">
            <v>0.13400000000000001</v>
          </cell>
          <cell r="J127">
            <v>9.9367071014492769E-2</v>
          </cell>
          <cell r="K127">
            <v>1.2351231148954866E-18</v>
          </cell>
          <cell r="L127">
            <v>0.23336707101449278</v>
          </cell>
          <cell r="M127">
            <v>0.94599999999999973</v>
          </cell>
          <cell r="N127">
            <v>-0.115</v>
          </cell>
          <cell r="O127">
            <v>0.83099999999999974</v>
          </cell>
          <cell r="P127">
            <v>0.39156698550724639</v>
          </cell>
          <cell r="Q127">
            <v>0</v>
          </cell>
          <cell r="R127">
            <v>6.0000000000000001E-3</v>
          </cell>
          <cell r="S127">
            <v>0</v>
          </cell>
          <cell r="T127">
            <v>6.0000000000000001E-3</v>
          </cell>
          <cell r="U127">
            <v>0.26300000000000001</v>
          </cell>
          <cell r="V127">
            <v>7.7507431305265477</v>
          </cell>
        </row>
        <row r="128">
          <cell r="D128" t="str">
            <v>BRAZIL-SQUEEZE OTHER DIRECT, M$</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-1.8996454297080732</v>
          </cell>
          <cell r="V128">
            <v>-1.8996454297080732</v>
          </cell>
        </row>
        <row r="129">
          <cell r="D129" t="str">
            <v>BRAZIL-Total XOM and Contractor Headcount, YE#</v>
          </cell>
          <cell r="E129">
            <v>79</v>
          </cell>
          <cell r="F129">
            <v>21</v>
          </cell>
          <cell r="G129">
            <v>100</v>
          </cell>
          <cell r="H129">
            <v>67</v>
          </cell>
          <cell r="I129">
            <v>0</v>
          </cell>
          <cell r="J129">
            <v>2</v>
          </cell>
          <cell r="K129">
            <v>0</v>
          </cell>
          <cell r="L129">
            <v>2</v>
          </cell>
          <cell r="M129">
            <v>40</v>
          </cell>
          <cell r="N129">
            <v>4</v>
          </cell>
          <cell r="O129">
            <v>44</v>
          </cell>
          <cell r="P129">
            <v>3</v>
          </cell>
          <cell r="Q129">
            <v>0</v>
          </cell>
          <cell r="R129">
            <v>0</v>
          </cell>
          <cell r="S129">
            <v>0</v>
          </cell>
          <cell r="T129">
            <v>0</v>
          </cell>
          <cell r="U129">
            <v>7</v>
          </cell>
          <cell r="V129">
            <v>223</v>
          </cell>
        </row>
        <row r="130">
          <cell r="D130" t="str">
            <v>BRAZIL-Total XOM Headcount, YE, #</v>
          </cell>
          <cell r="E130">
            <v>44</v>
          </cell>
          <cell r="F130">
            <v>12</v>
          </cell>
          <cell r="G130">
            <v>56</v>
          </cell>
          <cell r="H130">
            <v>64</v>
          </cell>
          <cell r="I130">
            <v>0</v>
          </cell>
          <cell r="J130">
            <v>2</v>
          </cell>
          <cell r="K130">
            <v>0</v>
          </cell>
          <cell r="L130">
            <v>2</v>
          </cell>
          <cell r="M130">
            <v>36</v>
          </cell>
          <cell r="N130">
            <v>4</v>
          </cell>
          <cell r="O130">
            <v>40</v>
          </cell>
          <cell r="P130">
            <v>3</v>
          </cell>
          <cell r="Q130">
            <v>0</v>
          </cell>
          <cell r="R130">
            <v>0</v>
          </cell>
          <cell r="S130">
            <v>0</v>
          </cell>
          <cell r="T130">
            <v>0</v>
          </cell>
          <cell r="U130">
            <v>7</v>
          </cell>
          <cell r="V130">
            <v>172</v>
          </cell>
        </row>
        <row r="131">
          <cell r="D131" t="str">
            <v>BRAZIL-Contractor Headcount, YE, #</v>
          </cell>
          <cell r="E131">
            <v>35</v>
          </cell>
          <cell r="F131">
            <v>9</v>
          </cell>
          <cell r="G131">
            <v>44</v>
          </cell>
          <cell r="H131">
            <v>3</v>
          </cell>
          <cell r="I131">
            <v>0</v>
          </cell>
          <cell r="J131">
            <v>0</v>
          </cell>
          <cell r="K131">
            <v>0</v>
          </cell>
          <cell r="L131">
            <v>0</v>
          </cell>
          <cell r="M131">
            <v>4</v>
          </cell>
          <cell r="N131">
            <v>0</v>
          </cell>
          <cell r="O131">
            <v>4</v>
          </cell>
          <cell r="P131">
            <v>0</v>
          </cell>
          <cell r="Q131">
            <v>0</v>
          </cell>
          <cell r="R131">
            <v>0</v>
          </cell>
          <cell r="S131">
            <v>0</v>
          </cell>
          <cell r="T131">
            <v>0</v>
          </cell>
          <cell r="U131">
            <v>0</v>
          </cell>
          <cell r="V131">
            <v>51</v>
          </cell>
        </row>
        <row r="132">
          <cell r="D132" t="str">
            <v>CARIBBEAN [LS]-Total - Direct  Opex, M$</v>
          </cell>
          <cell r="E132">
            <v>0</v>
          </cell>
          <cell r="F132">
            <v>2.566530805698553</v>
          </cell>
          <cell r="G132">
            <v>2.566530805698553</v>
          </cell>
          <cell r="H132">
            <v>0.10719999999999999</v>
          </cell>
          <cell r="I132">
            <v>0</v>
          </cell>
          <cell r="J132">
            <v>0</v>
          </cell>
          <cell r="K132">
            <v>5.3664000000000003E-3</v>
          </cell>
          <cell r="L132">
            <v>5.3664000000000003E-3</v>
          </cell>
          <cell r="M132">
            <v>2.0947999999999998</v>
          </cell>
          <cell r="N132">
            <v>0.16049999999999998</v>
          </cell>
          <cell r="O132">
            <v>2.2552999999999996</v>
          </cell>
          <cell r="P132">
            <v>0.10915899999999999</v>
          </cell>
          <cell r="Q132">
            <v>0</v>
          </cell>
          <cell r="R132">
            <v>0</v>
          </cell>
          <cell r="S132">
            <v>0</v>
          </cell>
          <cell r="T132">
            <v>0</v>
          </cell>
          <cell r="U132">
            <v>-7.6134594018633095E-3</v>
          </cell>
          <cell r="V132">
            <v>5.0359427462966888</v>
          </cell>
        </row>
        <row r="133">
          <cell r="D133" t="str">
            <v>CARIBBEAN [LS]-Total - Salaries, Wage and Benefits, M$</v>
          </cell>
          <cell r="E133">
            <v>0</v>
          </cell>
          <cell r="F133">
            <v>0.17220000000000002</v>
          </cell>
          <cell r="G133">
            <v>0.17220000000000002</v>
          </cell>
          <cell r="H133">
            <v>0</v>
          </cell>
          <cell r="I133">
            <v>0</v>
          </cell>
          <cell r="J133">
            <v>0</v>
          </cell>
          <cell r="K133">
            <v>5.1600000000000005E-3</v>
          </cell>
          <cell r="L133">
            <v>5.1600000000000005E-3</v>
          </cell>
          <cell r="M133">
            <v>0.50080000000000002</v>
          </cell>
          <cell r="N133">
            <v>0</v>
          </cell>
          <cell r="O133">
            <v>0.50080000000000002</v>
          </cell>
          <cell r="P133">
            <v>0</v>
          </cell>
          <cell r="Q133">
            <v>0</v>
          </cell>
          <cell r="R133">
            <v>0</v>
          </cell>
          <cell r="S133">
            <v>0</v>
          </cell>
          <cell r="T133">
            <v>0</v>
          </cell>
          <cell r="U133">
            <v>0</v>
          </cell>
          <cell r="V133">
            <v>0.67815999999999999</v>
          </cell>
        </row>
        <row r="134">
          <cell r="D134" t="str">
            <v>CARIBBEAN [LS]-Total - XOM Employee SWB, M$</v>
          </cell>
          <cell r="E134">
            <v>0</v>
          </cell>
          <cell r="F134">
            <v>0.16860000000000003</v>
          </cell>
          <cell r="G134">
            <v>0.16860000000000003</v>
          </cell>
          <cell r="H134">
            <v>0</v>
          </cell>
          <cell r="I134">
            <v>0</v>
          </cell>
          <cell r="J134">
            <v>0</v>
          </cell>
          <cell r="K134">
            <v>5.1600000000000005E-3</v>
          </cell>
          <cell r="L134">
            <v>5.1600000000000005E-3</v>
          </cell>
          <cell r="M134">
            <v>0.49349999999999999</v>
          </cell>
          <cell r="N134">
            <v>0</v>
          </cell>
          <cell r="O134">
            <v>0.49349999999999999</v>
          </cell>
          <cell r="P134">
            <v>0</v>
          </cell>
          <cell r="Q134">
            <v>0</v>
          </cell>
          <cell r="R134">
            <v>0</v>
          </cell>
          <cell r="S134">
            <v>0</v>
          </cell>
          <cell r="T134">
            <v>0</v>
          </cell>
          <cell r="U134">
            <v>0</v>
          </cell>
          <cell r="V134">
            <v>0.66725999999999996</v>
          </cell>
        </row>
        <row r="135">
          <cell r="D135" t="str">
            <v>CARIBBEAN [LS]-Total - Contract Employee SWB, M$</v>
          </cell>
          <cell r="E135">
            <v>0</v>
          </cell>
          <cell r="F135">
            <v>3.5999999999999999E-3</v>
          </cell>
          <cell r="G135">
            <v>3.5999999999999999E-3</v>
          </cell>
          <cell r="H135">
            <v>0</v>
          </cell>
          <cell r="I135">
            <v>0</v>
          </cell>
          <cell r="J135">
            <v>0</v>
          </cell>
          <cell r="K135">
            <v>0</v>
          </cell>
          <cell r="L135">
            <v>0</v>
          </cell>
          <cell r="M135">
            <v>7.3000000000000001E-3</v>
          </cell>
          <cell r="N135">
            <v>0</v>
          </cell>
          <cell r="O135">
            <v>7.3000000000000001E-3</v>
          </cell>
          <cell r="P135">
            <v>0</v>
          </cell>
          <cell r="Q135">
            <v>0</v>
          </cell>
          <cell r="R135">
            <v>0</v>
          </cell>
          <cell r="S135">
            <v>0</v>
          </cell>
          <cell r="T135">
            <v>0</v>
          </cell>
          <cell r="U135">
            <v>0</v>
          </cell>
          <cell r="V135">
            <v>1.09E-2</v>
          </cell>
        </row>
        <row r="136">
          <cell r="D136" t="str">
            <v>CARIBBEAN [LS]-Total - Employee Expenses (T&amp;E), M$</v>
          </cell>
          <cell r="E136">
            <v>0</v>
          </cell>
          <cell r="F136">
            <v>1.7799999999999996E-2</v>
          </cell>
          <cell r="G136">
            <v>1.7799999999999996E-2</v>
          </cell>
          <cell r="H136">
            <v>0</v>
          </cell>
          <cell r="I136">
            <v>0</v>
          </cell>
          <cell r="J136">
            <v>0</v>
          </cell>
          <cell r="K136">
            <v>1.2899999999999999E-4</v>
          </cell>
          <cell r="L136">
            <v>1.2899999999999999E-4</v>
          </cell>
          <cell r="M136">
            <v>0.15</v>
          </cell>
          <cell r="N136">
            <v>7.4999999999999997E-3</v>
          </cell>
          <cell r="O136">
            <v>0.1575</v>
          </cell>
          <cell r="P136">
            <v>0</v>
          </cell>
          <cell r="Q136">
            <v>0</v>
          </cell>
          <cell r="R136">
            <v>0</v>
          </cell>
          <cell r="S136">
            <v>0</v>
          </cell>
          <cell r="T136">
            <v>0</v>
          </cell>
          <cell r="U136">
            <v>0</v>
          </cell>
          <cell r="V136">
            <v>0.175429</v>
          </cell>
        </row>
        <row r="137">
          <cell r="D137" t="str">
            <v>CARIBBEAN [LS]-Total - Training Expenses, M$</v>
          </cell>
          <cell r="E137">
            <v>0</v>
          </cell>
          <cell r="F137">
            <v>0.01</v>
          </cell>
          <cell r="G137">
            <v>0.01</v>
          </cell>
          <cell r="H137">
            <v>0</v>
          </cell>
          <cell r="I137">
            <v>0</v>
          </cell>
          <cell r="J137">
            <v>0</v>
          </cell>
          <cell r="K137">
            <v>7.7400000000000011E-5</v>
          </cell>
          <cell r="L137">
            <v>7.7400000000000011E-5</v>
          </cell>
          <cell r="M137">
            <v>1.4999999999999999E-2</v>
          </cell>
          <cell r="N137">
            <v>3.5000000000000001E-3</v>
          </cell>
          <cell r="O137">
            <v>1.8499999999999999E-2</v>
          </cell>
          <cell r="P137">
            <v>7.1589999999999996E-3</v>
          </cell>
          <cell r="Q137">
            <v>0</v>
          </cell>
          <cell r="R137">
            <v>0</v>
          </cell>
          <cell r="S137">
            <v>0</v>
          </cell>
          <cell r="T137">
            <v>0</v>
          </cell>
          <cell r="U137">
            <v>0</v>
          </cell>
          <cell r="V137">
            <v>3.5736400000000001E-2</v>
          </cell>
        </row>
        <row r="138">
          <cell r="D138" t="str">
            <v>CARIBBEAN [LS]-Total - Consultancy/Professional Fees, M$</v>
          </cell>
          <cell r="E138">
            <v>0</v>
          </cell>
          <cell r="F138">
            <v>2.5000000000000001E-3</v>
          </cell>
          <cell r="G138">
            <v>2.5000000000000001E-3</v>
          </cell>
          <cell r="H138">
            <v>0</v>
          </cell>
          <cell r="I138">
            <v>0</v>
          </cell>
          <cell r="J138">
            <v>0</v>
          </cell>
          <cell r="K138">
            <v>0</v>
          </cell>
          <cell r="L138">
            <v>0</v>
          </cell>
          <cell r="M138">
            <v>4.4999999999999998E-2</v>
          </cell>
          <cell r="N138">
            <v>1.4999999999999999E-2</v>
          </cell>
          <cell r="O138">
            <v>0.06</v>
          </cell>
          <cell r="P138">
            <v>1.2E-2</v>
          </cell>
          <cell r="Q138">
            <v>0</v>
          </cell>
          <cell r="R138">
            <v>0</v>
          </cell>
          <cell r="S138">
            <v>0</v>
          </cell>
          <cell r="T138">
            <v>0</v>
          </cell>
          <cell r="U138">
            <v>0</v>
          </cell>
          <cell r="V138">
            <v>7.4499999999999997E-2</v>
          </cell>
        </row>
        <row r="139">
          <cell r="D139" t="str">
            <v>CARIBBEAN [LS]-Advertising and Promotions, M$</v>
          </cell>
          <cell r="E139">
            <v>0</v>
          </cell>
          <cell r="F139">
            <v>0</v>
          </cell>
          <cell r="G139">
            <v>0</v>
          </cell>
          <cell r="H139">
            <v>0</v>
          </cell>
          <cell r="I139">
            <v>0</v>
          </cell>
          <cell r="J139">
            <v>0</v>
          </cell>
          <cell r="K139">
            <v>0</v>
          </cell>
          <cell r="L139">
            <v>0</v>
          </cell>
          <cell r="M139">
            <v>0.35</v>
          </cell>
          <cell r="N139">
            <v>0</v>
          </cell>
          <cell r="O139">
            <v>0.35</v>
          </cell>
          <cell r="P139">
            <v>0</v>
          </cell>
          <cell r="Q139">
            <v>0</v>
          </cell>
          <cell r="R139">
            <v>0</v>
          </cell>
          <cell r="S139">
            <v>0</v>
          </cell>
          <cell r="T139">
            <v>0</v>
          </cell>
          <cell r="U139">
            <v>0</v>
          </cell>
          <cell r="V139">
            <v>0.35</v>
          </cell>
        </row>
        <row r="140">
          <cell r="D140" t="str">
            <v>CARIBBEAN [LS]-Maintenance and Repairs, M$</v>
          </cell>
          <cell r="E140">
            <v>0</v>
          </cell>
          <cell r="F140">
            <v>3.5999999999999999E-3</v>
          </cell>
          <cell r="G140">
            <v>3.5999999999999999E-3</v>
          </cell>
          <cell r="H140">
            <v>0</v>
          </cell>
          <cell r="I140">
            <v>0</v>
          </cell>
          <cell r="J140">
            <v>0</v>
          </cell>
          <cell r="K140">
            <v>0</v>
          </cell>
          <cell r="L140">
            <v>0</v>
          </cell>
          <cell r="M140">
            <v>5.6500000000000002E-2</v>
          </cell>
          <cell r="N140">
            <v>3.7499999999999999E-3</v>
          </cell>
          <cell r="O140">
            <v>6.0249999999999998E-2</v>
          </cell>
          <cell r="P140">
            <v>0</v>
          </cell>
          <cell r="Q140">
            <v>0</v>
          </cell>
          <cell r="R140">
            <v>0</v>
          </cell>
          <cell r="S140">
            <v>0</v>
          </cell>
          <cell r="T140">
            <v>0</v>
          </cell>
          <cell r="U140">
            <v>0</v>
          </cell>
          <cell r="V140">
            <v>6.3850000000000004E-2</v>
          </cell>
        </row>
        <row r="141">
          <cell r="D141" t="str">
            <v>CARIBBEAN [LS]-Depreciation, M$</v>
          </cell>
          <cell r="E141">
            <v>0</v>
          </cell>
          <cell r="F141">
            <v>7.6749999999999985E-2</v>
          </cell>
          <cell r="G141">
            <v>7.6749999999999985E-2</v>
          </cell>
          <cell r="H141">
            <v>0</v>
          </cell>
          <cell r="I141">
            <v>0</v>
          </cell>
          <cell r="J141">
            <v>0</v>
          </cell>
          <cell r="K141">
            <v>0</v>
          </cell>
          <cell r="L141">
            <v>0</v>
          </cell>
          <cell r="M141">
            <v>0.35599999999999993</v>
          </cell>
          <cell r="N141">
            <v>5.0000000000000001E-3</v>
          </cell>
          <cell r="O141">
            <v>0.36099999999999993</v>
          </cell>
          <cell r="P141">
            <v>0</v>
          </cell>
          <cell r="Q141">
            <v>0</v>
          </cell>
          <cell r="R141">
            <v>0</v>
          </cell>
          <cell r="S141">
            <v>0</v>
          </cell>
          <cell r="T141">
            <v>0</v>
          </cell>
          <cell r="U141">
            <v>0</v>
          </cell>
          <cell r="V141">
            <v>0.43774999999999992</v>
          </cell>
        </row>
        <row r="142">
          <cell r="D142" t="str">
            <v>CARIBBEAN [LS]-Energy, M$</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row>
        <row r="143">
          <cell r="D143" t="str">
            <v>CARIBBEAN [LS]-Direct Allocations from Other Business Lines (eg. FM, Chem), $M</v>
          </cell>
          <cell r="E143">
            <v>0</v>
          </cell>
          <cell r="F143">
            <v>0</v>
          </cell>
          <cell r="G143">
            <v>0</v>
          </cell>
          <cell r="H143">
            <v>0.10719999999999999</v>
          </cell>
          <cell r="I143">
            <v>0</v>
          </cell>
          <cell r="J143">
            <v>0</v>
          </cell>
          <cell r="K143">
            <v>0</v>
          </cell>
          <cell r="L143">
            <v>0</v>
          </cell>
          <cell r="M143">
            <v>0.25</v>
          </cell>
          <cell r="N143">
            <v>3.85E-2</v>
          </cell>
          <cell r="O143">
            <v>0.28849999999999998</v>
          </cell>
          <cell r="P143">
            <v>0</v>
          </cell>
          <cell r="Q143">
            <v>0</v>
          </cell>
          <cell r="R143">
            <v>0</v>
          </cell>
          <cell r="S143">
            <v>0</v>
          </cell>
          <cell r="T143">
            <v>0</v>
          </cell>
          <cell r="U143">
            <v>0</v>
          </cell>
          <cell r="V143">
            <v>0.39569999999999994</v>
          </cell>
        </row>
        <row r="144">
          <cell r="D144" t="str">
            <v>CARIBBEAN [LS]-Freight Cost, M$</v>
          </cell>
          <cell r="E144">
            <v>0</v>
          </cell>
          <cell r="F144">
            <v>0.16300000000000001</v>
          </cell>
          <cell r="G144">
            <v>0.16300000000000001</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0.16300000000000001</v>
          </cell>
        </row>
        <row r="145">
          <cell r="D145" t="str">
            <v>CARIBBEAN [LS]-Other Direct OPEX, M$</v>
          </cell>
          <cell r="E145">
            <v>0</v>
          </cell>
          <cell r="F145">
            <v>2.1206808056985529</v>
          </cell>
          <cell r="G145">
            <v>2.1206808056985529</v>
          </cell>
          <cell r="H145">
            <v>0</v>
          </cell>
          <cell r="I145">
            <v>0</v>
          </cell>
          <cell r="J145">
            <v>0</v>
          </cell>
          <cell r="K145">
            <v>0</v>
          </cell>
          <cell r="L145">
            <v>0</v>
          </cell>
          <cell r="M145">
            <v>0.3715</v>
          </cell>
          <cell r="N145">
            <v>8.7249999999999994E-2</v>
          </cell>
          <cell r="O145">
            <v>0.45874999999999999</v>
          </cell>
          <cell r="P145">
            <v>0.09</v>
          </cell>
          <cell r="Q145">
            <v>0</v>
          </cell>
          <cell r="R145">
            <v>0</v>
          </cell>
          <cell r="S145">
            <v>0</v>
          </cell>
          <cell r="T145">
            <v>0</v>
          </cell>
          <cell r="U145">
            <v>0</v>
          </cell>
          <cell r="V145">
            <v>2.669430805698553</v>
          </cell>
        </row>
        <row r="146">
          <cell r="D146" t="str">
            <v>CARIBBEAN [LS]-SQUEEZE OTHER DIRECT, M$</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-7.6134594018633095E-3</v>
          </cell>
          <cell r="V146">
            <v>-7.6134594018633095E-3</v>
          </cell>
        </row>
        <row r="147">
          <cell r="D147" t="str">
            <v>CARIBBEAN [LS]-Total XOM and Contractor Headcount, YE#</v>
          </cell>
          <cell r="E147">
            <v>0</v>
          </cell>
          <cell r="F147">
            <v>4</v>
          </cell>
          <cell r="G147">
            <v>4</v>
          </cell>
          <cell r="H147">
            <v>0</v>
          </cell>
          <cell r="I147">
            <v>0</v>
          </cell>
          <cell r="J147">
            <v>0</v>
          </cell>
          <cell r="K147">
            <v>0</v>
          </cell>
          <cell r="L147">
            <v>0</v>
          </cell>
          <cell r="M147">
            <v>7</v>
          </cell>
          <cell r="N147">
            <v>0</v>
          </cell>
          <cell r="O147">
            <v>7</v>
          </cell>
          <cell r="P147">
            <v>0</v>
          </cell>
          <cell r="Q147">
            <v>0</v>
          </cell>
          <cell r="R147">
            <v>0</v>
          </cell>
          <cell r="S147">
            <v>0</v>
          </cell>
          <cell r="T147">
            <v>0</v>
          </cell>
          <cell r="U147">
            <v>0</v>
          </cell>
          <cell r="V147">
            <v>11</v>
          </cell>
        </row>
        <row r="148">
          <cell r="D148" t="str">
            <v>CARIBBEAN [LS]-Total XOM Headcount, YE, #</v>
          </cell>
          <cell r="E148">
            <v>0</v>
          </cell>
          <cell r="F148">
            <v>4</v>
          </cell>
          <cell r="G148">
            <v>4</v>
          </cell>
          <cell r="H148">
            <v>0</v>
          </cell>
          <cell r="I148">
            <v>0</v>
          </cell>
          <cell r="J148">
            <v>0</v>
          </cell>
          <cell r="K148">
            <v>0</v>
          </cell>
          <cell r="L148">
            <v>0</v>
          </cell>
          <cell r="M148">
            <v>4</v>
          </cell>
          <cell r="N148">
            <v>0</v>
          </cell>
          <cell r="O148">
            <v>4</v>
          </cell>
          <cell r="P148">
            <v>0</v>
          </cell>
          <cell r="Q148">
            <v>0</v>
          </cell>
          <cell r="R148">
            <v>0</v>
          </cell>
          <cell r="S148">
            <v>0</v>
          </cell>
          <cell r="T148">
            <v>0</v>
          </cell>
          <cell r="U148">
            <v>0</v>
          </cell>
          <cell r="V148">
            <v>8</v>
          </cell>
        </row>
        <row r="149">
          <cell r="D149" t="str">
            <v>CARIBBEAN [LS]-Contractor Headcount, YE, #</v>
          </cell>
          <cell r="E149">
            <v>0</v>
          </cell>
          <cell r="F149">
            <v>0</v>
          </cell>
          <cell r="G149">
            <v>0</v>
          </cell>
          <cell r="H149">
            <v>0</v>
          </cell>
          <cell r="I149">
            <v>0</v>
          </cell>
          <cell r="J149">
            <v>0</v>
          </cell>
          <cell r="K149">
            <v>0</v>
          </cell>
          <cell r="L149">
            <v>0</v>
          </cell>
          <cell r="M149">
            <v>3</v>
          </cell>
          <cell r="N149">
            <v>0</v>
          </cell>
          <cell r="O149">
            <v>3</v>
          </cell>
          <cell r="P149">
            <v>0</v>
          </cell>
          <cell r="Q149">
            <v>0</v>
          </cell>
          <cell r="R149">
            <v>0</v>
          </cell>
          <cell r="S149">
            <v>0</v>
          </cell>
          <cell r="T149">
            <v>0</v>
          </cell>
          <cell r="U149">
            <v>0</v>
          </cell>
          <cell r="V149">
            <v>3</v>
          </cell>
        </row>
        <row r="150">
          <cell r="D150" t="str">
            <v>CENTAM [LS]-Total - Direct  Opex, M$</v>
          </cell>
          <cell r="E150">
            <v>0.59380000000000011</v>
          </cell>
          <cell r="F150">
            <v>2.2387838157686328</v>
          </cell>
          <cell r="G150">
            <v>2.8325838157686332</v>
          </cell>
          <cell r="H150">
            <v>0.34079999999999999</v>
          </cell>
          <cell r="I150">
            <v>0.11</v>
          </cell>
          <cell r="J150">
            <v>5.7200000000000001E-2</v>
          </cell>
          <cell r="K150">
            <v>7.7999999999999996E-3</v>
          </cell>
          <cell r="L150">
            <v>0.17499999999999999</v>
          </cell>
          <cell r="M150">
            <v>2.6171870000000004</v>
          </cell>
          <cell r="N150">
            <v>0.14000000000000001</v>
          </cell>
          <cell r="O150">
            <v>2.7571870000000001</v>
          </cell>
          <cell r="P150">
            <v>0.20183000000000001</v>
          </cell>
          <cell r="Q150">
            <v>0</v>
          </cell>
          <cell r="R150">
            <v>0</v>
          </cell>
          <cell r="S150">
            <v>0.21088600000000002</v>
          </cell>
          <cell r="T150">
            <v>0.21088600000000002</v>
          </cell>
          <cell r="U150">
            <v>0.12272478100182127</v>
          </cell>
          <cell r="V150">
            <v>6.641011596770455</v>
          </cell>
        </row>
        <row r="151">
          <cell r="D151" t="str">
            <v>CENTAM [LS]-Total - Salaries, Wage and Benefits, M$</v>
          </cell>
          <cell r="E151">
            <v>0.26780000000000004</v>
          </cell>
          <cell r="F151">
            <v>0.21959999999999999</v>
          </cell>
          <cell r="G151">
            <v>0.48740000000000006</v>
          </cell>
          <cell r="H151">
            <v>0</v>
          </cell>
          <cell r="I151">
            <v>0</v>
          </cell>
          <cell r="J151">
            <v>4.1200000000000001E-2</v>
          </cell>
          <cell r="K151">
            <v>7.4999999999999997E-3</v>
          </cell>
          <cell r="L151">
            <v>4.87E-2</v>
          </cell>
          <cell r="M151">
            <v>0.91568700000000014</v>
          </cell>
          <cell r="N151">
            <v>0</v>
          </cell>
          <cell r="O151">
            <v>0.91568700000000014</v>
          </cell>
          <cell r="P151">
            <v>0.06</v>
          </cell>
          <cell r="Q151">
            <v>0</v>
          </cell>
          <cell r="R151">
            <v>0</v>
          </cell>
          <cell r="S151">
            <v>0.12919</v>
          </cell>
          <cell r="T151">
            <v>0.12919</v>
          </cell>
          <cell r="U151">
            <v>0</v>
          </cell>
          <cell r="V151">
            <v>1.6409770000000001</v>
          </cell>
        </row>
        <row r="152">
          <cell r="D152" t="str">
            <v>CENTAM [LS]-Total - XOM Employee SWB, M$</v>
          </cell>
          <cell r="E152">
            <v>0.26780000000000004</v>
          </cell>
          <cell r="F152">
            <v>0.15609999999999999</v>
          </cell>
          <cell r="G152">
            <v>0.42390000000000005</v>
          </cell>
          <cell r="H152">
            <v>0</v>
          </cell>
          <cell r="I152">
            <v>0</v>
          </cell>
          <cell r="J152">
            <v>4.1200000000000001E-2</v>
          </cell>
          <cell r="K152">
            <v>7.4999999999999997E-3</v>
          </cell>
          <cell r="L152">
            <v>4.87E-2</v>
          </cell>
          <cell r="M152">
            <v>0.63573700000000011</v>
          </cell>
          <cell r="N152">
            <v>0</v>
          </cell>
          <cell r="O152">
            <v>0.63573700000000011</v>
          </cell>
          <cell r="P152">
            <v>0.06</v>
          </cell>
          <cell r="Q152">
            <v>0</v>
          </cell>
          <cell r="R152">
            <v>0</v>
          </cell>
          <cell r="S152">
            <v>0.12919</v>
          </cell>
          <cell r="T152">
            <v>0.12919</v>
          </cell>
          <cell r="U152">
            <v>0</v>
          </cell>
          <cell r="V152">
            <v>1.2975270000000001</v>
          </cell>
        </row>
        <row r="153">
          <cell r="D153" t="str">
            <v>CENTAM [LS]-Total - Contract Employee SWB, M$</v>
          </cell>
          <cell r="E153">
            <v>0</v>
          </cell>
          <cell r="F153">
            <v>6.3500000000000001E-2</v>
          </cell>
          <cell r="G153">
            <v>6.3500000000000001E-2</v>
          </cell>
          <cell r="H153">
            <v>0</v>
          </cell>
          <cell r="I153">
            <v>0</v>
          </cell>
          <cell r="J153">
            <v>0</v>
          </cell>
          <cell r="K153">
            <v>0</v>
          </cell>
          <cell r="L153">
            <v>0</v>
          </cell>
          <cell r="M153">
            <v>0.27994999999999998</v>
          </cell>
          <cell r="N153">
            <v>0</v>
          </cell>
          <cell r="O153">
            <v>0.27994999999999998</v>
          </cell>
          <cell r="P153">
            <v>0</v>
          </cell>
          <cell r="Q153">
            <v>0</v>
          </cell>
          <cell r="R153">
            <v>0</v>
          </cell>
          <cell r="S153">
            <v>0</v>
          </cell>
          <cell r="T153">
            <v>0</v>
          </cell>
          <cell r="U153">
            <v>0</v>
          </cell>
          <cell r="V153">
            <v>0.34344999999999998</v>
          </cell>
        </row>
        <row r="154">
          <cell r="D154" t="str">
            <v>CENTAM [LS]-Total - Employee Expenses (T&amp;E), M$</v>
          </cell>
          <cell r="E154">
            <v>6.0000000000000001E-3</v>
          </cell>
          <cell r="F154">
            <v>1.8400000000000003E-2</v>
          </cell>
          <cell r="G154">
            <v>2.4400000000000005E-2</v>
          </cell>
          <cell r="H154">
            <v>0</v>
          </cell>
          <cell r="I154">
            <v>0</v>
          </cell>
          <cell r="J154">
            <v>0</v>
          </cell>
          <cell r="K154">
            <v>1.8750000000000003E-4</v>
          </cell>
          <cell r="L154">
            <v>1.8750000000000003E-4</v>
          </cell>
          <cell r="M154">
            <v>0.17050000000000001</v>
          </cell>
          <cell r="N154">
            <v>7.4999999999999997E-3</v>
          </cell>
          <cell r="O154">
            <v>0.17800000000000002</v>
          </cell>
          <cell r="P154">
            <v>4.8000000000000001E-2</v>
          </cell>
          <cell r="Q154">
            <v>0</v>
          </cell>
          <cell r="R154">
            <v>0</v>
          </cell>
          <cell r="S154">
            <v>7.8370000000000002E-3</v>
          </cell>
          <cell r="T154">
            <v>7.8370000000000002E-3</v>
          </cell>
          <cell r="U154">
            <v>0</v>
          </cell>
          <cell r="V154">
            <v>0.2584245</v>
          </cell>
        </row>
        <row r="155">
          <cell r="D155" t="str">
            <v>CENTAM [LS]-Total - Training Expenses, M$</v>
          </cell>
          <cell r="E155">
            <v>1E-3</v>
          </cell>
          <cell r="F155">
            <v>0.01</v>
          </cell>
          <cell r="G155">
            <v>1.0999999999999999E-2</v>
          </cell>
          <cell r="H155">
            <v>0</v>
          </cell>
          <cell r="I155">
            <v>0</v>
          </cell>
          <cell r="J155">
            <v>2E-3</v>
          </cell>
          <cell r="K155">
            <v>1.1250000000000001E-4</v>
          </cell>
          <cell r="L155">
            <v>2.1125000000000002E-3</v>
          </cell>
          <cell r="M155">
            <v>2.4E-2</v>
          </cell>
          <cell r="N155">
            <v>3.5000000000000001E-3</v>
          </cell>
          <cell r="O155">
            <v>2.75E-2</v>
          </cell>
          <cell r="P155">
            <v>1.1830000000000002E-2</v>
          </cell>
          <cell r="Q155">
            <v>0</v>
          </cell>
          <cell r="R155">
            <v>0</v>
          </cell>
          <cell r="S155">
            <v>0</v>
          </cell>
          <cell r="T155">
            <v>0</v>
          </cell>
          <cell r="U155">
            <v>0</v>
          </cell>
          <cell r="V155">
            <v>5.2442500000000003E-2</v>
          </cell>
        </row>
        <row r="156">
          <cell r="D156" t="str">
            <v>CENTAM [LS]-Total - Consultancy/Professional Fees, M$</v>
          </cell>
          <cell r="E156">
            <v>0.13400000000000001</v>
          </cell>
          <cell r="F156">
            <v>2.5000000000000001E-3</v>
          </cell>
          <cell r="G156">
            <v>0.13650000000000001</v>
          </cell>
          <cell r="H156">
            <v>0</v>
          </cell>
          <cell r="I156">
            <v>0</v>
          </cell>
          <cell r="J156">
            <v>1E-3</v>
          </cell>
          <cell r="K156">
            <v>0</v>
          </cell>
          <cell r="L156">
            <v>1E-3</v>
          </cell>
          <cell r="M156">
            <v>0</v>
          </cell>
          <cell r="N156">
            <v>1.4999999999999999E-2</v>
          </cell>
          <cell r="O156">
            <v>1.4999999999999999E-2</v>
          </cell>
          <cell r="P156">
            <v>1.2E-2</v>
          </cell>
          <cell r="Q156">
            <v>0</v>
          </cell>
          <cell r="R156">
            <v>0</v>
          </cell>
          <cell r="S156">
            <v>3.0000000000000001E-3</v>
          </cell>
          <cell r="T156">
            <v>3.0000000000000001E-3</v>
          </cell>
          <cell r="U156">
            <v>0</v>
          </cell>
          <cell r="V156">
            <v>0.16750000000000001</v>
          </cell>
        </row>
        <row r="157">
          <cell r="D157" t="str">
            <v>CENTAM [LS]-Advertising and Promotions, M$</v>
          </cell>
          <cell r="E157">
            <v>0</v>
          </cell>
          <cell r="F157">
            <v>0</v>
          </cell>
          <cell r="G157">
            <v>0</v>
          </cell>
          <cell r="H157">
            <v>0</v>
          </cell>
          <cell r="I157">
            <v>0</v>
          </cell>
          <cell r="J157">
            <v>0</v>
          </cell>
          <cell r="K157">
            <v>0</v>
          </cell>
          <cell r="L157">
            <v>0</v>
          </cell>
          <cell r="M157">
            <v>0.37</v>
          </cell>
          <cell r="N157">
            <v>0</v>
          </cell>
          <cell r="O157">
            <v>0.37</v>
          </cell>
          <cell r="P157">
            <v>0</v>
          </cell>
          <cell r="Q157">
            <v>0</v>
          </cell>
          <cell r="R157">
            <v>0</v>
          </cell>
          <cell r="S157">
            <v>0</v>
          </cell>
          <cell r="T157">
            <v>0</v>
          </cell>
          <cell r="U157">
            <v>0</v>
          </cell>
          <cell r="V157">
            <v>0.37</v>
          </cell>
        </row>
        <row r="158">
          <cell r="D158" t="str">
            <v>CENTAM [LS]-Maintenance and Repairs, M$</v>
          </cell>
          <cell r="E158">
            <v>6.3E-2</v>
          </cell>
          <cell r="F158">
            <v>7.1999999999999998E-3</v>
          </cell>
          <cell r="G158">
            <v>7.0199999999999999E-2</v>
          </cell>
          <cell r="H158">
            <v>0</v>
          </cell>
          <cell r="I158">
            <v>0</v>
          </cell>
          <cell r="J158">
            <v>2E-3</v>
          </cell>
          <cell r="K158">
            <v>0</v>
          </cell>
          <cell r="L158">
            <v>2E-3</v>
          </cell>
          <cell r="M158">
            <v>1.8499999999999999E-2</v>
          </cell>
          <cell r="N158">
            <v>3.7499999999999999E-3</v>
          </cell>
          <cell r="O158">
            <v>2.2249999999999999E-2</v>
          </cell>
          <cell r="P158">
            <v>0</v>
          </cell>
          <cell r="Q158">
            <v>0</v>
          </cell>
          <cell r="R158">
            <v>0</v>
          </cell>
          <cell r="S158">
            <v>0</v>
          </cell>
          <cell r="T158">
            <v>0</v>
          </cell>
          <cell r="U158">
            <v>0</v>
          </cell>
          <cell r="V158">
            <v>9.4450000000000006E-2</v>
          </cell>
        </row>
        <row r="159">
          <cell r="D159" t="str">
            <v>CENTAM [LS]-Depreciation, M$</v>
          </cell>
          <cell r="E159">
            <v>5.8000000000000003E-2</v>
          </cell>
          <cell r="F159">
            <v>8.1000000000000003E-2</v>
          </cell>
          <cell r="G159">
            <v>0.13900000000000001</v>
          </cell>
          <cell r="H159">
            <v>0</v>
          </cell>
          <cell r="I159">
            <v>0</v>
          </cell>
          <cell r="J159">
            <v>5.0000000000000001E-3</v>
          </cell>
          <cell r="K159">
            <v>0</v>
          </cell>
          <cell r="L159">
            <v>5.0000000000000001E-3</v>
          </cell>
          <cell r="M159">
            <v>0.36699999999999999</v>
          </cell>
          <cell r="N159">
            <v>5.0000000000000001E-3</v>
          </cell>
          <cell r="O159">
            <v>0.372</v>
          </cell>
          <cell r="P159">
            <v>0</v>
          </cell>
          <cell r="Q159">
            <v>0</v>
          </cell>
          <cell r="R159">
            <v>0</v>
          </cell>
          <cell r="S159">
            <v>8.1110000000000002E-3</v>
          </cell>
          <cell r="T159">
            <v>8.1110000000000002E-3</v>
          </cell>
          <cell r="U159">
            <v>0</v>
          </cell>
          <cell r="V159">
            <v>0.52411099999999999</v>
          </cell>
        </row>
        <row r="160">
          <cell r="D160" t="str">
            <v>CENTAM [LS]-Energy, M$</v>
          </cell>
          <cell r="E160">
            <v>1.7999999999999999E-2</v>
          </cell>
          <cell r="F160">
            <v>0</v>
          </cell>
          <cell r="G160">
            <v>1.7999999999999999E-2</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1.7999999999999999E-2</v>
          </cell>
        </row>
        <row r="161">
          <cell r="D161" t="str">
            <v>CENTAM [LS]-Direct Allocations from Other Business Lines (eg. FM, Chem), $M</v>
          </cell>
          <cell r="E161">
            <v>0</v>
          </cell>
          <cell r="F161">
            <v>0</v>
          </cell>
          <cell r="G161">
            <v>0</v>
          </cell>
          <cell r="H161">
            <v>0.34079999999999999</v>
          </cell>
          <cell r="I161">
            <v>0</v>
          </cell>
          <cell r="J161">
            <v>0</v>
          </cell>
          <cell r="K161">
            <v>0</v>
          </cell>
          <cell r="L161">
            <v>0</v>
          </cell>
          <cell r="M161">
            <v>0.3</v>
          </cell>
          <cell r="N161">
            <v>4.8000000000000001E-2</v>
          </cell>
          <cell r="O161">
            <v>0.34799999999999998</v>
          </cell>
          <cell r="P161">
            <v>0</v>
          </cell>
          <cell r="Q161">
            <v>0</v>
          </cell>
          <cell r="R161">
            <v>0</v>
          </cell>
          <cell r="S161">
            <v>8.1110000000000002E-3</v>
          </cell>
          <cell r="T161">
            <v>8.1110000000000002E-3</v>
          </cell>
          <cell r="U161">
            <v>0</v>
          </cell>
          <cell r="V161">
            <v>0.69691100000000006</v>
          </cell>
        </row>
        <row r="162">
          <cell r="D162" t="str">
            <v>CENTAM [LS]-Freight Cost, M$</v>
          </cell>
          <cell r="E162">
            <v>0</v>
          </cell>
          <cell r="F162">
            <v>0.69399999999999995</v>
          </cell>
          <cell r="G162">
            <v>0.69399999999999995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0.69399999999999995</v>
          </cell>
        </row>
        <row r="163">
          <cell r="D163" t="str">
            <v>CENTAM [LS]-Other Direct OPEX, M$</v>
          </cell>
          <cell r="E163">
            <v>4.5999999999999999E-2</v>
          </cell>
          <cell r="F163">
            <v>1.2060838157686331</v>
          </cell>
          <cell r="G163">
            <v>1.2520838157686331</v>
          </cell>
          <cell r="H163">
            <v>0</v>
          </cell>
          <cell r="I163">
            <v>0.11</v>
          </cell>
          <cell r="J163">
            <v>6.0000000000000001E-3</v>
          </cell>
          <cell r="K163">
            <v>0</v>
          </cell>
          <cell r="L163">
            <v>0.11600000000000001</v>
          </cell>
          <cell r="M163">
            <v>0.45150000000000001</v>
          </cell>
          <cell r="N163">
            <v>5.7249999999999995E-2</v>
          </cell>
          <cell r="O163">
            <v>0.50875000000000004</v>
          </cell>
          <cell r="P163">
            <v>7.0000000000000007E-2</v>
          </cell>
          <cell r="Q163">
            <v>0</v>
          </cell>
          <cell r="R163">
            <v>0</v>
          </cell>
          <cell r="S163">
            <v>5.4636999999999998E-2</v>
          </cell>
          <cell r="T163">
            <v>5.4636999999999998E-2</v>
          </cell>
          <cell r="U163">
            <v>0</v>
          </cell>
          <cell r="V163">
            <v>2.0014708157686334</v>
          </cell>
        </row>
        <row r="164">
          <cell r="D164" t="str">
            <v>CENTAM [LS]-SQUEEZE OTHER DIRECT, M$</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0.12272478100182127</v>
          </cell>
          <cell r="V164">
            <v>0.12272478100182127</v>
          </cell>
        </row>
        <row r="165">
          <cell r="D165" t="str">
            <v>CENTAM [LS]-Total XOM and Contractor Headcount, YE#</v>
          </cell>
          <cell r="E165">
            <v>2</v>
          </cell>
          <cell r="F165">
            <v>16</v>
          </cell>
          <cell r="G165">
            <v>18</v>
          </cell>
          <cell r="H165">
            <v>0</v>
          </cell>
          <cell r="I165">
            <v>0</v>
          </cell>
          <cell r="J165">
            <v>0</v>
          </cell>
          <cell r="K165">
            <v>0</v>
          </cell>
          <cell r="L165">
            <v>0</v>
          </cell>
          <cell r="M165">
            <v>26</v>
          </cell>
          <cell r="N165">
            <v>0</v>
          </cell>
          <cell r="O165">
            <v>26</v>
          </cell>
          <cell r="P165">
            <v>2</v>
          </cell>
          <cell r="Q165">
            <v>2</v>
          </cell>
          <cell r="R165">
            <v>0</v>
          </cell>
          <cell r="S165">
            <v>0</v>
          </cell>
          <cell r="T165">
            <v>2</v>
          </cell>
          <cell r="U165">
            <v>0</v>
          </cell>
          <cell r="V165">
            <v>48</v>
          </cell>
        </row>
        <row r="166">
          <cell r="D166" t="str">
            <v>CENTAM [LS]-Total XOM Headcount, YE, #</v>
          </cell>
          <cell r="E166">
            <v>2</v>
          </cell>
          <cell r="F166">
            <v>8</v>
          </cell>
          <cell r="G166">
            <v>10</v>
          </cell>
          <cell r="H166">
            <v>0</v>
          </cell>
          <cell r="I166">
            <v>0</v>
          </cell>
          <cell r="J166">
            <v>0</v>
          </cell>
          <cell r="K166">
            <v>0</v>
          </cell>
          <cell r="L166">
            <v>0</v>
          </cell>
          <cell r="M166">
            <v>10</v>
          </cell>
          <cell r="N166">
            <v>0</v>
          </cell>
          <cell r="O166">
            <v>10</v>
          </cell>
          <cell r="P166">
            <v>2</v>
          </cell>
          <cell r="Q166">
            <v>2</v>
          </cell>
          <cell r="R166">
            <v>0</v>
          </cell>
          <cell r="S166">
            <v>0</v>
          </cell>
          <cell r="T166">
            <v>2</v>
          </cell>
          <cell r="U166">
            <v>0</v>
          </cell>
          <cell r="V166">
            <v>24</v>
          </cell>
        </row>
        <row r="167">
          <cell r="D167" t="str">
            <v>CENTAM [LS]-Contractor Headcount, YE, #</v>
          </cell>
          <cell r="E167">
            <v>0</v>
          </cell>
          <cell r="F167">
            <v>8</v>
          </cell>
          <cell r="G167">
            <v>8</v>
          </cell>
          <cell r="H167">
            <v>0</v>
          </cell>
          <cell r="I167">
            <v>0</v>
          </cell>
          <cell r="J167">
            <v>0</v>
          </cell>
          <cell r="K167">
            <v>0</v>
          </cell>
          <cell r="L167">
            <v>0</v>
          </cell>
          <cell r="M167">
            <v>16</v>
          </cell>
          <cell r="N167">
            <v>0</v>
          </cell>
          <cell r="O167">
            <v>16</v>
          </cell>
          <cell r="P167">
            <v>0</v>
          </cell>
          <cell r="Q167">
            <v>0</v>
          </cell>
          <cell r="R167">
            <v>0</v>
          </cell>
          <cell r="S167">
            <v>0</v>
          </cell>
          <cell r="T167">
            <v>0</v>
          </cell>
          <cell r="U167">
            <v>0</v>
          </cell>
          <cell r="V167">
            <v>24</v>
          </cell>
        </row>
        <row r="168">
          <cell r="D168" t="str">
            <v>CHILE-Total - Direct  Opex, M$</v>
          </cell>
          <cell r="E168">
            <v>0.15501237336814622</v>
          </cell>
          <cell r="F168">
            <v>0</v>
          </cell>
          <cell r="G168">
            <v>0.15501237336814622</v>
          </cell>
          <cell r="H168">
            <v>0</v>
          </cell>
          <cell r="I168">
            <v>0</v>
          </cell>
          <cell r="J168">
            <v>0</v>
          </cell>
          <cell r="K168">
            <v>0</v>
          </cell>
          <cell r="L168">
            <v>0</v>
          </cell>
          <cell r="M168">
            <v>0</v>
          </cell>
          <cell r="N168">
            <v>0.16901000000000002</v>
          </cell>
          <cell r="O168">
            <v>0.16901000000000002</v>
          </cell>
          <cell r="P168">
            <v>0</v>
          </cell>
          <cell r="Q168">
            <v>0</v>
          </cell>
          <cell r="R168">
            <v>0</v>
          </cell>
          <cell r="S168">
            <v>0</v>
          </cell>
          <cell r="T168">
            <v>0</v>
          </cell>
          <cell r="U168">
            <v>-0.16900999999999988</v>
          </cell>
          <cell r="V168">
            <v>0.15501237336814633</v>
          </cell>
        </row>
        <row r="169">
          <cell r="D169" t="str">
            <v>CHILE-Total - Salaries, Wage and Benefits, M$</v>
          </cell>
          <cell r="E169">
            <v>0</v>
          </cell>
          <cell r="F169">
            <v>0</v>
          </cell>
          <cell r="G169">
            <v>0</v>
          </cell>
          <cell r="H169">
            <v>0</v>
          </cell>
          <cell r="I169">
            <v>0</v>
          </cell>
          <cell r="J169">
            <v>0</v>
          </cell>
          <cell r="K169">
            <v>0</v>
          </cell>
          <cell r="L169">
            <v>0</v>
          </cell>
          <cell r="M169">
            <v>0</v>
          </cell>
          <cell r="N169">
            <v>9.9510000000000001E-2</v>
          </cell>
          <cell r="O169">
            <v>9.9510000000000001E-2</v>
          </cell>
          <cell r="P169">
            <v>0</v>
          </cell>
          <cell r="Q169">
            <v>0</v>
          </cell>
          <cell r="R169">
            <v>0</v>
          </cell>
          <cell r="S169">
            <v>0</v>
          </cell>
          <cell r="T169">
            <v>0</v>
          </cell>
          <cell r="U169">
            <v>0</v>
          </cell>
          <cell r="V169">
            <v>9.9510000000000001E-2</v>
          </cell>
        </row>
        <row r="170">
          <cell r="D170" t="str">
            <v>CHILE-Total - XOM Employee SWB, M$</v>
          </cell>
          <cell r="E170">
            <v>0</v>
          </cell>
          <cell r="F170">
            <v>0</v>
          </cell>
          <cell r="G170">
            <v>0</v>
          </cell>
          <cell r="H170">
            <v>0</v>
          </cell>
          <cell r="I170">
            <v>0</v>
          </cell>
          <cell r="J170">
            <v>0</v>
          </cell>
          <cell r="K170">
            <v>0</v>
          </cell>
          <cell r="L170">
            <v>0</v>
          </cell>
          <cell r="M170">
            <v>0</v>
          </cell>
          <cell r="N170">
            <v>9.9510000000000001E-2</v>
          </cell>
          <cell r="O170">
            <v>9.9510000000000001E-2</v>
          </cell>
          <cell r="P170">
            <v>0</v>
          </cell>
          <cell r="Q170">
            <v>0</v>
          </cell>
          <cell r="R170">
            <v>0</v>
          </cell>
          <cell r="S170">
            <v>0</v>
          </cell>
          <cell r="T170">
            <v>0</v>
          </cell>
          <cell r="U170">
            <v>0</v>
          </cell>
          <cell r="V170">
            <v>9.9510000000000001E-2</v>
          </cell>
        </row>
        <row r="171">
          <cell r="D171" t="str">
            <v>CHILE-Total - Contract Employee SWB, M$</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row>
        <row r="172">
          <cell r="D172" t="str">
            <v>CHILE-Total - Employee Expenses (T&amp;E), M$</v>
          </cell>
          <cell r="E172">
            <v>0</v>
          </cell>
          <cell r="F172">
            <v>0</v>
          </cell>
          <cell r="G172">
            <v>0</v>
          </cell>
          <cell r="H172">
            <v>0</v>
          </cell>
          <cell r="I172">
            <v>0</v>
          </cell>
          <cell r="J172">
            <v>0</v>
          </cell>
          <cell r="K172">
            <v>0</v>
          </cell>
          <cell r="L172">
            <v>0</v>
          </cell>
          <cell r="M172">
            <v>0</v>
          </cell>
          <cell r="N172">
            <v>3.5000000000000003E-2</v>
          </cell>
          <cell r="O172">
            <v>3.5000000000000003E-2</v>
          </cell>
          <cell r="P172">
            <v>0</v>
          </cell>
          <cell r="Q172">
            <v>0</v>
          </cell>
          <cell r="R172">
            <v>0</v>
          </cell>
          <cell r="S172">
            <v>0</v>
          </cell>
          <cell r="T172">
            <v>0</v>
          </cell>
          <cell r="U172">
            <v>0</v>
          </cell>
          <cell r="V172">
            <v>3.5000000000000003E-2</v>
          </cell>
        </row>
        <row r="173">
          <cell r="D173" t="str">
            <v>CHILE-Total - Training Expenses, M$</v>
          </cell>
          <cell r="E173">
            <v>0</v>
          </cell>
          <cell r="F173">
            <v>0</v>
          </cell>
          <cell r="G173">
            <v>0</v>
          </cell>
          <cell r="H173">
            <v>0</v>
          </cell>
          <cell r="I173">
            <v>0</v>
          </cell>
          <cell r="J173">
            <v>0</v>
          </cell>
          <cell r="K173">
            <v>0</v>
          </cell>
          <cell r="L173">
            <v>0</v>
          </cell>
          <cell r="M173">
            <v>0</v>
          </cell>
          <cell r="N173">
            <v>5.0000000000000001E-3</v>
          </cell>
          <cell r="O173">
            <v>5.0000000000000001E-3</v>
          </cell>
          <cell r="P173">
            <v>0</v>
          </cell>
          <cell r="Q173">
            <v>0</v>
          </cell>
          <cell r="R173">
            <v>0</v>
          </cell>
          <cell r="S173">
            <v>0</v>
          </cell>
          <cell r="T173">
            <v>0</v>
          </cell>
          <cell r="U173">
            <v>0</v>
          </cell>
          <cell r="V173">
            <v>5.0000000000000001E-3</v>
          </cell>
        </row>
        <row r="174">
          <cell r="D174" t="str">
            <v>CHILE-Total - Consultancy/Professional Fees, M$</v>
          </cell>
          <cell r="E174">
            <v>0.12818512532637075</v>
          </cell>
          <cell r="F174">
            <v>0</v>
          </cell>
          <cell r="G174">
            <v>0.12818512532637075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0.12818512532637075</v>
          </cell>
        </row>
        <row r="175">
          <cell r="D175" t="str">
            <v>CHILE-Advertising and Promotions, M$</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row>
        <row r="176">
          <cell r="D176" t="str">
            <v>CHILE-Maintenance and Repairs, M$</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row>
        <row r="177">
          <cell r="D177" t="str">
            <v>CHILE-Depreciation, M$</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row>
        <row r="178">
          <cell r="D178" t="str">
            <v>CHILE-Energy, M$</v>
          </cell>
          <cell r="E178">
            <v>3.7784856396866833E-4</v>
          </cell>
          <cell r="F178">
            <v>0</v>
          </cell>
          <cell r="G178">
            <v>3.7784856396866833E-4</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3.7784856396866833E-4</v>
          </cell>
        </row>
        <row r="179">
          <cell r="D179" t="str">
            <v>CHILE-Direct Allocations from Other Business Lines (eg. FM, Chem), $M</v>
          </cell>
          <cell r="E179">
            <v>0</v>
          </cell>
          <cell r="F179">
            <v>0</v>
          </cell>
          <cell r="G179">
            <v>0</v>
          </cell>
          <cell r="H179">
            <v>0</v>
          </cell>
          <cell r="I179">
            <v>0</v>
          </cell>
          <cell r="J179">
            <v>0</v>
          </cell>
          <cell r="K179">
            <v>0</v>
          </cell>
          <cell r="L179">
            <v>0</v>
          </cell>
          <cell r="M179">
            <v>0</v>
          </cell>
          <cell r="N179">
            <v>2.9499999999999998E-2</v>
          </cell>
          <cell r="O179">
            <v>2.9499999999999998E-2</v>
          </cell>
          <cell r="P179">
            <v>0</v>
          </cell>
          <cell r="Q179">
            <v>0</v>
          </cell>
          <cell r="R179">
            <v>0</v>
          </cell>
          <cell r="S179">
            <v>0</v>
          </cell>
          <cell r="T179">
            <v>0</v>
          </cell>
          <cell r="U179">
            <v>0</v>
          </cell>
          <cell r="V179">
            <v>2.9499999999999998E-2</v>
          </cell>
        </row>
        <row r="180">
          <cell r="D180" t="str">
            <v>CHILE-Freight Cost, M$</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row>
        <row r="181">
          <cell r="D181" t="str">
            <v>CHILE-Other Direct OPEX, M$</v>
          </cell>
          <cell r="E181">
            <v>2.6449399477806796E-2</v>
          </cell>
          <cell r="F181">
            <v>0</v>
          </cell>
          <cell r="G181">
            <v>2.6449399477806796E-2</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2.6449399477806796E-2</v>
          </cell>
        </row>
        <row r="182">
          <cell r="D182" t="str">
            <v>CHILE-SQUEEZE OTHER DIRECT, M$</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-0.16900999999999988</v>
          </cell>
          <cell r="V182">
            <v>-0.16900999999999988</v>
          </cell>
        </row>
        <row r="183">
          <cell r="D183" t="str">
            <v>CHILE-Total XOM and Contractor Headcount, YE#</v>
          </cell>
          <cell r="E183">
            <v>0</v>
          </cell>
          <cell r="F183">
            <v>0</v>
          </cell>
          <cell r="G183">
            <v>0</v>
          </cell>
          <cell r="H183">
            <v>0</v>
          </cell>
          <cell r="I183">
            <v>0</v>
          </cell>
          <cell r="J183">
            <v>1</v>
          </cell>
          <cell r="K183">
            <v>0</v>
          </cell>
          <cell r="L183">
            <v>1</v>
          </cell>
          <cell r="M183">
            <v>0</v>
          </cell>
          <cell r="N183">
            <v>2</v>
          </cell>
          <cell r="O183">
            <v>2</v>
          </cell>
          <cell r="P183">
            <v>0</v>
          </cell>
          <cell r="Q183">
            <v>0</v>
          </cell>
          <cell r="R183">
            <v>0</v>
          </cell>
          <cell r="S183">
            <v>0</v>
          </cell>
          <cell r="T183">
            <v>0</v>
          </cell>
          <cell r="U183">
            <v>1</v>
          </cell>
          <cell r="V183">
            <v>4</v>
          </cell>
        </row>
        <row r="184">
          <cell r="D184" t="str">
            <v>CHILE-Total XOM Headcount, YE, #</v>
          </cell>
          <cell r="E184">
            <v>0</v>
          </cell>
          <cell r="F184">
            <v>0</v>
          </cell>
          <cell r="G184">
            <v>0</v>
          </cell>
          <cell r="H184">
            <v>0</v>
          </cell>
          <cell r="I184">
            <v>0</v>
          </cell>
          <cell r="J184">
            <v>1</v>
          </cell>
          <cell r="K184">
            <v>0</v>
          </cell>
          <cell r="L184">
            <v>1</v>
          </cell>
          <cell r="M184">
            <v>0</v>
          </cell>
          <cell r="N184">
            <v>2</v>
          </cell>
          <cell r="O184">
            <v>2</v>
          </cell>
          <cell r="P184">
            <v>0</v>
          </cell>
          <cell r="Q184">
            <v>0</v>
          </cell>
          <cell r="R184">
            <v>0</v>
          </cell>
          <cell r="S184">
            <v>0</v>
          </cell>
          <cell r="T184">
            <v>0</v>
          </cell>
          <cell r="U184">
            <v>1</v>
          </cell>
          <cell r="V184">
            <v>4</v>
          </cell>
        </row>
        <row r="185">
          <cell r="D185" t="str">
            <v>CHILE-Contractor Headcount, YE, #</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row>
        <row r="186">
          <cell r="D186" t="str">
            <v>COLOMBIA-Total - Direct  Opex, M$</v>
          </cell>
          <cell r="E186">
            <v>4.5452239762187494</v>
          </cell>
          <cell r="F186">
            <v>3.6389422021105302</v>
          </cell>
          <cell r="G186">
            <v>8.1841661783292778</v>
          </cell>
          <cell r="H186">
            <v>1.6999353456267416</v>
          </cell>
          <cell r="I186">
            <v>0</v>
          </cell>
          <cell r="J186">
            <v>0.4947862066891705</v>
          </cell>
          <cell r="K186">
            <v>0.12371892616866186</v>
          </cell>
          <cell r="L186">
            <v>0.61850513285783248</v>
          </cell>
          <cell r="M186">
            <v>7.383829076409282</v>
          </cell>
          <cell r="N186">
            <v>6.7709610059482395E-2</v>
          </cell>
          <cell r="O186">
            <v>7.4515386864687647</v>
          </cell>
          <cell r="P186">
            <v>0.86098906877693937</v>
          </cell>
          <cell r="Q186">
            <v>8.500863540054554E-3</v>
          </cell>
          <cell r="R186">
            <v>3.630222129867719E-2</v>
          </cell>
          <cell r="S186">
            <v>0</v>
          </cell>
          <cell r="T186">
            <v>4.4803084838731744E-2</v>
          </cell>
          <cell r="U186">
            <v>-0.14105506033333282</v>
          </cell>
          <cell r="V186">
            <v>18.718882436564957</v>
          </cell>
        </row>
        <row r="187">
          <cell r="D187" t="str">
            <v>COLOMBIA-Total - Salaries, Wage and Benefits, M$</v>
          </cell>
          <cell r="E187">
            <v>1.1199984390243904</v>
          </cell>
          <cell r="F187">
            <v>0.60363347839691994</v>
          </cell>
          <cell r="G187">
            <v>1.7236319174213106</v>
          </cell>
          <cell r="H187">
            <v>1.1671493854622503</v>
          </cell>
          <cell r="I187">
            <v>0</v>
          </cell>
          <cell r="J187">
            <v>0.23157368565398373</v>
          </cell>
          <cell r="K187">
            <v>0.05</v>
          </cell>
          <cell r="L187">
            <v>0.28157368565398372</v>
          </cell>
          <cell r="M187">
            <v>1.4528682320486876</v>
          </cell>
          <cell r="N187">
            <v>0</v>
          </cell>
          <cell r="O187">
            <v>1.4528682320486876</v>
          </cell>
          <cell r="P187">
            <v>0.2113208164422764</v>
          </cell>
          <cell r="Q187">
            <v>0</v>
          </cell>
          <cell r="R187">
            <v>0</v>
          </cell>
          <cell r="S187">
            <v>0</v>
          </cell>
          <cell r="T187">
            <v>0</v>
          </cell>
          <cell r="U187">
            <v>0.35880883967479671</v>
          </cell>
          <cell r="V187">
            <v>5.1953528767033053</v>
          </cell>
        </row>
        <row r="188">
          <cell r="D188" t="str">
            <v>COLOMBIA-Total - XOM Employee SWB, M$</v>
          </cell>
          <cell r="E188">
            <v>1.1199984390243904</v>
          </cell>
          <cell r="F188">
            <v>0.58355418636221656</v>
          </cell>
          <cell r="G188">
            <v>1.7035526253866071</v>
          </cell>
          <cell r="H188">
            <v>1.1671493854622503</v>
          </cell>
          <cell r="I188">
            <v>0</v>
          </cell>
          <cell r="J188">
            <v>0.23157368565398373</v>
          </cell>
          <cell r="K188">
            <v>0.05</v>
          </cell>
          <cell r="L188">
            <v>0.28157368565398372</v>
          </cell>
          <cell r="M188">
            <v>1.2254685323533507</v>
          </cell>
          <cell r="N188">
            <v>0</v>
          </cell>
          <cell r="O188">
            <v>1.2254685323533507</v>
          </cell>
          <cell r="P188">
            <v>0.19432460824715445</v>
          </cell>
          <cell r="Q188">
            <v>0</v>
          </cell>
          <cell r="R188">
            <v>0</v>
          </cell>
          <cell r="S188">
            <v>0</v>
          </cell>
          <cell r="T188">
            <v>0</v>
          </cell>
          <cell r="U188">
            <v>0.35880883967479671</v>
          </cell>
          <cell r="V188">
            <v>4.9308776767781435</v>
          </cell>
        </row>
        <row r="189">
          <cell r="D189" t="str">
            <v>COLOMBIA-Total - Contract Employee SWB, M$</v>
          </cell>
          <cell r="E189">
            <v>0</v>
          </cell>
          <cell r="F189">
            <v>2.0079292034703412E-2</v>
          </cell>
          <cell r="G189">
            <v>2.0079292034703412E-2</v>
          </cell>
          <cell r="H189">
            <v>0</v>
          </cell>
          <cell r="I189">
            <v>0</v>
          </cell>
          <cell r="J189">
            <v>0</v>
          </cell>
          <cell r="K189">
            <v>0</v>
          </cell>
          <cell r="L189">
            <v>0</v>
          </cell>
          <cell r="M189">
            <v>0.22739969969533685</v>
          </cell>
          <cell r="N189">
            <v>0</v>
          </cell>
          <cell r="O189">
            <v>0.22739969969533685</v>
          </cell>
          <cell r="P189">
            <v>1.6996208195121952E-2</v>
          </cell>
          <cell r="Q189">
            <v>0</v>
          </cell>
          <cell r="R189">
            <v>0</v>
          </cell>
          <cell r="S189">
            <v>0</v>
          </cell>
          <cell r="T189">
            <v>0</v>
          </cell>
          <cell r="U189">
            <v>0</v>
          </cell>
          <cell r="V189">
            <v>0.26447519992516222</v>
          </cell>
        </row>
        <row r="190">
          <cell r="D190" t="str">
            <v>COLOMBIA-Total - Employee Expenses (T&amp;E), M$</v>
          </cell>
          <cell r="E190">
            <v>8.9406943498978875E-2</v>
          </cell>
          <cell r="F190">
            <v>0.11769431039053137</v>
          </cell>
          <cell r="G190">
            <v>0.20710125388951023</v>
          </cell>
          <cell r="H190">
            <v>6.4125005517500652E-2</v>
          </cell>
          <cell r="I190">
            <v>0</v>
          </cell>
          <cell r="J190">
            <v>5.9295825051055148E-3</v>
          </cell>
          <cell r="K190">
            <v>6.9000684350317129E-2</v>
          </cell>
          <cell r="L190">
            <v>7.4930266855422645E-2</v>
          </cell>
          <cell r="M190">
            <v>0.24480319283919869</v>
          </cell>
          <cell r="N190">
            <v>7.0000000000000001E-3</v>
          </cell>
          <cell r="O190">
            <v>0.25180319283919866</v>
          </cell>
          <cell r="P190">
            <v>0.26756365515459496</v>
          </cell>
          <cell r="Q190">
            <v>0</v>
          </cell>
          <cell r="R190">
            <v>0</v>
          </cell>
          <cell r="S190">
            <v>0</v>
          </cell>
          <cell r="T190">
            <v>0</v>
          </cell>
          <cell r="U190">
            <v>0.11330805463414634</v>
          </cell>
          <cell r="V190">
            <v>0.97883142889037345</v>
          </cell>
        </row>
        <row r="191">
          <cell r="D191" t="str">
            <v>COLOMBIA-Total - Training Expenses, M$</v>
          </cell>
          <cell r="E191">
            <v>5.6949073170731697E-3</v>
          </cell>
          <cell r="F191">
            <v>8.7385270614275798E-2</v>
          </cell>
          <cell r="G191">
            <v>9.308017793134897E-2</v>
          </cell>
          <cell r="H191">
            <v>1.2661406473458344E-2</v>
          </cell>
          <cell r="I191">
            <v>0</v>
          </cell>
          <cell r="J191">
            <v>1.2463886009756097E-2</v>
          </cell>
          <cell r="K191">
            <v>4.5796699765787709E-19</v>
          </cell>
          <cell r="L191">
            <v>1.2463886009756097E-2</v>
          </cell>
          <cell r="M191">
            <v>3.3760990354056393E-2</v>
          </cell>
          <cell r="N191">
            <v>2E-3</v>
          </cell>
          <cell r="O191">
            <v>3.5760990354056395E-2</v>
          </cell>
          <cell r="P191">
            <v>2.8299601158682922E-2</v>
          </cell>
          <cell r="Q191">
            <v>0</v>
          </cell>
          <cell r="R191">
            <v>0</v>
          </cell>
          <cell r="S191">
            <v>0</v>
          </cell>
          <cell r="T191">
            <v>0</v>
          </cell>
          <cell r="U191">
            <v>0</v>
          </cell>
          <cell r="V191">
            <v>0.18226606192730271</v>
          </cell>
        </row>
        <row r="192">
          <cell r="D192" t="str">
            <v>COLOMBIA-Total - Consultancy/Professional Fees, M$</v>
          </cell>
          <cell r="E192">
            <v>0.22305053658536586</v>
          </cell>
          <cell r="F192">
            <v>1.1605487588005108E-2</v>
          </cell>
          <cell r="G192">
            <v>0.23465602417337098</v>
          </cell>
          <cell r="H192">
            <v>0</v>
          </cell>
          <cell r="I192">
            <v>0</v>
          </cell>
          <cell r="J192">
            <v>0</v>
          </cell>
          <cell r="K192">
            <v>0</v>
          </cell>
          <cell r="L192">
            <v>0</v>
          </cell>
          <cell r="M192">
            <v>0</v>
          </cell>
          <cell r="N192">
            <v>0</v>
          </cell>
          <cell r="O192">
            <v>0</v>
          </cell>
          <cell r="P192">
            <v>1.1873248509189926E-2</v>
          </cell>
          <cell r="Q192">
            <v>0</v>
          </cell>
          <cell r="R192">
            <v>0</v>
          </cell>
          <cell r="S192">
            <v>0</v>
          </cell>
          <cell r="T192">
            <v>0</v>
          </cell>
          <cell r="U192">
            <v>0</v>
          </cell>
          <cell r="V192">
            <v>0.24652927268256089</v>
          </cell>
        </row>
        <row r="193">
          <cell r="D193" t="str">
            <v>COLOMBIA-Advertising and Promotions, M$</v>
          </cell>
          <cell r="E193">
            <v>0</v>
          </cell>
          <cell r="F193">
            <v>0</v>
          </cell>
          <cell r="G193">
            <v>0</v>
          </cell>
          <cell r="H193">
            <v>0</v>
          </cell>
          <cell r="I193">
            <v>0</v>
          </cell>
          <cell r="J193">
            <v>0</v>
          </cell>
          <cell r="K193">
            <v>0</v>
          </cell>
          <cell r="L193">
            <v>0</v>
          </cell>
          <cell r="M193">
            <v>2.8478786622439025</v>
          </cell>
          <cell r="N193">
            <v>0</v>
          </cell>
          <cell r="O193">
            <v>2.8478786622439025</v>
          </cell>
          <cell r="P193">
            <v>0</v>
          </cell>
          <cell r="Q193">
            <v>0</v>
          </cell>
          <cell r="R193">
            <v>0</v>
          </cell>
          <cell r="S193">
            <v>0</v>
          </cell>
          <cell r="T193">
            <v>0</v>
          </cell>
          <cell r="U193">
            <v>0</v>
          </cell>
          <cell r="V193">
            <v>2.8478786622439025</v>
          </cell>
        </row>
        <row r="194">
          <cell r="D194" t="str">
            <v>COLOMBIA-Maintenance and Repairs, M$</v>
          </cell>
          <cell r="E194">
            <v>0.24203356097560974</v>
          </cell>
          <cell r="F194">
            <v>3.7548898613920328E-2</v>
          </cell>
          <cell r="G194">
            <v>0.2795824595895301</v>
          </cell>
          <cell r="H194">
            <v>0</v>
          </cell>
          <cell r="I194">
            <v>0</v>
          </cell>
          <cell r="J194">
            <v>6.4419347154471548E-2</v>
          </cell>
          <cell r="K194">
            <v>0</v>
          </cell>
          <cell r="L194">
            <v>6.4419347154471548E-2</v>
          </cell>
          <cell r="M194">
            <v>0</v>
          </cell>
          <cell r="N194">
            <v>2E-3</v>
          </cell>
          <cell r="O194">
            <v>2E-3</v>
          </cell>
          <cell r="P194">
            <v>0</v>
          </cell>
          <cell r="Q194">
            <v>0</v>
          </cell>
          <cell r="R194">
            <v>0</v>
          </cell>
          <cell r="S194">
            <v>0</v>
          </cell>
          <cell r="T194">
            <v>0</v>
          </cell>
          <cell r="U194">
            <v>0</v>
          </cell>
          <cell r="V194">
            <v>0.34600180674400166</v>
          </cell>
        </row>
        <row r="195">
          <cell r="D195" t="str">
            <v>COLOMBIA-Depreciation, M$</v>
          </cell>
          <cell r="E195">
            <v>1.4429999999999998</v>
          </cell>
          <cell r="F195">
            <v>0.21927994608447801</v>
          </cell>
          <cell r="G195">
            <v>1.6622799460844779</v>
          </cell>
          <cell r="H195">
            <v>2.4599999999999997E-2</v>
          </cell>
          <cell r="I195">
            <v>0</v>
          </cell>
          <cell r="J195">
            <v>9.0525385365853653E-2</v>
          </cell>
          <cell r="K195">
            <v>0</v>
          </cell>
          <cell r="L195">
            <v>9.0525385365853653E-2</v>
          </cell>
          <cell r="M195">
            <v>0.62001041237563559</v>
          </cell>
          <cell r="N195">
            <v>2E-3</v>
          </cell>
          <cell r="O195">
            <v>0.62201041237563559</v>
          </cell>
          <cell r="P195">
            <v>0</v>
          </cell>
          <cell r="Q195">
            <v>0</v>
          </cell>
          <cell r="R195">
            <v>0</v>
          </cell>
          <cell r="S195">
            <v>0</v>
          </cell>
          <cell r="T195">
            <v>0</v>
          </cell>
          <cell r="U195">
            <v>7.0000000000000001E-3</v>
          </cell>
          <cell r="V195">
            <v>2.406415743825967</v>
          </cell>
        </row>
        <row r="196">
          <cell r="D196" t="str">
            <v>COLOMBIA-Energy, M$</v>
          </cell>
          <cell r="E196">
            <v>0.16135570731707316</v>
          </cell>
          <cell r="F196">
            <v>0</v>
          </cell>
          <cell r="G196">
            <v>0.16135570731707316</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0.16135570731707316</v>
          </cell>
        </row>
        <row r="197">
          <cell r="D197" t="str">
            <v>COLOMBIA-Direct Allocations from Other Business Lines (eg. FM, Chem), $M</v>
          </cell>
          <cell r="E197">
            <v>0</v>
          </cell>
          <cell r="F197">
            <v>0</v>
          </cell>
          <cell r="G197">
            <v>0</v>
          </cell>
          <cell r="H197">
            <v>0</v>
          </cell>
          <cell r="I197">
            <v>0</v>
          </cell>
          <cell r="J197">
            <v>0</v>
          </cell>
          <cell r="K197">
            <v>0</v>
          </cell>
          <cell r="L197">
            <v>0</v>
          </cell>
          <cell r="M197">
            <v>0.3266791041330282</v>
          </cell>
          <cell r="N197">
            <v>2.375E-2</v>
          </cell>
          <cell r="O197">
            <v>0.35042910413302819</v>
          </cell>
          <cell r="P197">
            <v>0</v>
          </cell>
          <cell r="Q197">
            <v>0</v>
          </cell>
          <cell r="R197">
            <v>0</v>
          </cell>
          <cell r="S197">
            <v>0</v>
          </cell>
          <cell r="T197">
            <v>0</v>
          </cell>
          <cell r="U197">
            <v>0</v>
          </cell>
          <cell r="V197">
            <v>0.35042910413302819</v>
          </cell>
        </row>
        <row r="198">
          <cell r="D198" t="str">
            <v>COLOMBIA-Freight Cost, M$</v>
          </cell>
          <cell r="E198">
            <v>0</v>
          </cell>
          <cell r="F198">
            <v>1.139930613111384</v>
          </cell>
          <cell r="G198">
            <v>1.139930613111384</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1.139930613111384</v>
          </cell>
        </row>
        <row r="199">
          <cell r="D199" t="str">
            <v>COLOMBIA-Other Direct OPEX, M$</v>
          </cell>
          <cell r="E199">
            <v>1.2606838815002581</v>
          </cell>
          <cell r="F199">
            <v>1.4218641973110155</v>
          </cell>
          <cell r="G199">
            <v>2.6825480788112737</v>
          </cell>
          <cell r="H199">
            <v>0.43139954817353249</v>
          </cell>
          <cell r="I199">
            <v>0</v>
          </cell>
          <cell r="J199">
            <v>8.9874319999999994E-2</v>
          </cell>
          <cell r="K199">
            <v>4.7182418183447173E-3</v>
          </cell>
          <cell r="L199">
            <v>9.4592561818344717E-2</v>
          </cell>
          <cell r="M199">
            <v>1.8578284824147735</v>
          </cell>
          <cell r="N199">
            <v>3.0959610059482397E-2</v>
          </cell>
          <cell r="O199">
            <v>1.8887880924742559</v>
          </cell>
          <cell r="P199">
            <v>0.34193174751219513</v>
          </cell>
          <cell r="Q199">
            <v>8.500863540054554E-3</v>
          </cell>
          <cell r="R199">
            <v>3.630222129867719E-2</v>
          </cell>
          <cell r="S199">
            <v>0</v>
          </cell>
          <cell r="T199">
            <v>4.4803084838731744E-2</v>
          </cell>
          <cell r="U199">
            <v>2.5000000000000001E-2</v>
          </cell>
          <cell r="V199">
            <v>5.5090631136283337</v>
          </cell>
        </row>
        <row r="200">
          <cell r="D200" t="str">
            <v>COLOMBIA-SQUEEZE OTHER DIRECT, M$</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-0.64517195464227584</v>
          </cell>
          <cell r="V200">
            <v>-0.64517195464227584</v>
          </cell>
        </row>
        <row r="201">
          <cell r="D201" t="str">
            <v>COLOMBIA-Total XOM and Contractor Headcount, YE#</v>
          </cell>
          <cell r="E201">
            <v>55</v>
          </cell>
          <cell r="F201">
            <v>13</v>
          </cell>
          <cell r="G201">
            <v>68</v>
          </cell>
          <cell r="H201">
            <v>2</v>
          </cell>
          <cell r="I201">
            <v>1</v>
          </cell>
          <cell r="J201">
            <v>2</v>
          </cell>
          <cell r="K201">
            <v>2</v>
          </cell>
          <cell r="L201">
            <v>5</v>
          </cell>
          <cell r="M201">
            <v>22</v>
          </cell>
          <cell r="N201">
            <v>0</v>
          </cell>
          <cell r="O201">
            <v>22</v>
          </cell>
          <cell r="P201">
            <v>3</v>
          </cell>
          <cell r="Q201">
            <v>0</v>
          </cell>
          <cell r="R201">
            <v>0</v>
          </cell>
          <cell r="S201">
            <v>0</v>
          </cell>
          <cell r="T201">
            <v>0</v>
          </cell>
          <cell r="U201">
            <v>3</v>
          </cell>
          <cell r="V201">
            <v>103</v>
          </cell>
        </row>
        <row r="202">
          <cell r="D202" t="str">
            <v>COLOMBIA-Total XOM Headcount, YE, #</v>
          </cell>
          <cell r="E202">
            <v>48</v>
          </cell>
          <cell r="F202">
            <v>13</v>
          </cell>
          <cell r="G202">
            <v>61</v>
          </cell>
          <cell r="H202">
            <v>2</v>
          </cell>
          <cell r="I202">
            <v>1</v>
          </cell>
          <cell r="J202">
            <v>2</v>
          </cell>
          <cell r="K202">
            <v>2</v>
          </cell>
          <cell r="L202">
            <v>5</v>
          </cell>
          <cell r="M202">
            <v>17</v>
          </cell>
          <cell r="N202">
            <v>0</v>
          </cell>
          <cell r="O202">
            <v>17</v>
          </cell>
          <cell r="P202">
            <v>3</v>
          </cell>
          <cell r="Q202">
            <v>0</v>
          </cell>
          <cell r="R202">
            <v>0</v>
          </cell>
          <cell r="S202">
            <v>0</v>
          </cell>
          <cell r="T202">
            <v>0</v>
          </cell>
          <cell r="U202">
            <v>3</v>
          </cell>
          <cell r="V202">
            <v>91</v>
          </cell>
        </row>
        <row r="203">
          <cell r="D203" t="str">
            <v>COLOMBIA-Contractor Headcount, YE, #</v>
          </cell>
          <cell r="E203">
            <v>7</v>
          </cell>
          <cell r="F203">
            <v>0</v>
          </cell>
          <cell r="G203">
            <v>7</v>
          </cell>
          <cell r="H203">
            <v>0</v>
          </cell>
          <cell r="I203">
            <v>0</v>
          </cell>
          <cell r="J203">
            <v>0</v>
          </cell>
          <cell r="K203">
            <v>0</v>
          </cell>
          <cell r="L203">
            <v>0</v>
          </cell>
          <cell r="M203">
            <v>5</v>
          </cell>
          <cell r="N203">
            <v>0</v>
          </cell>
          <cell r="O203">
            <v>5</v>
          </cell>
          <cell r="P203">
            <v>0</v>
          </cell>
          <cell r="Q203">
            <v>0</v>
          </cell>
          <cell r="R203">
            <v>0</v>
          </cell>
          <cell r="S203">
            <v>0</v>
          </cell>
          <cell r="T203">
            <v>0</v>
          </cell>
          <cell r="U203">
            <v>0</v>
          </cell>
          <cell r="V203">
            <v>12</v>
          </cell>
        </row>
        <row r="204">
          <cell r="D204" t="str">
            <v>COPEC-Total - Direct  Opex, M$</v>
          </cell>
          <cell r="E204">
            <v>0</v>
          </cell>
          <cell r="F204">
            <v>0.73763782380064091</v>
          </cell>
          <cell r="G204">
            <v>0.73763782380064091</v>
          </cell>
          <cell r="H204">
            <v>0</v>
          </cell>
          <cell r="I204">
            <v>0</v>
          </cell>
          <cell r="J204">
            <v>0</v>
          </cell>
          <cell r="K204">
            <v>0</v>
          </cell>
          <cell r="L204">
            <v>0</v>
          </cell>
          <cell r="M204">
            <v>0.16159628571428572</v>
          </cell>
          <cell r="N204">
            <v>-0.20585342857142858</v>
          </cell>
          <cell r="O204">
            <v>-4.4257142857142856E-2</v>
          </cell>
          <cell r="P204">
            <v>0</v>
          </cell>
          <cell r="Q204">
            <v>0</v>
          </cell>
          <cell r="R204">
            <v>0</v>
          </cell>
          <cell r="S204">
            <v>0</v>
          </cell>
          <cell r="T204">
            <v>0</v>
          </cell>
          <cell r="U204">
            <v>-2.8020608330935781E-2</v>
          </cell>
          <cell r="V204">
            <v>0.66536007261256236</v>
          </cell>
        </row>
        <row r="205">
          <cell r="D205" t="str">
            <v>COPEC-Total - Salaries, Wage and Benefits, M$</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row>
        <row r="206">
          <cell r="D206" t="str">
            <v>COPEC-Total - XOM Employee SWB, M$</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row>
        <row r="207">
          <cell r="D207" t="str">
            <v>COPEC-Total - Contract Employee SWB, M$</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row>
        <row r="208">
          <cell r="D208" t="str">
            <v>COPEC-Total - Employee Expenses (T&amp;E), M$</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row>
        <row r="209">
          <cell r="D209" t="str">
            <v>COPEC-Total - Training Expenses, M$</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row>
        <row r="210">
          <cell r="D210" t="str">
            <v>COPEC-Total - Consultancy/Professional Fees, M$</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row>
        <row r="211">
          <cell r="D211" t="str">
            <v>COPEC-Advertising and Promotions, M$</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row>
        <row r="212">
          <cell r="D212" t="str">
            <v>COPEC-Maintenance and Repairs, M$</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row>
        <row r="213">
          <cell r="D213" t="str">
            <v>COPEC-Depreciation, M$</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row>
        <row r="214">
          <cell r="D214" t="str">
            <v>COPEC-Energy, M$</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row>
        <row r="215">
          <cell r="D215" t="str">
            <v>COPEC-Direct Allocations from Other Business Lines (eg. FM, Chem), $M</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row>
        <row r="216">
          <cell r="D216" t="str">
            <v>COPEC-Freight Cost, M$</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row>
        <row r="217">
          <cell r="D217" t="str">
            <v>COPEC-Other Direct OPEX, M$</v>
          </cell>
          <cell r="E217">
            <v>0</v>
          </cell>
          <cell r="F217">
            <v>0.73763782380064091</v>
          </cell>
          <cell r="G217">
            <v>0.73763782380064091</v>
          </cell>
          <cell r="H217">
            <v>0</v>
          </cell>
          <cell r="I217">
            <v>0</v>
          </cell>
          <cell r="J217">
            <v>0</v>
          </cell>
          <cell r="K217">
            <v>0</v>
          </cell>
          <cell r="L217">
            <v>0</v>
          </cell>
          <cell r="M217">
            <v>0.16159628571428572</v>
          </cell>
          <cell r="N217">
            <v>-0.20585342857142858</v>
          </cell>
          <cell r="O217">
            <v>-4.4257142857142856E-2</v>
          </cell>
          <cell r="P217">
            <v>0</v>
          </cell>
          <cell r="Q217">
            <v>0</v>
          </cell>
          <cell r="R217">
            <v>0</v>
          </cell>
          <cell r="S217">
            <v>0</v>
          </cell>
          <cell r="T217">
            <v>0</v>
          </cell>
          <cell r="U217">
            <v>0</v>
          </cell>
          <cell r="V217">
            <v>0.69338068094349814</v>
          </cell>
        </row>
        <row r="218">
          <cell r="D218" t="str">
            <v>COPEC-SQUEEZE OTHER DIRECT, M$</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-2.8020608330935781E-2</v>
          </cell>
          <cell r="V218">
            <v>-2.8020608330935781E-2</v>
          </cell>
        </row>
        <row r="219">
          <cell r="D219" t="str">
            <v>COPEC-Total XOM and Contractor Headcount, YE#</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row>
        <row r="220">
          <cell r="D220" t="str">
            <v>COPEC-Total XOM Headcount, YE, #</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row>
        <row r="221">
          <cell r="D221" t="str">
            <v>COPEC-Contractor Headcount, YE, #</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row>
        <row r="222">
          <cell r="D222" t="str">
            <v>ECUADOR-Total - Direct  Opex, M$</v>
          </cell>
          <cell r="E222">
            <v>0</v>
          </cell>
          <cell r="F222">
            <v>0.24314633455065171</v>
          </cell>
          <cell r="G222">
            <v>0.24314633455065171</v>
          </cell>
          <cell r="H222">
            <v>0.12557156059999997</v>
          </cell>
          <cell r="I222">
            <v>0</v>
          </cell>
          <cell r="J222">
            <v>0</v>
          </cell>
          <cell r="K222">
            <v>0</v>
          </cell>
          <cell r="L222">
            <v>0</v>
          </cell>
          <cell r="M222">
            <v>1.33975</v>
          </cell>
          <cell r="N222">
            <v>5.4449999999999998E-2</v>
          </cell>
          <cell r="O222">
            <v>1.3942000000000001</v>
          </cell>
          <cell r="P222">
            <v>0.15633000000000002</v>
          </cell>
          <cell r="Q222">
            <v>0</v>
          </cell>
          <cell r="R222">
            <v>1.52E-2</v>
          </cell>
          <cell r="S222">
            <v>0</v>
          </cell>
          <cell r="T222">
            <v>1.52E-2</v>
          </cell>
          <cell r="U222">
            <v>-0.18974236965286773</v>
          </cell>
          <cell r="V222">
            <v>1.7447055254977841</v>
          </cell>
        </row>
        <row r="223">
          <cell r="D223" t="str">
            <v>ECUADOR-Total - Salaries, Wage and Benefits, M$</v>
          </cell>
          <cell r="E223">
            <v>0</v>
          </cell>
          <cell r="F223">
            <v>0</v>
          </cell>
          <cell r="G223">
            <v>0</v>
          </cell>
          <cell r="H223">
            <v>9.6377520999999994E-2</v>
          </cell>
          <cell r="I223">
            <v>0</v>
          </cell>
          <cell r="J223">
            <v>0</v>
          </cell>
          <cell r="K223">
            <v>0</v>
          </cell>
          <cell r="L223">
            <v>0</v>
          </cell>
          <cell r="M223">
            <v>0.26874999999999999</v>
          </cell>
          <cell r="N223">
            <v>3.0000000000000001E-3</v>
          </cell>
          <cell r="O223">
            <v>0.27174999999999999</v>
          </cell>
          <cell r="P223">
            <v>0</v>
          </cell>
          <cell r="Q223">
            <v>0</v>
          </cell>
          <cell r="R223">
            <v>0</v>
          </cell>
          <cell r="S223">
            <v>0</v>
          </cell>
          <cell r="T223">
            <v>0</v>
          </cell>
          <cell r="U223">
            <v>0</v>
          </cell>
          <cell r="V223">
            <v>0.36812752100000001</v>
          </cell>
        </row>
        <row r="224">
          <cell r="D224" t="str">
            <v>ECUADOR-Total - XOM Employee SWB, M$</v>
          </cell>
          <cell r="E224">
            <v>0</v>
          </cell>
          <cell r="F224">
            <v>0</v>
          </cell>
          <cell r="G224">
            <v>0</v>
          </cell>
          <cell r="H224">
            <v>9.6377520999999994E-2</v>
          </cell>
          <cell r="I224">
            <v>0</v>
          </cell>
          <cell r="J224">
            <v>0</v>
          </cell>
          <cell r="K224">
            <v>0</v>
          </cell>
          <cell r="L224">
            <v>0</v>
          </cell>
          <cell r="M224">
            <v>0.26874999999999999</v>
          </cell>
          <cell r="N224">
            <v>3.0000000000000001E-3</v>
          </cell>
          <cell r="O224">
            <v>0.27174999999999999</v>
          </cell>
          <cell r="P224">
            <v>0</v>
          </cell>
          <cell r="Q224">
            <v>0</v>
          </cell>
          <cell r="R224">
            <v>0</v>
          </cell>
          <cell r="S224">
            <v>0</v>
          </cell>
          <cell r="T224">
            <v>0</v>
          </cell>
          <cell r="U224">
            <v>0</v>
          </cell>
          <cell r="V224">
            <v>0.36812752100000001</v>
          </cell>
        </row>
        <row r="225">
          <cell r="D225" t="str">
            <v>ECUADOR-Total - Contract Employee SWB, M$</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row>
        <row r="226">
          <cell r="D226" t="str">
            <v>ECUADOR-Total - Employee Expenses (T&amp;E), M$</v>
          </cell>
          <cell r="E226">
            <v>0</v>
          </cell>
          <cell r="F226">
            <v>0</v>
          </cell>
          <cell r="G226">
            <v>0</v>
          </cell>
          <cell r="H226">
            <v>6.2858799999999998E-3</v>
          </cell>
          <cell r="I226">
            <v>0</v>
          </cell>
          <cell r="J226">
            <v>0</v>
          </cell>
          <cell r="K226">
            <v>0</v>
          </cell>
          <cell r="L226">
            <v>0</v>
          </cell>
          <cell r="M226">
            <v>7.9000000000000001E-2</v>
          </cell>
          <cell r="N226">
            <v>1E-3</v>
          </cell>
          <cell r="O226">
            <v>0.08</v>
          </cell>
          <cell r="P226">
            <v>0</v>
          </cell>
          <cell r="Q226">
            <v>0</v>
          </cell>
          <cell r="R226">
            <v>0</v>
          </cell>
          <cell r="S226">
            <v>0</v>
          </cell>
          <cell r="T226">
            <v>0</v>
          </cell>
          <cell r="U226">
            <v>0</v>
          </cell>
          <cell r="V226">
            <v>8.6285879999999995E-2</v>
          </cell>
        </row>
        <row r="227">
          <cell r="D227" t="str">
            <v>ECUADOR-Total - Training Expenses, M$</v>
          </cell>
          <cell r="E227">
            <v>0</v>
          </cell>
          <cell r="F227">
            <v>0</v>
          </cell>
          <cell r="G227">
            <v>0</v>
          </cell>
          <cell r="H227">
            <v>3.2422069999999996E-3</v>
          </cell>
          <cell r="I227">
            <v>0</v>
          </cell>
          <cell r="J227">
            <v>0</v>
          </cell>
          <cell r="K227">
            <v>0</v>
          </cell>
          <cell r="L227">
            <v>0</v>
          </cell>
          <cell r="M227">
            <v>0</v>
          </cell>
          <cell r="N227">
            <v>0</v>
          </cell>
          <cell r="O227">
            <v>0</v>
          </cell>
          <cell r="P227">
            <v>9.3299999999999998E-3</v>
          </cell>
          <cell r="Q227">
            <v>0</v>
          </cell>
          <cell r="R227">
            <v>0</v>
          </cell>
          <cell r="S227">
            <v>0</v>
          </cell>
          <cell r="T227">
            <v>0</v>
          </cell>
          <cell r="U227">
            <v>0</v>
          </cell>
          <cell r="V227">
            <v>1.2572206999999998E-2</v>
          </cell>
        </row>
        <row r="228">
          <cell r="D228" t="str">
            <v>ECUADOR-Total - Consultancy/Professional Fees, M$</v>
          </cell>
          <cell r="E228">
            <v>0</v>
          </cell>
          <cell r="F228">
            <v>0</v>
          </cell>
          <cell r="G228">
            <v>0</v>
          </cell>
          <cell r="H228">
            <v>0</v>
          </cell>
          <cell r="I228">
            <v>0</v>
          </cell>
          <cell r="J228">
            <v>0</v>
          </cell>
          <cell r="K228">
            <v>0</v>
          </cell>
          <cell r="L228">
            <v>0</v>
          </cell>
          <cell r="M228">
            <v>1.4999999999999999E-2</v>
          </cell>
          <cell r="N228">
            <v>0</v>
          </cell>
          <cell r="O228">
            <v>1.4999999999999999E-2</v>
          </cell>
          <cell r="P228">
            <v>1.2000000000000002E-2</v>
          </cell>
          <cell r="Q228">
            <v>0</v>
          </cell>
          <cell r="R228">
            <v>0</v>
          </cell>
          <cell r="S228">
            <v>0</v>
          </cell>
          <cell r="T228">
            <v>0</v>
          </cell>
          <cell r="U228">
            <v>0</v>
          </cell>
          <cell r="V228">
            <v>2.7000000000000003E-2</v>
          </cell>
        </row>
        <row r="229">
          <cell r="D229" t="str">
            <v>ECUADOR-Advertising and Promotions, M$</v>
          </cell>
          <cell r="E229">
            <v>0</v>
          </cell>
          <cell r="F229">
            <v>0</v>
          </cell>
          <cell r="G229">
            <v>0</v>
          </cell>
          <cell r="H229">
            <v>0</v>
          </cell>
          <cell r="I229">
            <v>0</v>
          </cell>
          <cell r="J229">
            <v>0</v>
          </cell>
          <cell r="K229">
            <v>0</v>
          </cell>
          <cell r="L229">
            <v>0</v>
          </cell>
          <cell r="M229">
            <v>0.26</v>
          </cell>
          <cell r="N229">
            <v>0</v>
          </cell>
          <cell r="O229">
            <v>0.26</v>
          </cell>
          <cell r="P229">
            <v>0</v>
          </cell>
          <cell r="Q229">
            <v>0</v>
          </cell>
          <cell r="R229">
            <v>0</v>
          </cell>
          <cell r="S229">
            <v>0</v>
          </cell>
          <cell r="T229">
            <v>0</v>
          </cell>
          <cell r="U229">
            <v>0</v>
          </cell>
          <cell r="V229">
            <v>0.26</v>
          </cell>
        </row>
        <row r="230">
          <cell r="D230" t="str">
            <v>ECUADOR-Maintenance and Repairs, M$</v>
          </cell>
          <cell r="E230">
            <v>0</v>
          </cell>
          <cell r="F230">
            <v>0</v>
          </cell>
          <cell r="G230">
            <v>0</v>
          </cell>
          <cell r="H230">
            <v>0</v>
          </cell>
          <cell r="I230">
            <v>0</v>
          </cell>
          <cell r="J230">
            <v>0</v>
          </cell>
          <cell r="K230">
            <v>0</v>
          </cell>
          <cell r="L230">
            <v>0</v>
          </cell>
          <cell r="M230">
            <v>5.0000000000000001E-3</v>
          </cell>
          <cell r="N230">
            <v>0</v>
          </cell>
          <cell r="O230">
            <v>5.0000000000000001E-3</v>
          </cell>
          <cell r="P230">
            <v>0</v>
          </cell>
          <cell r="Q230">
            <v>0</v>
          </cell>
          <cell r="R230">
            <v>0</v>
          </cell>
          <cell r="S230">
            <v>0</v>
          </cell>
          <cell r="T230">
            <v>0</v>
          </cell>
          <cell r="U230">
            <v>0</v>
          </cell>
          <cell r="V230">
            <v>5.0000000000000001E-3</v>
          </cell>
        </row>
        <row r="231">
          <cell r="D231" t="str">
            <v>ECUADOR-Depreciation, M$</v>
          </cell>
          <cell r="E231">
            <v>0</v>
          </cell>
          <cell r="F231">
            <v>0</v>
          </cell>
          <cell r="G231">
            <v>0</v>
          </cell>
          <cell r="H231">
            <v>1.8656519999999998E-3</v>
          </cell>
          <cell r="I231">
            <v>0</v>
          </cell>
          <cell r="J231">
            <v>0</v>
          </cell>
          <cell r="K231">
            <v>0</v>
          </cell>
          <cell r="L231">
            <v>0</v>
          </cell>
          <cell r="M231">
            <v>0.249</v>
          </cell>
          <cell r="N231">
            <v>3.5000000000000001E-3</v>
          </cell>
          <cell r="O231">
            <v>0.2525</v>
          </cell>
          <cell r="P231">
            <v>0</v>
          </cell>
          <cell r="Q231">
            <v>0</v>
          </cell>
          <cell r="R231">
            <v>0</v>
          </cell>
          <cell r="S231">
            <v>0</v>
          </cell>
          <cell r="T231">
            <v>0</v>
          </cell>
          <cell r="U231">
            <v>0</v>
          </cell>
          <cell r="V231">
            <v>0.254365652</v>
          </cell>
        </row>
        <row r="232">
          <cell r="D232" t="str">
            <v>ECUADOR-Energy, M$</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row>
        <row r="233">
          <cell r="D233" t="str">
            <v>ECUADOR-Direct Allocations from Other Business Lines (eg. FM, Chem), $M</v>
          </cell>
          <cell r="E233">
            <v>0</v>
          </cell>
          <cell r="F233">
            <v>0</v>
          </cell>
          <cell r="G233">
            <v>0</v>
          </cell>
          <cell r="H233">
            <v>0</v>
          </cell>
          <cell r="I233">
            <v>0</v>
          </cell>
          <cell r="J233">
            <v>0</v>
          </cell>
          <cell r="K233">
            <v>0</v>
          </cell>
          <cell r="L233">
            <v>0</v>
          </cell>
          <cell r="M233">
            <v>0</v>
          </cell>
          <cell r="N233">
            <v>2.375E-2</v>
          </cell>
          <cell r="O233">
            <v>2.375E-2</v>
          </cell>
          <cell r="P233">
            <v>0</v>
          </cell>
          <cell r="Q233">
            <v>0</v>
          </cell>
          <cell r="R233">
            <v>0</v>
          </cell>
          <cell r="S233">
            <v>0</v>
          </cell>
          <cell r="T233">
            <v>0</v>
          </cell>
          <cell r="U233">
            <v>0</v>
          </cell>
          <cell r="V233">
            <v>2.375E-2</v>
          </cell>
        </row>
        <row r="234">
          <cell r="D234" t="str">
            <v>ECUADOR-Freight Cost, M$</v>
          </cell>
          <cell r="E234">
            <v>0</v>
          </cell>
          <cell r="F234">
            <v>0.1</v>
          </cell>
          <cell r="G234">
            <v>0.1</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0.1</v>
          </cell>
        </row>
        <row r="235">
          <cell r="D235" t="str">
            <v>ECUADOR-Other Direct OPEX, M$</v>
          </cell>
          <cell r="E235">
            <v>0</v>
          </cell>
          <cell r="F235">
            <v>0.1431463345506517</v>
          </cell>
          <cell r="G235">
            <v>0.1431463345506517</v>
          </cell>
          <cell r="H235">
            <v>1.7800300599999999E-2</v>
          </cell>
          <cell r="I235">
            <v>0</v>
          </cell>
          <cell r="J235">
            <v>0</v>
          </cell>
          <cell r="K235">
            <v>0</v>
          </cell>
          <cell r="L235">
            <v>0</v>
          </cell>
          <cell r="M235">
            <v>0.46300000000000002</v>
          </cell>
          <cell r="N235">
            <v>2.3199999999999998E-2</v>
          </cell>
          <cell r="O235">
            <v>0.48620000000000002</v>
          </cell>
          <cell r="P235">
            <v>0.13500000000000001</v>
          </cell>
          <cell r="Q235">
            <v>0</v>
          </cell>
          <cell r="R235">
            <v>1.52E-2</v>
          </cell>
          <cell r="S235">
            <v>0</v>
          </cell>
          <cell r="T235">
            <v>1.52E-2</v>
          </cell>
          <cell r="U235">
            <v>0</v>
          </cell>
          <cell r="V235">
            <v>0.79734663515065174</v>
          </cell>
        </row>
        <row r="236">
          <cell r="D236" t="str">
            <v>ECUADOR-SQUEEZE OTHER DIRECT, M$</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-0.18974236965286773</v>
          </cell>
          <cell r="V236">
            <v>-0.18974236965286773</v>
          </cell>
        </row>
        <row r="237">
          <cell r="D237" t="str">
            <v>ECUADOR-Total XOM and Contractor Headcount, YE#</v>
          </cell>
          <cell r="E237">
            <v>0</v>
          </cell>
          <cell r="F237">
            <v>0</v>
          </cell>
          <cell r="G237">
            <v>0</v>
          </cell>
          <cell r="H237">
            <v>1</v>
          </cell>
          <cell r="I237">
            <v>0</v>
          </cell>
          <cell r="J237">
            <v>0</v>
          </cell>
          <cell r="K237">
            <v>0</v>
          </cell>
          <cell r="L237">
            <v>0</v>
          </cell>
          <cell r="M237">
            <v>5</v>
          </cell>
          <cell r="N237">
            <v>0</v>
          </cell>
          <cell r="O237">
            <v>5</v>
          </cell>
          <cell r="P237">
            <v>0</v>
          </cell>
          <cell r="Q237">
            <v>0</v>
          </cell>
          <cell r="R237">
            <v>0</v>
          </cell>
          <cell r="S237">
            <v>0</v>
          </cell>
          <cell r="T237">
            <v>0</v>
          </cell>
          <cell r="U237">
            <v>0</v>
          </cell>
          <cell r="V237">
            <v>6</v>
          </cell>
        </row>
        <row r="238">
          <cell r="D238" t="str">
            <v>ECUADOR-Total XOM Headcount, YE, #</v>
          </cell>
          <cell r="E238">
            <v>0</v>
          </cell>
          <cell r="F238">
            <v>0</v>
          </cell>
          <cell r="G238">
            <v>0</v>
          </cell>
          <cell r="H238">
            <v>1</v>
          </cell>
          <cell r="I238">
            <v>0</v>
          </cell>
          <cell r="J238">
            <v>0</v>
          </cell>
          <cell r="K238">
            <v>0</v>
          </cell>
          <cell r="L238">
            <v>0</v>
          </cell>
          <cell r="M238">
            <v>3</v>
          </cell>
          <cell r="N238">
            <v>0</v>
          </cell>
          <cell r="O238">
            <v>3</v>
          </cell>
          <cell r="P238">
            <v>0</v>
          </cell>
          <cell r="Q238">
            <v>0</v>
          </cell>
          <cell r="R238">
            <v>0</v>
          </cell>
          <cell r="S238">
            <v>0</v>
          </cell>
          <cell r="T238">
            <v>0</v>
          </cell>
          <cell r="U238">
            <v>0</v>
          </cell>
          <cell r="V238">
            <v>4</v>
          </cell>
        </row>
        <row r="239">
          <cell r="D239" t="str">
            <v>ECUADOR-Contractor Headcount, YE, #</v>
          </cell>
          <cell r="E239">
            <v>0</v>
          </cell>
          <cell r="F239">
            <v>0</v>
          </cell>
          <cell r="G239">
            <v>0</v>
          </cell>
          <cell r="H239">
            <v>0</v>
          </cell>
          <cell r="I239">
            <v>0</v>
          </cell>
          <cell r="J239">
            <v>0</v>
          </cell>
          <cell r="K239">
            <v>0</v>
          </cell>
          <cell r="L239">
            <v>0</v>
          </cell>
          <cell r="M239">
            <v>2</v>
          </cell>
          <cell r="N239">
            <v>0</v>
          </cell>
          <cell r="O239">
            <v>2</v>
          </cell>
          <cell r="P239">
            <v>0</v>
          </cell>
          <cell r="Q239">
            <v>0</v>
          </cell>
          <cell r="R239">
            <v>0</v>
          </cell>
          <cell r="S239">
            <v>0</v>
          </cell>
          <cell r="T239">
            <v>0</v>
          </cell>
          <cell r="U239">
            <v>0</v>
          </cell>
          <cell r="V239">
            <v>2</v>
          </cell>
        </row>
        <row r="240">
          <cell r="D240" t="str">
            <v>PARAGUAY-Total - Direct  Opex, M$</v>
          </cell>
          <cell r="E240">
            <v>9.1560206577874434E-2</v>
          </cell>
          <cell r="F240">
            <v>4.4806736781734163E-2</v>
          </cell>
          <cell r="G240">
            <v>0.13636694335960861</v>
          </cell>
          <cell r="H240">
            <v>0</v>
          </cell>
          <cell r="I240">
            <v>0</v>
          </cell>
          <cell r="J240">
            <v>0</v>
          </cell>
          <cell r="K240">
            <v>0</v>
          </cell>
          <cell r="L240">
            <v>0</v>
          </cell>
          <cell r="M240">
            <v>3.2195478682095283E-2</v>
          </cell>
          <cell r="N240">
            <v>0</v>
          </cell>
          <cell r="O240">
            <v>3.2195478682095283E-2</v>
          </cell>
          <cell r="P240">
            <v>0</v>
          </cell>
          <cell r="Q240">
            <v>0</v>
          </cell>
          <cell r="R240">
            <v>0</v>
          </cell>
          <cell r="S240">
            <v>0</v>
          </cell>
          <cell r="T240">
            <v>0</v>
          </cell>
          <cell r="U240">
            <v>-2.7755575615628914E-17</v>
          </cell>
          <cell r="V240">
            <v>0.16856242204170388</v>
          </cell>
        </row>
        <row r="241">
          <cell r="D241" t="str">
            <v>PARAGUAY-Total - Salaries, Wage and Benefits, M$</v>
          </cell>
          <cell r="E241">
            <v>9.1560206577874434E-2</v>
          </cell>
          <cell r="F241">
            <v>0</v>
          </cell>
          <cell r="G241">
            <v>9.1560206577874434E-2</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9.1560206577874434E-2</v>
          </cell>
        </row>
        <row r="242">
          <cell r="D242" t="str">
            <v>PARAGUAY-Total - XOM Employee SWB, M$</v>
          </cell>
          <cell r="E242">
            <v>9.1560206577874434E-2</v>
          </cell>
          <cell r="F242">
            <v>0</v>
          </cell>
          <cell r="G242">
            <v>9.1560206577874434E-2</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9.1560206577874434E-2</v>
          </cell>
        </row>
        <row r="243">
          <cell r="D243" t="str">
            <v>PARAGUAY-Total - Contract Employee SWB, M$</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row>
        <row r="244">
          <cell r="D244" t="str">
            <v>PARAGUAY-Total - Employee Expenses (T&amp;E), M$</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row>
        <row r="245">
          <cell r="D245" t="str">
            <v>PARAGUAY-Total - Training Expenses, M$</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row>
        <row r="246">
          <cell r="D246" t="str">
            <v>PARAGUAY-Total - Consultancy/Professional Fees, M$</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row>
        <row r="247">
          <cell r="D247" t="str">
            <v>PARAGUAY-Advertising and Promotions, M$</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row>
        <row r="248">
          <cell r="D248" t="str">
            <v>PARAGUAY-Maintenance and Repairs, M$</v>
          </cell>
          <cell r="E248">
            <v>0</v>
          </cell>
          <cell r="F248">
            <v>8.806736781734166E-3</v>
          </cell>
          <cell r="G248">
            <v>8.806736781734166E-3</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8.806736781734166E-3</v>
          </cell>
        </row>
        <row r="249">
          <cell r="D249" t="str">
            <v>PARAGUAY-Depreciation, M$</v>
          </cell>
          <cell r="E249">
            <v>0</v>
          </cell>
          <cell r="F249">
            <v>3.5999999999999997E-2</v>
          </cell>
          <cell r="G249">
            <v>3.5999999999999997E-2</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3.5999999999999997E-2</v>
          </cell>
        </row>
        <row r="250">
          <cell r="D250" t="str">
            <v>PARAGUAY-Energy, M$</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row>
        <row r="251">
          <cell r="D251" t="str">
            <v>PARAGUAY-Direct Allocations from Other Business Lines (eg. FM, Chem), $M</v>
          </cell>
          <cell r="E251">
            <v>0</v>
          </cell>
          <cell r="F251">
            <v>0</v>
          </cell>
          <cell r="G251">
            <v>0</v>
          </cell>
          <cell r="H251">
            <v>0</v>
          </cell>
          <cell r="I251">
            <v>0</v>
          </cell>
          <cell r="J251">
            <v>0</v>
          </cell>
          <cell r="K251">
            <v>0</v>
          </cell>
          <cell r="L251">
            <v>0</v>
          </cell>
          <cell r="M251">
            <v>3.1999999999999994E-2</v>
          </cell>
          <cell r="N251">
            <v>0</v>
          </cell>
          <cell r="O251">
            <v>3.1999999999999994E-2</v>
          </cell>
          <cell r="P251">
            <v>0</v>
          </cell>
          <cell r="Q251">
            <v>0</v>
          </cell>
          <cell r="R251">
            <v>0</v>
          </cell>
          <cell r="S251">
            <v>0</v>
          </cell>
          <cell r="T251">
            <v>0</v>
          </cell>
          <cell r="U251">
            <v>0</v>
          </cell>
          <cell r="V251">
            <v>3.1999999999999994E-2</v>
          </cell>
        </row>
        <row r="252">
          <cell r="D252" t="str">
            <v>PARAGUAY-Freight Cost, M$</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row>
        <row r="253">
          <cell r="D253" t="str">
            <v>PARAGUAY-Other Direct OPEX, M$</v>
          </cell>
          <cell r="E253">
            <v>0</v>
          </cell>
          <cell r="F253">
            <v>0</v>
          </cell>
          <cell r="G253">
            <v>0</v>
          </cell>
          <cell r="H253">
            <v>0</v>
          </cell>
          <cell r="I253">
            <v>0</v>
          </cell>
          <cell r="J253">
            <v>0</v>
          </cell>
          <cell r="K253">
            <v>0</v>
          </cell>
          <cell r="L253">
            <v>0</v>
          </cell>
          <cell r="M253">
            <v>1.9547868209528985E-4</v>
          </cell>
          <cell r="N253">
            <v>0</v>
          </cell>
          <cell r="O253">
            <v>1.9547868209528985E-4</v>
          </cell>
          <cell r="P253">
            <v>0</v>
          </cell>
          <cell r="Q253">
            <v>0</v>
          </cell>
          <cell r="R253">
            <v>0</v>
          </cell>
          <cell r="S253">
            <v>0</v>
          </cell>
          <cell r="T253">
            <v>0</v>
          </cell>
          <cell r="U253">
            <v>0</v>
          </cell>
          <cell r="V253">
            <v>1.9547868209528985E-4</v>
          </cell>
        </row>
        <row r="254">
          <cell r="D254" t="str">
            <v>PARAGUAY-SQUEEZE OTHER DIRECT, M$</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-2.7755575615628914E-17</v>
          </cell>
          <cell r="V254">
            <v>-2.7755575615628914E-17</v>
          </cell>
        </row>
        <row r="255">
          <cell r="D255" t="str">
            <v>PARAGUAY-Total XOM and Contractor Headcount, YE#</v>
          </cell>
          <cell r="E255">
            <v>1</v>
          </cell>
          <cell r="F255">
            <v>0</v>
          </cell>
          <cell r="G255">
            <v>1</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1</v>
          </cell>
        </row>
        <row r="256">
          <cell r="D256" t="str">
            <v>PARAGUAY-Total XOM Headcount, YE, #</v>
          </cell>
          <cell r="E256">
            <v>1</v>
          </cell>
          <cell r="F256">
            <v>0</v>
          </cell>
          <cell r="G256">
            <v>1</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1</v>
          </cell>
        </row>
        <row r="257">
          <cell r="D257" t="str">
            <v>PARAGUAY-Contractor Headcount, YE, #</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row>
        <row r="258">
          <cell r="D258" t="str">
            <v>PERU-Total - Direct  Opex, M$</v>
          </cell>
          <cell r="E258">
            <v>2.1693719797730662</v>
          </cell>
          <cell r="F258">
            <v>2.1425212528866799</v>
          </cell>
          <cell r="G258">
            <v>4.3118932326597452</v>
          </cell>
          <cell r="H258">
            <v>0.19219882354328055</v>
          </cell>
          <cell r="I258">
            <v>0</v>
          </cell>
          <cell r="J258">
            <v>0.45927666285714275</v>
          </cell>
          <cell r="K258">
            <v>0</v>
          </cell>
          <cell r="L258">
            <v>0.45927666285714275</v>
          </cell>
          <cell r="M258">
            <v>3.0845349485714286</v>
          </cell>
          <cell r="N258">
            <v>0.16675000000000001</v>
          </cell>
          <cell r="O258">
            <v>3.2512849485714286</v>
          </cell>
          <cell r="P258">
            <v>0.3094209643353254</v>
          </cell>
          <cell r="Q258">
            <v>0</v>
          </cell>
          <cell r="R258">
            <v>0</v>
          </cell>
          <cell r="S258">
            <v>0</v>
          </cell>
          <cell r="T258">
            <v>0</v>
          </cell>
          <cell r="U258">
            <v>-0.17278234721796226</v>
          </cell>
          <cell r="V258">
            <v>8.3512922847489612</v>
          </cell>
        </row>
        <row r="259">
          <cell r="D259" t="str">
            <v>PERU-Total - Salaries, Wage and Benefits, M$</v>
          </cell>
          <cell r="E259">
            <v>1.0504484571428572</v>
          </cell>
          <cell r="F259">
            <v>0.38439664201142859</v>
          </cell>
          <cell r="G259">
            <v>1.4348450991542858</v>
          </cell>
          <cell r="H259">
            <v>0.10879366692571429</v>
          </cell>
          <cell r="I259">
            <v>0</v>
          </cell>
          <cell r="J259">
            <v>0.24470674285714278</v>
          </cell>
          <cell r="K259">
            <v>0</v>
          </cell>
          <cell r="L259">
            <v>0.24470674285714278</v>
          </cell>
          <cell r="M259">
            <v>0.9937481142857143</v>
          </cell>
          <cell r="N259">
            <v>8.2500000000000004E-2</v>
          </cell>
          <cell r="O259">
            <v>1.0762481142857143</v>
          </cell>
          <cell r="P259">
            <v>8.1071542857142839E-2</v>
          </cell>
          <cell r="Q259">
            <v>0</v>
          </cell>
          <cell r="R259">
            <v>0</v>
          </cell>
          <cell r="S259">
            <v>0</v>
          </cell>
          <cell r="T259">
            <v>0</v>
          </cell>
          <cell r="U259">
            <v>0</v>
          </cell>
          <cell r="V259">
            <v>2.9456651660800004</v>
          </cell>
        </row>
        <row r="260">
          <cell r="D260" t="str">
            <v>PERU-Total - XOM Employee SWB, M$</v>
          </cell>
          <cell r="E260">
            <v>1.0504484571428572</v>
          </cell>
          <cell r="F260">
            <v>0.38439664201142859</v>
          </cell>
          <cell r="G260">
            <v>1.4348450991542858</v>
          </cell>
          <cell r="H260">
            <v>9.6105154779428575E-2</v>
          </cell>
          <cell r="I260">
            <v>0</v>
          </cell>
          <cell r="J260">
            <v>0.24470674285714278</v>
          </cell>
          <cell r="K260">
            <v>0</v>
          </cell>
          <cell r="L260">
            <v>0.24470674285714278</v>
          </cell>
          <cell r="M260">
            <v>0.9738532571428572</v>
          </cell>
          <cell r="N260">
            <v>8.2500000000000004E-2</v>
          </cell>
          <cell r="O260">
            <v>1.0563532571428571</v>
          </cell>
          <cell r="P260">
            <v>8.1071542857142839E-2</v>
          </cell>
          <cell r="Q260">
            <v>0</v>
          </cell>
          <cell r="R260">
            <v>0</v>
          </cell>
          <cell r="S260">
            <v>0</v>
          </cell>
          <cell r="T260">
            <v>0</v>
          </cell>
          <cell r="U260">
            <v>0</v>
          </cell>
          <cell r="V260">
            <v>2.9130817967908573</v>
          </cell>
        </row>
        <row r="261">
          <cell r="D261" t="str">
            <v>PERU-Total - Contract Employee SWB, M$</v>
          </cell>
          <cell r="E261">
            <v>0</v>
          </cell>
          <cell r="F261">
            <v>0</v>
          </cell>
          <cell r="G261">
            <v>0</v>
          </cell>
          <cell r="H261">
            <v>1.2688512146285713E-2</v>
          </cell>
          <cell r="I261">
            <v>0</v>
          </cell>
          <cell r="J261">
            <v>0</v>
          </cell>
          <cell r="K261">
            <v>0</v>
          </cell>
          <cell r="L261">
            <v>0</v>
          </cell>
          <cell r="M261">
            <v>1.9894857142857141E-2</v>
          </cell>
          <cell r="N261">
            <v>0</v>
          </cell>
          <cell r="O261">
            <v>1.9894857142857141E-2</v>
          </cell>
          <cell r="P261">
            <v>0</v>
          </cell>
          <cell r="Q261">
            <v>0</v>
          </cell>
          <cell r="R261">
            <v>0</v>
          </cell>
          <cell r="S261">
            <v>0</v>
          </cell>
          <cell r="T261">
            <v>0</v>
          </cell>
          <cell r="U261">
            <v>0</v>
          </cell>
          <cell r="V261">
            <v>3.2583369289142856E-2</v>
          </cell>
        </row>
        <row r="262">
          <cell r="D262" t="str">
            <v>PERU-Total - Employee Expenses (T&amp;E), M$</v>
          </cell>
          <cell r="E262">
            <v>4.9879656160458467E-3</v>
          </cell>
          <cell r="F262">
            <v>8.1512186865329517E-2</v>
          </cell>
          <cell r="G262">
            <v>8.6500152481375367E-2</v>
          </cell>
          <cell r="H262">
            <v>1.7554415667163328E-2</v>
          </cell>
          <cell r="I262">
            <v>0</v>
          </cell>
          <cell r="J262">
            <v>2.9842285714285709E-3</v>
          </cell>
          <cell r="K262">
            <v>0</v>
          </cell>
          <cell r="L262">
            <v>2.9842285714285709E-3</v>
          </cell>
          <cell r="M262">
            <v>0.22500000000000001</v>
          </cell>
          <cell r="N262">
            <v>0.03</v>
          </cell>
          <cell r="O262">
            <v>0.255</v>
          </cell>
          <cell r="P262">
            <v>2.4987965616045844E-2</v>
          </cell>
          <cell r="Q262">
            <v>0</v>
          </cell>
          <cell r="R262">
            <v>0</v>
          </cell>
          <cell r="S262">
            <v>0</v>
          </cell>
          <cell r="T262">
            <v>0</v>
          </cell>
          <cell r="U262">
            <v>0</v>
          </cell>
          <cell r="V262">
            <v>0.38702676233601313</v>
          </cell>
        </row>
        <row r="263">
          <cell r="D263" t="str">
            <v>PERU-Total - Training Expenses, M$</v>
          </cell>
          <cell r="E263">
            <v>2.4868571428571424E-2</v>
          </cell>
          <cell r="F263">
            <v>2.7478100260571427E-2</v>
          </cell>
          <cell r="G263">
            <v>5.2346671689142851E-2</v>
          </cell>
          <cell r="H263">
            <v>6.0280184296516845E-3</v>
          </cell>
          <cell r="I263">
            <v>0</v>
          </cell>
          <cell r="J263">
            <v>1.0942171428571429E-2</v>
          </cell>
          <cell r="K263">
            <v>0</v>
          </cell>
          <cell r="L263">
            <v>1.0942171428571429E-2</v>
          </cell>
          <cell r="M263">
            <v>2.7926399999999997E-2</v>
          </cell>
          <cell r="N263">
            <v>1E-3</v>
          </cell>
          <cell r="O263">
            <v>2.8926399999999998E-2</v>
          </cell>
          <cell r="P263">
            <v>1.1458972685714287E-2</v>
          </cell>
          <cell r="Q263">
            <v>0</v>
          </cell>
          <cell r="R263">
            <v>0</v>
          </cell>
          <cell r="S263">
            <v>0</v>
          </cell>
          <cell r="T263">
            <v>0</v>
          </cell>
          <cell r="U263">
            <v>0</v>
          </cell>
          <cell r="V263">
            <v>0.10970223423308025</v>
          </cell>
        </row>
        <row r="264">
          <cell r="D264" t="str">
            <v>PERU-Total - Consultancy/Professional Fees, M$</v>
          </cell>
          <cell r="E264">
            <v>0.19936961415702004</v>
          </cell>
          <cell r="F264">
            <v>0</v>
          </cell>
          <cell r="G264">
            <v>0.19936961415702004</v>
          </cell>
          <cell r="H264">
            <v>6.9966303724928371E-3</v>
          </cell>
          <cell r="I264">
            <v>0</v>
          </cell>
          <cell r="J264">
            <v>2.9842285714285714E-3</v>
          </cell>
          <cell r="K264">
            <v>0</v>
          </cell>
          <cell r="L264">
            <v>2.9842285714285714E-3</v>
          </cell>
          <cell r="M264">
            <v>0.05</v>
          </cell>
          <cell r="N264">
            <v>1.5E-3</v>
          </cell>
          <cell r="O264">
            <v>5.1500000000000004E-2</v>
          </cell>
          <cell r="P264">
            <v>1.1997111747851001E-2</v>
          </cell>
          <cell r="Q264">
            <v>0</v>
          </cell>
          <cell r="R264">
            <v>0</v>
          </cell>
          <cell r="S264">
            <v>0</v>
          </cell>
          <cell r="T264">
            <v>0</v>
          </cell>
          <cell r="U264">
            <v>0</v>
          </cell>
          <cell r="V264">
            <v>0.27284758484879246</v>
          </cell>
        </row>
        <row r="265">
          <cell r="D265" t="str">
            <v>PERU-Advertising and Promotions, M$</v>
          </cell>
          <cell r="E265">
            <v>0</v>
          </cell>
          <cell r="F265">
            <v>0</v>
          </cell>
          <cell r="G265">
            <v>0</v>
          </cell>
          <cell r="H265">
            <v>0</v>
          </cell>
          <cell r="I265">
            <v>0</v>
          </cell>
          <cell r="J265">
            <v>0</v>
          </cell>
          <cell r="K265">
            <v>0</v>
          </cell>
          <cell r="L265">
            <v>0</v>
          </cell>
          <cell r="M265">
            <v>1</v>
          </cell>
          <cell r="N265">
            <v>0</v>
          </cell>
          <cell r="O265">
            <v>1</v>
          </cell>
          <cell r="P265">
            <v>0</v>
          </cell>
          <cell r="Q265">
            <v>0</v>
          </cell>
          <cell r="R265">
            <v>0</v>
          </cell>
          <cell r="S265">
            <v>0</v>
          </cell>
          <cell r="T265">
            <v>0</v>
          </cell>
          <cell r="U265">
            <v>0</v>
          </cell>
          <cell r="V265">
            <v>1</v>
          </cell>
        </row>
        <row r="266">
          <cell r="D266" t="str">
            <v>PERU-Maintenance and Repairs, M$</v>
          </cell>
          <cell r="E266">
            <v>0.19994331428571427</v>
          </cell>
          <cell r="F266">
            <v>1.3215735808E-2</v>
          </cell>
          <cell r="G266">
            <v>0.21315905009371428</v>
          </cell>
          <cell r="H266">
            <v>0</v>
          </cell>
          <cell r="I266">
            <v>0</v>
          </cell>
          <cell r="J266">
            <v>7.7888365714285729E-2</v>
          </cell>
          <cell r="K266">
            <v>0</v>
          </cell>
          <cell r="L266">
            <v>7.7888365714285729E-2</v>
          </cell>
          <cell r="M266">
            <v>5.3218742857142856E-2</v>
          </cell>
          <cell r="N266">
            <v>8.0000000000000002E-3</v>
          </cell>
          <cell r="O266">
            <v>6.1218742857142856E-2</v>
          </cell>
          <cell r="P266">
            <v>0</v>
          </cell>
          <cell r="Q266">
            <v>0</v>
          </cell>
          <cell r="R266">
            <v>0</v>
          </cell>
          <cell r="S266">
            <v>0</v>
          </cell>
          <cell r="T266">
            <v>0</v>
          </cell>
          <cell r="U266">
            <v>0</v>
          </cell>
          <cell r="V266">
            <v>0.35226615866514283</v>
          </cell>
        </row>
        <row r="267">
          <cell r="D267" t="str">
            <v>PERU-Depreciation, M$</v>
          </cell>
          <cell r="E267">
            <v>0.45400000000000007</v>
          </cell>
          <cell r="F267">
            <v>1.9433000000000002E-2</v>
          </cell>
          <cell r="G267">
            <v>0.47343300000000005</v>
          </cell>
          <cell r="H267">
            <v>6.6860000000000001E-3</v>
          </cell>
          <cell r="I267">
            <v>0</v>
          </cell>
          <cell r="J267">
            <v>6.7905371428571448E-2</v>
          </cell>
          <cell r="K267">
            <v>0</v>
          </cell>
          <cell r="L267">
            <v>6.7905371428571448E-2</v>
          </cell>
          <cell r="M267">
            <v>0.62900000000000011</v>
          </cell>
          <cell r="N267">
            <v>0.01</v>
          </cell>
          <cell r="O267">
            <v>0.63900000000000012</v>
          </cell>
          <cell r="P267">
            <v>0</v>
          </cell>
          <cell r="Q267">
            <v>0</v>
          </cell>
          <cell r="R267">
            <v>0</v>
          </cell>
          <cell r="S267">
            <v>0</v>
          </cell>
          <cell r="T267">
            <v>0</v>
          </cell>
          <cell r="U267">
            <v>8.0000000000000002E-3</v>
          </cell>
          <cell r="V267">
            <v>1.1950243714285718</v>
          </cell>
        </row>
        <row r="268">
          <cell r="D268" t="str">
            <v>PERU-Energy, M$</v>
          </cell>
          <cell r="E268">
            <v>7.2616228571428576E-2</v>
          </cell>
          <cell r="F268">
            <v>0</v>
          </cell>
          <cell r="G268">
            <v>7.2616228571428576E-2</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7.2616228571428576E-2</v>
          </cell>
        </row>
        <row r="269">
          <cell r="D269" t="str">
            <v>PERU-Direct Allocations from Other Business Lines (eg. FM, Chem), $M</v>
          </cell>
          <cell r="E269">
            <v>0</v>
          </cell>
          <cell r="F269">
            <v>0</v>
          </cell>
          <cell r="G269">
            <v>0</v>
          </cell>
          <cell r="H269">
            <v>0</v>
          </cell>
          <cell r="I269">
            <v>0</v>
          </cell>
          <cell r="J269">
            <v>0</v>
          </cell>
          <cell r="K269">
            <v>0</v>
          </cell>
          <cell r="L269">
            <v>0</v>
          </cell>
          <cell r="M269">
            <v>0</v>
          </cell>
          <cell r="N269">
            <v>2.375E-2</v>
          </cell>
          <cell r="O269">
            <v>2.375E-2</v>
          </cell>
          <cell r="P269">
            <v>0</v>
          </cell>
          <cell r="Q269">
            <v>0</v>
          </cell>
          <cell r="R269">
            <v>0</v>
          </cell>
          <cell r="S269">
            <v>0</v>
          </cell>
          <cell r="T269">
            <v>0</v>
          </cell>
          <cell r="U269">
            <v>0.05</v>
          </cell>
          <cell r="V269">
            <v>7.3749999999999996E-2</v>
          </cell>
        </row>
        <row r="270">
          <cell r="D270" t="str">
            <v>PERU-Freight Cost, M$</v>
          </cell>
          <cell r="E270">
            <v>0</v>
          </cell>
          <cell r="F270">
            <v>1.5079311248822858</v>
          </cell>
          <cell r="G270">
            <v>1.5079311248822858</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1.5079311248822858</v>
          </cell>
        </row>
        <row r="271">
          <cell r="D271" t="str">
            <v>PERU-Other Direct OPEX, M$</v>
          </cell>
          <cell r="E271">
            <v>0.16313782857142858</v>
          </cell>
          <cell r="F271">
            <v>0.10855446305906458</v>
          </cell>
          <cell r="G271">
            <v>0.27169229163049313</v>
          </cell>
          <cell r="H271">
            <v>4.6140092148258413E-2</v>
          </cell>
          <cell r="I271">
            <v>0</v>
          </cell>
          <cell r="J271">
            <v>5.1865554285714273E-2</v>
          </cell>
          <cell r="K271">
            <v>0</v>
          </cell>
          <cell r="L271">
            <v>5.1865554285714273E-2</v>
          </cell>
          <cell r="M271">
            <v>0.10564169142857144</v>
          </cell>
          <cell r="N271">
            <v>0.01</v>
          </cell>
          <cell r="O271">
            <v>0.11564169142857143</v>
          </cell>
          <cell r="P271">
            <v>0.17990537142857141</v>
          </cell>
          <cell r="Q271">
            <v>0</v>
          </cell>
          <cell r="R271">
            <v>0</v>
          </cell>
          <cell r="S271">
            <v>0</v>
          </cell>
          <cell r="T271">
            <v>0</v>
          </cell>
          <cell r="U271">
            <v>1.9894857142857145E-2</v>
          </cell>
          <cell r="V271">
            <v>0.68513985806446576</v>
          </cell>
        </row>
        <row r="272">
          <cell r="D272" t="str">
            <v>PERU-SQUEEZE OTHER DIRECT, M$</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-0.25067720436081942</v>
          </cell>
          <cell r="V272">
            <v>-0.25067720436081942</v>
          </cell>
        </row>
        <row r="273">
          <cell r="D273" t="str">
            <v>PERU-Total XOM and Contractor Headcount, YE#</v>
          </cell>
          <cell r="E273">
            <v>58</v>
          </cell>
          <cell r="F273">
            <v>7</v>
          </cell>
          <cell r="G273">
            <v>65</v>
          </cell>
          <cell r="H273">
            <v>2</v>
          </cell>
          <cell r="I273">
            <v>0</v>
          </cell>
          <cell r="J273">
            <v>0</v>
          </cell>
          <cell r="K273">
            <v>0</v>
          </cell>
          <cell r="L273">
            <v>0</v>
          </cell>
          <cell r="M273">
            <v>22</v>
          </cell>
          <cell r="N273">
            <v>1</v>
          </cell>
          <cell r="O273">
            <v>23</v>
          </cell>
          <cell r="P273">
            <v>1</v>
          </cell>
          <cell r="Q273">
            <v>0</v>
          </cell>
          <cell r="R273">
            <v>0</v>
          </cell>
          <cell r="S273">
            <v>0</v>
          </cell>
          <cell r="T273">
            <v>0</v>
          </cell>
          <cell r="U273">
            <v>1</v>
          </cell>
          <cell r="V273">
            <v>92</v>
          </cell>
        </row>
        <row r="274">
          <cell r="D274" t="str">
            <v>PERU-Total XOM Headcount, YE, #</v>
          </cell>
          <cell r="E274">
            <v>44</v>
          </cell>
          <cell r="F274">
            <v>7</v>
          </cell>
          <cell r="G274">
            <v>51</v>
          </cell>
          <cell r="H274">
            <v>2</v>
          </cell>
          <cell r="I274">
            <v>0</v>
          </cell>
          <cell r="J274">
            <v>0</v>
          </cell>
          <cell r="K274">
            <v>0</v>
          </cell>
          <cell r="L274">
            <v>0</v>
          </cell>
          <cell r="M274">
            <v>15</v>
          </cell>
          <cell r="N274">
            <v>1</v>
          </cell>
          <cell r="O274">
            <v>16</v>
          </cell>
          <cell r="P274">
            <v>1</v>
          </cell>
          <cell r="Q274">
            <v>0</v>
          </cell>
          <cell r="R274">
            <v>0</v>
          </cell>
          <cell r="S274">
            <v>0</v>
          </cell>
          <cell r="T274">
            <v>0</v>
          </cell>
          <cell r="U274">
            <v>1</v>
          </cell>
          <cell r="V274">
            <v>71</v>
          </cell>
        </row>
        <row r="275">
          <cell r="D275" t="str">
            <v>PERU-Contractor Headcount, YE, #</v>
          </cell>
          <cell r="E275">
            <v>14</v>
          </cell>
          <cell r="F275">
            <v>0</v>
          </cell>
          <cell r="G275">
            <v>14</v>
          </cell>
          <cell r="H275">
            <v>0</v>
          </cell>
          <cell r="I275">
            <v>0</v>
          </cell>
          <cell r="J275">
            <v>0</v>
          </cell>
          <cell r="K275">
            <v>0</v>
          </cell>
          <cell r="L275">
            <v>0</v>
          </cell>
          <cell r="M275">
            <v>7</v>
          </cell>
          <cell r="N275">
            <v>0</v>
          </cell>
          <cell r="O275">
            <v>7</v>
          </cell>
          <cell r="P275">
            <v>0</v>
          </cell>
          <cell r="Q275">
            <v>0</v>
          </cell>
          <cell r="R275">
            <v>0</v>
          </cell>
          <cell r="S275">
            <v>0</v>
          </cell>
          <cell r="T275">
            <v>0</v>
          </cell>
          <cell r="U275">
            <v>0</v>
          </cell>
          <cell r="V275">
            <v>21</v>
          </cell>
        </row>
        <row r="276">
          <cell r="D276" t="str">
            <v>TAMCO-Total - Direct  Opex, M$</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row>
        <row r="277">
          <cell r="D277" t="str">
            <v>TAMCO-Total - Salaries, Wage and Benefits, M$</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row>
        <row r="278">
          <cell r="D278" t="str">
            <v>TAMCO-Total - XOM Employee SWB, M$</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row>
        <row r="279">
          <cell r="D279" t="str">
            <v>TAMCO-Total - Contract Employee SWB, M$</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row>
        <row r="280">
          <cell r="D280" t="str">
            <v>TAMCO-Total - Employee Expenses (T&amp;E), M$</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row>
        <row r="281">
          <cell r="D281" t="str">
            <v>TAMCO-Total - Training Expenses, M$</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row>
        <row r="282">
          <cell r="D282" t="str">
            <v>TAMCO-Total - Consultancy/Professional Fees, M$</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row>
        <row r="283">
          <cell r="D283" t="str">
            <v>TAMCO-Advertising and Promotions, M$</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row>
        <row r="284">
          <cell r="D284" t="str">
            <v>TAMCO-Maintenance and Repairs, M$</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row>
        <row r="285">
          <cell r="D285" t="str">
            <v>TAMCO-Depreciation, M$</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row>
        <row r="286">
          <cell r="D286" t="str">
            <v>TAMCO-Energy, M$</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row>
        <row r="287">
          <cell r="D287" t="str">
            <v>TAMCO-Direct Allocations from Other Business Lines (eg. FM, Chem), $M</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row>
        <row r="288">
          <cell r="D288" t="str">
            <v>TAMCO-Freight Cost, M$</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row>
        <row r="289">
          <cell r="D289" t="str">
            <v>TAMCO-Other Direct OPEX, M$</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row>
        <row r="290">
          <cell r="D290" t="str">
            <v>TAMCO-SQUEEZE OTHER DIRECT, M$</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row>
        <row r="291">
          <cell r="D291" t="str">
            <v>TAMCO-Total XOM and Contractor Headcount, YE#</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row>
        <row r="292">
          <cell r="D292" t="str">
            <v>TAMCO-Total XOM Headcount, YE, #</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row>
        <row r="293">
          <cell r="D293" t="str">
            <v>TAMCO-Contractor Headcount, YE, #</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row>
        <row r="294">
          <cell r="D294" t="str">
            <v>URUGUAY-Total - Direct  Opex, M$</v>
          </cell>
          <cell r="E294">
            <v>0</v>
          </cell>
          <cell r="F294">
            <v>0</v>
          </cell>
          <cell r="G294">
            <v>0</v>
          </cell>
          <cell r="H294">
            <v>0</v>
          </cell>
          <cell r="I294">
            <v>0</v>
          </cell>
          <cell r="J294">
            <v>0</v>
          </cell>
          <cell r="K294">
            <v>0</v>
          </cell>
          <cell r="L294">
            <v>0</v>
          </cell>
          <cell r="M294">
            <v>0.62193218410795692</v>
          </cell>
          <cell r="N294">
            <v>0</v>
          </cell>
          <cell r="O294">
            <v>0.62193218410795692</v>
          </cell>
          <cell r="P294">
            <v>0</v>
          </cell>
          <cell r="Q294">
            <v>0</v>
          </cell>
          <cell r="R294">
            <v>0</v>
          </cell>
          <cell r="S294">
            <v>0</v>
          </cell>
          <cell r="T294">
            <v>0</v>
          </cell>
          <cell r="U294">
            <v>0</v>
          </cell>
          <cell r="V294">
            <v>0.62193218410795692</v>
          </cell>
        </row>
        <row r="295">
          <cell r="D295" t="str">
            <v>URUGUAY-Total - Salaries, Wage and Benefits, M$</v>
          </cell>
          <cell r="E295">
            <v>0</v>
          </cell>
          <cell r="F295">
            <v>0</v>
          </cell>
          <cell r="G295">
            <v>0</v>
          </cell>
          <cell r="H295">
            <v>0</v>
          </cell>
          <cell r="I295">
            <v>0</v>
          </cell>
          <cell r="J295">
            <v>0</v>
          </cell>
          <cell r="K295">
            <v>0</v>
          </cell>
          <cell r="L295">
            <v>0</v>
          </cell>
          <cell r="M295">
            <v>2.0225538894095597E-2</v>
          </cell>
          <cell r="N295">
            <v>0</v>
          </cell>
          <cell r="O295">
            <v>2.0225538894095597E-2</v>
          </cell>
          <cell r="P295">
            <v>0</v>
          </cell>
          <cell r="Q295">
            <v>0</v>
          </cell>
          <cell r="R295">
            <v>0</v>
          </cell>
          <cell r="S295">
            <v>0</v>
          </cell>
          <cell r="T295">
            <v>0</v>
          </cell>
          <cell r="U295">
            <v>0</v>
          </cell>
          <cell r="V295">
            <v>2.0225538894095597E-2</v>
          </cell>
        </row>
        <row r="296">
          <cell r="D296" t="str">
            <v>URUGUAY-Total - XOM Employee SWB, M$</v>
          </cell>
          <cell r="E296">
            <v>0</v>
          </cell>
          <cell r="F296">
            <v>0</v>
          </cell>
          <cell r="G296">
            <v>0</v>
          </cell>
          <cell r="H296">
            <v>0</v>
          </cell>
          <cell r="I296">
            <v>0</v>
          </cell>
          <cell r="J296">
            <v>0</v>
          </cell>
          <cell r="K296">
            <v>0</v>
          </cell>
          <cell r="L296">
            <v>0</v>
          </cell>
          <cell r="M296">
            <v>2.0225538894095597E-2</v>
          </cell>
          <cell r="N296">
            <v>0</v>
          </cell>
          <cell r="O296">
            <v>2.0225538894095597E-2</v>
          </cell>
          <cell r="P296">
            <v>0</v>
          </cell>
          <cell r="Q296">
            <v>0</v>
          </cell>
          <cell r="R296">
            <v>0</v>
          </cell>
          <cell r="S296">
            <v>0</v>
          </cell>
          <cell r="T296">
            <v>0</v>
          </cell>
          <cell r="U296">
            <v>0</v>
          </cell>
          <cell r="V296">
            <v>2.0225538894095597E-2</v>
          </cell>
        </row>
        <row r="297">
          <cell r="D297" t="str">
            <v>URUGUAY-Total - Contract Employee SWB, M$</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row>
        <row r="298">
          <cell r="D298" t="str">
            <v>URUGUAY-Total - Employee Expenses (T&amp;E), M$</v>
          </cell>
          <cell r="E298">
            <v>0</v>
          </cell>
          <cell r="F298">
            <v>0</v>
          </cell>
          <cell r="G298">
            <v>0</v>
          </cell>
          <cell r="H298">
            <v>0</v>
          </cell>
          <cell r="I298">
            <v>0</v>
          </cell>
          <cell r="J298">
            <v>0</v>
          </cell>
          <cell r="K298">
            <v>0</v>
          </cell>
          <cell r="L298">
            <v>0</v>
          </cell>
          <cell r="M298">
            <v>9.5333958138081824E-3</v>
          </cell>
          <cell r="N298">
            <v>0</v>
          </cell>
          <cell r="O298">
            <v>9.5333958138081824E-3</v>
          </cell>
          <cell r="P298">
            <v>0</v>
          </cell>
          <cell r="Q298">
            <v>0</v>
          </cell>
          <cell r="R298">
            <v>0</v>
          </cell>
          <cell r="S298">
            <v>0</v>
          </cell>
          <cell r="T298">
            <v>0</v>
          </cell>
          <cell r="U298">
            <v>0</v>
          </cell>
          <cell r="V298">
            <v>9.5333958138081824E-3</v>
          </cell>
        </row>
        <row r="299">
          <cell r="D299" t="str">
            <v>URUGUAY-Total - Training Expenses, M$</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row>
        <row r="300">
          <cell r="D300" t="str">
            <v>URUGUAY-Total - Consultancy/Professional Fees, M$</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row>
        <row r="301">
          <cell r="D301" t="str">
            <v>URUGUAY-Advertising and Promotions, M$</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row>
        <row r="302">
          <cell r="D302" t="str">
            <v>URUGUAY-Maintenance and Repairs, M$</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row>
        <row r="303">
          <cell r="D303" t="str">
            <v>URUGUAY-Depreciation, M$</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row>
        <row r="304">
          <cell r="D304" t="str">
            <v>URUGUAY-Energy, M$</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row>
        <row r="305">
          <cell r="D305" t="str">
            <v>URUGUAY-Direct Allocations from Other Business Lines (eg. FM, Chem), $M</v>
          </cell>
          <cell r="E305">
            <v>0</v>
          </cell>
          <cell r="F305">
            <v>0</v>
          </cell>
          <cell r="G305">
            <v>0</v>
          </cell>
          <cell r="H305">
            <v>0</v>
          </cell>
          <cell r="I305">
            <v>0</v>
          </cell>
          <cell r="J305">
            <v>0</v>
          </cell>
          <cell r="K305">
            <v>0</v>
          </cell>
          <cell r="L305">
            <v>0</v>
          </cell>
          <cell r="M305">
            <v>4.3200000000000002E-2</v>
          </cell>
          <cell r="N305">
            <v>0</v>
          </cell>
          <cell r="O305">
            <v>4.3200000000000002E-2</v>
          </cell>
          <cell r="P305">
            <v>0</v>
          </cell>
          <cell r="Q305">
            <v>0</v>
          </cell>
          <cell r="R305">
            <v>0</v>
          </cell>
          <cell r="S305">
            <v>0</v>
          </cell>
          <cell r="T305">
            <v>0</v>
          </cell>
          <cell r="U305">
            <v>0</v>
          </cell>
          <cell r="V305">
            <v>4.3200000000000002E-2</v>
          </cell>
        </row>
        <row r="306">
          <cell r="D306" t="str">
            <v>URUGUAY-Freight Cost, M$</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row>
        <row r="307">
          <cell r="D307" t="str">
            <v>URUGUAY-Other Direct OPEX, M$</v>
          </cell>
          <cell r="E307">
            <v>0</v>
          </cell>
          <cell r="F307">
            <v>0</v>
          </cell>
          <cell r="G307">
            <v>0</v>
          </cell>
          <cell r="H307">
            <v>0</v>
          </cell>
          <cell r="I307">
            <v>0</v>
          </cell>
          <cell r="J307">
            <v>0</v>
          </cell>
          <cell r="K307">
            <v>0</v>
          </cell>
          <cell r="L307">
            <v>0</v>
          </cell>
          <cell r="M307">
            <v>0.5489732494000531</v>
          </cell>
          <cell r="N307">
            <v>0</v>
          </cell>
          <cell r="O307">
            <v>0.5489732494000531</v>
          </cell>
          <cell r="P307">
            <v>0</v>
          </cell>
          <cell r="Q307">
            <v>0</v>
          </cell>
          <cell r="R307">
            <v>0</v>
          </cell>
          <cell r="S307">
            <v>0</v>
          </cell>
          <cell r="T307">
            <v>0</v>
          </cell>
          <cell r="U307">
            <v>0</v>
          </cell>
          <cell r="V307">
            <v>0.5489732494000531</v>
          </cell>
        </row>
        <row r="308">
          <cell r="D308" t="str">
            <v>URUGUAY-SQUEEZE OTHER DIRECT, M$</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row>
        <row r="309">
          <cell r="D309" t="str">
            <v>URUGUAY-Total XOM and Contractor Headcount, YE#</v>
          </cell>
          <cell r="E309">
            <v>0</v>
          </cell>
          <cell r="F309">
            <v>0</v>
          </cell>
          <cell r="G309">
            <v>0</v>
          </cell>
          <cell r="H309">
            <v>0</v>
          </cell>
          <cell r="I309">
            <v>0</v>
          </cell>
          <cell r="J309">
            <v>0</v>
          </cell>
          <cell r="K309">
            <v>0</v>
          </cell>
          <cell r="L309">
            <v>0</v>
          </cell>
          <cell r="M309">
            <v>1</v>
          </cell>
          <cell r="N309">
            <v>0</v>
          </cell>
          <cell r="O309">
            <v>1</v>
          </cell>
          <cell r="P309">
            <v>0</v>
          </cell>
          <cell r="Q309">
            <v>0</v>
          </cell>
          <cell r="R309">
            <v>0</v>
          </cell>
          <cell r="S309">
            <v>0</v>
          </cell>
          <cell r="T309">
            <v>0</v>
          </cell>
          <cell r="U309">
            <v>0</v>
          </cell>
          <cell r="V309">
            <v>1</v>
          </cell>
        </row>
        <row r="310">
          <cell r="D310" t="str">
            <v>URUGUAY-Total XOM Headcount, YE, #</v>
          </cell>
          <cell r="E310">
            <v>0</v>
          </cell>
          <cell r="F310">
            <v>0</v>
          </cell>
          <cell r="G310">
            <v>0</v>
          </cell>
          <cell r="H310">
            <v>0</v>
          </cell>
          <cell r="I310">
            <v>0</v>
          </cell>
          <cell r="J310">
            <v>0</v>
          </cell>
          <cell r="K310">
            <v>0</v>
          </cell>
          <cell r="L310">
            <v>0</v>
          </cell>
          <cell r="M310">
            <v>1</v>
          </cell>
          <cell r="N310">
            <v>0</v>
          </cell>
          <cell r="O310">
            <v>1</v>
          </cell>
          <cell r="P310">
            <v>0</v>
          </cell>
          <cell r="Q310">
            <v>0</v>
          </cell>
          <cell r="R310">
            <v>0</v>
          </cell>
          <cell r="S310">
            <v>0</v>
          </cell>
          <cell r="T310">
            <v>0</v>
          </cell>
          <cell r="U310">
            <v>0</v>
          </cell>
          <cell r="V310">
            <v>1</v>
          </cell>
        </row>
        <row r="311">
          <cell r="D311" t="str">
            <v>URUGUAY-Contractor Headcount, YE, #</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row>
        <row r="312">
          <cell r="D312" t="str">
            <v>VENEZUELA-Total - Direct  Opex, M$</v>
          </cell>
          <cell r="E312">
            <v>0.40127182866556838</v>
          </cell>
          <cell r="F312">
            <v>0.69486724141770595</v>
          </cell>
          <cell r="G312">
            <v>1.0961390700832743</v>
          </cell>
          <cell r="H312">
            <v>0.25913165074167421</v>
          </cell>
          <cell r="I312">
            <v>0</v>
          </cell>
          <cell r="J312">
            <v>0</v>
          </cell>
          <cell r="K312">
            <v>0</v>
          </cell>
          <cell r="L312">
            <v>0</v>
          </cell>
          <cell r="M312">
            <v>2.3682755457039129</v>
          </cell>
          <cell r="N312">
            <v>-2.3249999999999993E-2</v>
          </cell>
          <cell r="O312">
            <v>2.3450255457039129</v>
          </cell>
          <cell r="P312">
            <v>0.46345529530712531</v>
          </cell>
          <cell r="Q312">
            <v>0</v>
          </cell>
          <cell r="R312">
            <v>0</v>
          </cell>
          <cell r="S312">
            <v>0</v>
          </cell>
          <cell r="T312">
            <v>0</v>
          </cell>
          <cell r="U312">
            <v>-0.60811855405991411</v>
          </cell>
          <cell r="V312">
            <v>3.5556330077760729</v>
          </cell>
        </row>
        <row r="313">
          <cell r="D313" t="str">
            <v>VENEZUELA-Total - Salaries, Wage and Benefits, M$</v>
          </cell>
          <cell r="E313">
            <v>8.4019769357495902E-2</v>
          </cell>
          <cell r="F313">
            <v>5.3661227955731472E-2</v>
          </cell>
          <cell r="G313">
            <v>0.13768099731322736</v>
          </cell>
          <cell r="H313">
            <v>0.1213579191725371</v>
          </cell>
          <cell r="I313">
            <v>0</v>
          </cell>
          <cell r="J313">
            <v>0</v>
          </cell>
          <cell r="K313">
            <v>0</v>
          </cell>
          <cell r="L313">
            <v>0</v>
          </cell>
          <cell r="M313">
            <v>0.48116250426239709</v>
          </cell>
          <cell r="N313">
            <v>0.04</v>
          </cell>
          <cell r="O313">
            <v>0.52116250426239707</v>
          </cell>
          <cell r="P313">
            <v>0.14476465082372331</v>
          </cell>
          <cell r="Q313">
            <v>0</v>
          </cell>
          <cell r="R313">
            <v>0</v>
          </cell>
          <cell r="S313">
            <v>0</v>
          </cell>
          <cell r="T313">
            <v>0</v>
          </cell>
          <cell r="U313">
            <v>0</v>
          </cell>
          <cell r="V313">
            <v>0.92496607157188493</v>
          </cell>
        </row>
        <row r="314">
          <cell r="D314" t="str">
            <v>VENEZUELA-Total - XOM Employee SWB, M$</v>
          </cell>
          <cell r="E314">
            <v>8.4019769357495902E-2</v>
          </cell>
          <cell r="F314">
            <v>5.3661227955731472E-2</v>
          </cell>
          <cell r="G314">
            <v>0.13768099731322736</v>
          </cell>
          <cell r="H314">
            <v>9.3311839936498386E-2</v>
          </cell>
          <cell r="I314">
            <v>0</v>
          </cell>
          <cell r="J314">
            <v>0</v>
          </cell>
          <cell r="K314">
            <v>0</v>
          </cell>
          <cell r="L314">
            <v>0</v>
          </cell>
          <cell r="M314">
            <v>0.47845314749468704</v>
          </cell>
          <cell r="N314">
            <v>0.04</v>
          </cell>
          <cell r="O314">
            <v>0.51845314749468707</v>
          </cell>
          <cell r="P314">
            <v>0.13148349019769365</v>
          </cell>
          <cell r="Q314">
            <v>0</v>
          </cell>
          <cell r="R314">
            <v>0</v>
          </cell>
          <cell r="S314">
            <v>0</v>
          </cell>
          <cell r="T314">
            <v>0</v>
          </cell>
          <cell r="U314">
            <v>0</v>
          </cell>
          <cell r="V314">
            <v>0.88092947494210649</v>
          </cell>
        </row>
        <row r="315">
          <cell r="D315" t="str">
            <v>VENEZUELA-Total - Contract Employee SWB, M$</v>
          </cell>
          <cell r="E315">
            <v>0</v>
          </cell>
          <cell r="F315">
            <v>0</v>
          </cell>
          <cell r="G315">
            <v>0</v>
          </cell>
          <cell r="H315">
            <v>2.8046079236038714E-2</v>
          </cell>
          <cell r="I315">
            <v>0</v>
          </cell>
          <cell r="J315">
            <v>0</v>
          </cell>
          <cell r="K315">
            <v>0</v>
          </cell>
          <cell r="L315">
            <v>0</v>
          </cell>
          <cell r="M315">
            <v>2.7093567677100496E-3</v>
          </cell>
          <cell r="N315">
            <v>0</v>
          </cell>
          <cell r="O315">
            <v>2.7093567677100496E-3</v>
          </cell>
          <cell r="P315">
            <v>1.3281160626029657E-2</v>
          </cell>
          <cell r="Q315">
            <v>0</v>
          </cell>
          <cell r="R315">
            <v>0</v>
          </cell>
          <cell r="S315">
            <v>0</v>
          </cell>
          <cell r="T315">
            <v>0</v>
          </cell>
          <cell r="U315">
            <v>0</v>
          </cell>
          <cell r="V315">
            <v>4.4036596629778421E-2</v>
          </cell>
        </row>
        <row r="316">
          <cell r="D316" t="str">
            <v>VENEZUELA-Total - Employee Expenses (T&amp;E), M$</v>
          </cell>
          <cell r="E316">
            <v>0</v>
          </cell>
          <cell r="F316">
            <v>1.9192904046789548E-2</v>
          </cell>
          <cell r="G316">
            <v>1.9192904046789548E-2</v>
          </cell>
          <cell r="H316">
            <v>6.8949705601326267E-2</v>
          </cell>
          <cell r="I316">
            <v>0</v>
          </cell>
          <cell r="J316">
            <v>0</v>
          </cell>
          <cell r="K316">
            <v>0</v>
          </cell>
          <cell r="L316">
            <v>0</v>
          </cell>
          <cell r="M316">
            <v>0.39200000000000002</v>
          </cell>
          <cell r="N316">
            <v>0.01</v>
          </cell>
          <cell r="O316">
            <v>0.40200000000000002</v>
          </cell>
          <cell r="P316">
            <v>8.4694632749999985E-2</v>
          </cell>
          <cell r="Q316">
            <v>0</v>
          </cell>
          <cell r="R316">
            <v>0</v>
          </cell>
          <cell r="S316">
            <v>0</v>
          </cell>
          <cell r="T316">
            <v>0</v>
          </cell>
          <cell r="U316">
            <v>0</v>
          </cell>
          <cell r="V316">
            <v>0.57483724239811584</v>
          </cell>
        </row>
        <row r="317">
          <cell r="D317" t="str">
            <v>VENEZUELA-Total - Training Expenses, M$</v>
          </cell>
          <cell r="E317">
            <v>8.5667215815485986E-3</v>
          </cell>
          <cell r="F317">
            <v>1.8121878051004943E-3</v>
          </cell>
          <cell r="G317">
            <v>1.0378909386649093E-2</v>
          </cell>
          <cell r="H317">
            <v>2.3208828193986817E-2</v>
          </cell>
          <cell r="I317">
            <v>0</v>
          </cell>
          <cell r="J317">
            <v>0</v>
          </cell>
          <cell r="K317">
            <v>0</v>
          </cell>
          <cell r="L317">
            <v>0</v>
          </cell>
          <cell r="M317">
            <v>2.390608912685338E-2</v>
          </cell>
          <cell r="N317">
            <v>5.0000000000000001E-3</v>
          </cell>
          <cell r="O317">
            <v>2.8906089126853381E-2</v>
          </cell>
          <cell r="P317">
            <v>1.6264609666680394E-2</v>
          </cell>
          <cell r="Q317">
            <v>0</v>
          </cell>
          <cell r="R317">
            <v>0</v>
          </cell>
          <cell r="S317">
            <v>0</v>
          </cell>
          <cell r="T317">
            <v>0</v>
          </cell>
          <cell r="U317">
            <v>0</v>
          </cell>
          <cell r="V317">
            <v>7.8758436374169682E-2</v>
          </cell>
        </row>
        <row r="318">
          <cell r="D318" t="str">
            <v>VENEZUELA-Total - Consultancy/Professional Fees, M$</v>
          </cell>
          <cell r="E318">
            <v>3.0313014827018123E-2</v>
          </cell>
          <cell r="F318">
            <v>0</v>
          </cell>
          <cell r="G318">
            <v>3.0313014827018123E-2</v>
          </cell>
          <cell r="H318">
            <v>0</v>
          </cell>
          <cell r="I318">
            <v>0</v>
          </cell>
          <cell r="J318">
            <v>0</v>
          </cell>
          <cell r="K318">
            <v>0</v>
          </cell>
          <cell r="L318">
            <v>0</v>
          </cell>
          <cell r="M318">
            <v>3.3202901565074133E-2</v>
          </cell>
          <cell r="N318">
            <v>5.0000000000000001E-3</v>
          </cell>
          <cell r="O318">
            <v>3.8202901565074131E-2</v>
          </cell>
          <cell r="P318">
            <v>1.1886965999999999E-2</v>
          </cell>
          <cell r="Q318">
            <v>0</v>
          </cell>
          <cell r="R318">
            <v>0</v>
          </cell>
          <cell r="S318">
            <v>0</v>
          </cell>
          <cell r="T318">
            <v>0</v>
          </cell>
          <cell r="U318">
            <v>0</v>
          </cell>
          <cell r="V318">
            <v>8.0402882392092256E-2</v>
          </cell>
        </row>
        <row r="319">
          <cell r="D319" t="str">
            <v>VENEZUELA-Advertising and Promotions, M$</v>
          </cell>
          <cell r="E319">
            <v>0</v>
          </cell>
          <cell r="F319">
            <v>0</v>
          </cell>
          <cell r="G319">
            <v>0</v>
          </cell>
          <cell r="H319">
            <v>0</v>
          </cell>
          <cell r="I319">
            <v>0</v>
          </cell>
          <cell r="J319">
            <v>0</v>
          </cell>
          <cell r="K319">
            <v>0</v>
          </cell>
          <cell r="L319">
            <v>0</v>
          </cell>
          <cell r="M319">
            <v>0.96515365815486009</v>
          </cell>
          <cell r="N319">
            <v>0</v>
          </cell>
          <cell r="O319">
            <v>0.96515365815486009</v>
          </cell>
          <cell r="P319">
            <v>0</v>
          </cell>
          <cell r="Q319">
            <v>0</v>
          </cell>
          <cell r="R319">
            <v>0</v>
          </cell>
          <cell r="S319">
            <v>0</v>
          </cell>
          <cell r="T319">
            <v>0</v>
          </cell>
          <cell r="U319">
            <v>0</v>
          </cell>
          <cell r="V319">
            <v>0.96515365815486009</v>
          </cell>
        </row>
        <row r="320">
          <cell r="D320" t="str">
            <v>VENEZUELA-Maintenance and Repairs, M$</v>
          </cell>
          <cell r="E320">
            <v>0</v>
          </cell>
          <cell r="F320">
            <v>9.25696895634267E-4</v>
          </cell>
          <cell r="G320">
            <v>9.25696895634267E-4</v>
          </cell>
          <cell r="H320">
            <v>0</v>
          </cell>
          <cell r="I320">
            <v>0</v>
          </cell>
          <cell r="J320">
            <v>0</v>
          </cell>
          <cell r="K320">
            <v>0</v>
          </cell>
          <cell r="L320">
            <v>0</v>
          </cell>
          <cell r="M320">
            <v>5.3124642504118628E-2</v>
          </cell>
          <cell r="N320">
            <v>3.0000000000000001E-3</v>
          </cell>
          <cell r="O320">
            <v>5.6124642504118631E-2</v>
          </cell>
          <cell r="P320">
            <v>0</v>
          </cell>
          <cell r="Q320">
            <v>0</v>
          </cell>
          <cell r="R320">
            <v>0</v>
          </cell>
          <cell r="S320">
            <v>0</v>
          </cell>
          <cell r="T320">
            <v>0</v>
          </cell>
          <cell r="U320">
            <v>0</v>
          </cell>
          <cell r="V320">
            <v>5.7050339399752896E-2</v>
          </cell>
        </row>
        <row r="321">
          <cell r="D321" t="str">
            <v>VENEZUELA-Depreciation, M$</v>
          </cell>
          <cell r="E321">
            <v>3.599999999999999E-2</v>
          </cell>
          <cell r="F321">
            <v>0</v>
          </cell>
          <cell r="G321">
            <v>3.599999999999999E-2</v>
          </cell>
          <cell r="H321">
            <v>0</v>
          </cell>
          <cell r="I321">
            <v>0</v>
          </cell>
          <cell r="J321">
            <v>0</v>
          </cell>
          <cell r="K321">
            <v>0</v>
          </cell>
          <cell r="L321">
            <v>0</v>
          </cell>
          <cell r="M321">
            <v>0.19196812438220759</v>
          </cell>
          <cell r="N321">
            <v>2E-3</v>
          </cell>
          <cell r="O321">
            <v>0.19396812438220759</v>
          </cell>
          <cell r="P321">
            <v>2.8992174093904451E-3</v>
          </cell>
          <cell r="Q321">
            <v>0</v>
          </cell>
          <cell r="R321">
            <v>0</v>
          </cell>
          <cell r="S321">
            <v>0</v>
          </cell>
          <cell r="T321">
            <v>0</v>
          </cell>
          <cell r="U321">
            <v>0</v>
          </cell>
          <cell r="V321">
            <v>0.23286734179159804</v>
          </cell>
        </row>
        <row r="322">
          <cell r="D322" t="str">
            <v>VENEZUELA-Energy, M$</v>
          </cell>
          <cell r="E322">
            <v>7.3805601317957163E-3</v>
          </cell>
          <cell r="F322">
            <v>0</v>
          </cell>
          <cell r="G322">
            <v>7.3805601317957163E-3</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7.3805601317957163E-3</v>
          </cell>
        </row>
        <row r="323">
          <cell r="D323" t="str">
            <v>VENEZUELA-Direct Allocations from Other Business Lines (eg. FM, Chem), $M</v>
          </cell>
          <cell r="E323">
            <v>0</v>
          </cell>
          <cell r="F323">
            <v>0</v>
          </cell>
          <cell r="G323">
            <v>0</v>
          </cell>
          <cell r="H323">
            <v>0</v>
          </cell>
          <cell r="I323">
            <v>0</v>
          </cell>
          <cell r="J323">
            <v>0</v>
          </cell>
          <cell r="K323">
            <v>0</v>
          </cell>
          <cell r="L323">
            <v>0</v>
          </cell>
          <cell r="M323">
            <v>0</v>
          </cell>
          <cell r="N323">
            <v>6.3750000000000001E-2</v>
          </cell>
          <cell r="O323">
            <v>6.3750000000000001E-2</v>
          </cell>
          <cell r="P323">
            <v>0</v>
          </cell>
          <cell r="Q323">
            <v>0</v>
          </cell>
          <cell r="R323">
            <v>0</v>
          </cell>
          <cell r="S323">
            <v>0</v>
          </cell>
          <cell r="T323">
            <v>0</v>
          </cell>
          <cell r="U323">
            <v>0</v>
          </cell>
          <cell r="V323">
            <v>6.3750000000000001E-2</v>
          </cell>
        </row>
        <row r="324">
          <cell r="D324" t="str">
            <v>VENEZUELA-Freight Cost, M$</v>
          </cell>
          <cell r="E324">
            <v>0</v>
          </cell>
          <cell r="F324">
            <v>0.40724876142164956</v>
          </cell>
          <cell r="G324">
            <v>0.40724876142164956</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0.40724876142164956</v>
          </cell>
        </row>
        <row r="325">
          <cell r="D325" t="str">
            <v>VENEZUELA-Other Direct OPEX, M$</v>
          </cell>
          <cell r="E325">
            <v>0.23499176276771006</v>
          </cell>
          <cell r="F325">
            <v>0.21202646329280059</v>
          </cell>
          <cell r="G325">
            <v>0.44701822606051067</v>
          </cell>
          <cell r="H325">
            <v>4.5615197773824043E-2</v>
          </cell>
          <cell r="I325">
            <v>0</v>
          </cell>
          <cell r="J325">
            <v>0</v>
          </cell>
          <cell r="K325">
            <v>0</v>
          </cell>
          <cell r="L325">
            <v>0</v>
          </cell>
          <cell r="M325">
            <v>0.227757625708402</v>
          </cell>
          <cell r="N325">
            <v>-0.152</v>
          </cell>
          <cell r="O325">
            <v>7.5757625708401999E-2</v>
          </cell>
          <cell r="P325">
            <v>0.20294521865733117</v>
          </cell>
          <cell r="Q325">
            <v>0</v>
          </cell>
          <cell r="R325">
            <v>0</v>
          </cell>
          <cell r="S325">
            <v>0</v>
          </cell>
          <cell r="T325">
            <v>0</v>
          </cell>
          <cell r="U325">
            <v>0</v>
          </cell>
          <cell r="V325">
            <v>0.77133626820006784</v>
          </cell>
        </row>
        <row r="326">
          <cell r="D326" t="str">
            <v>VENEZUELA-SQUEEZE OTHER DIRECT, M$</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-0.60811855405991411</v>
          </cell>
          <cell r="V326">
            <v>-0.60811855405991411</v>
          </cell>
        </row>
        <row r="327">
          <cell r="D327" t="str">
            <v>VENEZUELA-Total XOM and Contractor Headcount, YE#</v>
          </cell>
          <cell r="E327">
            <v>4</v>
          </cell>
          <cell r="F327">
            <v>3</v>
          </cell>
          <cell r="G327">
            <v>7</v>
          </cell>
          <cell r="H327">
            <v>4</v>
          </cell>
          <cell r="I327">
            <v>0</v>
          </cell>
          <cell r="J327">
            <v>0</v>
          </cell>
          <cell r="K327">
            <v>0</v>
          </cell>
          <cell r="L327">
            <v>0</v>
          </cell>
          <cell r="M327">
            <v>13</v>
          </cell>
          <cell r="N327">
            <v>0</v>
          </cell>
          <cell r="O327">
            <v>13</v>
          </cell>
          <cell r="P327">
            <v>2</v>
          </cell>
          <cell r="Q327">
            <v>0</v>
          </cell>
          <cell r="R327">
            <v>0</v>
          </cell>
          <cell r="S327">
            <v>0</v>
          </cell>
          <cell r="T327">
            <v>0</v>
          </cell>
          <cell r="U327">
            <v>1</v>
          </cell>
          <cell r="V327">
            <v>27</v>
          </cell>
        </row>
        <row r="328">
          <cell r="D328" t="str">
            <v>VENEZUELA-Total XOM Headcount, YE, #</v>
          </cell>
          <cell r="E328">
            <v>3</v>
          </cell>
          <cell r="F328">
            <v>2</v>
          </cell>
          <cell r="G328">
            <v>5</v>
          </cell>
          <cell r="H328">
            <v>4</v>
          </cell>
          <cell r="I328">
            <v>0</v>
          </cell>
          <cell r="J328">
            <v>0</v>
          </cell>
          <cell r="K328">
            <v>0</v>
          </cell>
          <cell r="L328">
            <v>0</v>
          </cell>
          <cell r="M328">
            <v>12</v>
          </cell>
          <cell r="N328">
            <v>0</v>
          </cell>
          <cell r="O328">
            <v>12</v>
          </cell>
          <cell r="P328">
            <v>2</v>
          </cell>
          <cell r="Q328">
            <v>0</v>
          </cell>
          <cell r="R328">
            <v>0</v>
          </cell>
          <cell r="S328">
            <v>0</v>
          </cell>
          <cell r="T328">
            <v>0</v>
          </cell>
          <cell r="U328">
            <v>1</v>
          </cell>
          <cell r="V328">
            <v>24</v>
          </cell>
        </row>
        <row r="329">
          <cell r="D329" t="str">
            <v>VENEZUELA-Contractor Headcount, YE, #</v>
          </cell>
          <cell r="E329">
            <v>1</v>
          </cell>
          <cell r="F329">
            <v>1</v>
          </cell>
          <cell r="G329">
            <v>2</v>
          </cell>
          <cell r="H329">
            <v>0</v>
          </cell>
          <cell r="I329">
            <v>0</v>
          </cell>
          <cell r="J329">
            <v>0</v>
          </cell>
          <cell r="K329">
            <v>0</v>
          </cell>
          <cell r="L329">
            <v>0</v>
          </cell>
          <cell r="M329">
            <v>1</v>
          </cell>
          <cell r="N329">
            <v>0</v>
          </cell>
          <cell r="O329">
            <v>1</v>
          </cell>
          <cell r="P329">
            <v>0</v>
          </cell>
          <cell r="Q329">
            <v>0</v>
          </cell>
          <cell r="R329">
            <v>0</v>
          </cell>
          <cell r="S329">
            <v>0</v>
          </cell>
          <cell r="T329">
            <v>0</v>
          </cell>
          <cell r="U329">
            <v>0</v>
          </cell>
          <cell r="V329">
            <v>3</v>
          </cell>
        </row>
        <row r="330">
          <cell r="D330" t="str">
            <v>TRADER - AS-Total - Direct  Opex, M$</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row>
        <row r="331">
          <cell r="D331" t="str">
            <v>TRADER - AS-Total - Salaries, Wage and Benefits, M$</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row>
        <row r="332">
          <cell r="D332" t="str">
            <v>TRADER - AS-Total - XOM Employee SWB, M$</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row>
        <row r="333">
          <cell r="D333" t="str">
            <v>TRADER - AS-Total - Contract Employee SWB, M$</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row>
        <row r="334">
          <cell r="D334" t="str">
            <v>TRADER - AS-Total - Employee Expenses (T&amp;E), M$</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row>
        <row r="335">
          <cell r="D335" t="str">
            <v>TRADER - AS-Total - Training Expenses, M$</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row>
        <row r="336">
          <cell r="D336" t="str">
            <v>TRADER - AS-Total - Consultancy/Professional Fees, M$</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row>
        <row r="337">
          <cell r="D337" t="str">
            <v>TRADER - AS-Advertising and Promotions, M$</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row>
        <row r="338">
          <cell r="D338" t="str">
            <v>TRADER - AS-Maintenance and Repairs, M$</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row>
        <row r="339">
          <cell r="D339" t="str">
            <v>TRADER - AS-Depreciation, M$</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row>
        <row r="340">
          <cell r="D340" t="str">
            <v>TRADER - AS-Energy, M$</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row>
        <row r="341">
          <cell r="D341" t="str">
            <v>TRADER - AS-Direct Allocations from Other Business Lines (eg. FM, Chem), $M</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row>
        <row r="342">
          <cell r="D342" t="str">
            <v>TRADER - AS-Freight Cost, M$</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row>
        <row r="343">
          <cell r="D343" t="str">
            <v>TRADER - AS-Other Direct OPEX, M$</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row>
        <row r="344">
          <cell r="D344" t="str">
            <v>TRADER - AS-SQUEEZE OTHER DIRECT, M$</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row>
        <row r="345">
          <cell r="D345" t="str">
            <v>TRADER - AS-Total XOM and Contractor Headcount, YE#</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row>
        <row r="346">
          <cell r="D346" t="str">
            <v>TRADER - AS-Total XOM Headcount, YE, #</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row>
        <row r="347">
          <cell r="D347" t="str">
            <v>TRADER - AS-Contractor Headcount, YE, #</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row>
        <row r="348">
          <cell r="D348" t="str">
            <v>HQ - AS-Total - Direct  Opex, M$</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row>
        <row r="349">
          <cell r="D349" t="str">
            <v>HQ - AS-Total - Salaries, Wage and Benefits, M$</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row>
        <row r="350">
          <cell r="D350" t="str">
            <v>HQ - AS-Total - XOM Employee SWB, M$</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row>
        <row r="351">
          <cell r="D351" t="str">
            <v>HQ - AS-Total - Contract Employee SWB, M$</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row>
        <row r="352">
          <cell r="D352" t="str">
            <v>HQ - AS-Total - Employee Expenses (T&amp;E), M$</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row>
        <row r="353">
          <cell r="D353" t="str">
            <v>HQ - AS-Total - Training Expenses, M$</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row>
        <row r="354">
          <cell r="D354" t="str">
            <v>HQ - AS-Total - Consultancy/Professional Fees, M$</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row>
        <row r="355">
          <cell r="D355" t="str">
            <v>HQ - AS-Advertising and Promotions, M$</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row>
        <row r="356">
          <cell r="D356" t="str">
            <v>HQ - AS-Maintenance and Repairs, M$</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row>
        <row r="357">
          <cell r="D357" t="str">
            <v>HQ - AS-Depreciation, M$</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row>
        <row r="358">
          <cell r="D358" t="str">
            <v>HQ - AS-Energy, M$</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row>
        <row r="359">
          <cell r="D359" t="str">
            <v>HQ - AS-Direct Allocations from Other Business Lines (eg. FM, Chem), $M</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row>
        <row r="360">
          <cell r="D360" t="str">
            <v>HQ - AS-Freight Cost, M$</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row>
        <row r="361">
          <cell r="D361" t="str">
            <v>HQ - AS-Other Direct OPEX, M$</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row>
        <row r="362">
          <cell r="D362" t="str">
            <v>HQ - AS-SQUEEZE OTHER DIRECT, M$</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row>
        <row r="363">
          <cell r="D363" t="str">
            <v>HQ - AS-Total XOM and Contractor Headcount, YE#</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row>
        <row r="364">
          <cell r="D364" t="str">
            <v>HQ - AS-Total XOM Headcount, YE, #</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row>
        <row r="365">
          <cell r="D365" t="str">
            <v>HQ - AS-Contractor Headcount, YE, #</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row>
        <row r="366">
          <cell r="D366" t="str">
            <v>AMERICAS SOUTH ADJ-Total - Direct  Opex, M$</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-0.10849999999999999</v>
          </cell>
          <cell r="V366">
            <v>-0.10849999999999999</v>
          </cell>
        </row>
        <row r="367">
          <cell r="D367" t="str">
            <v>AMERICAS SOUTH ADJ-Total - Salaries, Wage and Benefits, M$</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row>
        <row r="368">
          <cell r="D368" t="str">
            <v>AMERICAS SOUTH ADJ-Total - XOM Employee SWB, M$</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row>
        <row r="369">
          <cell r="D369" t="str">
            <v>AMERICAS SOUTH ADJ-Total - Contract Employee SWB, M$</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row>
        <row r="370">
          <cell r="D370" t="str">
            <v>AMERICAS SOUTH ADJ-Total - Employee Expenses (T&amp;E), M$</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row>
        <row r="371">
          <cell r="D371" t="str">
            <v>AMERICAS SOUTH ADJ-Total - Training Expenses, M$</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row>
        <row r="372">
          <cell r="D372" t="str">
            <v>AMERICAS SOUTH ADJ-Total - Consultancy/Professional Fees, M$</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row>
        <row r="373">
          <cell r="D373" t="str">
            <v>AMERICAS SOUTH ADJ-Advertising and Promotions, M$</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row>
        <row r="374">
          <cell r="D374" t="str">
            <v>AMERICAS SOUTH ADJ-Maintenance and Repairs, M$</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row>
        <row r="375">
          <cell r="D375" t="str">
            <v>AMERICAS SOUTH ADJ-Depreciation, M$</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row>
        <row r="376">
          <cell r="D376" t="str">
            <v>AMERICAS SOUTH ADJ-Energy, M$</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row>
        <row r="377">
          <cell r="D377" t="str">
            <v>AMERICAS SOUTH ADJ-Direct Allocations from Other Business Lines (eg. FM, Chem), $M</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row>
        <row r="378">
          <cell r="D378" t="str">
            <v>AMERICAS SOUTH ADJ-Freight Cost, M$</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row>
        <row r="379">
          <cell r="D379" t="str">
            <v>AMERICAS SOUTH ADJ-Other Direct OPEX, M$</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row>
        <row r="380">
          <cell r="D380" t="str">
            <v>AMERICAS SOUTH ADJ-SQUEEZE OTHER DIRECT, M$</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-0.10849999999999999</v>
          </cell>
          <cell r="V380">
            <v>-0.10849999999999999</v>
          </cell>
        </row>
        <row r="381">
          <cell r="D381" t="str">
            <v>AMERICAS SOUTH ADJ-Total XOM and Contractor Headcount, YE#</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row>
        <row r="382">
          <cell r="D382" t="str">
            <v>AMERICAS SOUTH ADJ-Total XOM Headcount, YE, #</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row>
        <row r="383">
          <cell r="D383" t="str">
            <v>AMERICAS SOUTH ADJ-Contractor Headcount, YE, #</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row>
        <row r="384">
          <cell r="D384" t="str">
            <v>IOL-Total - Direct  Opex, M$</v>
          </cell>
          <cell r="E384">
            <v>25.564539609200001</v>
          </cell>
          <cell r="F384">
            <v>35.078820000000007</v>
          </cell>
          <cell r="G384">
            <v>60.643359609199997</v>
          </cell>
          <cell r="H384">
            <v>3.2449599999999998</v>
          </cell>
          <cell r="I384">
            <v>2.3802720000000006</v>
          </cell>
          <cell r="J384">
            <v>3.570408</v>
          </cell>
          <cell r="K384">
            <v>0.41969600000000007</v>
          </cell>
          <cell r="L384">
            <v>6.3703760000000003</v>
          </cell>
          <cell r="M384">
            <v>11.100932000000002</v>
          </cell>
          <cell r="N384">
            <v>0</v>
          </cell>
          <cell r="O384">
            <v>11.100932000000002</v>
          </cell>
          <cell r="P384">
            <v>5.3664667583999996</v>
          </cell>
          <cell r="Q384">
            <v>0</v>
          </cell>
          <cell r="R384">
            <v>0</v>
          </cell>
          <cell r="S384">
            <v>1.5181</v>
          </cell>
          <cell r="T384">
            <v>1.5181</v>
          </cell>
          <cell r="U384">
            <v>-4.2281155702211572</v>
          </cell>
          <cell r="V384">
            <v>84.016078797378839</v>
          </cell>
        </row>
        <row r="385">
          <cell r="D385" t="str">
            <v>IOL-Total - Salaries, Wage and Benefits, M$</v>
          </cell>
          <cell r="E385">
            <v>12.879828109200004</v>
          </cell>
          <cell r="F385">
            <v>3.5050600000000003</v>
          </cell>
          <cell r="G385">
            <v>16.384888109200002</v>
          </cell>
          <cell r="H385">
            <v>0</v>
          </cell>
          <cell r="I385">
            <v>0</v>
          </cell>
          <cell r="J385">
            <v>0</v>
          </cell>
          <cell r="K385">
            <v>0</v>
          </cell>
          <cell r="L385">
            <v>0</v>
          </cell>
          <cell r="M385">
            <v>4.9877320000000003</v>
          </cell>
          <cell r="N385">
            <v>0</v>
          </cell>
          <cell r="O385">
            <v>4.9877320000000003</v>
          </cell>
          <cell r="P385">
            <v>2.5240240000000003</v>
          </cell>
          <cell r="Q385">
            <v>0</v>
          </cell>
          <cell r="R385">
            <v>0</v>
          </cell>
          <cell r="S385">
            <v>1.1352599999999999</v>
          </cell>
          <cell r="T385">
            <v>1.1352599999999999</v>
          </cell>
          <cell r="U385">
            <v>0.4556</v>
          </cell>
          <cell r="V385">
            <v>25.487504109200003</v>
          </cell>
        </row>
        <row r="386">
          <cell r="D386" t="str">
            <v>IOL-Total - XOM Employee SWB, M$</v>
          </cell>
          <cell r="E386">
            <v>12.650182589200003</v>
          </cell>
          <cell r="F386">
            <v>3.4200600000000003</v>
          </cell>
          <cell r="G386">
            <v>16.070242589200003</v>
          </cell>
          <cell r="H386">
            <v>0</v>
          </cell>
          <cell r="I386">
            <v>0</v>
          </cell>
          <cell r="J386">
            <v>0</v>
          </cell>
          <cell r="K386">
            <v>0</v>
          </cell>
          <cell r="L386">
            <v>0</v>
          </cell>
          <cell r="M386">
            <v>4.9843320000000002</v>
          </cell>
          <cell r="N386">
            <v>0</v>
          </cell>
          <cell r="O386">
            <v>4.9843320000000002</v>
          </cell>
          <cell r="P386">
            <v>2.4186240000000003</v>
          </cell>
          <cell r="Q386">
            <v>0</v>
          </cell>
          <cell r="R386">
            <v>0</v>
          </cell>
          <cell r="S386">
            <v>1.1352599999999999</v>
          </cell>
          <cell r="T386">
            <v>1.1352599999999999</v>
          </cell>
          <cell r="U386">
            <v>0.30599999999999999</v>
          </cell>
          <cell r="V386">
            <v>24.914458589200002</v>
          </cell>
        </row>
        <row r="387">
          <cell r="D387" t="str">
            <v>IOL-Total - Contract Employee SWB, M$</v>
          </cell>
          <cell r="E387">
            <v>0.22964551999999999</v>
          </cell>
          <cell r="F387">
            <v>8.5000000000000006E-2</v>
          </cell>
          <cell r="G387">
            <v>0.31464552000000001</v>
          </cell>
          <cell r="H387">
            <v>0</v>
          </cell>
          <cell r="I387">
            <v>0</v>
          </cell>
          <cell r="J387">
            <v>0</v>
          </cell>
          <cell r="K387">
            <v>0</v>
          </cell>
          <cell r="L387">
            <v>0</v>
          </cell>
          <cell r="M387">
            <v>3.4000000000000002E-3</v>
          </cell>
          <cell r="N387">
            <v>0</v>
          </cell>
          <cell r="O387">
            <v>3.4000000000000002E-3</v>
          </cell>
          <cell r="P387">
            <v>0.10540000000000001</v>
          </cell>
          <cell r="Q387">
            <v>0</v>
          </cell>
          <cell r="R387">
            <v>0</v>
          </cell>
          <cell r="S387">
            <v>0</v>
          </cell>
          <cell r="T387">
            <v>0</v>
          </cell>
          <cell r="U387">
            <v>0.14960000000000001</v>
          </cell>
          <cell r="V387">
            <v>0.57304551999999997</v>
          </cell>
        </row>
        <row r="388">
          <cell r="D388" t="str">
            <v>IOL-Total - Employee Expenses (T&amp;E), M$</v>
          </cell>
          <cell r="E388">
            <v>0.16427100000000003</v>
          </cell>
          <cell r="F388">
            <v>8.9080000000000006E-2</v>
          </cell>
          <cell r="G388">
            <v>0.25335100000000005</v>
          </cell>
          <cell r="H388">
            <v>0</v>
          </cell>
          <cell r="I388">
            <v>0</v>
          </cell>
          <cell r="J388">
            <v>0</v>
          </cell>
          <cell r="K388">
            <v>0</v>
          </cell>
          <cell r="L388">
            <v>0</v>
          </cell>
          <cell r="M388">
            <v>0.70584000000000002</v>
          </cell>
          <cell r="N388">
            <v>0</v>
          </cell>
          <cell r="O388">
            <v>0.70584000000000002</v>
          </cell>
          <cell r="P388">
            <v>0.2278</v>
          </cell>
          <cell r="Q388">
            <v>0</v>
          </cell>
          <cell r="R388">
            <v>0</v>
          </cell>
          <cell r="S388">
            <v>0.18768000000000001</v>
          </cell>
          <cell r="T388">
            <v>0.18768000000000001</v>
          </cell>
          <cell r="U388">
            <v>0</v>
          </cell>
          <cell r="V388">
            <v>1.3746710000000002</v>
          </cell>
        </row>
        <row r="389">
          <cell r="D389" t="str">
            <v>IOL-Total - Training Expenses, M$</v>
          </cell>
          <cell r="E389">
            <v>1.1645000000000001E-2</v>
          </cell>
          <cell r="F389">
            <v>1.0880000000000001E-2</v>
          </cell>
          <cell r="G389">
            <v>2.2525000000000003E-2</v>
          </cell>
          <cell r="H389">
            <v>0</v>
          </cell>
          <cell r="I389">
            <v>0</v>
          </cell>
          <cell r="J389">
            <v>0</v>
          </cell>
          <cell r="K389">
            <v>0</v>
          </cell>
          <cell r="L389">
            <v>0</v>
          </cell>
          <cell r="M389">
            <v>5.1680000000000004E-2</v>
          </cell>
          <cell r="N389">
            <v>0</v>
          </cell>
          <cell r="O389">
            <v>5.1680000000000004E-2</v>
          </cell>
          <cell r="P389">
            <v>4.7600000000000003E-2</v>
          </cell>
          <cell r="Q389">
            <v>0</v>
          </cell>
          <cell r="R389">
            <v>0</v>
          </cell>
          <cell r="S389">
            <v>1.3600000000000001E-2</v>
          </cell>
          <cell r="T389">
            <v>1.3600000000000001E-2</v>
          </cell>
          <cell r="U389">
            <v>0</v>
          </cell>
          <cell r="V389">
            <v>0.135405</v>
          </cell>
        </row>
        <row r="390">
          <cell r="D390" t="str">
            <v>IOL-Total - Consultancy/Professional Fees, M$</v>
          </cell>
          <cell r="E390">
            <v>0.17095200000000002</v>
          </cell>
          <cell r="F390">
            <v>4.7600000000000003E-2</v>
          </cell>
          <cell r="G390">
            <v>0.21855200000000002</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0.21855200000000002</v>
          </cell>
        </row>
        <row r="391">
          <cell r="D391" t="str">
            <v>IOL-Advertising and Promotions, M$</v>
          </cell>
          <cell r="E391">
            <v>0</v>
          </cell>
          <cell r="F391">
            <v>0</v>
          </cell>
          <cell r="G391">
            <v>0</v>
          </cell>
          <cell r="H391">
            <v>0</v>
          </cell>
          <cell r="I391">
            <v>0</v>
          </cell>
          <cell r="J391">
            <v>0</v>
          </cell>
          <cell r="K391">
            <v>0</v>
          </cell>
          <cell r="L391">
            <v>0</v>
          </cell>
          <cell r="M391">
            <v>0</v>
          </cell>
          <cell r="N391">
            <v>0</v>
          </cell>
          <cell r="O391">
            <v>0</v>
          </cell>
          <cell r="P391">
            <v>2.0474800000000002</v>
          </cell>
          <cell r="Q391">
            <v>0</v>
          </cell>
          <cell r="R391">
            <v>0</v>
          </cell>
          <cell r="S391">
            <v>0</v>
          </cell>
          <cell r="T391">
            <v>0</v>
          </cell>
          <cell r="U391">
            <v>0</v>
          </cell>
          <cell r="V391">
            <v>2.0474800000000002</v>
          </cell>
        </row>
        <row r="392">
          <cell r="D392" t="str">
            <v>IOL-Maintenance and Repairs, M$</v>
          </cell>
          <cell r="E392">
            <v>1.2126440000000001</v>
          </cell>
          <cell r="F392">
            <v>0.21148000000000003</v>
          </cell>
          <cell r="G392">
            <v>1.4241240000000002</v>
          </cell>
          <cell r="H392">
            <v>0</v>
          </cell>
          <cell r="I392">
            <v>0</v>
          </cell>
          <cell r="J392">
            <v>0</v>
          </cell>
          <cell r="K392">
            <v>0</v>
          </cell>
          <cell r="L392">
            <v>0</v>
          </cell>
          <cell r="M392">
            <v>0.13600000000000001</v>
          </cell>
          <cell r="N392">
            <v>0</v>
          </cell>
          <cell r="O392">
            <v>0.13600000000000001</v>
          </cell>
          <cell r="P392">
            <v>0</v>
          </cell>
          <cell r="Q392">
            <v>0</v>
          </cell>
          <cell r="R392">
            <v>0</v>
          </cell>
          <cell r="S392">
            <v>0</v>
          </cell>
          <cell r="T392">
            <v>0</v>
          </cell>
          <cell r="U392">
            <v>0</v>
          </cell>
          <cell r="V392">
            <v>1.5601240000000001</v>
          </cell>
        </row>
        <row r="393">
          <cell r="D393" t="str">
            <v>IOL-Depreciation, M$</v>
          </cell>
          <cell r="E393">
            <v>3.7784880000000007</v>
          </cell>
          <cell r="F393">
            <v>0.11968000000000001</v>
          </cell>
          <cell r="G393">
            <v>3.898168000000001</v>
          </cell>
          <cell r="H393">
            <v>0</v>
          </cell>
          <cell r="I393">
            <v>0</v>
          </cell>
          <cell r="J393">
            <v>0</v>
          </cell>
          <cell r="K393">
            <v>0</v>
          </cell>
          <cell r="L393">
            <v>0</v>
          </cell>
          <cell r="M393">
            <v>6.3920000000000005E-2</v>
          </cell>
          <cell r="N393">
            <v>0</v>
          </cell>
          <cell r="O393">
            <v>6.3920000000000005E-2</v>
          </cell>
          <cell r="P393">
            <v>0.15640000000000001</v>
          </cell>
          <cell r="Q393">
            <v>0</v>
          </cell>
          <cell r="R393">
            <v>0</v>
          </cell>
          <cell r="S393">
            <v>0</v>
          </cell>
          <cell r="T393">
            <v>0</v>
          </cell>
          <cell r="U393">
            <v>0</v>
          </cell>
          <cell r="V393">
            <v>4.118488000000001</v>
          </cell>
        </row>
        <row r="394">
          <cell r="D394" t="str">
            <v>IOL-Energy, M$</v>
          </cell>
          <cell r="E394">
            <v>4.2018900000000006</v>
          </cell>
          <cell r="F394">
            <v>0</v>
          </cell>
          <cell r="G394">
            <v>4.2018900000000006</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4.2018900000000006</v>
          </cell>
        </row>
        <row r="395">
          <cell r="D395" t="str">
            <v>IOL-Direct Allocations from Other Business Lines (eg. FM, Chem), $M</v>
          </cell>
          <cell r="E395">
            <v>0.95540000000000014</v>
          </cell>
          <cell r="F395">
            <v>1.6088800000000001</v>
          </cell>
          <cell r="G395">
            <v>2.5642800000000001</v>
          </cell>
          <cell r="H395">
            <v>0</v>
          </cell>
          <cell r="I395">
            <v>0</v>
          </cell>
          <cell r="J395">
            <v>0</v>
          </cell>
          <cell r="K395">
            <v>0</v>
          </cell>
          <cell r="L395">
            <v>0</v>
          </cell>
          <cell r="M395">
            <v>0.20060000000000003</v>
          </cell>
          <cell r="N395">
            <v>0</v>
          </cell>
          <cell r="O395">
            <v>0.20060000000000003</v>
          </cell>
          <cell r="P395">
            <v>0</v>
          </cell>
          <cell r="Q395">
            <v>0</v>
          </cell>
          <cell r="R395">
            <v>0</v>
          </cell>
          <cell r="S395">
            <v>0</v>
          </cell>
          <cell r="T395">
            <v>0</v>
          </cell>
          <cell r="U395">
            <v>0</v>
          </cell>
          <cell r="V395">
            <v>2.7648800000000002</v>
          </cell>
        </row>
        <row r="396">
          <cell r="D396" t="str">
            <v>IOL-Freight Cost, M$</v>
          </cell>
          <cell r="E396">
            <v>0</v>
          </cell>
          <cell r="F396">
            <v>27.077600000000004</v>
          </cell>
          <cell r="G396">
            <v>27.077600000000004</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27.077600000000004</v>
          </cell>
        </row>
        <row r="397">
          <cell r="D397" t="str">
            <v>IOL-Other Direct OPEX, M$</v>
          </cell>
          <cell r="E397">
            <v>2.189421499999995</v>
          </cell>
          <cell r="F397">
            <v>2.4085600000000005</v>
          </cell>
          <cell r="G397">
            <v>4.5979814999999959</v>
          </cell>
          <cell r="H397">
            <v>3.2449599999999998</v>
          </cell>
          <cell r="I397">
            <v>2.3802720000000006</v>
          </cell>
          <cell r="J397">
            <v>3.570408</v>
          </cell>
          <cell r="K397">
            <v>0.41969600000000007</v>
          </cell>
          <cell r="L397">
            <v>6.3703760000000003</v>
          </cell>
          <cell r="M397">
            <v>4.9551600000000011</v>
          </cell>
          <cell r="N397">
            <v>0</v>
          </cell>
          <cell r="O397">
            <v>4.9551600000000011</v>
          </cell>
          <cell r="P397">
            <v>0.3631627583999994</v>
          </cell>
          <cell r="Q397">
            <v>0</v>
          </cell>
          <cell r="R397">
            <v>0</v>
          </cell>
          <cell r="S397">
            <v>0.18156</v>
          </cell>
          <cell r="T397">
            <v>0.18156</v>
          </cell>
          <cell r="U397">
            <v>0.10200000000000001</v>
          </cell>
          <cell r="V397">
            <v>19.815200258399997</v>
          </cell>
        </row>
        <row r="398">
          <cell r="D398" t="str">
            <v>IOL-SQUEEZE OTHER DIRECT, M$</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-4.7857155702211571</v>
          </cell>
          <cell r="V398">
            <v>-4.7857155702211571</v>
          </cell>
        </row>
        <row r="399">
          <cell r="D399" t="str">
            <v>IOL-Total XOM and Contractor Headcount, YE#</v>
          </cell>
          <cell r="E399">
            <v>195</v>
          </cell>
          <cell r="F399">
            <v>0</v>
          </cell>
          <cell r="G399">
            <v>195</v>
          </cell>
          <cell r="H399">
            <v>53</v>
          </cell>
          <cell r="I399">
            <v>13</v>
          </cell>
          <cell r="J399">
            <v>0</v>
          </cell>
          <cell r="K399">
            <v>4</v>
          </cell>
          <cell r="L399">
            <v>17</v>
          </cell>
          <cell r="M399">
            <v>62</v>
          </cell>
          <cell r="N399">
            <v>0</v>
          </cell>
          <cell r="O399">
            <v>62</v>
          </cell>
          <cell r="P399">
            <v>23</v>
          </cell>
          <cell r="Q399">
            <v>0</v>
          </cell>
          <cell r="R399">
            <v>0</v>
          </cell>
          <cell r="S399">
            <v>0</v>
          </cell>
          <cell r="T399">
            <v>0</v>
          </cell>
          <cell r="U399">
            <v>11</v>
          </cell>
          <cell r="V399">
            <v>361</v>
          </cell>
        </row>
        <row r="400">
          <cell r="D400" t="str">
            <v>IOL-Total XOM Headcount, YE, #</v>
          </cell>
          <cell r="E400">
            <v>182</v>
          </cell>
          <cell r="F400">
            <v>0</v>
          </cell>
          <cell r="G400">
            <v>182</v>
          </cell>
          <cell r="H400">
            <v>46</v>
          </cell>
          <cell r="I400">
            <v>13</v>
          </cell>
          <cell r="J400">
            <v>0</v>
          </cell>
          <cell r="K400">
            <v>4</v>
          </cell>
          <cell r="L400">
            <v>17</v>
          </cell>
          <cell r="M400">
            <v>62</v>
          </cell>
          <cell r="N400">
            <v>0</v>
          </cell>
          <cell r="O400">
            <v>62</v>
          </cell>
          <cell r="P400">
            <v>23</v>
          </cell>
          <cell r="Q400">
            <v>0</v>
          </cell>
          <cell r="R400">
            <v>0</v>
          </cell>
          <cell r="S400">
            <v>0</v>
          </cell>
          <cell r="T400">
            <v>0</v>
          </cell>
          <cell r="U400">
            <v>9</v>
          </cell>
          <cell r="V400">
            <v>339</v>
          </cell>
        </row>
        <row r="401">
          <cell r="D401" t="str">
            <v>IOL-Contractor Headcount, YE, #</v>
          </cell>
          <cell r="E401">
            <v>13</v>
          </cell>
          <cell r="F401">
            <v>0</v>
          </cell>
          <cell r="G401">
            <v>13</v>
          </cell>
          <cell r="H401">
            <v>7</v>
          </cell>
          <cell r="I401">
            <v>0</v>
          </cell>
          <cell r="J401">
            <v>0</v>
          </cell>
          <cell r="K401">
            <v>0</v>
          </cell>
          <cell r="L401">
            <v>0</v>
          </cell>
          <cell r="M401">
            <v>0</v>
          </cell>
          <cell r="N401">
            <v>0</v>
          </cell>
          <cell r="O401">
            <v>0</v>
          </cell>
          <cell r="P401">
            <v>0</v>
          </cell>
          <cell r="Q401">
            <v>0</v>
          </cell>
          <cell r="R401">
            <v>0</v>
          </cell>
          <cell r="S401">
            <v>0</v>
          </cell>
          <cell r="T401">
            <v>0</v>
          </cell>
          <cell r="U401">
            <v>2</v>
          </cell>
          <cell r="V401">
            <v>22</v>
          </cell>
        </row>
        <row r="402">
          <cell r="D402" t="str">
            <v>TRADER - IOL-Total - Direct  Opex, M$</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row>
        <row r="403">
          <cell r="D403" t="str">
            <v>TRADER - IOL-Total - Salaries, Wage and Benefits, M$</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row>
        <row r="404">
          <cell r="D404" t="str">
            <v>TRADER - IOL-Total - XOM Employee SWB, M$</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row>
        <row r="405">
          <cell r="D405" t="str">
            <v>TRADER - IOL-Total - Contract Employee SWB, M$</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row>
        <row r="406">
          <cell r="D406" t="str">
            <v>TRADER - IOL-Total - Employee Expenses (T&amp;E), M$</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row>
        <row r="407">
          <cell r="D407" t="str">
            <v>TRADER - IOL-Total - Training Expenses, M$</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row>
        <row r="408">
          <cell r="D408" t="str">
            <v>TRADER - IOL-Total - Consultancy/Professional Fees, M$</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row>
        <row r="409">
          <cell r="D409" t="str">
            <v>TRADER - IOL-Advertising and Promotions, M$</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row>
        <row r="410">
          <cell r="D410" t="str">
            <v>TRADER - IOL-Maintenance and Repairs, M$</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row>
        <row r="411">
          <cell r="D411" t="str">
            <v>TRADER - IOL-Depreciation, M$</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row>
        <row r="412">
          <cell r="D412" t="str">
            <v>TRADER - IOL-Energy, M$</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row>
        <row r="413">
          <cell r="D413" t="str">
            <v>TRADER - IOL-Direct Allocations from Other Business Lines (eg. FM, Chem), $M</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row>
        <row r="414">
          <cell r="D414" t="str">
            <v>TRADER - IOL-Freight Cost, M$</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row>
        <row r="415">
          <cell r="D415" t="str">
            <v>TRADER - IOL-Other Direct OPEX, M$</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row>
        <row r="416">
          <cell r="D416" t="str">
            <v>TRADER - IOL-SQUEEZE OTHER DIRECT, M$</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row>
        <row r="417">
          <cell r="D417" t="str">
            <v>TRADER - IOL-Total XOM and Contractor Headcount, YE#</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row>
        <row r="418">
          <cell r="D418" t="str">
            <v>TRADER - IOL-Total XOM Headcount, YE, #</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row>
        <row r="419">
          <cell r="D419" t="str">
            <v>TRADER - IOL-Contractor Headcount, YE, #</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row>
        <row r="420">
          <cell r="D420" t="str">
            <v>HQ - IOL-Total - Direct  Opex, M$</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row>
        <row r="421">
          <cell r="D421" t="str">
            <v>HQ - IOL-Total - Salaries, Wage and Benefits, M$</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row>
        <row r="422">
          <cell r="D422" t="str">
            <v>HQ - IOL-Total - XOM Employee SWB, M$</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row>
        <row r="423">
          <cell r="D423" t="str">
            <v>HQ - IOL-Total - Contract Employee SWB, M$</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row>
        <row r="424">
          <cell r="D424" t="str">
            <v>HQ - IOL-Total - Employee Expenses (T&amp;E), M$</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row>
        <row r="425">
          <cell r="D425" t="str">
            <v>HQ - IOL-Total - Training Expenses, M$</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row>
        <row r="426">
          <cell r="D426" t="str">
            <v>HQ - IOL-Total - Consultancy/Professional Fees, M$</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row>
        <row r="427">
          <cell r="D427" t="str">
            <v>HQ - IOL-Advertising and Promotions, M$</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row>
        <row r="428">
          <cell r="D428" t="str">
            <v>HQ - IOL-Maintenance and Repairs, M$</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row>
        <row r="429">
          <cell r="D429" t="str">
            <v>HQ - IOL-Depreciation, M$</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row>
        <row r="430">
          <cell r="D430" t="str">
            <v>HQ - IOL-Energy, M$</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row>
        <row r="431">
          <cell r="D431" t="str">
            <v>HQ - IOL-Direct Allocations from Other Business Lines (eg. FM, Chem), $M</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row>
        <row r="432">
          <cell r="D432" t="str">
            <v>HQ - IOL-Freight Cost, M$</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row>
        <row r="433">
          <cell r="D433" t="str">
            <v>HQ - IOL-Other Direct OPEX, M$</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row>
        <row r="434">
          <cell r="D434" t="str">
            <v>HQ - IOL-SQUEEZE OTHER DIRECT, M$</v>
          </cell>
          <cell r="E434">
            <v>0</v>
          </cell>
          <cell r="F434">
            <v>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row>
        <row r="435">
          <cell r="D435" t="str">
            <v>HQ - IOL-Total XOM and Contractor Headcount, YE#</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row>
        <row r="436">
          <cell r="D436" t="str">
            <v>HQ - IOL-Total XOM Headcount, YE, #</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row>
        <row r="437">
          <cell r="D437" t="str">
            <v>HQ - IOL-Contractor Headcount, YE, #</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row>
        <row r="438">
          <cell r="D438" t="str">
            <v>IOL ADJ-Total - Direct  Opex, M$</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row>
        <row r="439">
          <cell r="D439" t="str">
            <v>IOL ADJ-Total - Salaries, Wage and Benefits, M$</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row>
        <row r="440">
          <cell r="D440" t="str">
            <v>IOL ADJ-Total - XOM Employee SWB, M$</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row>
        <row r="441">
          <cell r="D441" t="str">
            <v>IOL ADJ-Total - Contract Employee SWB, M$</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row>
        <row r="442">
          <cell r="D442" t="str">
            <v>IOL ADJ-Total - Employee Expenses (T&amp;E), M$</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row>
        <row r="443">
          <cell r="D443" t="str">
            <v>IOL ADJ-Total - Training Expenses, M$</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row>
        <row r="444">
          <cell r="D444" t="str">
            <v>IOL ADJ-Total - Consultancy/Professional Fees, M$</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row>
        <row r="445">
          <cell r="D445" t="str">
            <v>IOL ADJ-Advertising and Promotions, M$</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row>
        <row r="446">
          <cell r="D446" t="str">
            <v>IOL ADJ-Maintenance and Repairs, M$</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row>
        <row r="447">
          <cell r="D447" t="str">
            <v>IOL ADJ-Depreciation, M$</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row>
        <row r="448">
          <cell r="D448" t="str">
            <v>IOL ADJ-Energy, M$</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row>
        <row r="449">
          <cell r="D449" t="str">
            <v>IOL ADJ-Direct Allocations from Other Business Lines (eg. FM, Chem), $M</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row>
        <row r="450">
          <cell r="D450" t="str">
            <v>IOL ADJ-Freight Cost, M$</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row>
        <row r="451">
          <cell r="D451" t="str">
            <v>IOL ADJ-Other Direct OPEX, M$</v>
          </cell>
          <cell r="E451">
            <v>0</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row>
        <row r="452">
          <cell r="D452" t="str">
            <v>IOL ADJ-SQUEEZE OTHER DIRECT, M$</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row>
        <row r="453">
          <cell r="D453" t="str">
            <v>IOL ADJ-Total XOM and Contractor Headcount, YE#</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row>
        <row r="454">
          <cell r="D454" t="str">
            <v>IOL ADJ-Total XOM Headcount, YE, #</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row>
        <row r="455">
          <cell r="D455" t="str">
            <v>IOL ADJ-Contractor Headcount, YE, #</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row>
        <row r="456">
          <cell r="D456" t="str">
            <v>AUSTRIA-Total - Direct  Opex, M$</v>
          </cell>
          <cell r="E456">
            <v>1.6840949920622004</v>
          </cell>
          <cell r="F456">
            <v>3.0030000000000001</v>
          </cell>
          <cell r="G456">
            <v>4.6870949920622014</v>
          </cell>
          <cell r="H456">
            <v>0.89576999970000004</v>
          </cell>
          <cell r="I456">
            <v>0.201041</v>
          </cell>
          <cell r="J456">
            <v>1.6060873317099999E-2</v>
          </cell>
          <cell r="K456">
            <v>0</v>
          </cell>
          <cell r="L456">
            <v>0.21710187331709999</v>
          </cell>
          <cell r="M456">
            <v>3.7628690000000002</v>
          </cell>
          <cell r="N456">
            <v>0.163768</v>
          </cell>
          <cell r="O456">
            <v>3.9266370000000004</v>
          </cell>
          <cell r="P456">
            <v>0</v>
          </cell>
          <cell r="Q456">
            <v>0</v>
          </cell>
          <cell r="R456">
            <v>1.2070999999999985E-2</v>
          </cell>
          <cell r="S456">
            <v>0.28799999999999998</v>
          </cell>
          <cell r="T456">
            <v>0.30007099999999998</v>
          </cell>
          <cell r="U456">
            <v>3.6283979999999985</v>
          </cell>
          <cell r="V456">
            <v>13.655072865079299</v>
          </cell>
        </row>
        <row r="457">
          <cell r="D457" t="str">
            <v>AUSTRIA-Total - Salaries, Wage and Benefits, M$</v>
          </cell>
          <cell r="E457">
            <v>8.7384486090000005E-2</v>
          </cell>
          <cell r="F457">
            <v>0</v>
          </cell>
          <cell r="G457">
            <v>8.7384486090000005E-2</v>
          </cell>
          <cell r="H457">
            <v>0</v>
          </cell>
          <cell r="I457">
            <v>0.112565</v>
          </cell>
          <cell r="J457">
            <v>1.1890292199999999E-2</v>
          </cell>
          <cell r="K457">
            <v>0</v>
          </cell>
          <cell r="L457">
            <v>0.1244552922</v>
          </cell>
          <cell r="M457">
            <v>1.5017670000000001</v>
          </cell>
          <cell r="N457">
            <v>0</v>
          </cell>
          <cell r="O457">
            <v>1.5017670000000001</v>
          </cell>
          <cell r="P457">
            <v>0</v>
          </cell>
          <cell r="Q457">
            <v>0</v>
          </cell>
          <cell r="R457">
            <v>0.100285</v>
          </cell>
          <cell r="S457">
            <v>0</v>
          </cell>
          <cell r="T457">
            <v>0.100285</v>
          </cell>
          <cell r="U457">
            <v>6.0088000000000003E-2</v>
          </cell>
          <cell r="V457">
            <v>1.8739797782899998</v>
          </cell>
        </row>
        <row r="458">
          <cell r="D458" t="str">
            <v>AUSTRIA-Total - XOM Employee SWB, M$</v>
          </cell>
          <cell r="E458">
            <v>0</v>
          </cell>
          <cell r="F458">
            <v>0</v>
          </cell>
          <cell r="G458">
            <v>0</v>
          </cell>
          <cell r="H458">
            <v>0</v>
          </cell>
          <cell r="I458">
            <v>0.112565</v>
          </cell>
          <cell r="J458">
            <v>0</v>
          </cell>
          <cell r="K458">
            <v>0</v>
          </cell>
          <cell r="L458">
            <v>0.112565</v>
          </cell>
          <cell r="M458">
            <v>1.34562</v>
          </cell>
          <cell r="N458">
            <v>0</v>
          </cell>
          <cell r="O458">
            <v>1.34562</v>
          </cell>
          <cell r="P458">
            <v>0</v>
          </cell>
          <cell r="Q458">
            <v>0</v>
          </cell>
          <cell r="R458">
            <v>0.100285</v>
          </cell>
          <cell r="S458">
            <v>0</v>
          </cell>
          <cell r="T458">
            <v>0.100285</v>
          </cell>
          <cell r="U458">
            <v>6.0088000000000003E-2</v>
          </cell>
          <cell r="V458">
            <v>1.6185579999999999</v>
          </cell>
        </row>
        <row r="459">
          <cell r="D459" t="str">
            <v>AUSTRIA-Total - Contract Employee SWB, M$</v>
          </cell>
          <cell r="E459">
            <v>8.7384486090000005E-2</v>
          </cell>
          <cell r="F459">
            <v>0</v>
          </cell>
          <cell r="G459">
            <v>8.7384486090000005E-2</v>
          </cell>
          <cell r="H459">
            <v>0</v>
          </cell>
          <cell r="I459">
            <v>0</v>
          </cell>
          <cell r="J459">
            <v>1.1890292199999999E-2</v>
          </cell>
          <cell r="K459">
            <v>0</v>
          </cell>
          <cell r="L459">
            <v>1.1890292199999999E-2</v>
          </cell>
          <cell r="M459">
            <v>0.15614700000000001</v>
          </cell>
          <cell r="N459">
            <v>0</v>
          </cell>
          <cell r="O459">
            <v>0.15614700000000001</v>
          </cell>
          <cell r="P459">
            <v>0</v>
          </cell>
          <cell r="Q459">
            <v>0</v>
          </cell>
          <cell r="R459">
            <v>0</v>
          </cell>
          <cell r="S459">
            <v>0</v>
          </cell>
          <cell r="T459">
            <v>0</v>
          </cell>
          <cell r="U459">
            <v>0</v>
          </cell>
          <cell r="V459">
            <v>0.25542177829000001</v>
          </cell>
        </row>
        <row r="460">
          <cell r="D460" t="str">
            <v>AUSTRIA-Total - Employee Expenses (T&amp;E), M$</v>
          </cell>
          <cell r="E460">
            <v>0</v>
          </cell>
          <cell r="F460">
            <v>0</v>
          </cell>
          <cell r="G460">
            <v>0</v>
          </cell>
          <cell r="H460">
            <v>0</v>
          </cell>
          <cell r="I460">
            <v>2.3344E-2</v>
          </cell>
          <cell r="J460">
            <v>0</v>
          </cell>
          <cell r="K460">
            <v>0</v>
          </cell>
          <cell r="L460">
            <v>2.3344E-2</v>
          </cell>
          <cell r="M460">
            <v>0.53216700000000006</v>
          </cell>
          <cell r="N460">
            <v>0</v>
          </cell>
          <cell r="O460">
            <v>0.53216700000000006</v>
          </cell>
          <cell r="P460">
            <v>0</v>
          </cell>
          <cell r="Q460">
            <v>0</v>
          </cell>
          <cell r="R460">
            <v>2.0153999999999998E-2</v>
          </cell>
          <cell r="S460">
            <v>0</v>
          </cell>
          <cell r="T460">
            <v>2.0153999999999998E-2</v>
          </cell>
          <cell r="U460">
            <v>6.2859999999999999E-3</v>
          </cell>
          <cell r="V460">
            <v>0.58195100000000011</v>
          </cell>
        </row>
        <row r="461">
          <cell r="D461" t="str">
            <v>AUSTRIA-Total - Training Expenses, M$</v>
          </cell>
          <cell r="E461">
            <v>0</v>
          </cell>
          <cell r="F461">
            <v>0</v>
          </cell>
          <cell r="G461">
            <v>0</v>
          </cell>
          <cell r="H461">
            <v>0</v>
          </cell>
          <cell r="I461">
            <v>0</v>
          </cell>
          <cell r="J461">
            <v>0</v>
          </cell>
          <cell r="K461">
            <v>0</v>
          </cell>
          <cell r="L461">
            <v>0</v>
          </cell>
          <cell r="M461">
            <v>7.417E-3</v>
          </cell>
          <cell r="N461">
            <v>0</v>
          </cell>
          <cell r="O461">
            <v>7.417E-3</v>
          </cell>
          <cell r="P461">
            <v>0</v>
          </cell>
          <cell r="Q461">
            <v>0</v>
          </cell>
          <cell r="R461">
            <v>0</v>
          </cell>
          <cell r="S461">
            <v>0</v>
          </cell>
          <cell r="T461">
            <v>0</v>
          </cell>
          <cell r="U461">
            <v>0</v>
          </cell>
          <cell r="V461">
            <v>7.417E-3</v>
          </cell>
        </row>
        <row r="462">
          <cell r="D462" t="str">
            <v>AUSTRIA-Total - Consultancy/Professional Fees, M$</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row>
        <row r="463">
          <cell r="D463" t="str">
            <v>AUSTRIA-Advertising and Promotions, M$</v>
          </cell>
          <cell r="E463">
            <v>0</v>
          </cell>
          <cell r="F463">
            <v>0</v>
          </cell>
          <cell r="G463">
            <v>0</v>
          </cell>
          <cell r="H463">
            <v>0</v>
          </cell>
          <cell r="I463">
            <v>0</v>
          </cell>
          <cell r="J463">
            <v>0</v>
          </cell>
          <cell r="K463">
            <v>0</v>
          </cell>
          <cell r="L463">
            <v>0</v>
          </cell>
          <cell r="M463">
            <v>0.23950100000000002</v>
          </cell>
          <cell r="N463">
            <v>3.3E-4</v>
          </cell>
          <cell r="O463">
            <v>0.23983100000000002</v>
          </cell>
          <cell r="P463">
            <v>0</v>
          </cell>
          <cell r="Q463">
            <v>0</v>
          </cell>
          <cell r="R463">
            <v>0</v>
          </cell>
          <cell r="S463">
            <v>0</v>
          </cell>
          <cell r="T463">
            <v>0</v>
          </cell>
          <cell r="U463">
            <v>0</v>
          </cell>
          <cell r="V463">
            <v>0.23983100000000002</v>
          </cell>
        </row>
        <row r="464">
          <cell r="D464" t="str">
            <v>AUSTRIA-Maintenance and Repairs, M$</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row>
        <row r="465">
          <cell r="D465" t="str">
            <v>AUSTRIA-Depreciation, M$</v>
          </cell>
          <cell r="E465">
            <v>0</v>
          </cell>
          <cell r="F465">
            <v>0</v>
          </cell>
          <cell r="G465">
            <v>0</v>
          </cell>
          <cell r="H465">
            <v>0</v>
          </cell>
          <cell r="I465">
            <v>0</v>
          </cell>
          <cell r="J465">
            <v>0</v>
          </cell>
          <cell r="K465">
            <v>0</v>
          </cell>
          <cell r="L465">
            <v>0</v>
          </cell>
          <cell r="M465">
            <v>2.0000000000000002E-5</v>
          </cell>
          <cell r="N465">
            <v>0</v>
          </cell>
          <cell r="O465">
            <v>2.0000000000000002E-5</v>
          </cell>
          <cell r="P465">
            <v>0</v>
          </cell>
          <cell r="Q465">
            <v>0</v>
          </cell>
          <cell r="R465">
            <v>0</v>
          </cell>
          <cell r="S465">
            <v>0</v>
          </cell>
          <cell r="T465">
            <v>0</v>
          </cell>
          <cell r="U465">
            <v>6.862E-3</v>
          </cell>
          <cell r="V465">
            <v>6.8820000000000001E-3</v>
          </cell>
        </row>
        <row r="466">
          <cell r="D466" t="str">
            <v>AUSTRIA-Energy, M$</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row>
        <row r="467">
          <cell r="D467" t="str">
            <v>AUSTRIA-Direct Allocations from Other Business Lines (eg. FM, Chem), $M</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row>
        <row r="468">
          <cell r="D468" t="str">
            <v>AUSTRIA-Freight Cost, M$</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row>
        <row r="469">
          <cell r="D469" t="str">
            <v>AUSTRIA-Other Direct OPEX, M$</v>
          </cell>
          <cell r="E469">
            <v>1.5967105059722004</v>
          </cell>
          <cell r="F469">
            <v>3.0030000000000001</v>
          </cell>
          <cell r="G469">
            <v>4.599710505972201</v>
          </cell>
          <cell r="H469">
            <v>0.89576999970000004</v>
          </cell>
          <cell r="I469">
            <v>6.5131999999999995E-2</v>
          </cell>
          <cell r="J469">
            <v>4.1705811171000003E-3</v>
          </cell>
          <cell r="K469">
            <v>0</v>
          </cell>
          <cell r="L469">
            <v>6.9302581117099998E-2</v>
          </cell>
          <cell r="M469">
            <v>1.4819969999999998</v>
          </cell>
          <cell r="N469">
            <v>0.163438</v>
          </cell>
          <cell r="O469">
            <v>1.6454349999999998</v>
          </cell>
          <cell r="P469">
            <v>0</v>
          </cell>
          <cell r="Q469">
            <v>0</v>
          </cell>
          <cell r="R469">
            <v>-0.10836800000000001</v>
          </cell>
          <cell r="S469">
            <v>0.28799999999999998</v>
          </cell>
          <cell r="T469">
            <v>0.17963199999999996</v>
          </cell>
          <cell r="U469">
            <v>3.5551620000000002</v>
          </cell>
          <cell r="V469">
            <v>10.945012086789301</v>
          </cell>
        </row>
        <row r="470">
          <cell r="D470" t="str">
            <v>AUSTRIA-SQUEEZE OTHER DIRECT, M$</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-1.7763568394002505E-15</v>
          </cell>
          <cell r="V470">
            <v>-1.7763568394002505E-15</v>
          </cell>
        </row>
        <row r="471">
          <cell r="D471" t="str">
            <v>AUSTRIA-Total XOM and Contractor Headcount, YE#</v>
          </cell>
          <cell r="E471">
            <v>0</v>
          </cell>
          <cell r="F471">
            <v>0</v>
          </cell>
          <cell r="G471">
            <v>0</v>
          </cell>
          <cell r="H471">
            <v>0</v>
          </cell>
          <cell r="I471">
            <v>1</v>
          </cell>
          <cell r="J471">
            <v>0</v>
          </cell>
          <cell r="K471">
            <v>0</v>
          </cell>
          <cell r="L471">
            <v>1</v>
          </cell>
          <cell r="M471">
            <v>14</v>
          </cell>
          <cell r="N471">
            <v>0</v>
          </cell>
          <cell r="O471">
            <v>14</v>
          </cell>
          <cell r="P471">
            <v>0</v>
          </cell>
          <cell r="Q471">
            <v>0</v>
          </cell>
          <cell r="R471">
            <v>1</v>
          </cell>
          <cell r="S471">
            <v>0</v>
          </cell>
          <cell r="T471">
            <v>1</v>
          </cell>
          <cell r="U471">
            <v>1</v>
          </cell>
          <cell r="V471">
            <v>17</v>
          </cell>
        </row>
        <row r="472">
          <cell r="D472" t="str">
            <v>AUSTRIA-Total XOM Headcount, YE, #</v>
          </cell>
          <cell r="E472">
            <v>0</v>
          </cell>
          <cell r="F472">
            <v>0</v>
          </cell>
          <cell r="G472">
            <v>0</v>
          </cell>
          <cell r="H472">
            <v>0</v>
          </cell>
          <cell r="I472">
            <v>1</v>
          </cell>
          <cell r="J472">
            <v>0</v>
          </cell>
          <cell r="K472">
            <v>0</v>
          </cell>
          <cell r="L472">
            <v>1</v>
          </cell>
          <cell r="M472">
            <v>14</v>
          </cell>
          <cell r="N472">
            <v>0</v>
          </cell>
          <cell r="O472">
            <v>14</v>
          </cell>
          <cell r="P472">
            <v>0</v>
          </cell>
          <cell r="Q472">
            <v>0</v>
          </cell>
          <cell r="R472">
            <v>1</v>
          </cell>
          <cell r="S472">
            <v>0</v>
          </cell>
          <cell r="T472">
            <v>1</v>
          </cell>
          <cell r="U472">
            <v>0</v>
          </cell>
          <cell r="V472">
            <v>16</v>
          </cell>
        </row>
        <row r="473">
          <cell r="D473" t="str">
            <v>AUSTRIA-Contractor Headcount, YE, #</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1</v>
          </cell>
          <cell r="V473">
            <v>1</v>
          </cell>
        </row>
        <row r="474">
          <cell r="D474" t="str">
            <v>BALKANS-Total - Direct  Opex, M$</v>
          </cell>
          <cell r="E474">
            <v>0</v>
          </cell>
          <cell r="F474">
            <v>0.83919999999999995</v>
          </cell>
          <cell r="G474">
            <v>0.83919999999999995</v>
          </cell>
          <cell r="H474">
            <v>0.20372699999999999</v>
          </cell>
          <cell r="I474">
            <v>0</v>
          </cell>
          <cell r="J474">
            <v>0</v>
          </cell>
          <cell r="K474">
            <v>0</v>
          </cell>
          <cell r="L474">
            <v>0</v>
          </cell>
          <cell r="M474">
            <v>5.0275268484179314</v>
          </cell>
          <cell r="N474">
            <v>0</v>
          </cell>
          <cell r="O474">
            <v>5.0275268484179314</v>
          </cell>
          <cell r="P474">
            <v>9.7599999999999992E-2</v>
          </cell>
          <cell r="Q474">
            <v>0</v>
          </cell>
          <cell r="R474">
            <v>1.5158206795802128E-7</v>
          </cell>
          <cell r="S474">
            <v>0</v>
          </cell>
          <cell r="T474">
            <v>1.5158206795802128E-7</v>
          </cell>
          <cell r="U474">
            <v>0.4092000000000009</v>
          </cell>
          <cell r="V474">
            <v>6.5772540000000017</v>
          </cell>
        </row>
        <row r="475">
          <cell r="D475" t="str">
            <v>BALKANS-Total - Salaries, Wage and Benefits, M$</v>
          </cell>
          <cell r="E475">
            <v>0</v>
          </cell>
          <cell r="F475">
            <v>7.2800000000000004E-2</v>
          </cell>
          <cell r="G475">
            <v>7.2800000000000004E-2</v>
          </cell>
          <cell r="H475">
            <v>0.19419400000000001</v>
          </cell>
          <cell r="I475">
            <v>0</v>
          </cell>
          <cell r="J475">
            <v>0</v>
          </cell>
          <cell r="K475">
            <v>0</v>
          </cell>
          <cell r="L475">
            <v>0</v>
          </cell>
          <cell r="M475">
            <v>0.60200984841793204</v>
          </cell>
          <cell r="N475">
            <v>0</v>
          </cell>
          <cell r="O475">
            <v>0.60200984841793204</v>
          </cell>
          <cell r="P475">
            <v>6.7199999999999996E-2</v>
          </cell>
          <cell r="Q475">
            <v>0</v>
          </cell>
          <cell r="R475">
            <v>1.5158206795802128E-7</v>
          </cell>
          <cell r="S475">
            <v>0</v>
          </cell>
          <cell r="T475">
            <v>1.5158206795802128E-7</v>
          </cell>
          <cell r="U475">
            <v>0.36720000000000003</v>
          </cell>
          <cell r="V475">
            <v>1.3034040000000002</v>
          </cell>
        </row>
        <row r="476">
          <cell r="D476" t="str">
            <v>BALKANS-Total - XOM Employee SWB, M$</v>
          </cell>
          <cell r="E476">
            <v>0</v>
          </cell>
          <cell r="F476">
            <v>7.2800000000000004E-2</v>
          </cell>
          <cell r="G476">
            <v>7.2800000000000004E-2</v>
          </cell>
          <cell r="H476">
            <v>0.19419400000000001</v>
          </cell>
          <cell r="I476">
            <v>0</v>
          </cell>
          <cell r="J476">
            <v>0</v>
          </cell>
          <cell r="K476">
            <v>0</v>
          </cell>
          <cell r="L476">
            <v>0</v>
          </cell>
          <cell r="M476">
            <v>0.49880984841793208</v>
          </cell>
          <cell r="N476">
            <v>0</v>
          </cell>
          <cell r="O476">
            <v>0.49880984841793208</v>
          </cell>
          <cell r="P476">
            <v>6.7199999999999996E-2</v>
          </cell>
          <cell r="Q476">
            <v>0</v>
          </cell>
          <cell r="R476">
            <v>1.5158206795802128E-7</v>
          </cell>
          <cell r="S476">
            <v>0</v>
          </cell>
          <cell r="T476">
            <v>1.5158206795802128E-7</v>
          </cell>
          <cell r="U476">
            <v>0.36720000000000003</v>
          </cell>
          <cell r="V476">
            <v>1.2002040000000003</v>
          </cell>
        </row>
        <row r="477">
          <cell r="D477" t="str">
            <v>BALKANS-Total - Contract Employee SWB, M$</v>
          </cell>
          <cell r="E477">
            <v>0</v>
          </cell>
          <cell r="F477">
            <v>0</v>
          </cell>
          <cell r="G477">
            <v>0</v>
          </cell>
          <cell r="H477">
            <v>0</v>
          </cell>
          <cell r="I477">
            <v>0</v>
          </cell>
          <cell r="J477">
            <v>0</v>
          </cell>
          <cell r="K477">
            <v>0</v>
          </cell>
          <cell r="L477">
            <v>0</v>
          </cell>
          <cell r="M477">
            <v>0.10319999999999999</v>
          </cell>
          <cell r="N477">
            <v>0</v>
          </cell>
          <cell r="O477">
            <v>0.10319999999999999</v>
          </cell>
          <cell r="P477">
            <v>0</v>
          </cell>
          <cell r="Q477">
            <v>0</v>
          </cell>
          <cell r="R477">
            <v>0</v>
          </cell>
          <cell r="S477">
            <v>0</v>
          </cell>
          <cell r="T477">
            <v>0</v>
          </cell>
          <cell r="U477">
            <v>0</v>
          </cell>
          <cell r="V477">
            <v>0.10319999999999999</v>
          </cell>
        </row>
        <row r="478">
          <cell r="D478" t="str">
            <v>BALKANS-Total - Employee Expenses (T&amp;E), M$</v>
          </cell>
          <cell r="E478">
            <v>0</v>
          </cell>
          <cell r="F478">
            <v>1.1599999999999999E-2</v>
          </cell>
          <cell r="G478">
            <v>1.1599999999999999E-2</v>
          </cell>
          <cell r="H478">
            <v>0</v>
          </cell>
          <cell r="I478">
            <v>0</v>
          </cell>
          <cell r="J478">
            <v>0</v>
          </cell>
          <cell r="K478">
            <v>0</v>
          </cell>
          <cell r="L478">
            <v>0</v>
          </cell>
          <cell r="M478">
            <v>0.32079999999999997</v>
          </cell>
          <cell r="N478">
            <v>0</v>
          </cell>
          <cell r="O478">
            <v>0.32079999999999997</v>
          </cell>
          <cell r="P478">
            <v>2.1600000000000001E-2</v>
          </cell>
          <cell r="Q478">
            <v>0</v>
          </cell>
          <cell r="R478">
            <v>0</v>
          </cell>
          <cell r="S478">
            <v>0</v>
          </cell>
          <cell r="T478">
            <v>0</v>
          </cell>
          <cell r="U478">
            <v>4.2000000000000003E-2</v>
          </cell>
          <cell r="V478">
            <v>0.39599999999999996</v>
          </cell>
        </row>
        <row r="479">
          <cell r="D479" t="str">
            <v>BALKANS-Total - Training Expenses, M$</v>
          </cell>
          <cell r="E479">
            <v>0</v>
          </cell>
          <cell r="F479">
            <v>8.0000000000000004E-4</v>
          </cell>
          <cell r="G479">
            <v>8.0000000000000004E-4</v>
          </cell>
          <cell r="H479">
            <v>0</v>
          </cell>
          <cell r="I479">
            <v>0</v>
          </cell>
          <cell r="J479">
            <v>0</v>
          </cell>
          <cell r="K479">
            <v>0</v>
          </cell>
          <cell r="L479">
            <v>0</v>
          </cell>
          <cell r="M479">
            <v>1.1599999999999999E-2</v>
          </cell>
          <cell r="N479">
            <v>0</v>
          </cell>
          <cell r="O479">
            <v>1.1599999999999999E-2</v>
          </cell>
          <cell r="P479">
            <v>1.6000000000000001E-3</v>
          </cell>
          <cell r="Q479">
            <v>0</v>
          </cell>
          <cell r="R479">
            <v>0</v>
          </cell>
          <cell r="S479">
            <v>0</v>
          </cell>
          <cell r="T479">
            <v>0</v>
          </cell>
          <cell r="U479">
            <v>0</v>
          </cell>
          <cell r="V479">
            <v>1.4E-2</v>
          </cell>
        </row>
        <row r="480">
          <cell r="D480" t="str">
            <v>BALKANS-Total - Consultancy/Professional Fees, M$</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row>
        <row r="481">
          <cell r="D481" t="str">
            <v>BALKANS-Advertising and Promotions, M$</v>
          </cell>
          <cell r="E481">
            <v>0</v>
          </cell>
          <cell r="F481">
            <v>0</v>
          </cell>
          <cell r="G481">
            <v>0</v>
          </cell>
          <cell r="H481">
            <v>0</v>
          </cell>
          <cell r="I481">
            <v>0</v>
          </cell>
          <cell r="J481">
            <v>0</v>
          </cell>
          <cell r="K481">
            <v>0</v>
          </cell>
          <cell r="L481">
            <v>0</v>
          </cell>
          <cell r="M481">
            <v>1.879097</v>
          </cell>
          <cell r="N481">
            <v>0</v>
          </cell>
          <cell r="O481">
            <v>1.879097</v>
          </cell>
          <cell r="P481">
            <v>0</v>
          </cell>
          <cell r="Q481">
            <v>0</v>
          </cell>
          <cell r="R481">
            <v>0</v>
          </cell>
          <cell r="S481">
            <v>0</v>
          </cell>
          <cell r="T481">
            <v>0</v>
          </cell>
          <cell r="U481">
            <v>0</v>
          </cell>
          <cell r="V481">
            <v>1.879097</v>
          </cell>
        </row>
        <row r="482">
          <cell r="D482" t="str">
            <v>BALKANS-Maintenance and Repairs, M$</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row>
        <row r="483">
          <cell r="D483" t="str">
            <v>BALKANS-Depreciation, M$</v>
          </cell>
          <cell r="E483">
            <v>0</v>
          </cell>
          <cell r="F483">
            <v>0</v>
          </cell>
          <cell r="G483">
            <v>0</v>
          </cell>
          <cell r="H483">
            <v>0</v>
          </cell>
          <cell r="I483">
            <v>0</v>
          </cell>
          <cell r="J483">
            <v>0</v>
          </cell>
          <cell r="K483">
            <v>0</v>
          </cell>
          <cell r="L483">
            <v>0</v>
          </cell>
          <cell r="M483">
            <v>2.0000000000000002E-5</v>
          </cell>
          <cell r="N483">
            <v>0</v>
          </cell>
          <cell r="O483">
            <v>2.0000000000000002E-5</v>
          </cell>
          <cell r="P483">
            <v>0</v>
          </cell>
          <cell r="Q483">
            <v>0</v>
          </cell>
          <cell r="R483">
            <v>0</v>
          </cell>
          <cell r="S483">
            <v>0</v>
          </cell>
          <cell r="T483">
            <v>0</v>
          </cell>
          <cell r="U483">
            <v>0</v>
          </cell>
          <cell r="V483">
            <v>2.0000000000000002E-5</v>
          </cell>
        </row>
        <row r="484">
          <cell r="D484" t="str">
            <v>BALKANS-Energy, M$</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row>
        <row r="485">
          <cell r="D485" t="str">
            <v>BALKANS-Direct Allocations from Other Business Lines (eg. FM, Chem), $M</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row>
        <row r="486">
          <cell r="D486" t="str">
            <v>BALKANS-Freight Cost, M$</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row>
        <row r="487">
          <cell r="D487" t="str">
            <v>BALKANS-Other Direct OPEX, M$</v>
          </cell>
          <cell r="E487">
            <v>0</v>
          </cell>
          <cell r="F487">
            <v>0.754</v>
          </cell>
          <cell r="G487">
            <v>0.754</v>
          </cell>
          <cell r="H487">
            <v>9.5329999999999998E-3</v>
          </cell>
          <cell r="I487">
            <v>0</v>
          </cell>
          <cell r="J487">
            <v>0</v>
          </cell>
          <cell r="K487">
            <v>0</v>
          </cell>
          <cell r="L487">
            <v>0</v>
          </cell>
          <cell r="M487">
            <v>2.214</v>
          </cell>
          <cell r="N487">
            <v>0</v>
          </cell>
          <cell r="O487">
            <v>2.214</v>
          </cell>
          <cell r="P487">
            <v>7.1999999999999998E-3</v>
          </cell>
          <cell r="Q487">
            <v>0</v>
          </cell>
          <cell r="R487">
            <v>0</v>
          </cell>
          <cell r="S487">
            <v>0</v>
          </cell>
          <cell r="T487">
            <v>0</v>
          </cell>
          <cell r="U487">
            <v>0</v>
          </cell>
          <cell r="V487">
            <v>2.9847330000000003</v>
          </cell>
        </row>
        <row r="488">
          <cell r="D488" t="str">
            <v>BALKANS-SQUEEZE OTHER DIRECT, M$</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8.8817841970012523E-16</v>
          </cell>
          <cell r="V488">
            <v>8.8817841970012523E-16</v>
          </cell>
        </row>
        <row r="489">
          <cell r="D489" t="str">
            <v>BALKANS-Total XOM and Contractor Headcount, YE#</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row>
        <row r="490">
          <cell r="D490" t="str">
            <v>BALKANS-Total XOM Headcount, YE, #</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row>
        <row r="491">
          <cell r="D491" t="str">
            <v>BALKANS-Contractor Headcount, YE, #</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row>
        <row r="492">
          <cell r="D492" t="str">
            <v>BENELUX-Total - Direct  Opex, M$</v>
          </cell>
          <cell r="E492">
            <v>11.799210768035165</v>
          </cell>
          <cell r="F492">
            <v>9.8634115752018054</v>
          </cell>
          <cell r="G492">
            <v>21.662622343236972</v>
          </cell>
          <cell r="H492">
            <v>3.4040821728019788</v>
          </cell>
          <cell r="I492">
            <v>0.4305789865934001</v>
          </cell>
          <cell r="J492">
            <v>0.24286638727032983</v>
          </cell>
          <cell r="K492">
            <v>0</v>
          </cell>
          <cell r="L492">
            <v>0.67344537386372982</v>
          </cell>
          <cell r="M492">
            <v>6.5373928972402862</v>
          </cell>
          <cell r="N492">
            <v>1.6074402702107249</v>
          </cell>
          <cell r="O492">
            <v>8.1448331674510115</v>
          </cell>
          <cell r="P492">
            <v>0.56328053387129995</v>
          </cell>
          <cell r="Q492">
            <v>0.93338245052304181</v>
          </cell>
          <cell r="R492">
            <v>0.66844582596615287</v>
          </cell>
          <cell r="S492">
            <v>0.77980692823445796</v>
          </cell>
          <cell r="T492">
            <v>2.3816352047236524</v>
          </cell>
          <cell r="U492">
            <v>-2.3602394346796336</v>
          </cell>
          <cell r="V492">
            <v>34.469659361269009</v>
          </cell>
        </row>
        <row r="493">
          <cell r="D493" t="str">
            <v>BENELUX-Total - Salaries, Wage and Benefits, M$</v>
          </cell>
          <cell r="E493">
            <v>7.3082338928527477</v>
          </cell>
          <cell r="F493">
            <v>0.56611946183736261</v>
          </cell>
          <cell r="G493">
            <v>7.8743533546901112</v>
          </cell>
          <cell r="H493">
            <v>7.0489051873328581</v>
          </cell>
          <cell r="I493">
            <v>0.42541527218100006</v>
          </cell>
          <cell r="J493">
            <v>1.7702213066549448</v>
          </cell>
          <cell r="K493">
            <v>0</v>
          </cell>
          <cell r="L493">
            <v>2.1956365788359449</v>
          </cell>
          <cell r="M493">
            <v>2.8200595748628228</v>
          </cell>
          <cell r="N493">
            <v>1.05830883579711</v>
          </cell>
          <cell r="O493">
            <v>3.8783684106599328</v>
          </cell>
          <cell r="P493">
            <v>0.51813555097300001</v>
          </cell>
          <cell r="Q493">
            <v>0.98119278404824173</v>
          </cell>
          <cell r="R493">
            <v>0.42040773200845277</v>
          </cell>
          <cell r="S493">
            <v>0.23518799921675798</v>
          </cell>
          <cell r="T493">
            <v>1.6367885152734523</v>
          </cell>
          <cell r="U493">
            <v>0.3804849324610679</v>
          </cell>
          <cell r="V493">
            <v>23.532672530226368</v>
          </cell>
        </row>
        <row r="494">
          <cell r="D494" t="str">
            <v>BENELUX-Total - XOM Employee SWB, M$</v>
          </cell>
          <cell r="E494">
            <v>5.9385404763428582</v>
          </cell>
          <cell r="F494">
            <v>0.4281282813186813</v>
          </cell>
          <cell r="G494">
            <v>6.3666687576615395</v>
          </cell>
          <cell r="H494">
            <v>6.4624813338328577</v>
          </cell>
          <cell r="I494">
            <v>0.39119520720100004</v>
          </cell>
          <cell r="J494">
            <v>1.5478461538461536</v>
          </cell>
          <cell r="K494">
            <v>0</v>
          </cell>
          <cell r="L494">
            <v>1.9390413610471537</v>
          </cell>
          <cell r="M494">
            <v>2.8163046005775478</v>
          </cell>
          <cell r="N494">
            <v>1.0533090021001099</v>
          </cell>
          <cell r="O494">
            <v>3.8696136026776577</v>
          </cell>
          <cell r="P494">
            <v>0.51813555097300001</v>
          </cell>
          <cell r="Q494">
            <v>0.98119278404824173</v>
          </cell>
          <cell r="R494">
            <v>0.42040773200845277</v>
          </cell>
          <cell r="S494">
            <v>0.19602843877675799</v>
          </cell>
          <cell r="T494">
            <v>1.5976289548334524</v>
          </cell>
          <cell r="U494">
            <v>0.37790265070294693</v>
          </cell>
          <cell r="V494">
            <v>21.13147221172861</v>
          </cell>
        </row>
        <row r="495">
          <cell r="D495" t="str">
            <v>BENELUX-Total - Contract Employee SWB, M$</v>
          </cell>
          <cell r="E495">
            <v>1.36969341650989</v>
          </cell>
          <cell r="F495">
            <v>0.13799118051868131</v>
          </cell>
          <cell r="G495">
            <v>1.5076845970285713</v>
          </cell>
          <cell r="H495">
            <v>0.58642385349999993</v>
          </cell>
          <cell r="I495">
            <v>3.4220064980000006E-2</v>
          </cell>
          <cell r="J495">
            <v>0.22237515280879128</v>
          </cell>
          <cell r="K495">
            <v>0</v>
          </cell>
          <cell r="L495">
            <v>0.2565952177887913</v>
          </cell>
          <cell r="M495">
            <v>3.7549742852749997E-3</v>
          </cell>
          <cell r="N495">
            <v>4.9998336969999998E-3</v>
          </cell>
          <cell r="O495">
            <v>8.7548079822749991E-3</v>
          </cell>
          <cell r="P495">
            <v>0</v>
          </cell>
          <cell r="Q495">
            <v>0</v>
          </cell>
          <cell r="R495">
            <v>0</v>
          </cell>
          <cell r="S495">
            <v>3.9159560439999998E-2</v>
          </cell>
          <cell r="T495">
            <v>3.9159560439999998E-2</v>
          </cell>
          <cell r="U495">
            <v>2.5822817581210001E-3</v>
          </cell>
          <cell r="V495">
            <v>2.4012003184977586</v>
          </cell>
        </row>
        <row r="496">
          <cell r="D496" t="str">
            <v>BENELUX-Total - Employee Expenses (T&amp;E), M$</v>
          </cell>
          <cell r="E496">
            <v>0.19078983454945045</v>
          </cell>
          <cell r="F496">
            <v>0</v>
          </cell>
          <cell r="G496">
            <v>0.19078983454945045</v>
          </cell>
          <cell r="H496">
            <v>0.20240037390000001</v>
          </cell>
          <cell r="I496">
            <v>8.3215885070000009E-2</v>
          </cell>
          <cell r="J496">
            <v>0</v>
          </cell>
          <cell r="K496">
            <v>0</v>
          </cell>
          <cell r="L496">
            <v>8.3215885070000009E-2</v>
          </cell>
          <cell r="M496">
            <v>0.51365377197999995</v>
          </cell>
          <cell r="N496">
            <v>0.12807285800400001</v>
          </cell>
          <cell r="O496">
            <v>0.64172662998399999</v>
          </cell>
          <cell r="P496">
            <v>1.8049475530000001E-2</v>
          </cell>
          <cell r="Q496">
            <v>0.1238018103</v>
          </cell>
          <cell r="R496">
            <v>0.14687746081</v>
          </cell>
          <cell r="S496">
            <v>6.599972774E-2</v>
          </cell>
          <cell r="T496">
            <v>0.33667899885000002</v>
          </cell>
          <cell r="U496">
            <v>1.7451564887999999E-2</v>
          </cell>
          <cell r="V496">
            <v>1.4903127627714505</v>
          </cell>
        </row>
        <row r="497">
          <cell r="D497" t="str">
            <v>BENELUX-Total - Training Expenses, M$</v>
          </cell>
          <cell r="E497">
            <v>4.9465465529670322E-2</v>
          </cell>
          <cell r="F497">
            <v>0</v>
          </cell>
          <cell r="G497">
            <v>4.9465465529670322E-2</v>
          </cell>
          <cell r="H497">
            <v>3.4099572750000001E-2</v>
          </cell>
          <cell r="I497">
            <v>1.404072791E-4</v>
          </cell>
          <cell r="J497">
            <v>0</v>
          </cell>
          <cell r="K497">
            <v>0</v>
          </cell>
          <cell r="L497">
            <v>1.404072791E-4</v>
          </cell>
          <cell r="M497">
            <v>8.3486698870000001E-2</v>
          </cell>
          <cell r="N497">
            <v>2.5000000000000001E-2</v>
          </cell>
          <cell r="O497">
            <v>0.10848669887000001</v>
          </cell>
          <cell r="P497">
            <v>1.349438453E-3</v>
          </cell>
          <cell r="Q497">
            <v>0</v>
          </cell>
          <cell r="R497">
            <v>0.03</v>
          </cell>
          <cell r="S497">
            <v>7.0000000000000001E-3</v>
          </cell>
          <cell r="T497">
            <v>3.6999999999999998E-2</v>
          </cell>
          <cell r="U497">
            <v>0</v>
          </cell>
          <cell r="V497">
            <v>0.23054158288177035</v>
          </cell>
        </row>
        <row r="498">
          <cell r="D498" t="str">
            <v>BENELUX-Total - Consultancy/Professional Fees, M$</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row>
        <row r="499">
          <cell r="D499" t="str">
            <v>BENELUX-Advertising and Promotions, M$</v>
          </cell>
          <cell r="E499">
            <v>0</v>
          </cell>
          <cell r="F499">
            <v>0</v>
          </cell>
          <cell r="G499">
            <v>0</v>
          </cell>
          <cell r="H499">
            <v>0</v>
          </cell>
          <cell r="I499">
            <v>0</v>
          </cell>
          <cell r="J499">
            <v>0</v>
          </cell>
          <cell r="K499">
            <v>0</v>
          </cell>
          <cell r="L499">
            <v>0</v>
          </cell>
          <cell r="M499">
            <v>1.0650299999999999</v>
          </cell>
          <cell r="N499">
            <v>0.10293055498199999</v>
          </cell>
          <cell r="O499">
            <v>1.1679605549819998</v>
          </cell>
          <cell r="P499">
            <v>0</v>
          </cell>
          <cell r="Q499">
            <v>0</v>
          </cell>
          <cell r="R499">
            <v>6.4717453189999999E-4</v>
          </cell>
          <cell r="S499">
            <v>1.2E-2</v>
          </cell>
          <cell r="T499">
            <v>1.26471745319E-2</v>
          </cell>
          <cell r="U499">
            <v>0</v>
          </cell>
          <cell r="V499">
            <v>1.1806077295138999</v>
          </cell>
        </row>
        <row r="500">
          <cell r="D500" t="str">
            <v>BENELUX-Maintenance and Repairs, M$</v>
          </cell>
          <cell r="E500">
            <v>1.2791091695120878</v>
          </cell>
          <cell r="F500">
            <v>0</v>
          </cell>
          <cell r="G500">
            <v>1.2791091695120878</v>
          </cell>
          <cell r="H500">
            <v>0</v>
          </cell>
          <cell r="I500">
            <v>0</v>
          </cell>
          <cell r="J500">
            <v>3.2245872527472525E-3</v>
          </cell>
          <cell r="K500">
            <v>0</v>
          </cell>
          <cell r="L500">
            <v>3.2245872527472525E-3</v>
          </cell>
          <cell r="M500">
            <v>0</v>
          </cell>
          <cell r="N500">
            <v>0</v>
          </cell>
          <cell r="O500">
            <v>0</v>
          </cell>
          <cell r="P500">
            <v>0</v>
          </cell>
          <cell r="Q500">
            <v>0</v>
          </cell>
          <cell r="R500">
            <v>0</v>
          </cell>
          <cell r="S500">
            <v>0</v>
          </cell>
          <cell r="T500">
            <v>0</v>
          </cell>
          <cell r="U500">
            <v>0</v>
          </cell>
          <cell r="V500">
            <v>1.282333756764835</v>
          </cell>
        </row>
        <row r="501">
          <cell r="D501" t="str">
            <v>BENELUX-Depreciation, M$</v>
          </cell>
          <cell r="E501">
            <v>0</v>
          </cell>
          <cell r="F501">
            <v>0</v>
          </cell>
          <cell r="G501">
            <v>0</v>
          </cell>
          <cell r="H501">
            <v>0</v>
          </cell>
          <cell r="I501">
            <v>0</v>
          </cell>
          <cell r="J501">
            <v>0</v>
          </cell>
          <cell r="K501">
            <v>0</v>
          </cell>
          <cell r="L501">
            <v>0</v>
          </cell>
          <cell r="M501">
            <v>2.0000000000000002E-5</v>
          </cell>
          <cell r="N501">
            <v>0</v>
          </cell>
          <cell r="O501">
            <v>2.0000000000000002E-5</v>
          </cell>
          <cell r="P501">
            <v>0</v>
          </cell>
          <cell r="Q501">
            <v>0</v>
          </cell>
          <cell r="R501">
            <v>0</v>
          </cell>
          <cell r="S501">
            <v>0</v>
          </cell>
          <cell r="T501">
            <v>0</v>
          </cell>
          <cell r="U501">
            <v>2.5452274282856999E-2</v>
          </cell>
          <cell r="V501">
            <v>2.5472274282856998E-2</v>
          </cell>
        </row>
        <row r="502">
          <cell r="D502" t="str">
            <v>BENELUX-Energy, M$</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row>
        <row r="503">
          <cell r="D503" t="str">
            <v>BENELUX-Direct Allocations from Other Business Lines (eg. FM, Chem), $M</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row>
        <row r="504">
          <cell r="D504" t="str">
            <v>BENELUX-Freight Cost, M$</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row>
        <row r="505">
          <cell r="D505" t="str">
            <v>BENELUX-Other Direct OPEX, M$</v>
          </cell>
          <cell r="E505">
            <v>2.9716124055912085</v>
          </cell>
          <cell r="F505">
            <v>9.2972921133644437</v>
          </cell>
          <cell r="G505">
            <v>12.268904518955653</v>
          </cell>
          <cell r="H505">
            <v>-3.8813229611808788</v>
          </cell>
          <cell r="I505">
            <v>-7.8192577936699981E-2</v>
          </cell>
          <cell r="J505">
            <v>-1.5305795066373622</v>
          </cell>
          <cell r="K505">
            <v>0</v>
          </cell>
          <cell r="L505">
            <v>-1.6087720845740621</v>
          </cell>
          <cell r="M505">
            <v>2.0551428515274641</v>
          </cell>
          <cell r="N505">
            <v>0.29312802142761496</v>
          </cell>
          <cell r="O505">
            <v>2.3482708729550792</v>
          </cell>
          <cell r="P505">
            <v>2.5746068915299999E-2</v>
          </cell>
          <cell r="Q505">
            <v>-0.17161214382519999</v>
          </cell>
          <cell r="R505">
            <v>7.0513458615800037E-2</v>
          </cell>
          <cell r="S505">
            <v>0.45961920127770001</v>
          </cell>
          <cell r="T505">
            <v>0.35852051606830004</v>
          </cell>
          <cell r="U505">
            <v>1.988976648688439</v>
          </cell>
          <cell r="V505">
            <v>11.500323579827828</v>
          </cell>
        </row>
        <row r="506">
          <cell r="D506" t="str">
            <v>BENELUX-SQUEEZE OTHER DIRECT, M$</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-4.7726048549999973</v>
          </cell>
          <cell r="V506">
            <v>-4.7726048549999973</v>
          </cell>
        </row>
        <row r="507">
          <cell r="D507" t="str">
            <v>BENELUX-Total XOM and Contractor Headcount, YE#</v>
          </cell>
          <cell r="E507">
            <v>102</v>
          </cell>
          <cell r="F507">
            <v>4</v>
          </cell>
          <cell r="G507">
            <v>106</v>
          </cell>
          <cell r="H507">
            <v>54</v>
          </cell>
          <cell r="I507">
            <v>3</v>
          </cell>
          <cell r="J507">
            <v>17</v>
          </cell>
          <cell r="K507">
            <v>0</v>
          </cell>
          <cell r="L507">
            <v>20</v>
          </cell>
          <cell r="M507">
            <v>24</v>
          </cell>
          <cell r="N507">
            <v>9</v>
          </cell>
          <cell r="O507">
            <v>33</v>
          </cell>
          <cell r="P507">
            <v>3</v>
          </cell>
          <cell r="Q507">
            <v>3</v>
          </cell>
          <cell r="R507">
            <v>3</v>
          </cell>
          <cell r="S507">
            <v>2</v>
          </cell>
          <cell r="T507">
            <v>8</v>
          </cell>
          <cell r="U507">
            <v>3</v>
          </cell>
          <cell r="V507">
            <v>227</v>
          </cell>
        </row>
        <row r="508">
          <cell r="D508" t="str">
            <v>BENELUX-Total XOM Headcount, YE, #</v>
          </cell>
          <cell r="E508">
            <v>68</v>
          </cell>
          <cell r="F508">
            <v>4</v>
          </cell>
          <cell r="G508">
            <v>72</v>
          </cell>
          <cell r="H508">
            <v>39</v>
          </cell>
          <cell r="I508">
            <v>3</v>
          </cell>
          <cell r="J508">
            <v>17</v>
          </cell>
          <cell r="K508">
            <v>0</v>
          </cell>
          <cell r="L508">
            <v>20</v>
          </cell>
          <cell r="M508">
            <v>24</v>
          </cell>
          <cell r="N508">
            <v>7</v>
          </cell>
          <cell r="O508">
            <v>31</v>
          </cell>
          <cell r="P508">
            <v>3</v>
          </cell>
          <cell r="Q508">
            <v>3</v>
          </cell>
          <cell r="R508">
            <v>3</v>
          </cell>
          <cell r="S508">
            <v>2</v>
          </cell>
          <cell r="T508">
            <v>8</v>
          </cell>
          <cell r="U508">
            <v>3</v>
          </cell>
          <cell r="V508">
            <v>176</v>
          </cell>
        </row>
        <row r="509">
          <cell r="D509" t="str">
            <v>BENELUX-Contractor Headcount, YE, #</v>
          </cell>
          <cell r="E509">
            <v>34</v>
          </cell>
          <cell r="F509">
            <v>0</v>
          </cell>
          <cell r="G509">
            <v>34</v>
          </cell>
          <cell r="H509">
            <v>15</v>
          </cell>
          <cell r="I509">
            <v>0</v>
          </cell>
          <cell r="J509">
            <v>0</v>
          </cell>
          <cell r="K509">
            <v>0</v>
          </cell>
          <cell r="L509">
            <v>0</v>
          </cell>
          <cell r="M509">
            <v>0</v>
          </cell>
          <cell r="N509">
            <v>2</v>
          </cell>
          <cell r="O509">
            <v>2</v>
          </cell>
          <cell r="P509">
            <v>0</v>
          </cell>
          <cell r="Q509">
            <v>0</v>
          </cell>
          <cell r="R509">
            <v>0</v>
          </cell>
          <cell r="S509">
            <v>0</v>
          </cell>
          <cell r="T509">
            <v>0</v>
          </cell>
          <cell r="U509">
            <v>0</v>
          </cell>
          <cell r="V509">
            <v>51</v>
          </cell>
        </row>
        <row r="510">
          <cell r="D510" t="str">
            <v>CTRL ASIA / CAUCASUS-Total - Direct  Opex, M$</v>
          </cell>
          <cell r="E510">
            <v>1.0000000000000001E-11</v>
          </cell>
          <cell r="F510">
            <v>0.16</v>
          </cell>
          <cell r="G510">
            <v>0.16000000001</v>
          </cell>
          <cell r="H510">
            <v>0</v>
          </cell>
          <cell r="I510">
            <v>0</v>
          </cell>
          <cell r="J510">
            <v>0</v>
          </cell>
          <cell r="K510">
            <v>0</v>
          </cell>
          <cell r="L510">
            <v>0</v>
          </cell>
          <cell r="M510">
            <v>1.4770713360000001</v>
          </cell>
          <cell r="N510">
            <v>0</v>
          </cell>
          <cell r="O510">
            <v>1.4770713360000001</v>
          </cell>
          <cell r="P510">
            <v>0</v>
          </cell>
          <cell r="Q510">
            <v>0</v>
          </cell>
          <cell r="R510">
            <v>0</v>
          </cell>
          <cell r="S510">
            <v>0</v>
          </cell>
          <cell r="T510">
            <v>0</v>
          </cell>
          <cell r="U510">
            <v>-2.2204460492503131E-16</v>
          </cell>
          <cell r="V510">
            <v>1.6370713360099998</v>
          </cell>
        </row>
        <row r="511">
          <cell r="D511" t="str">
            <v>CTRL ASIA / CAUCASUS-Total - Salaries, Wage and Benefits, M$</v>
          </cell>
          <cell r="E511">
            <v>1.0000000000000001E-11</v>
          </cell>
          <cell r="F511">
            <v>0</v>
          </cell>
          <cell r="G511">
            <v>1.0000000000000001E-11</v>
          </cell>
          <cell r="H511">
            <v>0</v>
          </cell>
          <cell r="I511">
            <v>0</v>
          </cell>
          <cell r="J511">
            <v>0</v>
          </cell>
          <cell r="K511">
            <v>0</v>
          </cell>
          <cell r="L511">
            <v>0</v>
          </cell>
          <cell r="M511">
            <v>0.34164952799999998</v>
          </cell>
          <cell r="N511">
            <v>0</v>
          </cell>
          <cell r="O511">
            <v>0.34164952799999998</v>
          </cell>
          <cell r="P511">
            <v>0</v>
          </cell>
          <cell r="Q511">
            <v>0</v>
          </cell>
          <cell r="R511">
            <v>0</v>
          </cell>
          <cell r="S511">
            <v>0</v>
          </cell>
          <cell r="T511">
            <v>0</v>
          </cell>
          <cell r="U511">
            <v>0</v>
          </cell>
          <cell r="V511">
            <v>0.34164952800999998</v>
          </cell>
        </row>
        <row r="512">
          <cell r="D512" t="str">
            <v>CTRL ASIA / CAUCASUS-Total - XOM Employee SWB, M$</v>
          </cell>
          <cell r="E512">
            <v>1.0000000000000001E-11</v>
          </cell>
          <cell r="F512">
            <v>0</v>
          </cell>
          <cell r="G512">
            <v>1.0000000000000001E-11</v>
          </cell>
          <cell r="H512">
            <v>0</v>
          </cell>
          <cell r="I512">
            <v>0</v>
          </cell>
          <cell r="J512">
            <v>0</v>
          </cell>
          <cell r="K512">
            <v>0</v>
          </cell>
          <cell r="L512">
            <v>0</v>
          </cell>
          <cell r="M512">
            <v>0.34164952799999998</v>
          </cell>
          <cell r="N512">
            <v>0</v>
          </cell>
          <cell r="O512">
            <v>0.34164952799999998</v>
          </cell>
          <cell r="P512">
            <v>0</v>
          </cell>
          <cell r="Q512">
            <v>0</v>
          </cell>
          <cell r="R512">
            <v>0</v>
          </cell>
          <cell r="S512">
            <v>0</v>
          </cell>
          <cell r="T512">
            <v>0</v>
          </cell>
          <cell r="U512">
            <v>0</v>
          </cell>
          <cell r="V512">
            <v>0.34164952800999998</v>
          </cell>
        </row>
        <row r="513">
          <cell r="D513" t="str">
            <v>CTRL ASIA / CAUCASUS-Total - Contract Employee SWB, M$</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row>
        <row r="514">
          <cell r="D514" t="str">
            <v>CTRL ASIA / CAUCASUS-Total - Employee Expenses (T&amp;E), M$</v>
          </cell>
          <cell r="E514">
            <v>0</v>
          </cell>
          <cell r="F514">
            <v>0</v>
          </cell>
          <cell r="G514">
            <v>0</v>
          </cell>
          <cell r="H514">
            <v>0</v>
          </cell>
          <cell r="I514">
            <v>0</v>
          </cell>
          <cell r="J514">
            <v>0</v>
          </cell>
          <cell r="K514">
            <v>0</v>
          </cell>
          <cell r="L514">
            <v>0</v>
          </cell>
          <cell r="M514">
            <v>0.125</v>
          </cell>
          <cell r="N514">
            <v>0</v>
          </cell>
          <cell r="O514">
            <v>0.125</v>
          </cell>
          <cell r="P514">
            <v>0</v>
          </cell>
          <cell r="Q514">
            <v>0</v>
          </cell>
          <cell r="R514">
            <v>0</v>
          </cell>
          <cell r="S514">
            <v>0</v>
          </cell>
          <cell r="T514">
            <v>0</v>
          </cell>
          <cell r="U514">
            <v>0</v>
          </cell>
          <cell r="V514">
            <v>0.125</v>
          </cell>
        </row>
        <row r="515">
          <cell r="D515" t="str">
            <v>CTRL ASIA / CAUCASUS-Total - Training Expenses, M$</v>
          </cell>
          <cell r="E515">
            <v>0</v>
          </cell>
          <cell r="F515">
            <v>0</v>
          </cell>
          <cell r="G515">
            <v>0</v>
          </cell>
          <cell r="H515">
            <v>0</v>
          </cell>
          <cell r="I515">
            <v>0</v>
          </cell>
          <cell r="J515">
            <v>0</v>
          </cell>
          <cell r="K515">
            <v>0</v>
          </cell>
          <cell r="L515">
            <v>0</v>
          </cell>
          <cell r="M515">
            <v>0.02</v>
          </cell>
          <cell r="N515">
            <v>0</v>
          </cell>
          <cell r="O515">
            <v>0.02</v>
          </cell>
          <cell r="P515">
            <v>0</v>
          </cell>
          <cell r="Q515">
            <v>0</v>
          </cell>
          <cell r="R515">
            <v>0</v>
          </cell>
          <cell r="S515">
            <v>0</v>
          </cell>
          <cell r="T515">
            <v>0</v>
          </cell>
          <cell r="U515">
            <v>0</v>
          </cell>
          <cell r="V515">
            <v>0.02</v>
          </cell>
        </row>
        <row r="516">
          <cell r="D516" t="str">
            <v>CTRL ASIA / CAUCASUS-Total - Consultancy/Professional Fees, M$</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row>
        <row r="517">
          <cell r="D517" t="str">
            <v>CTRL ASIA / CAUCASUS-Advertising and Promotions, M$</v>
          </cell>
          <cell r="E517">
            <v>0</v>
          </cell>
          <cell r="F517">
            <v>0</v>
          </cell>
          <cell r="G517">
            <v>0</v>
          </cell>
          <cell r="H517">
            <v>0</v>
          </cell>
          <cell r="I517">
            <v>0</v>
          </cell>
          <cell r="J517">
            <v>0</v>
          </cell>
          <cell r="K517">
            <v>0</v>
          </cell>
          <cell r="L517">
            <v>0</v>
          </cell>
          <cell r="M517">
            <v>0.20411499999999999</v>
          </cell>
          <cell r="N517">
            <v>0</v>
          </cell>
          <cell r="O517">
            <v>0.20411499999999999</v>
          </cell>
          <cell r="P517">
            <v>0</v>
          </cell>
          <cell r="Q517">
            <v>0</v>
          </cell>
          <cell r="R517">
            <v>0</v>
          </cell>
          <cell r="S517">
            <v>0</v>
          </cell>
          <cell r="T517">
            <v>0</v>
          </cell>
          <cell r="U517">
            <v>0</v>
          </cell>
          <cell r="V517">
            <v>0.20411499999999999</v>
          </cell>
        </row>
        <row r="518">
          <cell r="D518" t="str">
            <v>CTRL ASIA / CAUCASUS-Maintenance and Repairs, M$</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row>
        <row r="519">
          <cell r="D519" t="str">
            <v>CTRL ASIA / CAUCASUS-Depreciation, M$</v>
          </cell>
          <cell r="E519">
            <v>0</v>
          </cell>
          <cell r="F519">
            <v>0</v>
          </cell>
          <cell r="G519">
            <v>0</v>
          </cell>
          <cell r="H519">
            <v>0</v>
          </cell>
          <cell r="I519">
            <v>0</v>
          </cell>
          <cell r="J519">
            <v>0</v>
          </cell>
          <cell r="K519">
            <v>0</v>
          </cell>
          <cell r="L519">
            <v>0</v>
          </cell>
          <cell r="M519">
            <v>2.0000000000000002E-5</v>
          </cell>
          <cell r="N519">
            <v>0</v>
          </cell>
          <cell r="O519">
            <v>2.0000000000000002E-5</v>
          </cell>
          <cell r="P519">
            <v>0</v>
          </cell>
          <cell r="Q519">
            <v>0</v>
          </cell>
          <cell r="R519">
            <v>0</v>
          </cell>
          <cell r="S519">
            <v>0</v>
          </cell>
          <cell r="T519">
            <v>0</v>
          </cell>
          <cell r="U519">
            <v>0</v>
          </cell>
          <cell r="V519">
            <v>2.0000000000000002E-5</v>
          </cell>
        </row>
        <row r="520">
          <cell r="D520" t="str">
            <v>CTRL ASIA / CAUCASUS-Energy, M$</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row>
        <row r="521">
          <cell r="D521" t="str">
            <v>CTRL ASIA / CAUCASUS-Direct Allocations from Other Business Lines (eg. FM, Chem), $M</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row>
        <row r="522">
          <cell r="D522" t="str">
            <v>CTRL ASIA / CAUCASUS-Freight Cost, M$</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row>
        <row r="523">
          <cell r="D523" t="str">
            <v>CTRL ASIA / CAUCASUS-Other Direct OPEX, M$</v>
          </cell>
          <cell r="E523">
            <v>0</v>
          </cell>
          <cell r="F523">
            <v>0.16</v>
          </cell>
          <cell r="G523">
            <v>0.16</v>
          </cell>
          <cell r="H523">
            <v>0</v>
          </cell>
          <cell r="I523">
            <v>0</v>
          </cell>
          <cell r="J523">
            <v>0</v>
          </cell>
          <cell r="K523">
            <v>0</v>
          </cell>
          <cell r="L523">
            <v>0</v>
          </cell>
          <cell r="M523">
            <v>0.78628680800000006</v>
          </cell>
          <cell r="N523">
            <v>0</v>
          </cell>
          <cell r="O523">
            <v>0.78628680800000006</v>
          </cell>
          <cell r="P523">
            <v>0</v>
          </cell>
          <cell r="Q523">
            <v>0</v>
          </cell>
          <cell r="R523">
            <v>0</v>
          </cell>
          <cell r="S523">
            <v>0</v>
          </cell>
          <cell r="T523">
            <v>0</v>
          </cell>
          <cell r="U523">
            <v>0</v>
          </cell>
          <cell r="V523">
            <v>0.94628680800000009</v>
          </cell>
        </row>
        <row r="524">
          <cell r="D524" t="str">
            <v>CTRL ASIA / CAUCASUS-SQUEEZE OTHER DIRECT, M$</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-2.2204460492503131E-16</v>
          </cell>
          <cell r="V524">
            <v>-2.2204460492503131E-16</v>
          </cell>
        </row>
        <row r="525">
          <cell r="D525" t="str">
            <v>CTRL ASIA / CAUCASUS-Total XOM and Contractor Headcount, YE#</v>
          </cell>
          <cell r="E525">
            <v>0</v>
          </cell>
          <cell r="F525">
            <v>0</v>
          </cell>
          <cell r="G525">
            <v>0</v>
          </cell>
          <cell r="H525">
            <v>0</v>
          </cell>
          <cell r="I525">
            <v>0</v>
          </cell>
          <cell r="J525">
            <v>0</v>
          </cell>
          <cell r="K525">
            <v>0</v>
          </cell>
          <cell r="L525">
            <v>0</v>
          </cell>
          <cell r="M525">
            <v>3</v>
          </cell>
          <cell r="N525">
            <v>0</v>
          </cell>
          <cell r="O525">
            <v>3</v>
          </cell>
          <cell r="P525">
            <v>0</v>
          </cell>
          <cell r="Q525">
            <v>0</v>
          </cell>
          <cell r="R525">
            <v>0</v>
          </cell>
          <cell r="S525">
            <v>0</v>
          </cell>
          <cell r="T525">
            <v>0</v>
          </cell>
          <cell r="U525">
            <v>0</v>
          </cell>
          <cell r="V525">
            <v>3</v>
          </cell>
        </row>
        <row r="526">
          <cell r="D526" t="str">
            <v>CTRL ASIA / CAUCASUS-Total XOM Headcount, YE, #</v>
          </cell>
          <cell r="E526">
            <v>0</v>
          </cell>
          <cell r="F526">
            <v>0</v>
          </cell>
          <cell r="G526">
            <v>0</v>
          </cell>
          <cell r="H526">
            <v>0</v>
          </cell>
          <cell r="I526">
            <v>0</v>
          </cell>
          <cell r="J526">
            <v>0</v>
          </cell>
          <cell r="K526">
            <v>0</v>
          </cell>
          <cell r="L526">
            <v>0</v>
          </cell>
          <cell r="M526">
            <v>3</v>
          </cell>
          <cell r="N526">
            <v>0</v>
          </cell>
          <cell r="O526">
            <v>3</v>
          </cell>
          <cell r="P526">
            <v>0</v>
          </cell>
          <cell r="Q526">
            <v>0</v>
          </cell>
          <cell r="R526">
            <v>0</v>
          </cell>
          <cell r="S526">
            <v>0</v>
          </cell>
          <cell r="T526">
            <v>0</v>
          </cell>
          <cell r="U526">
            <v>0</v>
          </cell>
          <cell r="V526">
            <v>3</v>
          </cell>
        </row>
        <row r="527">
          <cell r="D527" t="str">
            <v>CTRL ASIA / CAUCASUS-Contractor Headcount, YE, #</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row>
        <row r="528">
          <cell r="D528" t="str">
            <v>CZECHIA-Total - Direct  Opex, M$</v>
          </cell>
          <cell r="E528">
            <v>0</v>
          </cell>
          <cell r="F528">
            <v>1.1863029999999999</v>
          </cell>
          <cell r="G528">
            <v>1.1863029999999999</v>
          </cell>
          <cell r="H528">
            <v>0.114956</v>
          </cell>
          <cell r="I528">
            <v>0</v>
          </cell>
          <cell r="J528">
            <v>0</v>
          </cell>
          <cell r="K528">
            <v>0</v>
          </cell>
          <cell r="L528">
            <v>0</v>
          </cell>
          <cell r="M528">
            <v>2.7381348641078094</v>
          </cell>
          <cell r="N528">
            <v>0</v>
          </cell>
          <cell r="O528">
            <v>2.7381348641078094</v>
          </cell>
          <cell r="P528">
            <v>6.6009999999999999E-2</v>
          </cell>
          <cell r="Q528">
            <v>3.3094098752552622E-9</v>
          </cell>
          <cell r="R528">
            <v>1.3258278080095474E-7</v>
          </cell>
          <cell r="S528">
            <v>0</v>
          </cell>
          <cell r="T528">
            <v>1.3589219067621E-7</v>
          </cell>
          <cell r="U528">
            <v>0.40555999999999998</v>
          </cell>
          <cell r="V528">
            <v>4.5109639999999995</v>
          </cell>
        </row>
        <row r="529">
          <cell r="D529" t="str">
            <v>CZECHIA-Total - Salaries, Wage and Benefits, M$</v>
          </cell>
          <cell r="E529">
            <v>0</v>
          </cell>
          <cell r="F529">
            <v>8.8829000000000005E-2</v>
          </cell>
          <cell r="G529">
            <v>8.8829000000000005E-2</v>
          </cell>
          <cell r="H529">
            <v>0.100288</v>
          </cell>
          <cell r="I529">
            <v>0</v>
          </cell>
          <cell r="J529">
            <v>0</v>
          </cell>
          <cell r="K529">
            <v>0</v>
          </cell>
          <cell r="L529">
            <v>0</v>
          </cell>
          <cell r="M529">
            <v>0.5123478641078093</v>
          </cell>
          <cell r="N529">
            <v>0</v>
          </cell>
          <cell r="O529">
            <v>0.5123478641078093</v>
          </cell>
          <cell r="P529">
            <v>2.1149999999999999E-2</v>
          </cell>
          <cell r="Q529">
            <v>3.3094098752552622E-9</v>
          </cell>
          <cell r="R529">
            <v>1.3258278080095474E-7</v>
          </cell>
          <cell r="S529">
            <v>0</v>
          </cell>
          <cell r="T529">
            <v>1.3589219067621E-7</v>
          </cell>
          <cell r="U529">
            <v>0.31956000000000001</v>
          </cell>
          <cell r="V529">
            <v>1.0421750000000001</v>
          </cell>
        </row>
        <row r="530">
          <cell r="D530" t="str">
            <v>CZECHIA-Total - XOM Employee SWB, M$</v>
          </cell>
          <cell r="E530">
            <v>0</v>
          </cell>
          <cell r="F530">
            <v>8.8829000000000005E-2</v>
          </cell>
          <cell r="G530">
            <v>8.8829000000000005E-2</v>
          </cell>
          <cell r="H530">
            <v>8.6121000000000003E-2</v>
          </cell>
          <cell r="I530">
            <v>0</v>
          </cell>
          <cell r="J530">
            <v>0</v>
          </cell>
          <cell r="K530">
            <v>0</v>
          </cell>
          <cell r="L530">
            <v>0</v>
          </cell>
          <cell r="M530">
            <v>0.5123478641078093</v>
          </cell>
          <cell r="N530">
            <v>0</v>
          </cell>
          <cell r="O530">
            <v>0.5123478641078093</v>
          </cell>
          <cell r="P530">
            <v>2.1149999999999999E-2</v>
          </cell>
          <cell r="Q530">
            <v>3.3094098752552622E-9</v>
          </cell>
          <cell r="R530">
            <v>1.3258278080095474E-7</v>
          </cell>
          <cell r="S530">
            <v>0</v>
          </cell>
          <cell r="T530">
            <v>1.3589219067621E-7</v>
          </cell>
          <cell r="U530">
            <v>0.31956000000000001</v>
          </cell>
          <cell r="V530">
            <v>1.028008</v>
          </cell>
        </row>
        <row r="531">
          <cell r="D531" t="str">
            <v>CZECHIA-Total - Contract Employee SWB, M$</v>
          </cell>
          <cell r="E531">
            <v>0</v>
          </cell>
          <cell r="F531">
            <v>0</v>
          </cell>
          <cell r="G531">
            <v>0</v>
          </cell>
          <cell r="H531">
            <v>1.4167000000000001E-2</v>
          </cell>
          <cell r="I531">
            <v>0</v>
          </cell>
          <cell r="J531">
            <v>0</v>
          </cell>
          <cell r="K531">
            <v>0</v>
          </cell>
          <cell r="L531">
            <v>0</v>
          </cell>
          <cell r="M531">
            <v>0</v>
          </cell>
          <cell r="N531">
            <v>0</v>
          </cell>
          <cell r="O531">
            <v>0</v>
          </cell>
          <cell r="P531">
            <v>0</v>
          </cell>
          <cell r="Q531">
            <v>0</v>
          </cell>
          <cell r="R531">
            <v>0</v>
          </cell>
          <cell r="S531">
            <v>0</v>
          </cell>
          <cell r="T531">
            <v>0</v>
          </cell>
          <cell r="U531">
            <v>0</v>
          </cell>
          <cell r="V531">
            <v>1.4167000000000001E-2</v>
          </cell>
        </row>
        <row r="532">
          <cell r="D532" t="str">
            <v>CZECHIA-Total - Employee Expenses (T&amp;E), M$</v>
          </cell>
          <cell r="E532">
            <v>0</v>
          </cell>
          <cell r="F532">
            <v>4.4999999999999997E-3</v>
          </cell>
          <cell r="G532">
            <v>4.4999999999999997E-3</v>
          </cell>
          <cell r="H532">
            <v>0</v>
          </cell>
          <cell r="I532">
            <v>0</v>
          </cell>
          <cell r="J532">
            <v>0</v>
          </cell>
          <cell r="K532">
            <v>0</v>
          </cell>
          <cell r="L532">
            <v>0</v>
          </cell>
          <cell r="M532">
            <v>0.35827200000000003</v>
          </cell>
          <cell r="N532">
            <v>0</v>
          </cell>
          <cell r="O532">
            <v>0.35827200000000003</v>
          </cell>
          <cell r="P532">
            <v>3.3360000000000001E-2</v>
          </cell>
          <cell r="Q532">
            <v>0</v>
          </cell>
          <cell r="R532">
            <v>0</v>
          </cell>
          <cell r="S532">
            <v>0</v>
          </cell>
          <cell r="T532">
            <v>0</v>
          </cell>
          <cell r="U532">
            <v>4.4999999999999998E-2</v>
          </cell>
          <cell r="V532">
            <v>0.44113200000000002</v>
          </cell>
        </row>
        <row r="533">
          <cell r="D533" t="str">
            <v>CZECHIA-Total - Training Expenses, M$</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row>
        <row r="534">
          <cell r="D534" t="str">
            <v>CZECHIA-Total - Consultancy/Professional Fees, M$</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row>
        <row r="535">
          <cell r="D535" t="str">
            <v>CZECHIA-Advertising and Promotions, M$</v>
          </cell>
          <cell r="E535">
            <v>0</v>
          </cell>
          <cell r="F535">
            <v>0</v>
          </cell>
          <cell r="G535">
            <v>0</v>
          </cell>
          <cell r="H535">
            <v>0</v>
          </cell>
          <cell r="I535">
            <v>0</v>
          </cell>
          <cell r="J535">
            <v>0</v>
          </cell>
          <cell r="K535">
            <v>0</v>
          </cell>
          <cell r="L535">
            <v>0</v>
          </cell>
          <cell r="M535">
            <v>0.70226500000000003</v>
          </cell>
          <cell r="N535">
            <v>0</v>
          </cell>
          <cell r="O535">
            <v>0.70226500000000003</v>
          </cell>
          <cell r="P535">
            <v>0</v>
          </cell>
          <cell r="Q535">
            <v>0</v>
          </cell>
          <cell r="R535">
            <v>0</v>
          </cell>
          <cell r="S535">
            <v>0</v>
          </cell>
          <cell r="T535">
            <v>0</v>
          </cell>
          <cell r="U535">
            <v>0</v>
          </cell>
          <cell r="V535">
            <v>0.70226500000000003</v>
          </cell>
        </row>
        <row r="536">
          <cell r="D536" t="str">
            <v>CZECHIA-Maintenance and Repairs, M$</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row>
        <row r="537">
          <cell r="D537" t="str">
            <v>CZECHIA-Depreciation, M$</v>
          </cell>
          <cell r="E537">
            <v>0</v>
          </cell>
          <cell r="F537">
            <v>0</v>
          </cell>
          <cell r="G537">
            <v>0</v>
          </cell>
          <cell r="H537">
            <v>0</v>
          </cell>
          <cell r="I537">
            <v>0</v>
          </cell>
          <cell r="J537">
            <v>0</v>
          </cell>
          <cell r="K537">
            <v>0</v>
          </cell>
          <cell r="L537">
            <v>0</v>
          </cell>
          <cell r="M537">
            <v>2.0000000000000002E-5</v>
          </cell>
          <cell r="N537">
            <v>0</v>
          </cell>
          <cell r="O537">
            <v>2.0000000000000002E-5</v>
          </cell>
          <cell r="P537">
            <v>0</v>
          </cell>
          <cell r="Q537">
            <v>0</v>
          </cell>
          <cell r="R537">
            <v>0</v>
          </cell>
          <cell r="S537">
            <v>0</v>
          </cell>
          <cell r="T537">
            <v>0</v>
          </cell>
          <cell r="U537">
            <v>0</v>
          </cell>
          <cell r="V537">
            <v>2.0000000000000002E-5</v>
          </cell>
        </row>
        <row r="538">
          <cell r="D538" t="str">
            <v>CZECHIA-Energy, M$</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row>
        <row r="539">
          <cell r="D539" t="str">
            <v>CZECHIA-Direct Allocations from Other Business Lines (eg. FM, Chem), $M</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row>
        <row r="540">
          <cell r="D540" t="str">
            <v>CZECHIA-Freight Cost, M$</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row>
        <row r="541">
          <cell r="D541" t="str">
            <v>CZECHIA-Other Direct OPEX, M$</v>
          </cell>
          <cell r="E541">
            <v>0</v>
          </cell>
          <cell r="F541">
            <v>1.0929739999999999</v>
          </cell>
          <cell r="G541">
            <v>1.0929739999999999</v>
          </cell>
          <cell r="H541">
            <v>1.4668E-2</v>
          </cell>
          <cell r="I541">
            <v>0</v>
          </cell>
          <cell r="J541">
            <v>0</v>
          </cell>
          <cell r="K541">
            <v>0</v>
          </cell>
          <cell r="L541">
            <v>0</v>
          </cell>
          <cell r="M541">
            <v>1.16523</v>
          </cell>
          <cell r="N541">
            <v>0</v>
          </cell>
          <cell r="O541">
            <v>1.16523</v>
          </cell>
          <cell r="P541">
            <v>1.15E-2</v>
          </cell>
          <cell r="Q541">
            <v>0</v>
          </cell>
          <cell r="R541">
            <v>0</v>
          </cell>
          <cell r="S541">
            <v>0</v>
          </cell>
          <cell r="T541">
            <v>0</v>
          </cell>
          <cell r="U541">
            <v>4.1000000000000002E-2</v>
          </cell>
          <cell r="V541">
            <v>2.3253719999999993</v>
          </cell>
        </row>
        <row r="542">
          <cell r="D542" t="str">
            <v>CZECHIA-SQUEEZE OTHER DIRECT, M$</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row>
        <row r="543">
          <cell r="D543" t="str">
            <v>CZECHIA-Total XOM and Contractor Headcount, YE#</v>
          </cell>
          <cell r="E543">
            <v>0</v>
          </cell>
          <cell r="F543">
            <v>3</v>
          </cell>
          <cell r="G543">
            <v>3</v>
          </cell>
          <cell r="H543">
            <v>0</v>
          </cell>
          <cell r="I543">
            <v>0</v>
          </cell>
          <cell r="J543">
            <v>0</v>
          </cell>
          <cell r="K543">
            <v>0</v>
          </cell>
          <cell r="L543">
            <v>0</v>
          </cell>
          <cell r="M543">
            <v>16</v>
          </cell>
          <cell r="N543">
            <v>1</v>
          </cell>
          <cell r="O543">
            <v>17</v>
          </cell>
          <cell r="P543">
            <v>0</v>
          </cell>
          <cell r="Q543">
            <v>0</v>
          </cell>
          <cell r="R543">
            <v>0</v>
          </cell>
          <cell r="S543">
            <v>0</v>
          </cell>
          <cell r="T543">
            <v>0</v>
          </cell>
          <cell r="U543">
            <v>1</v>
          </cell>
          <cell r="V543">
            <v>21</v>
          </cell>
        </row>
        <row r="544">
          <cell r="D544" t="str">
            <v>CZECHIA-Total XOM Headcount, YE, #</v>
          </cell>
          <cell r="E544">
            <v>0</v>
          </cell>
          <cell r="F544">
            <v>2</v>
          </cell>
          <cell r="G544">
            <v>2</v>
          </cell>
          <cell r="H544">
            <v>0</v>
          </cell>
          <cell r="I544">
            <v>0</v>
          </cell>
          <cell r="J544">
            <v>0</v>
          </cell>
          <cell r="K544">
            <v>0</v>
          </cell>
          <cell r="L544">
            <v>0</v>
          </cell>
          <cell r="M544">
            <v>15</v>
          </cell>
          <cell r="N544">
            <v>1</v>
          </cell>
          <cell r="O544">
            <v>16</v>
          </cell>
          <cell r="P544">
            <v>0</v>
          </cell>
          <cell r="Q544">
            <v>0</v>
          </cell>
          <cell r="R544">
            <v>0</v>
          </cell>
          <cell r="S544">
            <v>0</v>
          </cell>
          <cell r="T544">
            <v>0</v>
          </cell>
          <cell r="U544">
            <v>1</v>
          </cell>
          <cell r="V544">
            <v>19</v>
          </cell>
        </row>
        <row r="545">
          <cell r="D545" t="str">
            <v>CZECHIA-Contractor Headcount, YE, #</v>
          </cell>
          <cell r="E545">
            <v>0</v>
          </cell>
          <cell r="F545">
            <v>1</v>
          </cell>
          <cell r="G545">
            <v>1</v>
          </cell>
          <cell r="H545">
            <v>0</v>
          </cell>
          <cell r="I545">
            <v>0</v>
          </cell>
          <cell r="J545">
            <v>0</v>
          </cell>
          <cell r="K545">
            <v>0</v>
          </cell>
          <cell r="L545">
            <v>0</v>
          </cell>
          <cell r="M545">
            <v>1</v>
          </cell>
          <cell r="N545">
            <v>0</v>
          </cell>
          <cell r="O545">
            <v>1</v>
          </cell>
          <cell r="P545">
            <v>0</v>
          </cell>
          <cell r="Q545">
            <v>0</v>
          </cell>
          <cell r="R545">
            <v>0</v>
          </cell>
          <cell r="S545">
            <v>0</v>
          </cell>
          <cell r="T545">
            <v>0</v>
          </cell>
          <cell r="U545">
            <v>0</v>
          </cell>
          <cell r="V545">
            <v>2</v>
          </cell>
        </row>
        <row r="546">
          <cell r="D546" t="str">
            <v>DENMARK-Total - Direct  Opex, M$</v>
          </cell>
          <cell r="E546">
            <v>0</v>
          </cell>
          <cell r="F546">
            <v>1.414280268</v>
          </cell>
          <cell r="G546">
            <v>1.414280268</v>
          </cell>
          <cell r="H546">
            <v>0.69528595000000015</v>
          </cell>
          <cell r="I546">
            <v>0.21631931679999999</v>
          </cell>
          <cell r="J546">
            <v>0</v>
          </cell>
          <cell r="K546">
            <v>0</v>
          </cell>
          <cell r="L546">
            <v>0.21631931679999999</v>
          </cell>
          <cell r="M546">
            <v>3.0053785764000001</v>
          </cell>
          <cell r="N546">
            <v>0.76026666279999988</v>
          </cell>
          <cell r="O546">
            <v>3.7656452392000004</v>
          </cell>
          <cell r="P546">
            <v>0.24571356159999999</v>
          </cell>
          <cell r="Q546">
            <v>0</v>
          </cell>
          <cell r="R546">
            <v>-3.2340564E-3</v>
          </cell>
          <cell r="S546">
            <v>0</v>
          </cell>
          <cell r="T546">
            <v>-3.2340564E-3</v>
          </cell>
          <cell r="U546">
            <v>-1.5065721205999985</v>
          </cell>
          <cell r="V546">
            <v>4.8274381586000015</v>
          </cell>
        </row>
        <row r="547">
          <cell r="D547" t="str">
            <v>DENMARK-Total - Salaries, Wage and Benefits, M$</v>
          </cell>
          <cell r="E547">
            <v>0</v>
          </cell>
          <cell r="F547">
            <v>3.8394999999999999E-2</v>
          </cell>
          <cell r="G547">
            <v>3.8394999999999999E-2</v>
          </cell>
          <cell r="H547">
            <v>0.651999</v>
          </cell>
          <cell r="I547">
            <v>0.109002</v>
          </cell>
          <cell r="J547">
            <v>0</v>
          </cell>
          <cell r="K547">
            <v>0</v>
          </cell>
          <cell r="L547">
            <v>0.109002</v>
          </cell>
          <cell r="M547">
            <v>1.300225446</v>
          </cell>
          <cell r="N547">
            <v>0.43331958039999996</v>
          </cell>
          <cell r="O547">
            <v>1.7335450264000001</v>
          </cell>
          <cell r="P547">
            <v>0.16</v>
          </cell>
          <cell r="Q547">
            <v>0</v>
          </cell>
          <cell r="R547">
            <v>0</v>
          </cell>
          <cell r="S547">
            <v>0</v>
          </cell>
          <cell r="T547">
            <v>0</v>
          </cell>
          <cell r="U547">
            <v>7.5536000000000006E-2</v>
          </cell>
          <cell r="V547">
            <v>2.7684770264000003</v>
          </cell>
        </row>
        <row r="548">
          <cell r="D548" t="str">
            <v>DENMARK-Total - XOM Employee SWB, M$</v>
          </cell>
          <cell r="E548">
            <v>0</v>
          </cell>
          <cell r="F548">
            <v>3.8394999999999999E-2</v>
          </cell>
          <cell r="G548">
            <v>3.8394999999999999E-2</v>
          </cell>
          <cell r="H548">
            <v>0.651999</v>
          </cell>
          <cell r="I548">
            <v>9.6095E-2</v>
          </cell>
          <cell r="J548">
            <v>0</v>
          </cell>
          <cell r="K548">
            <v>0</v>
          </cell>
          <cell r="L548">
            <v>9.6095E-2</v>
          </cell>
          <cell r="M548">
            <v>1.298425446</v>
          </cell>
          <cell r="N548">
            <v>0.43331958039999996</v>
          </cell>
          <cell r="O548">
            <v>1.7317450264000001</v>
          </cell>
          <cell r="P548">
            <v>0.16</v>
          </cell>
          <cell r="Q548">
            <v>0</v>
          </cell>
          <cell r="R548">
            <v>0</v>
          </cell>
          <cell r="S548">
            <v>0</v>
          </cell>
          <cell r="T548">
            <v>0</v>
          </cell>
          <cell r="U548">
            <v>7.5536000000000006E-2</v>
          </cell>
          <cell r="V548">
            <v>2.7537700264000002</v>
          </cell>
        </row>
        <row r="549">
          <cell r="D549" t="str">
            <v>DENMARK-Total - Contract Employee SWB, M$</v>
          </cell>
          <cell r="E549">
            <v>0</v>
          </cell>
          <cell r="F549">
            <v>0</v>
          </cell>
          <cell r="G549">
            <v>0</v>
          </cell>
          <cell r="H549">
            <v>0</v>
          </cell>
          <cell r="I549">
            <v>1.2907E-2</v>
          </cell>
          <cell r="J549">
            <v>0</v>
          </cell>
          <cell r="K549">
            <v>0</v>
          </cell>
          <cell r="L549">
            <v>1.2907E-2</v>
          </cell>
          <cell r="M549">
            <v>1.8E-3</v>
          </cell>
          <cell r="N549">
            <v>0</v>
          </cell>
          <cell r="O549">
            <v>1.8E-3</v>
          </cell>
          <cell r="P549">
            <v>0</v>
          </cell>
          <cell r="Q549">
            <v>0</v>
          </cell>
          <cell r="R549">
            <v>0</v>
          </cell>
          <cell r="S549">
            <v>0</v>
          </cell>
          <cell r="T549">
            <v>0</v>
          </cell>
          <cell r="U549">
            <v>0</v>
          </cell>
          <cell r="V549">
            <v>1.4707E-2</v>
          </cell>
        </row>
        <row r="550">
          <cell r="D550" t="str">
            <v>DENMARK-Total - Employee Expenses (T&amp;E), M$</v>
          </cell>
          <cell r="E550">
            <v>0</v>
          </cell>
          <cell r="F550">
            <v>0</v>
          </cell>
          <cell r="G550">
            <v>0</v>
          </cell>
          <cell r="H550">
            <v>1.4708000000000001E-2</v>
          </cell>
          <cell r="I550">
            <v>0.01</v>
          </cell>
          <cell r="J550">
            <v>0</v>
          </cell>
          <cell r="K550">
            <v>0</v>
          </cell>
          <cell r="L550">
            <v>0.01</v>
          </cell>
          <cell r="M550">
            <v>0.20900036399999999</v>
          </cell>
          <cell r="N550">
            <v>4.0754941199999999E-2</v>
          </cell>
          <cell r="O550">
            <v>0.2497553052</v>
          </cell>
          <cell r="P550">
            <v>2.4E-2</v>
          </cell>
          <cell r="Q550">
            <v>0</v>
          </cell>
          <cell r="R550">
            <v>0</v>
          </cell>
          <cell r="S550">
            <v>0</v>
          </cell>
          <cell r="T550">
            <v>0</v>
          </cell>
          <cell r="U550">
            <v>2E-3</v>
          </cell>
          <cell r="V550">
            <v>0.30046330520000003</v>
          </cell>
        </row>
        <row r="551">
          <cell r="D551" t="str">
            <v>DENMARK-Total - Training Expenses, M$</v>
          </cell>
          <cell r="E551">
            <v>0</v>
          </cell>
          <cell r="F551">
            <v>0</v>
          </cell>
          <cell r="G551">
            <v>0</v>
          </cell>
          <cell r="H551">
            <v>1.774E-3</v>
          </cell>
          <cell r="I551">
            <v>0</v>
          </cell>
          <cell r="J551">
            <v>0</v>
          </cell>
          <cell r="K551">
            <v>0</v>
          </cell>
          <cell r="L551">
            <v>0</v>
          </cell>
          <cell r="M551">
            <v>0</v>
          </cell>
          <cell r="N551">
            <v>0</v>
          </cell>
          <cell r="O551">
            <v>0</v>
          </cell>
          <cell r="P551">
            <v>0</v>
          </cell>
          <cell r="Q551">
            <v>0</v>
          </cell>
          <cell r="R551">
            <v>0</v>
          </cell>
          <cell r="S551">
            <v>0</v>
          </cell>
          <cell r="T551">
            <v>0</v>
          </cell>
          <cell r="U551">
            <v>0</v>
          </cell>
          <cell r="V551">
            <v>1.774E-3</v>
          </cell>
        </row>
        <row r="552">
          <cell r="D552" t="str">
            <v>DENMARK-Total - Consultancy/Professional Fees, M$</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row>
        <row r="553">
          <cell r="D553" t="str">
            <v>DENMARK-Advertising and Promotions, M$</v>
          </cell>
          <cell r="E553">
            <v>0</v>
          </cell>
          <cell r="F553">
            <v>0</v>
          </cell>
          <cell r="G553">
            <v>0</v>
          </cell>
          <cell r="H553">
            <v>0</v>
          </cell>
          <cell r="I553">
            <v>0</v>
          </cell>
          <cell r="J553">
            <v>0</v>
          </cell>
          <cell r="K553">
            <v>0</v>
          </cell>
          <cell r="L553">
            <v>0</v>
          </cell>
          <cell r="M553">
            <v>0.28909799999999997</v>
          </cell>
          <cell r="N553">
            <v>9.1799999999999998E-4</v>
          </cell>
          <cell r="O553">
            <v>0.29001599999999994</v>
          </cell>
          <cell r="P553">
            <v>0</v>
          </cell>
          <cell r="Q553">
            <v>0</v>
          </cell>
          <cell r="R553">
            <v>0</v>
          </cell>
          <cell r="S553">
            <v>0</v>
          </cell>
          <cell r="T553">
            <v>0</v>
          </cell>
          <cell r="U553">
            <v>0</v>
          </cell>
          <cell r="V553">
            <v>0.29001599999999994</v>
          </cell>
        </row>
        <row r="554">
          <cell r="D554" t="str">
            <v>DENMARK-Maintenance and Repairs, M$</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row>
        <row r="555">
          <cell r="D555" t="str">
            <v>DENMARK-Depreciation, M$</v>
          </cell>
          <cell r="E555">
            <v>0</v>
          </cell>
          <cell r="F555">
            <v>0</v>
          </cell>
          <cell r="G555">
            <v>0</v>
          </cell>
          <cell r="H555">
            <v>0</v>
          </cell>
          <cell r="I555">
            <v>0</v>
          </cell>
          <cell r="J555">
            <v>0</v>
          </cell>
          <cell r="K555">
            <v>0</v>
          </cell>
          <cell r="L555">
            <v>0</v>
          </cell>
          <cell r="M555">
            <v>2.0000000000000002E-5</v>
          </cell>
          <cell r="N555">
            <v>0</v>
          </cell>
          <cell r="O555">
            <v>2.0000000000000002E-5</v>
          </cell>
          <cell r="P555">
            <v>0</v>
          </cell>
          <cell r="Q555">
            <v>0</v>
          </cell>
          <cell r="R555">
            <v>0</v>
          </cell>
          <cell r="S555">
            <v>0</v>
          </cell>
          <cell r="T555">
            <v>0</v>
          </cell>
          <cell r="U555">
            <v>1.7349119999999999E-2</v>
          </cell>
          <cell r="V555">
            <v>1.7369119999999998E-2</v>
          </cell>
        </row>
        <row r="556">
          <cell r="D556" t="str">
            <v>DENMARK-Energy, M$</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row>
        <row r="557">
          <cell r="D557" t="str">
            <v>DENMARK-Direct Allocations from Other Business Lines (eg. FM, Chem), $M</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row>
        <row r="558">
          <cell r="D558" t="str">
            <v>DENMARK-Freight Cost, M$</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row>
        <row r="559">
          <cell r="D559" t="str">
            <v>DENMARK-Other Direct OPEX, M$</v>
          </cell>
          <cell r="E559">
            <v>0</v>
          </cell>
          <cell r="F559">
            <v>1.375885268</v>
          </cell>
          <cell r="G559">
            <v>1.375885268</v>
          </cell>
          <cell r="H559">
            <v>2.6804950000000001E-2</v>
          </cell>
          <cell r="I559">
            <v>9.7317316799999998E-2</v>
          </cell>
          <cell r="J559">
            <v>0</v>
          </cell>
          <cell r="K559">
            <v>0</v>
          </cell>
          <cell r="L559">
            <v>9.7317316799999998E-2</v>
          </cell>
          <cell r="M559">
            <v>1.2070347664000001</v>
          </cell>
          <cell r="N559">
            <v>0.2852741412</v>
          </cell>
          <cell r="O559">
            <v>1.4923089076</v>
          </cell>
          <cell r="P559">
            <v>6.1713561600000001E-2</v>
          </cell>
          <cell r="Q559">
            <v>0</v>
          </cell>
          <cell r="R559">
            <v>-3.2340564E-3</v>
          </cell>
          <cell r="S559">
            <v>0</v>
          </cell>
          <cell r="T559">
            <v>-3.2340564E-3</v>
          </cell>
          <cell r="U559">
            <v>0.11389513640000001</v>
          </cell>
          <cell r="V559">
            <v>3.1646910839999998</v>
          </cell>
        </row>
        <row r="560">
          <cell r="D560" t="str">
            <v>DENMARK-SQUEEZE OTHER DIRECT, M$</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-1.7153523769999985</v>
          </cell>
          <cell r="V560">
            <v>-1.7153523769999985</v>
          </cell>
        </row>
        <row r="561">
          <cell r="D561" t="str">
            <v>DENMARK-Total XOM and Contractor Headcount, YE#</v>
          </cell>
          <cell r="E561">
            <v>0</v>
          </cell>
          <cell r="F561">
            <v>0</v>
          </cell>
          <cell r="G561">
            <v>0</v>
          </cell>
          <cell r="H561">
            <v>10</v>
          </cell>
          <cell r="I561">
            <v>1</v>
          </cell>
          <cell r="J561">
            <v>0</v>
          </cell>
          <cell r="K561">
            <v>0</v>
          </cell>
          <cell r="L561">
            <v>1</v>
          </cell>
          <cell r="M561">
            <v>13</v>
          </cell>
          <cell r="N561">
            <v>3</v>
          </cell>
          <cell r="O561">
            <v>16</v>
          </cell>
          <cell r="P561">
            <v>2</v>
          </cell>
          <cell r="Q561">
            <v>0</v>
          </cell>
          <cell r="R561">
            <v>0</v>
          </cell>
          <cell r="S561">
            <v>0</v>
          </cell>
          <cell r="T561">
            <v>0</v>
          </cell>
          <cell r="U561">
            <v>1</v>
          </cell>
          <cell r="V561">
            <v>30</v>
          </cell>
        </row>
        <row r="562">
          <cell r="D562" t="str">
            <v>DENMARK-Total XOM Headcount, YE, #</v>
          </cell>
          <cell r="E562">
            <v>0</v>
          </cell>
          <cell r="F562">
            <v>0</v>
          </cell>
          <cell r="G562">
            <v>0</v>
          </cell>
          <cell r="H562">
            <v>9</v>
          </cell>
          <cell r="I562">
            <v>1</v>
          </cell>
          <cell r="J562">
            <v>0</v>
          </cell>
          <cell r="K562">
            <v>0</v>
          </cell>
          <cell r="L562">
            <v>1</v>
          </cell>
          <cell r="M562">
            <v>13</v>
          </cell>
          <cell r="N562">
            <v>3</v>
          </cell>
          <cell r="O562">
            <v>16</v>
          </cell>
          <cell r="P562">
            <v>2</v>
          </cell>
          <cell r="Q562">
            <v>0</v>
          </cell>
          <cell r="R562">
            <v>0</v>
          </cell>
          <cell r="S562">
            <v>0</v>
          </cell>
          <cell r="T562">
            <v>0</v>
          </cell>
          <cell r="U562">
            <v>1</v>
          </cell>
          <cell r="V562">
            <v>29</v>
          </cell>
        </row>
        <row r="563">
          <cell r="D563" t="str">
            <v>DENMARK-Contractor Headcount, YE, #</v>
          </cell>
          <cell r="E563">
            <v>0</v>
          </cell>
          <cell r="F563">
            <v>0</v>
          </cell>
          <cell r="G563">
            <v>0</v>
          </cell>
          <cell r="H563">
            <v>1</v>
          </cell>
          <cell r="I563">
            <v>0</v>
          </cell>
          <cell r="J563">
            <v>0</v>
          </cell>
          <cell r="K563">
            <v>0</v>
          </cell>
          <cell r="L563">
            <v>0</v>
          </cell>
          <cell r="M563">
            <v>0</v>
          </cell>
          <cell r="N563">
            <v>0</v>
          </cell>
          <cell r="O563">
            <v>0</v>
          </cell>
          <cell r="P563">
            <v>0</v>
          </cell>
          <cell r="Q563">
            <v>0</v>
          </cell>
          <cell r="R563">
            <v>0</v>
          </cell>
          <cell r="S563">
            <v>0</v>
          </cell>
          <cell r="T563">
            <v>0</v>
          </cell>
          <cell r="U563">
            <v>0</v>
          </cell>
          <cell r="V563">
            <v>1</v>
          </cell>
        </row>
        <row r="564">
          <cell r="D564" t="str">
            <v>FINLAND-Total - Direct  Opex, M$</v>
          </cell>
          <cell r="E564">
            <v>7.6912285297230012</v>
          </cell>
          <cell r="F564">
            <v>3.3768832096306998</v>
          </cell>
          <cell r="G564">
            <v>11.068111739353702</v>
          </cell>
          <cell r="H564">
            <v>0.90795161400100022</v>
          </cell>
          <cell r="I564">
            <v>0.23824782821699997</v>
          </cell>
          <cell r="J564">
            <v>0.55103020444469997</v>
          </cell>
          <cell r="K564">
            <v>0</v>
          </cell>
          <cell r="L564">
            <v>0.78927803266170005</v>
          </cell>
          <cell r="M564">
            <v>12.823533794629247</v>
          </cell>
          <cell r="N564">
            <v>0.24881546187270004</v>
          </cell>
          <cell r="O564">
            <v>13.072349256501948</v>
          </cell>
          <cell r="P564">
            <v>0.2026022099125</v>
          </cell>
          <cell r="Q564">
            <v>1.0293857017000013E-3</v>
          </cell>
          <cell r="R564">
            <v>3.6960187122154708E-2</v>
          </cell>
          <cell r="S564">
            <v>0.27685050232389996</v>
          </cell>
          <cell r="T564">
            <v>0.31484007514775469</v>
          </cell>
          <cell r="U564">
            <v>-0.37791203958000064</v>
          </cell>
          <cell r="V564">
            <v>25.977220887998602</v>
          </cell>
        </row>
        <row r="565">
          <cell r="D565" t="str">
            <v>FINLAND-Total - Salaries, Wage and Benefits, M$</v>
          </cell>
          <cell r="E565">
            <v>5.5267146957140003</v>
          </cell>
          <cell r="F565">
            <v>0.4</v>
          </cell>
          <cell r="G565">
            <v>5.9267146957140007</v>
          </cell>
          <cell r="H565">
            <v>1.4153428190100001</v>
          </cell>
          <cell r="I565">
            <v>7.7290999999999999E-2</v>
          </cell>
          <cell r="J565">
            <v>0.61980098320999999</v>
          </cell>
          <cell r="K565">
            <v>0</v>
          </cell>
          <cell r="L565">
            <v>0.69709198320999999</v>
          </cell>
          <cell r="M565">
            <v>2.7685148321153452</v>
          </cell>
          <cell r="N565">
            <v>-0.11027184689299999</v>
          </cell>
          <cell r="O565">
            <v>2.658242985222345</v>
          </cell>
          <cell r="P565">
            <v>0.10176300000000001</v>
          </cell>
          <cell r="Q565">
            <v>0</v>
          </cell>
          <cell r="R565">
            <v>1.5236912965471466E-4</v>
          </cell>
          <cell r="S565">
            <v>0.12823015538999999</v>
          </cell>
          <cell r="T565">
            <v>0.12838252451965471</v>
          </cell>
          <cell r="U565">
            <v>0.18384300000000001</v>
          </cell>
          <cell r="V565">
            <v>11.111381007676002</v>
          </cell>
        </row>
        <row r="566">
          <cell r="D566" t="str">
            <v>FINLAND-Total - XOM Employee SWB, M$</v>
          </cell>
          <cell r="E566">
            <v>5.2747726503740004</v>
          </cell>
          <cell r="F566">
            <v>0.4</v>
          </cell>
          <cell r="G566">
            <v>5.6747726503740008</v>
          </cell>
          <cell r="H566">
            <v>1.4002038190100001</v>
          </cell>
          <cell r="I566">
            <v>7.7290999999999999E-2</v>
          </cell>
          <cell r="J566">
            <v>0.54501186714999994</v>
          </cell>
          <cell r="K566">
            <v>0</v>
          </cell>
          <cell r="L566">
            <v>0.62230286714999994</v>
          </cell>
          <cell r="M566">
            <v>2.6647371357153453</v>
          </cell>
          <cell r="N566">
            <v>-0.11027184689299999</v>
          </cell>
          <cell r="O566">
            <v>2.5544652888223451</v>
          </cell>
          <cell r="P566">
            <v>0.10176300000000001</v>
          </cell>
          <cell r="Q566">
            <v>0</v>
          </cell>
          <cell r="R566">
            <v>1.5236912965471466E-4</v>
          </cell>
          <cell r="S566">
            <v>0.12823015538999999</v>
          </cell>
          <cell r="T566">
            <v>0.12838252451965471</v>
          </cell>
          <cell r="U566">
            <v>0.18384300000000001</v>
          </cell>
          <cell r="V566">
            <v>10.665733149876003</v>
          </cell>
        </row>
        <row r="567">
          <cell r="D567" t="str">
            <v>FINLAND-Total - Contract Employee SWB, M$</v>
          </cell>
          <cell r="E567">
            <v>0.25194204533999998</v>
          </cell>
          <cell r="F567">
            <v>0</v>
          </cell>
          <cell r="G567">
            <v>0.25194204533999998</v>
          </cell>
          <cell r="H567">
            <v>1.5139E-2</v>
          </cell>
          <cell r="I567">
            <v>0</v>
          </cell>
          <cell r="J567">
            <v>7.4789116059999994E-2</v>
          </cell>
          <cell r="K567">
            <v>0</v>
          </cell>
          <cell r="L567">
            <v>7.4789116059999994E-2</v>
          </cell>
          <cell r="M567">
            <v>0.10377769639999998</v>
          </cell>
          <cell r="N567">
            <v>0</v>
          </cell>
          <cell r="O567">
            <v>0.10377769639999998</v>
          </cell>
          <cell r="P567">
            <v>0</v>
          </cell>
          <cell r="Q567">
            <v>0</v>
          </cell>
          <cell r="R567">
            <v>0</v>
          </cell>
          <cell r="S567">
            <v>0</v>
          </cell>
          <cell r="T567">
            <v>0</v>
          </cell>
          <cell r="U567">
            <v>0</v>
          </cell>
          <cell r="V567">
            <v>0.44564785779999994</v>
          </cell>
        </row>
        <row r="568">
          <cell r="D568" t="str">
            <v>FINLAND-Total - Employee Expenses (T&amp;E), M$</v>
          </cell>
          <cell r="E568">
            <v>4.7098898356400007E-2</v>
          </cell>
          <cell r="F568">
            <v>0</v>
          </cell>
          <cell r="G568">
            <v>4.7098898356400007E-2</v>
          </cell>
          <cell r="H568">
            <v>6.1122000000000003E-2</v>
          </cell>
          <cell r="I568">
            <v>0.01</v>
          </cell>
          <cell r="J568">
            <v>1.2E-2</v>
          </cell>
          <cell r="K568">
            <v>0</v>
          </cell>
          <cell r="L568">
            <v>2.1999999999999999E-2</v>
          </cell>
          <cell r="M568">
            <v>0.57609435554999999</v>
          </cell>
          <cell r="N568">
            <v>3.218337927E-2</v>
          </cell>
          <cell r="O568">
            <v>0.60827773482000003</v>
          </cell>
          <cell r="P568">
            <v>0.05</v>
          </cell>
          <cell r="Q568">
            <v>-1.4105304999999861E-4</v>
          </cell>
          <cell r="R568">
            <v>1.8074999999953434E-7</v>
          </cell>
          <cell r="S568">
            <v>4.9349763515999998E-2</v>
          </cell>
          <cell r="T568">
            <v>4.9208891216E-2</v>
          </cell>
          <cell r="U568">
            <v>2.5000000000000001E-2</v>
          </cell>
          <cell r="V568">
            <v>0.86270752439239995</v>
          </cell>
        </row>
        <row r="569">
          <cell r="D569" t="str">
            <v>FINLAND-Total - Training Expenses, M$</v>
          </cell>
          <cell r="E569">
            <v>2.9093612307700002E-2</v>
          </cell>
          <cell r="F569">
            <v>0</v>
          </cell>
          <cell r="G569">
            <v>2.9093612307700002E-2</v>
          </cell>
          <cell r="H569">
            <v>2.415E-3</v>
          </cell>
          <cell r="I569">
            <v>0</v>
          </cell>
          <cell r="J569">
            <v>0.01</v>
          </cell>
          <cell r="K569">
            <v>0</v>
          </cell>
          <cell r="L569">
            <v>0.01</v>
          </cell>
          <cell r="M569">
            <v>2.196E-3</v>
          </cell>
          <cell r="N569">
            <v>0</v>
          </cell>
          <cell r="O569">
            <v>2.196E-3</v>
          </cell>
          <cell r="P569">
            <v>0</v>
          </cell>
          <cell r="Q569">
            <v>0</v>
          </cell>
          <cell r="R569">
            <v>0</v>
          </cell>
          <cell r="S569">
            <v>0</v>
          </cell>
          <cell r="T569">
            <v>0</v>
          </cell>
          <cell r="U569">
            <v>0</v>
          </cell>
          <cell r="V569">
            <v>4.3704612307700008E-2</v>
          </cell>
        </row>
        <row r="570">
          <cell r="D570" t="str">
            <v>FINLAND-Total - Consultancy/Professional Fees, M$</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row>
        <row r="571">
          <cell r="D571" t="str">
            <v>FINLAND-Advertising and Promotions, M$</v>
          </cell>
          <cell r="E571">
            <v>0</v>
          </cell>
          <cell r="F571">
            <v>0</v>
          </cell>
          <cell r="G571">
            <v>0</v>
          </cell>
          <cell r="H571">
            <v>0</v>
          </cell>
          <cell r="I571">
            <v>0</v>
          </cell>
          <cell r="J571">
            <v>0</v>
          </cell>
          <cell r="K571">
            <v>0</v>
          </cell>
          <cell r="L571">
            <v>0</v>
          </cell>
          <cell r="M571">
            <v>1.566365</v>
          </cell>
          <cell r="N571">
            <v>0</v>
          </cell>
          <cell r="O571">
            <v>1.566365</v>
          </cell>
          <cell r="P571">
            <v>0</v>
          </cell>
          <cell r="Q571">
            <v>0</v>
          </cell>
          <cell r="R571">
            <v>3.1523662209999997E-2</v>
          </cell>
          <cell r="S571">
            <v>6.9468790150000008E-3</v>
          </cell>
          <cell r="T571">
            <v>3.8470541225000002E-2</v>
          </cell>
          <cell r="U571">
            <v>0</v>
          </cell>
          <cell r="V571">
            <v>1.6048355412249999</v>
          </cell>
        </row>
        <row r="572">
          <cell r="D572" t="str">
            <v>FINLAND-Maintenance and Repairs, M$</v>
          </cell>
          <cell r="E572">
            <v>0.38</v>
          </cell>
          <cell r="F572">
            <v>0</v>
          </cell>
          <cell r="G572">
            <v>0.38</v>
          </cell>
          <cell r="H572">
            <v>0</v>
          </cell>
          <cell r="I572">
            <v>0</v>
          </cell>
          <cell r="J572">
            <v>1.2999999999999999E-2</v>
          </cell>
          <cell r="K572">
            <v>0</v>
          </cell>
          <cell r="L572">
            <v>1.2999999999999999E-2</v>
          </cell>
          <cell r="M572">
            <v>0</v>
          </cell>
          <cell r="N572">
            <v>0</v>
          </cell>
          <cell r="O572">
            <v>0</v>
          </cell>
          <cell r="P572">
            <v>0</v>
          </cell>
          <cell r="Q572">
            <v>0</v>
          </cell>
          <cell r="R572">
            <v>0</v>
          </cell>
          <cell r="S572">
            <v>0</v>
          </cell>
          <cell r="T572">
            <v>0</v>
          </cell>
          <cell r="U572">
            <v>0</v>
          </cell>
          <cell r="V572">
            <v>0.39300000000000002</v>
          </cell>
        </row>
        <row r="573">
          <cell r="D573" t="str">
            <v>FINLAND-Depreciation, M$</v>
          </cell>
          <cell r="E573">
            <v>0</v>
          </cell>
          <cell r="F573">
            <v>0</v>
          </cell>
          <cell r="G573">
            <v>0</v>
          </cell>
          <cell r="H573">
            <v>0</v>
          </cell>
          <cell r="I573">
            <v>1.4907639560000001E-3</v>
          </cell>
          <cell r="J573">
            <v>0</v>
          </cell>
          <cell r="K573">
            <v>0</v>
          </cell>
          <cell r="L573">
            <v>1.4907639560000001E-3</v>
          </cell>
          <cell r="M573">
            <v>2.0000000000000002E-5</v>
          </cell>
          <cell r="N573">
            <v>0</v>
          </cell>
          <cell r="O573">
            <v>2.0000000000000002E-5</v>
          </cell>
          <cell r="P573">
            <v>0</v>
          </cell>
          <cell r="Q573">
            <v>0</v>
          </cell>
          <cell r="R573">
            <v>0</v>
          </cell>
          <cell r="S573">
            <v>0</v>
          </cell>
          <cell r="T573">
            <v>0</v>
          </cell>
          <cell r="U573">
            <v>1.062439385E-2</v>
          </cell>
          <cell r="V573">
            <v>1.2135157806E-2</v>
          </cell>
        </row>
        <row r="574">
          <cell r="D574" t="str">
            <v>FINLAND-Energy, M$</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row>
        <row r="575">
          <cell r="D575" t="str">
            <v>FINLAND-Direct Allocations from Other Business Lines (eg. FM, Chem), $M</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row>
        <row r="576">
          <cell r="D576" t="str">
            <v>FINLAND-Freight Cost, M$</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row>
        <row r="577">
          <cell r="D577" t="str">
            <v>FINLAND-Other Direct OPEX, M$</v>
          </cell>
          <cell r="E577">
            <v>1.7083213233449011</v>
          </cell>
          <cell r="F577">
            <v>2.9768832096306999</v>
          </cell>
          <cell r="G577">
            <v>4.6852045329756011</v>
          </cell>
          <cell r="H577">
            <v>-0.57092820500899988</v>
          </cell>
          <cell r="I577">
            <v>0.14946606426099998</v>
          </cell>
          <cell r="J577">
            <v>-0.1037707787653</v>
          </cell>
          <cell r="K577">
            <v>0</v>
          </cell>
          <cell r="L577">
            <v>4.5695285495699983E-2</v>
          </cell>
          <cell r="M577">
            <v>7.9103436069639015</v>
          </cell>
          <cell r="N577">
            <v>0.32690392949570002</v>
          </cell>
          <cell r="O577">
            <v>8.2372475364596021</v>
          </cell>
          <cell r="P577">
            <v>5.0839209912500002E-2</v>
          </cell>
          <cell r="Q577">
            <v>1.1704387517E-3</v>
          </cell>
          <cell r="R577">
            <v>5.2839750324999999E-3</v>
          </cell>
          <cell r="S577">
            <v>9.2323704402899998E-2</v>
          </cell>
          <cell r="T577">
            <v>9.87781181871E-2</v>
          </cell>
          <cell r="U577">
            <v>0.14867958777000001</v>
          </cell>
          <cell r="V577">
            <v>12.695516065791502</v>
          </cell>
        </row>
        <row r="578">
          <cell r="D578" t="str">
            <v>FINLAND-SQUEEZE OTHER DIRECT, M$</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-0.74605902120000067</v>
          </cell>
          <cell r="V578">
            <v>-0.74605902120000067</v>
          </cell>
        </row>
        <row r="579">
          <cell r="D579" t="str">
            <v>FINLAND-Total XOM and Contractor Headcount, YE#</v>
          </cell>
          <cell r="E579">
            <v>56</v>
          </cell>
          <cell r="F579">
            <v>5</v>
          </cell>
          <cell r="G579">
            <v>61</v>
          </cell>
          <cell r="H579">
            <v>14</v>
          </cell>
          <cell r="I579">
            <v>1</v>
          </cell>
          <cell r="J579">
            <v>6</v>
          </cell>
          <cell r="K579">
            <v>0</v>
          </cell>
          <cell r="L579">
            <v>7</v>
          </cell>
          <cell r="M579">
            <v>27</v>
          </cell>
          <cell r="N579">
            <v>1</v>
          </cell>
          <cell r="O579">
            <v>28</v>
          </cell>
          <cell r="P579">
            <v>3</v>
          </cell>
          <cell r="Q579">
            <v>0</v>
          </cell>
          <cell r="R579">
            <v>0</v>
          </cell>
          <cell r="S579">
            <v>1</v>
          </cell>
          <cell r="T579">
            <v>1</v>
          </cell>
          <cell r="U579">
            <v>3</v>
          </cell>
          <cell r="V579">
            <v>117</v>
          </cell>
        </row>
        <row r="580">
          <cell r="D580" t="str">
            <v>FINLAND-Total XOM Headcount, YE, #</v>
          </cell>
          <cell r="E580">
            <v>37</v>
          </cell>
          <cell r="F580">
            <v>5</v>
          </cell>
          <cell r="G580">
            <v>42</v>
          </cell>
          <cell r="H580">
            <v>7</v>
          </cell>
          <cell r="I580">
            <v>1</v>
          </cell>
          <cell r="J580">
            <v>5</v>
          </cell>
          <cell r="K580">
            <v>0</v>
          </cell>
          <cell r="L580">
            <v>6</v>
          </cell>
          <cell r="M580">
            <v>25</v>
          </cell>
          <cell r="N580">
            <v>1</v>
          </cell>
          <cell r="O580">
            <v>26</v>
          </cell>
          <cell r="P580">
            <v>3</v>
          </cell>
          <cell r="Q580">
            <v>0</v>
          </cell>
          <cell r="R580">
            <v>0</v>
          </cell>
          <cell r="S580">
            <v>1</v>
          </cell>
          <cell r="T580">
            <v>1</v>
          </cell>
          <cell r="U580">
            <v>2</v>
          </cell>
          <cell r="V580">
            <v>87</v>
          </cell>
        </row>
        <row r="581">
          <cell r="D581" t="str">
            <v>FINLAND-Contractor Headcount, YE, #</v>
          </cell>
          <cell r="E581">
            <v>19</v>
          </cell>
          <cell r="F581">
            <v>0</v>
          </cell>
          <cell r="G581">
            <v>19</v>
          </cell>
          <cell r="H581">
            <v>7</v>
          </cell>
          <cell r="I581">
            <v>0</v>
          </cell>
          <cell r="J581">
            <v>1</v>
          </cell>
          <cell r="K581">
            <v>0</v>
          </cell>
          <cell r="L581">
            <v>1</v>
          </cell>
          <cell r="M581">
            <v>2</v>
          </cell>
          <cell r="N581">
            <v>0</v>
          </cell>
          <cell r="O581">
            <v>2</v>
          </cell>
          <cell r="P581">
            <v>0</v>
          </cell>
          <cell r="Q581">
            <v>0</v>
          </cell>
          <cell r="R581">
            <v>0</v>
          </cell>
          <cell r="S581">
            <v>0</v>
          </cell>
          <cell r="T581">
            <v>0</v>
          </cell>
          <cell r="U581">
            <v>1</v>
          </cell>
          <cell r="V581">
            <v>30</v>
          </cell>
        </row>
        <row r="582">
          <cell r="D582" t="str">
            <v>FRANCE-Total - Direct  Opex, M$</v>
          </cell>
          <cell r="E582">
            <v>62.352571587519563</v>
          </cell>
          <cell r="F582">
            <v>41.486538605824592</v>
          </cell>
          <cell r="G582">
            <v>103.83911019334414</v>
          </cell>
          <cell r="H582">
            <v>10.301656999999999</v>
          </cell>
          <cell r="I582">
            <v>0.17849650068901102</v>
          </cell>
          <cell r="J582">
            <v>2.7578688434989003</v>
          </cell>
          <cell r="K582">
            <v>0</v>
          </cell>
          <cell r="L582">
            <v>2.9363653441879114</v>
          </cell>
          <cell r="M582">
            <v>34.178263835674883</v>
          </cell>
          <cell r="N582">
            <v>1.634193874537607</v>
          </cell>
          <cell r="O582">
            <v>35.812457710212492</v>
          </cell>
          <cell r="P582">
            <v>0.40010612141483493</v>
          </cell>
          <cell r="Q582">
            <v>0.32345062192500001</v>
          </cell>
          <cell r="R582">
            <v>1.9183771062420529</v>
          </cell>
          <cell r="S582">
            <v>6.2370498562461538</v>
          </cell>
          <cell r="T582">
            <v>8.4788775844132083</v>
          </cell>
          <cell r="U582">
            <v>-1.3698660452221536</v>
          </cell>
          <cell r="V582">
            <v>160.39870790835045</v>
          </cell>
        </row>
        <row r="583">
          <cell r="D583" t="str">
            <v>FRANCE-Total - Salaries, Wage and Benefits, M$</v>
          </cell>
          <cell r="E583">
            <v>13.83900123867082</v>
          </cell>
          <cell r="F583">
            <v>1.7744171973098901</v>
          </cell>
          <cell r="G583">
            <v>15.61341843598071</v>
          </cell>
          <cell r="H583">
            <v>10.207293999999999</v>
          </cell>
          <cell r="I583">
            <v>0.1829492097</v>
          </cell>
          <cell r="J583">
            <v>1.6526489572043956</v>
          </cell>
          <cell r="K583">
            <v>0</v>
          </cell>
          <cell r="L583">
            <v>1.8355981669043957</v>
          </cell>
          <cell r="M583">
            <v>16.965345387955999</v>
          </cell>
          <cell r="N583">
            <v>0.73789131561999999</v>
          </cell>
          <cell r="O583">
            <v>17.703236703575996</v>
          </cell>
          <cell r="P583">
            <v>0.82950367879999998</v>
          </cell>
          <cell r="Q583">
            <v>0.21516913999099999</v>
          </cell>
          <cell r="R583">
            <v>1.4988958145769</v>
          </cell>
          <cell r="S583">
            <v>2.3089999999999997</v>
          </cell>
          <cell r="T583">
            <v>4.0230649545679</v>
          </cell>
          <cell r="U583">
            <v>2.8391206254198003</v>
          </cell>
          <cell r="V583">
            <v>53.0512365652488</v>
          </cell>
        </row>
        <row r="584">
          <cell r="D584" t="str">
            <v>FRANCE-Total - XOM Employee SWB, M$</v>
          </cell>
          <cell r="E584">
            <v>12.466496230108183</v>
          </cell>
          <cell r="F584">
            <v>1.7361202520967034</v>
          </cell>
          <cell r="G584">
            <v>14.202616482204887</v>
          </cell>
          <cell r="H584">
            <v>9.9478779999999993</v>
          </cell>
          <cell r="I584">
            <v>0.1829492097</v>
          </cell>
          <cell r="J584">
            <v>1.3387727983472528</v>
          </cell>
          <cell r="K584">
            <v>0</v>
          </cell>
          <cell r="L584">
            <v>1.5217220080472529</v>
          </cell>
          <cell r="M584">
            <v>15.931032623999998</v>
          </cell>
          <cell r="N584">
            <v>0.73789131561999999</v>
          </cell>
          <cell r="O584">
            <v>16.668923939619997</v>
          </cell>
          <cell r="P584">
            <v>0.82950367879999998</v>
          </cell>
          <cell r="Q584">
            <v>0.21</v>
          </cell>
          <cell r="R584">
            <v>1.4981795811</v>
          </cell>
          <cell r="S584">
            <v>2.2349999999999999</v>
          </cell>
          <cell r="T584">
            <v>3.9431795810999999</v>
          </cell>
          <cell r="U584">
            <v>2.7999922136000004</v>
          </cell>
          <cell r="V584">
            <v>49.913815903372132</v>
          </cell>
        </row>
        <row r="585">
          <cell r="D585" t="str">
            <v>FRANCE-Total - Contract Employee SWB, M$</v>
          </cell>
          <cell r="E585">
            <v>1.3725050085626374</v>
          </cell>
          <cell r="F585">
            <v>3.82969452131868E-2</v>
          </cell>
          <cell r="G585">
            <v>1.4108019537758241</v>
          </cell>
          <cell r="H585">
            <v>0.25941599999999998</v>
          </cell>
          <cell r="I585">
            <v>0</v>
          </cell>
          <cell r="J585">
            <v>0.31387615885714282</v>
          </cell>
          <cell r="K585">
            <v>0</v>
          </cell>
          <cell r="L585">
            <v>0.31387615885714282</v>
          </cell>
          <cell r="M585">
            <v>1.0343127639559999</v>
          </cell>
          <cell r="N585">
            <v>0</v>
          </cell>
          <cell r="O585">
            <v>1.0343127639559999</v>
          </cell>
          <cell r="P585">
            <v>0</v>
          </cell>
          <cell r="Q585">
            <v>5.1691399909999996E-3</v>
          </cell>
          <cell r="R585">
            <v>7.162334769E-4</v>
          </cell>
          <cell r="S585">
            <v>7.3999999999999996E-2</v>
          </cell>
          <cell r="T585">
            <v>7.9885373467899992E-2</v>
          </cell>
          <cell r="U585">
            <v>3.9128411819800007E-2</v>
          </cell>
          <cell r="V585">
            <v>3.1374206618766669</v>
          </cell>
        </row>
        <row r="586">
          <cell r="D586" t="str">
            <v>FRANCE-Total - Employee Expenses (T&amp;E), M$</v>
          </cell>
          <cell r="E586">
            <v>0.43961133673846159</v>
          </cell>
          <cell r="F586">
            <v>1.6200026901098902E-3</v>
          </cell>
          <cell r="G586">
            <v>0.44123133942857146</v>
          </cell>
          <cell r="H586">
            <v>0</v>
          </cell>
          <cell r="I586">
            <v>1.4E-2</v>
          </cell>
          <cell r="J586">
            <v>1.9729242725274727E-2</v>
          </cell>
          <cell r="K586">
            <v>0</v>
          </cell>
          <cell r="L586">
            <v>3.3729242725274729E-2</v>
          </cell>
          <cell r="M586">
            <v>1.998475</v>
          </cell>
          <cell r="N586">
            <v>0.17013642113000002</v>
          </cell>
          <cell r="O586">
            <v>2.16861142113</v>
          </cell>
          <cell r="P586">
            <v>0.11920366860000001</v>
          </cell>
          <cell r="Q586">
            <v>3.39E-2</v>
          </cell>
          <cell r="R586">
            <v>0.15529519792999999</v>
          </cell>
          <cell r="S586">
            <v>0.54700000000000004</v>
          </cell>
          <cell r="T586">
            <v>0.7361951979300001</v>
          </cell>
          <cell r="U586">
            <v>0.34928997366000003</v>
          </cell>
          <cell r="V586">
            <v>3.8482608434738466</v>
          </cell>
        </row>
        <row r="587">
          <cell r="D587" t="str">
            <v>FRANCE-Total - Training Expenses, M$</v>
          </cell>
          <cell r="E587">
            <v>7.9877067956043973E-3</v>
          </cell>
          <cell r="F587">
            <v>0</v>
          </cell>
          <cell r="G587">
            <v>7.9877067956043973E-3</v>
          </cell>
          <cell r="H587">
            <v>0</v>
          </cell>
          <cell r="I587">
            <v>0</v>
          </cell>
          <cell r="J587">
            <v>0</v>
          </cell>
          <cell r="K587">
            <v>0</v>
          </cell>
          <cell r="L587">
            <v>0</v>
          </cell>
          <cell r="M587">
            <v>5.0000000000000001E-3</v>
          </cell>
          <cell r="N587">
            <v>0</v>
          </cell>
          <cell r="O587">
            <v>5.0000000000000001E-3</v>
          </cell>
          <cell r="P587">
            <v>0</v>
          </cell>
          <cell r="Q587">
            <v>0</v>
          </cell>
          <cell r="R587">
            <v>-1.1868131899999999E-7</v>
          </cell>
          <cell r="S587">
            <v>0.03</v>
          </cell>
          <cell r="T587">
            <v>2.9999881318680997E-2</v>
          </cell>
          <cell r="U587">
            <v>3.9873534119999998E-2</v>
          </cell>
          <cell r="V587">
            <v>8.2861122234285392E-2</v>
          </cell>
        </row>
        <row r="588">
          <cell r="D588" t="str">
            <v>FRANCE-Total - Consultancy/Professional Fees, M$</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row>
        <row r="589">
          <cell r="D589" t="str">
            <v>FRANCE-Advertising and Promotions, M$</v>
          </cell>
          <cell r="E589">
            <v>0</v>
          </cell>
          <cell r="F589">
            <v>0</v>
          </cell>
          <cell r="G589">
            <v>0</v>
          </cell>
          <cell r="H589">
            <v>0</v>
          </cell>
          <cell r="I589">
            <v>0</v>
          </cell>
          <cell r="J589">
            <v>0</v>
          </cell>
          <cell r="K589">
            <v>0</v>
          </cell>
          <cell r="L589">
            <v>0</v>
          </cell>
          <cell r="M589">
            <v>10.511683</v>
          </cell>
          <cell r="N589">
            <v>3.5904300660000009E-4</v>
          </cell>
          <cell r="O589">
            <v>10.5120420430066</v>
          </cell>
          <cell r="P589">
            <v>0</v>
          </cell>
          <cell r="Q589">
            <v>0</v>
          </cell>
          <cell r="R589">
            <v>7.4314626459999998E-3</v>
          </cell>
          <cell r="S589">
            <v>0.17000033170000001</v>
          </cell>
          <cell r="T589">
            <v>0.17743179434600001</v>
          </cell>
          <cell r="U589">
            <v>0</v>
          </cell>
          <cell r="V589">
            <v>10.689473837352601</v>
          </cell>
        </row>
        <row r="590">
          <cell r="D590" t="str">
            <v>FRANCE-Maintenance and Repairs, M$</v>
          </cell>
          <cell r="E590">
            <v>6.3024164088244277</v>
          </cell>
          <cell r="F590">
            <v>0</v>
          </cell>
          <cell r="G590">
            <v>6.3024164088244277</v>
          </cell>
          <cell r="H590">
            <v>0</v>
          </cell>
          <cell r="I590">
            <v>0</v>
          </cell>
          <cell r="J590">
            <v>0.31278147101538395</v>
          </cell>
          <cell r="K590">
            <v>0</v>
          </cell>
          <cell r="L590">
            <v>0.31278147101538395</v>
          </cell>
          <cell r="M590">
            <v>0</v>
          </cell>
          <cell r="N590">
            <v>0</v>
          </cell>
          <cell r="O590">
            <v>0</v>
          </cell>
          <cell r="P590">
            <v>0</v>
          </cell>
          <cell r="Q590">
            <v>0</v>
          </cell>
          <cell r="R590">
            <v>0</v>
          </cell>
          <cell r="S590">
            <v>0</v>
          </cell>
          <cell r="T590">
            <v>0</v>
          </cell>
          <cell r="U590">
            <v>0</v>
          </cell>
          <cell r="V590">
            <v>6.6151978798398119</v>
          </cell>
        </row>
        <row r="591">
          <cell r="D591" t="str">
            <v>FRANCE-Depreciation, M$</v>
          </cell>
          <cell r="E591">
            <v>0</v>
          </cell>
          <cell r="F591">
            <v>0</v>
          </cell>
          <cell r="G591">
            <v>0</v>
          </cell>
          <cell r="H591">
            <v>0</v>
          </cell>
          <cell r="I591">
            <v>0</v>
          </cell>
          <cell r="J591">
            <v>0</v>
          </cell>
          <cell r="K591">
            <v>0</v>
          </cell>
          <cell r="L591">
            <v>0</v>
          </cell>
          <cell r="M591">
            <v>1.0695199999999998</v>
          </cell>
          <cell r="N591">
            <v>0</v>
          </cell>
          <cell r="O591">
            <v>1.0695199999999998</v>
          </cell>
          <cell r="P591">
            <v>0</v>
          </cell>
          <cell r="Q591">
            <v>0</v>
          </cell>
          <cell r="R591">
            <v>0</v>
          </cell>
          <cell r="S591">
            <v>0</v>
          </cell>
          <cell r="T591">
            <v>0</v>
          </cell>
          <cell r="U591">
            <v>0</v>
          </cell>
          <cell r="V591">
            <v>1.0695199999999998</v>
          </cell>
        </row>
        <row r="592">
          <cell r="D592" t="str">
            <v>FRANCE-Energy, M$</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row>
        <row r="593">
          <cell r="D593" t="str">
            <v>FRANCE-Direct Allocations from Other Business Lines (eg. FM, Chem), $M</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row>
        <row r="594">
          <cell r="D594" t="str">
            <v>FRANCE-Freight Cost, M$</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row>
        <row r="595">
          <cell r="D595" t="str">
            <v>FRANCE-Other Direct OPEX, M$</v>
          </cell>
          <cell r="E595">
            <v>41.763554896490248</v>
          </cell>
          <cell r="F595">
            <v>39.710501405824594</v>
          </cell>
          <cell r="G595">
            <v>81.474056302314835</v>
          </cell>
          <cell r="H595">
            <v>9.4363000000000002E-2</v>
          </cell>
          <cell r="I595">
            <v>-1.8452709010989003E-2</v>
          </cell>
          <cell r="J595">
            <v>0.77270917255384619</v>
          </cell>
          <cell r="K595">
            <v>0</v>
          </cell>
          <cell r="L595">
            <v>0.75425646354285714</v>
          </cell>
          <cell r="M595">
            <v>3.6282404477188877</v>
          </cell>
          <cell r="N595">
            <v>0.72580709478100702</v>
          </cell>
          <cell r="O595">
            <v>4.3540475424998943</v>
          </cell>
          <cell r="P595">
            <v>-0.54860122598516503</v>
          </cell>
          <cell r="Q595">
            <v>7.4381481934000002E-2</v>
          </cell>
          <cell r="R595">
            <v>0.25675474977047213</v>
          </cell>
          <cell r="S595">
            <v>3.1810495245461539</v>
          </cell>
          <cell r="T595">
            <v>3.5121857562506262</v>
          </cell>
          <cell r="U595">
            <v>-2.3174544234219998</v>
          </cell>
          <cell r="V595">
            <v>87.322853415201038</v>
          </cell>
        </row>
        <row r="596">
          <cell r="D596" t="str">
            <v>FRANCE-SQUEEZE OTHER DIRECT, M$</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-2.2806957549999538</v>
          </cell>
          <cell r="V596">
            <v>-2.2806957549999538</v>
          </cell>
        </row>
        <row r="597">
          <cell r="D597" t="str">
            <v>FRANCE-Total XOM and Contractor Headcount, YE#</v>
          </cell>
          <cell r="E597">
            <v>383</v>
          </cell>
          <cell r="F597">
            <v>15</v>
          </cell>
          <cell r="G597">
            <v>398</v>
          </cell>
          <cell r="H597">
            <v>9</v>
          </cell>
          <cell r="I597">
            <v>96</v>
          </cell>
          <cell r="J597">
            <v>27</v>
          </cell>
          <cell r="K597">
            <v>0</v>
          </cell>
          <cell r="L597">
            <v>123</v>
          </cell>
          <cell r="M597">
            <v>97</v>
          </cell>
          <cell r="N597">
            <v>8</v>
          </cell>
          <cell r="O597">
            <v>105</v>
          </cell>
          <cell r="P597">
            <v>7</v>
          </cell>
          <cell r="Q597">
            <v>0</v>
          </cell>
          <cell r="R597">
            <v>4</v>
          </cell>
          <cell r="S597">
            <v>8</v>
          </cell>
          <cell r="T597">
            <v>12</v>
          </cell>
          <cell r="U597">
            <v>4</v>
          </cell>
          <cell r="V597">
            <v>658</v>
          </cell>
        </row>
        <row r="598">
          <cell r="D598" t="str">
            <v>FRANCE-Total XOM Headcount, YE, #</v>
          </cell>
          <cell r="E598">
            <v>193</v>
          </cell>
          <cell r="F598">
            <v>15</v>
          </cell>
          <cell r="G598">
            <v>208</v>
          </cell>
          <cell r="H598">
            <v>9</v>
          </cell>
          <cell r="I598">
            <v>77</v>
          </cell>
          <cell r="J598">
            <v>26</v>
          </cell>
          <cell r="K598">
            <v>0</v>
          </cell>
          <cell r="L598">
            <v>103</v>
          </cell>
          <cell r="M598">
            <v>97</v>
          </cell>
          <cell r="N598">
            <v>8</v>
          </cell>
          <cell r="O598">
            <v>105</v>
          </cell>
          <cell r="P598">
            <v>7</v>
          </cell>
          <cell r="Q598">
            <v>0</v>
          </cell>
          <cell r="R598">
            <v>4</v>
          </cell>
          <cell r="S598">
            <v>8</v>
          </cell>
          <cell r="T598">
            <v>12</v>
          </cell>
          <cell r="U598">
            <v>4</v>
          </cell>
          <cell r="V598">
            <v>448</v>
          </cell>
        </row>
        <row r="599">
          <cell r="D599" t="str">
            <v>FRANCE-Contractor Headcount, YE, #</v>
          </cell>
          <cell r="E599">
            <v>190</v>
          </cell>
          <cell r="F599">
            <v>0</v>
          </cell>
          <cell r="G599">
            <v>190</v>
          </cell>
          <cell r="H599">
            <v>0</v>
          </cell>
          <cell r="I599">
            <v>19</v>
          </cell>
          <cell r="J599">
            <v>1</v>
          </cell>
          <cell r="K599">
            <v>0</v>
          </cell>
          <cell r="L599">
            <v>20</v>
          </cell>
          <cell r="M599">
            <v>0</v>
          </cell>
          <cell r="N599">
            <v>0</v>
          </cell>
          <cell r="O599">
            <v>0</v>
          </cell>
          <cell r="P599">
            <v>0</v>
          </cell>
          <cell r="Q599">
            <v>0</v>
          </cell>
          <cell r="R599">
            <v>0</v>
          </cell>
          <cell r="S599">
            <v>0</v>
          </cell>
          <cell r="T599">
            <v>0</v>
          </cell>
          <cell r="U599">
            <v>0</v>
          </cell>
          <cell r="V599">
            <v>210</v>
          </cell>
        </row>
        <row r="600">
          <cell r="D600" t="str">
            <v>GERMANY-Total - Direct  Opex, M$</v>
          </cell>
          <cell r="E600">
            <v>4.224120400000003</v>
          </cell>
          <cell r="F600">
            <v>29.249302200000002</v>
          </cell>
          <cell r="G600">
            <v>33.473422600000006</v>
          </cell>
          <cell r="H600">
            <v>9.0235379999999985</v>
          </cell>
          <cell r="I600">
            <v>1.034481995678</v>
          </cell>
          <cell r="J600">
            <v>0</v>
          </cell>
          <cell r="K600">
            <v>0</v>
          </cell>
          <cell r="L600">
            <v>1.034481995678</v>
          </cell>
          <cell r="M600">
            <v>36.661710520074195</v>
          </cell>
          <cell r="N600">
            <v>1.6147105199448</v>
          </cell>
          <cell r="O600">
            <v>38.276421040019002</v>
          </cell>
          <cell r="P600">
            <v>0.44736499999999996</v>
          </cell>
          <cell r="Q600">
            <v>0.1060478818402</v>
          </cell>
          <cell r="R600">
            <v>0.96274444336530007</v>
          </cell>
          <cell r="S600">
            <v>2.2886224178740004</v>
          </cell>
          <cell r="T600">
            <v>3.3574147430794996</v>
          </cell>
          <cell r="U600">
            <v>-3.7108178593900276</v>
          </cell>
          <cell r="V600">
            <v>81.901825519386477</v>
          </cell>
        </row>
        <row r="601">
          <cell r="D601" t="str">
            <v>GERMANY-Total - Salaries, Wage and Benefits, M$</v>
          </cell>
          <cell r="E601">
            <v>-0.53291800000000034</v>
          </cell>
          <cell r="F601">
            <v>2.0509040000000001</v>
          </cell>
          <cell r="G601">
            <v>1.5179859999999998</v>
          </cell>
          <cell r="H601">
            <v>9.609945999999999</v>
          </cell>
          <cell r="I601">
            <v>0.63091424153999998</v>
          </cell>
          <cell r="J601">
            <v>0</v>
          </cell>
          <cell r="K601">
            <v>0</v>
          </cell>
          <cell r="L601">
            <v>0.63091424153999998</v>
          </cell>
          <cell r="M601">
            <v>9.7547366744400001</v>
          </cell>
          <cell r="N601">
            <v>0.7638428344599999</v>
          </cell>
          <cell r="O601">
            <v>10.5185795089</v>
          </cell>
          <cell r="P601">
            <v>0.40736499999999998</v>
          </cell>
          <cell r="Q601">
            <v>9.7948963380000004E-2</v>
          </cell>
          <cell r="R601">
            <v>0.55170606152000001</v>
          </cell>
          <cell r="S601">
            <v>0.87663168952999992</v>
          </cell>
          <cell r="T601">
            <v>1.5262867144299999</v>
          </cell>
          <cell r="U601">
            <v>1.358257</v>
          </cell>
          <cell r="V601">
            <v>25.569334464870003</v>
          </cell>
        </row>
        <row r="602">
          <cell r="D602" t="str">
            <v>GERMANY-Total - XOM Employee SWB, M$</v>
          </cell>
          <cell r="E602">
            <v>-0.56792400000000032</v>
          </cell>
          <cell r="F602">
            <v>2.0509040000000001</v>
          </cell>
          <cell r="G602">
            <v>1.4829799999999997</v>
          </cell>
          <cell r="H602">
            <v>9.5384569999999993</v>
          </cell>
          <cell r="I602">
            <v>0.59391099999999997</v>
          </cell>
          <cell r="J602">
            <v>0</v>
          </cell>
          <cell r="K602">
            <v>0</v>
          </cell>
          <cell r="L602">
            <v>0.59391099999999997</v>
          </cell>
          <cell r="M602">
            <v>9.7547366744400001</v>
          </cell>
          <cell r="N602">
            <v>0.7638428344599999</v>
          </cell>
          <cell r="O602">
            <v>10.5185795089</v>
          </cell>
          <cell r="P602">
            <v>0.40736499999999998</v>
          </cell>
          <cell r="Q602">
            <v>9.7948963380000004E-2</v>
          </cell>
          <cell r="R602">
            <v>0.55170606152000001</v>
          </cell>
          <cell r="S602">
            <v>0.87663168952999992</v>
          </cell>
          <cell r="T602">
            <v>1.5262867144299999</v>
          </cell>
          <cell r="U602">
            <v>1.358257</v>
          </cell>
          <cell r="V602">
            <v>25.425836223330002</v>
          </cell>
        </row>
        <row r="603">
          <cell r="D603" t="str">
            <v>GERMANY-Total - Contract Employee SWB, M$</v>
          </cell>
          <cell r="E603">
            <v>3.5006000000000002E-2</v>
          </cell>
          <cell r="F603">
            <v>0</v>
          </cell>
          <cell r="G603">
            <v>3.5006000000000002E-2</v>
          </cell>
          <cell r="H603">
            <v>7.1488999999999997E-2</v>
          </cell>
          <cell r="I603">
            <v>3.7003241540000002E-2</v>
          </cell>
          <cell r="J603">
            <v>0</v>
          </cell>
          <cell r="K603">
            <v>0</v>
          </cell>
          <cell r="L603">
            <v>3.7003241540000002E-2</v>
          </cell>
          <cell r="M603">
            <v>0</v>
          </cell>
          <cell r="N603">
            <v>0</v>
          </cell>
          <cell r="O603">
            <v>0</v>
          </cell>
          <cell r="P603">
            <v>0</v>
          </cell>
          <cell r="Q603">
            <v>0</v>
          </cell>
          <cell r="R603">
            <v>0</v>
          </cell>
          <cell r="S603">
            <v>0</v>
          </cell>
          <cell r="T603">
            <v>0</v>
          </cell>
          <cell r="U603">
            <v>0</v>
          </cell>
          <cell r="V603">
            <v>0.14349824154000002</v>
          </cell>
        </row>
        <row r="604">
          <cell r="D604" t="str">
            <v>GERMANY-Total - Employee Expenses (T&amp;E), M$</v>
          </cell>
          <cell r="E604">
            <v>0</v>
          </cell>
          <cell r="F604">
            <v>0</v>
          </cell>
          <cell r="G604">
            <v>0</v>
          </cell>
          <cell r="H604">
            <v>0</v>
          </cell>
          <cell r="I604">
            <v>0.08</v>
          </cell>
          <cell r="J604">
            <v>0</v>
          </cell>
          <cell r="K604">
            <v>0</v>
          </cell>
          <cell r="L604">
            <v>0.08</v>
          </cell>
          <cell r="M604">
            <v>2.0554563203000003</v>
          </cell>
          <cell r="N604">
            <v>9.8339999999999997E-2</v>
          </cell>
          <cell r="O604">
            <v>2.1537963203000001</v>
          </cell>
          <cell r="P604">
            <v>0.04</v>
          </cell>
          <cell r="Q604">
            <v>1.1628895076999999E-2</v>
          </cell>
          <cell r="R604">
            <v>6.1210016610000008E-2</v>
          </cell>
          <cell r="S604">
            <v>0.21972383879999999</v>
          </cell>
          <cell r="T604">
            <v>0.29256275048699998</v>
          </cell>
          <cell r="U604">
            <v>0.1714</v>
          </cell>
          <cell r="V604">
            <v>2.7377590707869999</v>
          </cell>
        </row>
        <row r="605">
          <cell r="D605" t="str">
            <v>GERMANY-Total - Training Expenses, M$</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row>
        <row r="606">
          <cell r="D606" t="str">
            <v>GERMANY-Total - Consultancy/Professional Fees, M$</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row>
        <row r="607">
          <cell r="D607" t="str">
            <v>GERMANY-Advertising and Promotions, M$</v>
          </cell>
          <cell r="E607">
            <v>0</v>
          </cell>
          <cell r="F607">
            <v>0</v>
          </cell>
          <cell r="G607">
            <v>0</v>
          </cell>
          <cell r="H607">
            <v>0</v>
          </cell>
          <cell r="I607">
            <v>0</v>
          </cell>
          <cell r="J607">
            <v>0</v>
          </cell>
          <cell r="K607">
            <v>0</v>
          </cell>
          <cell r="L607">
            <v>0</v>
          </cell>
          <cell r="M607">
            <v>4.6452869999999997</v>
          </cell>
          <cell r="N607">
            <v>9.4901741540000008E-3</v>
          </cell>
          <cell r="O607">
            <v>4.6547771741539998</v>
          </cell>
          <cell r="P607">
            <v>0</v>
          </cell>
          <cell r="Q607">
            <v>0</v>
          </cell>
          <cell r="R607">
            <v>1.378615385E-2</v>
          </cell>
          <cell r="S607">
            <v>4.5999999999999999E-2</v>
          </cell>
          <cell r="T607">
            <v>5.9786153849999996E-2</v>
          </cell>
          <cell r="U607">
            <v>0</v>
          </cell>
          <cell r="V607">
            <v>4.714563328004</v>
          </cell>
        </row>
        <row r="608">
          <cell r="D608" t="str">
            <v>GERMANY-Maintenance and Repairs, M$</v>
          </cell>
          <cell r="E608">
            <v>2.42</v>
          </cell>
          <cell r="F608">
            <v>0</v>
          </cell>
          <cell r="G608">
            <v>2.42</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2.42</v>
          </cell>
        </row>
        <row r="609">
          <cell r="D609" t="str">
            <v>GERMANY-Depreciation, M$</v>
          </cell>
          <cell r="E609">
            <v>0</v>
          </cell>
          <cell r="F609">
            <v>0</v>
          </cell>
          <cell r="G609">
            <v>0</v>
          </cell>
          <cell r="H609">
            <v>0</v>
          </cell>
          <cell r="I609">
            <v>0</v>
          </cell>
          <cell r="J609">
            <v>0</v>
          </cell>
          <cell r="K609">
            <v>0</v>
          </cell>
          <cell r="L609">
            <v>0</v>
          </cell>
          <cell r="M609">
            <v>2.0000000000000002E-5</v>
          </cell>
          <cell r="N609">
            <v>0</v>
          </cell>
          <cell r="O609">
            <v>2.0000000000000002E-5</v>
          </cell>
          <cell r="P609">
            <v>0</v>
          </cell>
          <cell r="Q609">
            <v>0</v>
          </cell>
          <cell r="R609">
            <v>0</v>
          </cell>
          <cell r="S609">
            <v>0</v>
          </cell>
          <cell r="T609">
            <v>0</v>
          </cell>
          <cell r="U609">
            <v>0</v>
          </cell>
          <cell r="V609">
            <v>2.0000000000000002E-5</v>
          </cell>
        </row>
        <row r="610">
          <cell r="D610" t="str">
            <v>GERMANY-Energy, M$</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row>
        <row r="611">
          <cell r="D611" t="str">
            <v>GERMANY-Direct Allocations from Other Business Lines (eg. FM, Chem), $M</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row>
        <row r="612">
          <cell r="D612" t="str">
            <v>GERMANY-Freight Cost, M$</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row>
        <row r="613">
          <cell r="D613" t="str">
            <v>GERMANY-Other Direct OPEX, M$</v>
          </cell>
          <cell r="E613">
            <v>2.3370384000000035</v>
          </cell>
          <cell r="F613">
            <v>27.198398200000003</v>
          </cell>
          <cell r="G613">
            <v>29.535436600000008</v>
          </cell>
          <cell r="H613">
            <v>-0.58640800000000004</v>
          </cell>
          <cell r="I613">
            <v>0.32356775413800004</v>
          </cell>
          <cell r="J613">
            <v>0</v>
          </cell>
          <cell r="K613">
            <v>0</v>
          </cell>
          <cell r="L613">
            <v>0.32356775413800004</v>
          </cell>
          <cell r="M613">
            <v>20.2062105253342</v>
          </cell>
          <cell r="N613">
            <v>0.74303751133080009</v>
          </cell>
          <cell r="O613">
            <v>20.949248036665001</v>
          </cell>
          <cell r="P613">
            <v>0</v>
          </cell>
          <cell r="Q613">
            <v>-3.5299766167999989E-3</v>
          </cell>
          <cell r="R613">
            <v>0.33604221138529999</v>
          </cell>
          <cell r="S613">
            <v>1.1462668895440002</v>
          </cell>
          <cell r="T613">
            <v>1.4787791243125001</v>
          </cell>
          <cell r="U613">
            <v>-0.67186185938999998</v>
          </cell>
          <cell r="V613">
            <v>51.028761655725511</v>
          </cell>
        </row>
        <row r="614">
          <cell r="D614" t="str">
            <v>GERMANY-SQUEEZE OTHER DIRECT, M$</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-4.5686130000000276</v>
          </cell>
          <cell r="V614">
            <v>-4.5686130000000276</v>
          </cell>
        </row>
        <row r="615">
          <cell r="D615" t="str">
            <v>GERMANY-Total XOM and Contractor Headcount, YE#</v>
          </cell>
          <cell r="E615">
            <v>1</v>
          </cell>
          <cell r="F615">
            <v>8</v>
          </cell>
          <cell r="G615">
            <v>9</v>
          </cell>
          <cell r="H615">
            <v>3</v>
          </cell>
          <cell r="I615">
            <v>4</v>
          </cell>
          <cell r="J615">
            <v>0</v>
          </cell>
          <cell r="K615">
            <v>0</v>
          </cell>
          <cell r="L615">
            <v>4</v>
          </cell>
          <cell r="M615">
            <v>91</v>
          </cell>
          <cell r="N615">
            <v>8</v>
          </cell>
          <cell r="O615">
            <v>99</v>
          </cell>
          <cell r="P615">
            <v>7</v>
          </cell>
          <cell r="Q615">
            <v>2</v>
          </cell>
          <cell r="R615">
            <v>0</v>
          </cell>
          <cell r="S615">
            <v>6</v>
          </cell>
          <cell r="T615">
            <v>8</v>
          </cell>
          <cell r="U615">
            <v>14</v>
          </cell>
          <cell r="V615">
            <v>144</v>
          </cell>
        </row>
        <row r="616">
          <cell r="D616" t="str">
            <v>GERMANY-Total XOM Headcount, YE, #</v>
          </cell>
          <cell r="E616">
            <v>1</v>
          </cell>
          <cell r="F616">
            <v>8</v>
          </cell>
          <cell r="G616">
            <v>9</v>
          </cell>
          <cell r="H616">
            <v>3</v>
          </cell>
          <cell r="I616">
            <v>4</v>
          </cell>
          <cell r="J616">
            <v>0</v>
          </cell>
          <cell r="K616">
            <v>0</v>
          </cell>
          <cell r="L616">
            <v>4</v>
          </cell>
          <cell r="M616">
            <v>91</v>
          </cell>
          <cell r="N616">
            <v>7</v>
          </cell>
          <cell r="O616">
            <v>98</v>
          </cell>
          <cell r="P616">
            <v>7</v>
          </cell>
          <cell r="Q616">
            <v>2</v>
          </cell>
          <cell r="R616">
            <v>0</v>
          </cell>
          <cell r="S616">
            <v>6</v>
          </cell>
          <cell r="T616">
            <v>8</v>
          </cell>
          <cell r="U616">
            <v>14</v>
          </cell>
          <cell r="V616">
            <v>143</v>
          </cell>
        </row>
        <row r="617">
          <cell r="D617" t="str">
            <v>GERMANY-Contractor Headcount, YE, #</v>
          </cell>
          <cell r="E617">
            <v>0</v>
          </cell>
          <cell r="F617">
            <v>0</v>
          </cell>
          <cell r="G617">
            <v>0</v>
          </cell>
          <cell r="H617">
            <v>0</v>
          </cell>
          <cell r="I617">
            <v>0</v>
          </cell>
          <cell r="J617">
            <v>0</v>
          </cell>
          <cell r="K617">
            <v>0</v>
          </cell>
          <cell r="L617">
            <v>0</v>
          </cell>
          <cell r="M617">
            <v>0</v>
          </cell>
          <cell r="N617">
            <v>1</v>
          </cell>
          <cell r="O617">
            <v>1</v>
          </cell>
          <cell r="P617">
            <v>0</v>
          </cell>
          <cell r="Q617">
            <v>0</v>
          </cell>
          <cell r="R617">
            <v>0</v>
          </cell>
          <cell r="S617">
            <v>0</v>
          </cell>
          <cell r="T617">
            <v>0</v>
          </cell>
          <cell r="U617">
            <v>0</v>
          </cell>
          <cell r="V617">
            <v>1</v>
          </cell>
        </row>
        <row r="618">
          <cell r="D618" t="str">
            <v>GREECE-Total - Direct  Opex, M$</v>
          </cell>
          <cell r="E618">
            <v>0</v>
          </cell>
          <cell r="F618">
            <v>0.66222100000000006</v>
          </cell>
          <cell r="G618">
            <v>0.66222100000000006</v>
          </cell>
          <cell r="H618">
            <v>1.05</v>
          </cell>
          <cell r="I618">
            <v>0</v>
          </cell>
          <cell r="J618">
            <v>0</v>
          </cell>
          <cell r="K618">
            <v>0</v>
          </cell>
          <cell r="L618">
            <v>0</v>
          </cell>
          <cell r="M618">
            <v>1.0177750000000001</v>
          </cell>
          <cell r="N618">
            <v>0.77216000000000007</v>
          </cell>
          <cell r="O618">
            <v>1.7899350000000001</v>
          </cell>
          <cell r="P618">
            <v>0</v>
          </cell>
          <cell r="Q618">
            <v>0</v>
          </cell>
          <cell r="R618">
            <v>0</v>
          </cell>
          <cell r="S618">
            <v>0</v>
          </cell>
          <cell r="T618">
            <v>0</v>
          </cell>
          <cell r="U618">
            <v>-7.6060589999999992</v>
          </cell>
          <cell r="V618">
            <v>-4.103902999999999</v>
          </cell>
        </row>
        <row r="619">
          <cell r="D619" t="str">
            <v>GREECE-Total - Salaries, Wage and Benefits, M$</v>
          </cell>
          <cell r="E619">
            <v>0</v>
          </cell>
          <cell r="F619">
            <v>6.8346000000000004E-2</v>
          </cell>
          <cell r="G619">
            <v>6.8346000000000004E-2</v>
          </cell>
          <cell r="H619">
            <v>0.495</v>
          </cell>
          <cell r="I619">
            <v>0</v>
          </cell>
          <cell r="J619">
            <v>0</v>
          </cell>
          <cell r="K619">
            <v>0</v>
          </cell>
          <cell r="L619">
            <v>0</v>
          </cell>
          <cell r="M619">
            <v>0.51300999999999997</v>
          </cell>
          <cell r="N619">
            <v>0.60654300000000005</v>
          </cell>
          <cell r="O619">
            <v>1.119553</v>
          </cell>
          <cell r="P619">
            <v>0</v>
          </cell>
          <cell r="Q619">
            <v>0</v>
          </cell>
          <cell r="R619">
            <v>0</v>
          </cell>
          <cell r="S619">
            <v>0</v>
          </cell>
          <cell r="T619">
            <v>0</v>
          </cell>
          <cell r="U619">
            <v>0.315</v>
          </cell>
          <cell r="V619">
            <v>1.9978990000000001</v>
          </cell>
        </row>
        <row r="620">
          <cell r="D620" t="str">
            <v>GREECE-Total - XOM Employee SWB, M$</v>
          </cell>
          <cell r="E620">
            <v>0</v>
          </cell>
          <cell r="F620">
            <v>2.7317000000000001E-2</v>
          </cell>
          <cell r="G620">
            <v>2.7317000000000001E-2</v>
          </cell>
          <cell r="H620">
            <v>0.495</v>
          </cell>
          <cell r="I620">
            <v>0</v>
          </cell>
          <cell r="J620">
            <v>0</v>
          </cell>
          <cell r="K620">
            <v>0</v>
          </cell>
          <cell r="L620">
            <v>0</v>
          </cell>
          <cell r="M620">
            <v>0.51300999999999997</v>
          </cell>
          <cell r="N620">
            <v>0.51665300000000003</v>
          </cell>
          <cell r="O620">
            <v>1.029663</v>
          </cell>
          <cell r="P620">
            <v>0</v>
          </cell>
          <cell r="Q620">
            <v>0</v>
          </cell>
          <cell r="R620">
            <v>0</v>
          </cell>
          <cell r="S620">
            <v>0</v>
          </cell>
          <cell r="T620">
            <v>0</v>
          </cell>
          <cell r="U620">
            <v>0.315</v>
          </cell>
          <cell r="V620">
            <v>1.8669800000000001</v>
          </cell>
        </row>
        <row r="621">
          <cell r="D621" t="str">
            <v>GREECE-Total - Contract Employee SWB, M$</v>
          </cell>
          <cell r="E621">
            <v>0</v>
          </cell>
          <cell r="F621">
            <v>4.1029000000000003E-2</v>
          </cell>
          <cell r="G621">
            <v>4.1029000000000003E-2</v>
          </cell>
          <cell r="H621">
            <v>0</v>
          </cell>
          <cell r="I621">
            <v>0</v>
          </cell>
          <cell r="J621">
            <v>0</v>
          </cell>
          <cell r="K621">
            <v>0</v>
          </cell>
          <cell r="L621">
            <v>0</v>
          </cell>
          <cell r="M621">
            <v>0</v>
          </cell>
          <cell r="N621">
            <v>8.9889999999999998E-2</v>
          </cell>
          <cell r="O621">
            <v>8.9889999999999998E-2</v>
          </cell>
          <cell r="P621">
            <v>0</v>
          </cell>
          <cell r="Q621">
            <v>0</v>
          </cell>
          <cell r="R621">
            <v>0</v>
          </cell>
          <cell r="S621">
            <v>0</v>
          </cell>
          <cell r="T621">
            <v>0</v>
          </cell>
          <cell r="U621">
            <v>0</v>
          </cell>
          <cell r="V621">
            <v>0.13091900000000001</v>
          </cell>
        </row>
        <row r="622">
          <cell r="D622" t="str">
            <v>GREECE-Total - Employee Expenses (T&amp;E), M$</v>
          </cell>
          <cell r="E622">
            <v>0</v>
          </cell>
          <cell r="F622">
            <v>9.5479999999999992E-3</v>
          </cell>
          <cell r="G622">
            <v>9.5479999999999992E-3</v>
          </cell>
          <cell r="H622">
            <v>0</v>
          </cell>
          <cell r="I622">
            <v>0</v>
          </cell>
          <cell r="J622">
            <v>0</v>
          </cell>
          <cell r="K622">
            <v>0</v>
          </cell>
          <cell r="L622">
            <v>0</v>
          </cell>
          <cell r="M622">
            <v>1.6E-2</v>
          </cell>
          <cell r="N622">
            <v>0.11</v>
          </cell>
          <cell r="O622">
            <v>0.126</v>
          </cell>
          <cell r="P622">
            <v>0</v>
          </cell>
          <cell r="Q622">
            <v>0</v>
          </cell>
          <cell r="R622">
            <v>0</v>
          </cell>
          <cell r="S622">
            <v>0</v>
          </cell>
          <cell r="T622">
            <v>0</v>
          </cell>
          <cell r="U622">
            <v>1.0999999999999999E-2</v>
          </cell>
          <cell r="V622">
            <v>0.14654800000000001</v>
          </cell>
        </row>
        <row r="623">
          <cell r="D623" t="str">
            <v>GREECE-Total - Training Expenses, M$</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row>
        <row r="624">
          <cell r="D624" t="str">
            <v>GREECE-Total - Consultancy/Professional Fees, M$</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row>
        <row r="625">
          <cell r="D625" t="str">
            <v>GREECE-Advertising and Promotions, M$</v>
          </cell>
          <cell r="E625">
            <v>0</v>
          </cell>
          <cell r="F625">
            <v>0</v>
          </cell>
          <cell r="G625">
            <v>0</v>
          </cell>
          <cell r="H625">
            <v>0</v>
          </cell>
          <cell r="I625">
            <v>0</v>
          </cell>
          <cell r="J625">
            <v>0</v>
          </cell>
          <cell r="K625">
            <v>0</v>
          </cell>
          <cell r="L625">
            <v>0</v>
          </cell>
          <cell r="M625">
            <v>0.37873499999999999</v>
          </cell>
          <cell r="N625">
            <v>0</v>
          </cell>
          <cell r="O625">
            <v>0.37873499999999999</v>
          </cell>
          <cell r="P625">
            <v>0</v>
          </cell>
          <cell r="Q625">
            <v>0</v>
          </cell>
          <cell r="R625">
            <v>0</v>
          </cell>
          <cell r="S625">
            <v>0</v>
          </cell>
          <cell r="T625">
            <v>0</v>
          </cell>
          <cell r="U625">
            <v>0</v>
          </cell>
          <cell r="V625">
            <v>0.37873499999999999</v>
          </cell>
        </row>
        <row r="626">
          <cell r="D626" t="str">
            <v>GREECE-Maintenance and Repairs, M$</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row>
        <row r="627">
          <cell r="D627" t="str">
            <v>GREECE-Depreciation, M$</v>
          </cell>
          <cell r="E627">
            <v>0</v>
          </cell>
          <cell r="F627">
            <v>0</v>
          </cell>
          <cell r="G627">
            <v>0</v>
          </cell>
          <cell r="H627">
            <v>0</v>
          </cell>
          <cell r="I627">
            <v>0</v>
          </cell>
          <cell r="J627">
            <v>0</v>
          </cell>
          <cell r="K627">
            <v>0</v>
          </cell>
          <cell r="L627">
            <v>0</v>
          </cell>
          <cell r="M627">
            <v>2.0000000000000002E-5</v>
          </cell>
          <cell r="N627">
            <v>0</v>
          </cell>
          <cell r="O627">
            <v>2.0000000000000002E-5</v>
          </cell>
          <cell r="P627">
            <v>0</v>
          </cell>
          <cell r="Q627">
            <v>0</v>
          </cell>
          <cell r="R627">
            <v>0</v>
          </cell>
          <cell r="S627">
            <v>0</v>
          </cell>
          <cell r="T627">
            <v>0</v>
          </cell>
          <cell r="U627">
            <v>0</v>
          </cell>
          <cell r="V627">
            <v>2.0000000000000002E-5</v>
          </cell>
        </row>
        <row r="628">
          <cell r="D628" t="str">
            <v>GREECE-Energy, M$</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row>
        <row r="629">
          <cell r="D629" t="str">
            <v>GREECE-Direct Allocations from Other Business Lines (eg. FM, Chem), $M</v>
          </cell>
          <cell r="E629">
            <v>0</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row>
        <row r="630">
          <cell r="D630" t="str">
            <v>GREECE-Freight Cost, M$</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row>
        <row r="631">
          <cell r="D631" t="str">
            <v>GREECE-Other Direct OPEX, M$</v>
          </cell>
          <cell r="E631">
            <v>0</v>
          </cell>
          <cell r="F631">
            <v>0.58432700000000004</v>
          </cell>
          <cell r="G631">
            <v>0.58432700000000004</v>
          </cell>
          <cell r="H631">
            <v>0.55500000000000005</v>
          </cell>
          <cell r="I631">
            <v>0</v>
          </cell>
          <cell r="J631">
            <v>0</v>
          </cell>
          <cell r="K631">
            <v>0</v>
          </cell>
          <cell r="L631">
            <v>0</v>
          </cell>
          <cell r="M631">
            <v>0.11001</v>
          </cell>
          <cell r="N631">
            <v>5.5617E-2</v>
          </cell>
          <cell r="O631">
            <v>0.165627</v>
          </cell>
          <cell r="P631">
            <v>0</v>
          </cell>
          <cell r="Q631">
            <v>0</v>
          </cell>
          <cell r="R631">
            <v>0</v>
          </cell>
          <cell r="S631">
            <v>0</v>
          </cell>
          <cell r="T631">
            <v>0</v>
          </cell>
          <cell r="U631">
            <v>0</v>
          </cell>
          <cell r="V631">
            <v>1.3049540000000002</v>
          </cell>
        </row>
        <row r="632">
          <cell r="D632" t="str">
            <v>GREECE-SQUEEZE OTHER DIRECT, M$</v>
          </cell>
          <cell r="E632">
            <v>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-7.9320589999999989</v>
          </cell>
          <cell r="V632">
            <v>-7.9320589999999989</v>
          </cell>
        </row>
        <row r="633">
          <cell r="D633" t="str">
            <v>GREECE-Total XOM and Contractor Headcount, YE#</v>
          </cell>
          <cell r="E633">
            <v>1</v>
          </cell>
          <cell r="F633">
            <v>0</v>
          </cell>
          <cell r="G633">
            <v>1</v>
          </cell>
          <cell r="H633">
            <v>8</v>
          </cell>
          <cell r="I633">
            <v>0</v>
          </cell>
          <cell r="J633">
            <v>0</v>
          </cell>
          <cell r="K633">
            <v>0</v>
          </cell>
          <cell r="L633">
            <v>0</v>
          </cell>
          <cell r="M633">
            <v>3</v>
          </cell>
          <cell r="N633">
            <v>6</v>
          </cell>
          <cell r="O633">
            <v>9</v>
          </cell>
          <cell r="P633">
            <v>0</v>
          </cell>
          <cell r="Q633">
            <v>0</v>
          </cell>
          <cell r="R633">
            <v>0</v>
          </cell>
          <cell r="S633">
            <v>0</v>
          </cell>
          <cell r="T633">
            <v>0</v>
          </cell>
          <cell r="U633">
            <v>1</v>
          </cell>
          <cell r="V633">
            <v>19</v>
          </cell>
        </row>
        <row r="634">
          <cell r="D634" t="str">
            <v>GREECE-Total XOM Headcount, YE, #</v>
          </cell>
          <cell r="E634">
            <v>1</v>
          </cell>
          <cell r="F634">
            <v>0</v>
          </cell>
          <cell r="G634">
            <v>1</v>
          </cell>
          <cell r="H634">
            <v>8</v>
          </cell>
          <cell r="I634">
            <v>0</v>
          </cell>
          <cell r="J634">
            <v>0</v>
          </cell>
          <cell r="K634">
            <v>0</v>
          </cell>
          <cell r="L634">
            <v>0</v>
          </cell>
          <cell r="M634">
            <v>3</v>
          </cell>
          <cell r="N634">
            <v>6</v>
          </cell>
          <cell r="O634">
            <v>9</v>
          </cell>
          <cell r="P634">
            <v>0</v>
          </cell>
          <cell r="Q634">
            <v>0</v>
          </cell>
          <cell r="R634">
            <v>0</v>
          </cell>
          <cell r="S634">
            <v>0</v>
          </cell>
          <cell r="T634">
            <v>0</v>
          </cell>
          <cell r="U634">
            <v>1</v>
          </cell>
          <cell r="V634">
            <v>19</v>
          </cell>
        </row>
        <row r="635">
          <cell r="D635" t="str">
            <v>GREECE-Contractor Headcount, YE, #</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row>
        <row r="636">
          <cell r="D636" t="str">
            <v>HUNGARY-Total - Direct  Opex, M$</v>
          </cell>
          <cell r="E636">
            <v>0</v>
          </cell>
          <cell r="F636">
            <v>1.3537999999999999</v>
          </cell>
          <cell r="G636">
            <v>1.3537999999999999</v>
          </cell>
          <cell r="H636">
            <v>0.30549100000000001</v>
          </cell>
          <cell r="I636">
            <v>0</v>
          </cell>
          <cell r="J636">
            <v>0</v>
          </cell>
          <cell r="K636">
            <v>0</v>
          </cell>
          <cell r="L636">
            <v>0</v>
          </cell>
          <cell r="M636">
            <v>4.9592197824217594</v>
          </cell>
          <cell r="N636">
            <v>0</v>
          </cell>
          <cell r="O636">
            <v>4.9592197824217594</v>
          </cell>
          <cell r="P636">
            <v>0.1464</v>
          </cell>
          <cell r="Q636">
            <v>0</v>
          </cell>
          <cell r="R636">
            <v>2.1757824081689619E-7</v>
          </cell>
          <cell r="S636">
            <v>0</v>
          </cell>
          <cell r="T636">
            <v>2.1757824081689619E-7</v>
          </cell>
          <cell r="U636">
            <v>0.6137999999999999</v>
          </cell>
          <cell r="V636">
            <v>7.3787110000000009</v>
          </cell>
        </row>
        <row r="637">
          <cell r="D637" t="str">
            <v>HUNGARY-Total - Salaries, Wage and Benefits, M$</v>
          </cell>
          <cell r="E637">
            <v>0</v>
          </cell>
          <cell r="F637">
            <v>0.10920000000000001</v>
          </cell>
          <cell r="G637">
            <v>0.10920000000000001</v>
          </cell>
          <cell r="H637">
            <v>0.29129100000000002</v>
          </cell>
          <cell r="I637">
            <v>0</v>
          </cell>
          <cell r="J637">
            <v>0</v>
          </cell>
          <cell r="K637">
            <v>0</v>
          </cell>
          <cell r="L637">
            <v>0</v>
          </cell>
          <cell r="M637">
            <v>0.90300978242175933</v>
          </cell>
          <cell r="N637">
            <v>0</v>
          </cell>
          <cell r="O637">
            <v>0.90300978242175933</v>
          </cell>
          <cell r="P637">
            <v>0.1008</v>
          </cell>
          <cell r="Q637">
            <v>0</v>
          </cell>
          <cell r="R637">
            <v>2.1757824081689619E-7</v>
          </cell>
          <cell r="S637">
            <v>0</v>
          </cell>
          <cell r="T637">
            <v>2.1757824081689619E-7</v>
          </cell>
          <cell r="U637">
            <v>0.55079999999999996</v>
          </cell>
          <cell r="V637">
            <v>1.955101</v>
          </cell>
        </row>
        <row r="638">
          <cell r="D638" t="str">
            <v>HUNGARY-Total - XOM Employee SWB, M$</v>
          </cell>
          <cell r="E638">
            <v>0</v>
          </cell>
          <cell r="F638">
            <v>0.10920000000000001</v>
          </cell>
          <cell r="G638">
            <v>0.10920000000000001</v>
          </cell>
          <cell r="H638">
            <v>0.29129100000000002</v>
          </cell>
          <cell r="I638">
            <v>0</v>
          </cell>
          <cell r="J638">
            <v>0</v>
          </cell>
          <cell r="K638">
            <v>0</v>
          </cell>
          <cell r="L638">
            <v>0</v>
          </cell>
          <cell r="M638">
            <v>0.74820978242175928</v>
          </cell>
          <cell r="N638">
            <v>0</v>
          </cell>
          <cell r="O638">
            <v>0.74820978242175928</v>
          </cell>
          <cell r="P638">
            <v>0.1008</v>
          </cell>
          <cell r="Q638">
            <v>0</v>
          </cell>
          <cell r="R638">
            <v>2.1757824081689619E-7</v>
          </cell>
          <cell r="S638">
            <v>0</v>
          </cell>
          <cell r="T638">
            <v>2.1757824081689619E-7</v>
          </cell>
          <cell r="U638">
            <v>0.55079999999999996</v>
          </cell>
          <cell r="V638">
            <v>1.8003009999999999</v>
          </cell>
        </row>
        <row r="639">
          <cell r="D639" t="str">
            <v>HUNGARY-Total - Contract Employee SWB, M$</v>
          </cell>
          <cell r="E639">
            <v>0</v>
          </cell>
          <cell r="F639">
            <v>0</v>
          </cell>
          <cell r="G639">
            <v>0</v>
          </cell>
          <cell r="H639">
            <v>0</v>
          </cell>
          <cell r="I639">
            <v>0</v>
          </cell>
          <cell r="J639">
            <v>0</v>
          </cell>
          <cell r="K639">
            <v>0</v>
          </cell>
          <cell r="L639">
            <v>0</v>
          </cell>
          <cell r="M639">
            <v>0.15479999999999999</v>
          </cell>
          <cell r="N639">
            <v>0</v>
          </cell>
          <cell r="O639">
            <v>0.15479999999999999</v>
          </cell>
          <cell r="P639">
            <v>0</v>
          </cell>
          <cell r="Q639">
            <v>0</v>
          </cell>
          <cell r="R639">
            <v>0</v>
          </cell>
          <cell r="S639">
            <v>0</v>
          </cell>
          <cell r="T639">
            <v>0</v>
          </cell>
          <cell r="U639">
            <v>0</v>
          </cell>
          <cell r="V639">
            <v>0.15479999999999999</v>
          </cell>
        </row>
        <row r="640">
          <cell r="D640" t="str">
            <v>HUNGARY-Total - Employee Expenses (T&amp;E), M$</v>
          </cell>
          <cell r="E640">
            <v>0</v>
          </cell>
          <cell r="F640">
            <v>1.7399999999999999E-2</v>
          </cell>
          <cell r="G640">
            <v>1.7399999999999999E-2</v>
          </cell>
          <cell r="H640">
            <v>0</v>
          </cell>
          <cell r="I640">
            <v>0</v>
          </cell>
          <cell r="J640">
            <v>0</v>
          </cell>
          <cell r="K640">
            <v>0</v>
          </cell>
          <cell r="L640">
            <v>0</v>
          </cell>
          <cell r="M640">
            <v>0.48120000000000002</v>
          </cell>
          <cell r="N640">
            <v>0</v>
          </cell>
          <cell r="O640">
            <v>0.48120000000000002</v>
          </cell>
          <cell r="P640">
            <v>3.2399999999999998E-2</v>
          </cell>
          <cell r="Q640">
            <v>0</v>
          </cell>
          <cell r="R640">
            <v>0</v>
          </cell>
          <cell r="S640">
            <v>0</v>
          </cell>
          <cell r="T640">
            <v>0</v>
          </cell>
          <cell r="U640">
            <v>6.3E-2</v>
          </cell>
          <cell r="V640">
            <v>0.59400000000000008</v>
          </cell>
        </row>
        <row r="641">
          <cell r="D641" t="str">
            <v>HUNGARY-Total - Training Expenses, M$</v>
          </cell>
          <cell r="E641">
            <v>0</v>
          </cell>
          <cell r="F641">
            <v>1.1999999999999999E-3</v>
          </cell>
          <cell r="G641">
            <v>1.1999999999999999E-3</v>
          </cell>
          <cell r="H641">
            <v>0</v>
          </cell>
          <cell r="I641">
            <v>0</v>
          </cell>
          <cell r="J641">
            <v>0</v>
          </cell>
          <cell r="K641">
            <v>0</v>
          </cell>
          <cell r="L641">
            <v>0</v>
          </cell>
          <cell r="M641">
            <v>1.7399999999999999E-2</v>
          </cell>
          <cell r="N641">
            <v>0</v>
          </cell>
          <cell r="O641">
            <v>1.7399999999999999E-2</v>
          </cell>
          <cell r="P641">
            <v>2.3999999999999998E-3</v>
          </cell>
          <cell r="Q641">
            <v>0</v>
          </cell>
          <cell r="R641">
            <v>0</v>
          </cell>
          <cell r="S641">
            <v>0</v>
          </cell>
          <cell r="T641">
            <v>0</v>
          </cell>
          <cell r="U641">
            <v>0</v>
          </cell>
          <cell r="V641">
            <v>2.0999999999999998E-2</v>
          </cell>
        </row>
        <row r="642">
          <cell r="D642" t="str">
            <v>HUNGARY-Total - Consultancy/Professional Fees, M$</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row>
        <row r="643">
          <cell r="D643" t="str">
            <v>HUNGARY-Advertising and Promotions, M$</v>
          </cell>
          <cell r="E643">
            <v>0</v>
          </cell>
          <cell r="F643">
            <v>0</v>
          </cell>
          <cell r="G643">
            <v>0</v>
          </cell>
          <cell r="H643">
            <v>0</v>
          </cell>
          <cell r="I643">
            <v>0</v>
          </cell>
          <cell r="J643">
            <v>0</v>
          </cell>
          <cell r="K643">
            <v>0</v>
          </cell>
          <cell r="L643">
            <v>0</v>
          </cell>
          <cell r="M643">
            <v>1.01759</v>
          </cell>
          <cell r="N643">
            <v>0</v>
          </cell>
          <cell r="O643">
            <v>1.01759</v>
          </cell>
          <cell r="P643">
            <v>0</v>
          </cell>
          <cell r="Q643">
            <v>0</v>
          </cell>
          <cell r="R643">
            <v>0</v>
          </cell>
          <cell r="S643">
            <v>0</v>
          </cell>
          <cell r="T643">
            <v>0</v>
          </cell>
          <cell r="U643">
            <v>0</v>
          </cell>
          <cell r="V643">
            <v>1.01759</v>
          </cell>
        </row>
        <row r="644">
          <cell r="D644" t="str">
            <v>HUNGARY-Maintenance and Repairs, M$</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row>
        <row r="645">
          <cell r="D645" t="str">
            <v>HUNGARY-Depreciation, M$</v>
          </cell>
          <cell r="E645">
            <v>0</v>
          </cell>
          <cell r="F645">
            <v>0</v>
          </cell>
          <cell r="G645">
            <v>0</v>
          </cell>
          <cell r="H645">
            <v>0</v>
          </cell>
          <cell r="I645">
            <v>0</v>
          </cell>
          <cell r="J645">
            <v>0</v>
          </cell>
          <cell r="K645">
            <v>0</v>
          </cell>
          <cell r="L645">
            <v>0</v>
          </cell>
          <cell r="M645">
            <v>2.0000000000000002E-5</v>
          </cell>
          <cell r="N645">
            <v>0</v>
          </cell>
          <cell r="O645">
            <v>2.0000000000000002E-5</v>
          </cell>
          <cell r="P645">
            <v>0</v>
          </cell>
          <cell r="Q645">
            <v>0</v>
          </cell>
          <cell r="R645">
            <v>0</v>
          </cell>
          <cell r="S645">
            <v>0</v>
          </cell>
          <cell r="T645">
            <v>0</v>
          </cell>
          <cell r="U645">
            <v>0</v>
          </cell>
          <cell r="V645">
            <v>2.0000000000000002E-5</v>
          </cell>
        </row>
        <row r="646">
          <cell r="D646" t="str">
            <v>HUNGARY-Energy, M$</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row>
        <row r="647">
          <cell r="D647" t="str">
            <v>HUNGARY-Direct Allocations from Other Business Lines (eg. FM, Chem), $M</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row>
        <row r="648">
          <cell r="D648" t="str">
            <v>HUNGARY-Freight Cost, M$</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row>
        <row r="649">
          <cell r="D649" t="str">
            <v>HUNGARY-Other Direct OPEX, M$</v>
          </cell>
          <cell r="E649">
            <v>0</v>
          </cell>
          <cell r="F649">
            <v>1.226</v>
          </cell>
          <cell r="G649">
            <v>1.226</v>
          </cell>
          <cell r="H649">
            <v>1.4200000000000001E-2</v>
          </cell>
          <cell r="I649">
            <v>0</v>
          </cell>
          <cell r="J649">
            <v>0</v>
          </cell>
          <cell r="K649">
            <v>0</v>
          </cell>
          <cell r="L649">
            <v>0</v>
          </cell>
          <cell r="M649">
            <v>2.54</v>
          </cell>
          <cell r="N649">
            <v>0</v>
          </cell>
          <cell r="O649">
            <v>2.54</v>
          </cell>
          <cell r="P649">
            <v>1.0800000000000001E-2</v>
          </cell>
          <cell r="Q649">
            <v>0</v>
          </cell>
          <cell r="R649">
            <v>0</v>
          </cell>
          <cell r="S649">
            <v>0</v>
          </cell>
          <cell r="T649">
            <v>0</v>
          </cell>
          <cell r="U649">
            <v>0</v>
          </cell>
          <cell r="V649">
            <v>3.7909999999999999</v>
          </cell>
        </row>
        <row r="650">
          <cell r="D650" t="str">
            <v>HUNGARY-SQUEEZE OTHER DIRECT, M$</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row>
        <row r="651">
          <cell r="D651" t="str">
            <v>HUNGARY-Total XOM and Contractor Headcount, YE#</v>
          </cell>
          <cell r="E651">
            <v>0</v>
          </cell>
          <cell r="F651">
            <v>4</v>
          </cell>
          <cell r="G651">
            <v>4</v>
          </cell>
          <cell r="H651">
            <v>2</v>
          </cell>
          <cell r="I651">
            <v>0</v>
          </cell>
          <cell r="J651">
            <v>0</v>
          </cell>
          <cell r="K651">
            <v>0</v>
          </cell>
          <cell r="L651">
            <v>0</v>
          </cell>
          <cell r="M651">
            <v>30</v>
          </cell>
          <cell r="N651">
            <v>1</v>
          </cell>
          <cell r="O651">
            <v>31</v>
          </cell>
          <cell r="P651">
            <v>3</v>
          </cell>
          <cell r="Q651">
            <v>0</v>
          </cell>
          <cell r="R651">
            <v>0</v>
          </cell>
          <cell r="S651">
            <v>0</v>
          </cell>
          <cell r="T651">
            <v>0</v>
          </cell>
          <cell r="U651">
            <v>2</v>
          </cell>
          <cell r="V651">
            <v>42</v>
          </cell>
        </row>
        <row r="652">
          <cell r="D652" t="str">
            <v>HUNGARY-Total XOM Headcount, YE, #</v>
          </cell>
          <cell r="E652">
            <v>0</v>
          </cell>
          <cell r="F652">
            <v>4</v>
          </cell>
          <cell r="G652">
            <v>4</v>
          </cell>
          <cell r="H652">
            <v>2</v>
          </cell>
          <cell r="I652">
            <v>0</v>
          </cell>
          <cell r="J652">
            <v>0</v>
          </cell>
          <cell r="K652">
            <v>0</v>
          </cell>
          <cell r="L652">
            <v>0</v>
          </cell>
          <cell r="M652">
            <v>30</v>
          </cell>
          <cell r="N652">
            <v>0</v>
          </cell>
          <cell r="O652">
            <v>30</v>
          </cell>
          <cell r="P652">
            <v>3</v>
          </cell>
          <cell r="Q652">
            <v>0</v>
          </cell>
          <cell r="R652">
            <v>0</v>
          </cell>
          <cell r="S652">
            <v>0</v>
          </cell>
          <cell r="T652">
            <v>0</v>
          </cell>
          <cell r="U652">
            <v>2</v>
          </cell>
          <cell r="V652">
            <v>41</v>
          </cell>
        </row>
        <row r="653">
          <cell r="D653" t="str">
            <v>HUNGARY-Contractor Headcount, YE, #</v>
          </cell>
          <cell r="E653">
            <v>0</v>
          </cell>
          <cell r="F653">
            <v>0</v>
          </cell>
          <cell r="G653">
            <v>0</v>
          </cell>
          <cell r="H653">
            <v>0</v>
          </cell>
          <cell r="I653">
            <v>0</v>
          </cell>
          <cell r="J653">
            <v>0</v>
          </cell>
          <cell r="K653">
            <v>0</v>
          </cell>
          <cell r="L653">
            <v>0</v>
          </cell>
          <cell r="M653">
            <v>0</v>
          </cell>
          <cell r="N653">
            <v>1</v>
          </cell>
          <cell r="O653">
            <v>1</v>
          </cell>
          <cell r="P653">
            <v>0</v>
          </cell>
          <cell r="Q653">
            <v>0</v>
          </cell>
          <cell r="R653">
            <v>0</v>
          </cell>
          <cell r="S653">
            <v>0</v>
          </cell>
          <cell r="T653">
            <v>0</v>
          </cell>
          <cell r="U653">
            <v>0</v>
          </cell>
          <cell r="V653">
            <v>1</v>
          </cell>
        </row>
        <row r="654">
          <cell r="D654" t="str">
            <v>ITALY-Total - Direct  Opex, M$</v>
          </cell>
          <cell r="E654">
            <v>13.228916169239559</v>
          </cell>
          <cell r="F654">
            <v>10.622555335797795</v>
          </cell>
          <cell r="G654">
            <v>23.851471505037352</v>
          </cell>
          <cell r="H654">
            <v>5.3266419492957997</v>
          </cell>
          <cell r="I654">
            <v>0.10031211224199998</v>
          </cell>
          <cell r="J654">
            <v>0.71609956737582414</v>
          </cell>
          <cell r="K654">
            <v>0</v>
          </cell>
          <cell r="L654">
            <v>0.81641167961782402</v>
          </cell>
          <cell r="M654">
            <v>16.2402498450674</v>
          </cell>
          <cell r="N654">
            <v>1.17299315437874</v>
          </cell>
          <cell r="O654">
            <v>17.41324299944614</v>
          </cell>
          <cell r="P654">
            <v>0.42489288639360007</v>
          </cell>
          <cell r="Q654">
            <v>0.28061995049549998</v>
          </cell>
          <cell r="R654">
            <v>0.58612117021320009</v>
          </cell>
          <cell r="S654">
            <v>5.6400694096250001</v>
          </cell>
          <cell r="T654">
            <v>6.5068105303337003</v>
          </cell>
          <cell r="U654">
            <v>-2.4798708467948036</v>
          </cell>
          <cell r="V654">
            <v>51.859600703329612</v>
          </cell>
        </row>
        <row r="655">
          <cell r="D655" t="str">
            <v>ITALY-Total - Salaries, Wage and Benefits, M$</v>
          </cell>
          <cell r="E655">
            <v>6.1897220707076919</v>
          </cell>
          <cell r="F655">
            <v>0.58799990821098902</v>
          </cell>
          <cell r="G655">
            <v>6.7777219789186809</v>
          </cell>
          <cell r="H655">
            <v>4.8230134104499998</v>
          </cell>
          <cell r="I655">
            <v>9.3196100059999981E-2</v>
          </cell>
          <cell r="J655">
            <v>0.52717784597802197</v>
          </cell>
          <cell r="K655">
            <v>0</v>
          </cell>
          <cell r="L655">
            <v>0.62037394603802187</v>
          </cell>
          <cell r="M655">
            <v>3.7899316070599998</v>
          </cell>
          <cell r="N655">
            <v>0.53809499999999999</v>
          </cell>
          <cell r="O655">
            <v>4.32802660706</v>
          </cell>
          <cell r="P655">
            <v>0.32520319335000003</v>
          </cell>
          <cell r="Q655">
            <v>0.15600648377500001</v>
          </cell>
          <cell r="R655">
            <v>0.46443441103600008</v>
          </cell>
          <cell r="S655">
            <v>0.46700000000000003</v>
          </cell>
          <cell r="T655">
            <v>1.0874408948110001</v>
          </cell>
          <cell r="U655">
            <v>0.64693506554999991</v>
          </cell>
          <cell r="V655">
            <v>18.608715096177701</v>
          </cell>
        </row>
        <row r="656">
          <cell r="D656" t="str">
            <v>ITALY-Total - XOM Employee SWB, M$</v>
          </cell>
          <cell r="E656">
            <v>5.4455026968439553</v>
          </cell>
          <cell r="F656">
            <v>0.58799999999999997</v>
          </cell>
          <cell r="G656">
            <v>6.0335026968439553</v>
          </cell>
          <cell r="H656">
            <v>4.0792676291499994</v>
          </cell>
          <cell r="I656">
            <v>9.3196428639999981E-2</v>
          </cell>
          <cell r="J656">
            <v>0.44194412104615383</v>
          </cell>
          <cell r="K656">
            <v>0</v>
          </cell>
          <cell r="L656">
            <v>0.53514054968615377</v>
          </cell>
          <cell r="M656">
            <v>3.7260245381999999</v>
          </cell>
          <cell r="N656">
            <v>0.53809499999999999</v>
          </cell>
          <cell r="O656">
            <v>4.2641195382000001</v>
          </cell>
          <cell r="P656">
            <v>0.32520319335000003</v>
          </cell>
          <cell r="Q656">
            <v>0.15600648377500001</v>
          </cell>
          <cell r="R656">
            <v>0.46443423974600007</v>
          </cell>
          <cell r="S656">
            <v>0.46700000000000003</v>
          </cell>
          <cell r="T656">
            <v>1.0874407235210002</v>
          </cell>
          <cell r="U656">
            <v>0.64693506554999991</v>
          </cell>
          <cell r="V656">
            <v>16.971609396301108</v>
          </cell>
        </row>
        <row r="657">
          <cell r="D657" t="str">
            <v>ITALY-Total - Contract Employee SWB, M$</v>
          </cell>
          <cell r="E657">
            <v>0.74421937386373627</v>
          </cell>
          <cell r="F657">
            <v>-9.1789010989998581E-8</v>
          </cell>
          <cell r="G657">
            <v>0.74421928207472532</v>
          </cell>
          <cell r="H657">
            <v>0.74374578130000002</v>
          </cell>
          <cell r="I657">
            <v>-3.2857999999941967E-7</v>
          </cell>
          <cell r="J657">
            <v>8.5233724931868107E-2</v>
          </cell>
          <cell r="K657">
            <v>0</v>
          </cell>
          <cell r="L657">
            <v>8.5233396351868107E-2</v>
          </cell>
          <cell r="M657">
            <v>6.3907068859999999E-2</v>
          </cell>
          <cell r="N657">
            <v>0</v>
          </cell>
          <cell r="O657">
            <v>6.3907068859999999E-2</v>
          </cell>
          <cell r="P657">
            <v>0</v>
          </cell>
          <cell r="Q657">
            <v>0</v>
          </cell>
          <cell r="R657">
            <v>1.7128999999840744E-7</v>
          </cell>
          <cell r="S657">
            <v>0</v>
          </cell>
          <cell r="T657">
            <v>1.7128999999840744E-7</v>
          </cell>
          <cell r="U657">
            <v>0</v>
          </cell>
          <cell r="V657">
            <v>1.6371056998765936</v>
          </cell>
        </row>
        <row r="658">
          <cell r="D658" t="str">
            <v>ITALY-Total - Employee Expenses (T&amp;E), M$</v>
          </cell>
          <cell r="E658">
            <v>0.27881604640879087</v>
          </cell>
          <cell r="F658">
            <v>0</v>
          </cell>
          <cell r="G658">
            <v>0.27881604640879087</v>
          </cell>
          <cell r="H658">
            <v>9.5299100629999994E-2</v>
          </cell>
          <cell r="I658">
            <v>9.9995847000000065E-3</v>
          </cell>
          <cell r="J658">
            <v>1.4107093556043953E-2</v>
          </cell>
          <cell r="K658">
            <v>0</v>
          </cell>
          <cell r="L658">
            <v>2.410667825604396E-2</v>
          </cell>
          <cell r="M658">
            <v>1.46291123824</v>
          </cell>
          <cell r="N658">
            <v>0.193</v>
          </cell>
          <cell r="O658">
            <v>1.6559112382400001</v>
          </cell>
          <cell r="P658">
            <v>0.1034186562</v>
          </cell>
          <cell r="Q658">
            <v>3.56E-2</v>
          </cell>
          <cell r="R658">
            <v>4.1191656319999999E-2</v>
          </cell>
          <cell r="S658">
            <v>0.10199999999999999</v>
          </cell>
          <cell r="T658">
            <v>0.17879165631999999</v>
          </cell>
          <cell r="U658">
            <v>0.18700603129999999</v>
          </cell>
          <cell r="V658">
            <v>2.5233494073548353</v>
          </cell>
        </row>
        <row r="659">
          <cell r="D659" t="str">
            <v>ITALY-Total - Training Expenses, M$</v>
          </cell>
          <cell r="E659">
            <v>4.3480000167032969E-2</v>
          </cell>
          <cell r="F659">
            <v>0</v>
          </cell>
          <cell r="G659">
            <v>4.3480000167032969E-2</v>
          </cell>
          <cell r="H659">
            <v>1.7915513460000001E-2</v>
          </cell>
          <cell r="I659">
            <v>0</v>
          </cell>
          <cell r="J659">
            <v>7.0418373626373622E-4</v>
          </cell>
          <cell r="K659">
            <v>0</v>
          </cell>
          <cell r="L659">
            <v>7.0418373626373622E-4</v>
          </cell>
          <cell r="M659">
            <v>2.6069691323999999E-2</v>
          </cell>
          <cell r="N659">
            <v>0</v>
          </cell>
          <cell r="O659">
            <v>2.6069691323999999E-2</v>
          </cell>
          <cell r="P659">
            <v>0</v>
          </cell>
          <cell r="Q659">
            <v>0</v>
          </cell>
          <cell r="R659">
            <v>-1.8854673399999955E-4</v>
          </cell>
          <cell r="S659">
            <v>1.9056469449999999E-3</v>
          </cell>
          <cell r="T659">
            <v>1.7171002110000003E-3</v>
          </cell>
          <cell r="U659">
            <v>0</v>
          </cell>
          <cell r="V659">
            <v>8.9886488898296715E-2</v>
          </cell>
        </row>
        <row r="660">
          <cell r="D660" t="str">
            <v>ITALY-Total - Consultancy/Professional Fees, M$</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row>
        <row r="661">
          <cell r="D661" t="str">
            <v>ITALY-Advertising and Promotions, M$</v>
          </cell>
          <cell r="E661">
            <v>0</v>
          </cell>
          <cell r="F661">
            <v>0</v>
          </cell>
          <cell r="G661">
            <v>0</v>
          </cell>
          <cell r="H661">
            <v>0</v>
          </cell>
          <cell r="I661">
            <v>0</v>
          </cell>
          <cell r="J661">
            <v>0</v>
          </cell>
          <cell r="K661">
            <v>0</v>
          </cell>
          <cell r="L661">
            <v>0</v>
          </cell>
          <cell r="M661">
            <v>3.011161</v>
          </cell>
          <cell r="N661">
            <v>0</v>
          </cell>
          <cell r="O661">
            <v>3.011161</v>
          </cell>
          <cell r="P661">
            <v>0</v>
          </cell>
          <cell r="Q661">
            <v>0</v>
          </cell>
          <cell r="R661">
            <v>0</v>
          </cell>
          <cell r="S661">
            <v>4.4999999999999998E-2</v>
          </cell>
          <cell r="T661">
            <v>4.4999999999999998E-2</v>
          </cell>
          <cell r="U661">
            <v>0</v>
          </cell>
          <cell r="V661">
            <v>3.0561609999999999</v>
          </cell>
        </row>
        <row r="662">
          <cell r="D662" t="str">
            <v>ITALY-Maintenance and Repairs, M$</v>
          </cell>
          <cell r="E662">
            <v>6.7016183323076906E-2</v>
          </cell>
          <cell r="F662">
            <v>0</v>
          </cell>
          <cell r="G662">
            <v>6.7016183323076906E-2</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6.7016183323076906E-2</v>
          </cell>
        </row>
        <row r="663">
          <cell r="D663" t="str">
            <v>ITALY-Depreciation, M$</v>
          </cell>
          <cell r="E663">
            <v>0</v>
          </cell>
          <cell r="F663">
            <v>0</v>
          </cell>
          <cell r="G663">
            <v>0</v>
          </cell>
          <cell r="H663">
            <v>4.0518894070000006E-2</v>
          </cell>
          <cell r="I663">
            <v>0</v>
          </cell>
          <cell r="J663">
            <v>0</v>
          </cell>
          <cell r="K663">
            <v>0</v>
          </cell>
          <cell r="L663">
            <v>0</v>
          </cell>
          <cell r="M663">
            <v>2.0000000000000002E-5</v>
          </cell>
          <cell r="N663">
            <v>0</v>
          </cell>
          <cell r="O663">
            <v>2.0000000000000002E-5</v>
          </cell>
          <cell r="P663">
            <v>0</v>
          </cell>
          <cell r="Q663">
            <v>0</v>
          </cell>
          <cell r="R663">
            <v>0</v>
          </cell>
          <cell r="S663">
            <v>0</v>
          </cell>
          <cell r="T663">
            <v>0</v>
          </cell>
          <cell r="U663">
            <v>0</v>
          </cell>
          <cell r="V663">
            <v>4.0538894070000005E-2</v>
          </cell>
        </row>
        <row r="664">
          <cell r="D664" t="str">
            <v>ITALY-Energy, M$</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row>
        <row r="665">
          <cell r="D665" t="str">
            <v>ITALY-Direct Allocations from Other Business Lines (eg. FM, Chem), $M</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row>
        <row r="666">
          <cell r="D666" t="str">
            <v>ITALY-Freight Cost, M$</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row>
        <row r="667">
          <cell r="D667" t="str">
            <v>ITALY-Other Direct OPEX, M$</v>
          </cell>
          <cell r="E667">
            <v>6.649881868632967</v>
          </cell>
          <cell r="F667">
            <v>10.034555427586806</v>
          </cell>
          <cell r="G667">
            <v>16.684437296219773</v>
          </cell>
          <cell r="H667">
            <v>0.34989503068579997</v>
          </cell>
          <cell r="I667">
            <v>-2.8835725179999988E-3</v>
          </cell>
          <cell r="J667">
            <v>0.17411044410549448</v>
          </cell>
          <cell r="K667">
            <v>0</v>
          </cell>
          <cell r="L667">
            <v>0.17122687158749447</v>
          </cell>
          <cell r="M667">
            <v>7.9501563084433995</v>
          </cell>
          <cell r="N667">
            <v>0.44189815437874003</v>
          </cell>
          <cell r="O667">
            <v>8.3920544628221396</v>
          </cell>
          <cell r="P667">
            <v>-3.7289631564000002E-3</v>
          </cell>
          <cell r="Q667">
            <v>8.9013466720499992E-2</v>
          </cell>
          <cell r="R667">
            <v>8.0683649591200002E-2</v>
          </cell>
          <cell r="S667">
            <v>5.0241637626799998</v>
          </cell>
          <cell r="T667">
            <v>5.1938608789916998</v>
          </cell>
          <cell r="U667">
            <v>0.47002305635519992</v>
          </cell>
          <cell r="V667">
            <v>31.257768633505705</v>
          </cell>
        </row>
        <row r="668">
          <cell r="D668" t="str">
            <v>ITALY-SQUEEZE OTHER DIRECT, M$</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-3.7838350000000034</v>
          </cell>
          <cell r="V668">
            <v>-3.7838350000000034</v>
          </cell>
        </row>
        <row r="669">
          <cell r="D669" t="str">
            <v>ITALY-Total XOM and Contractor Headcount, YE#</v>
          </cell>
          <cell r="E669">
            <v>127</v>
          </cell>
          <cell r="F669">
            <v>7</v>
          </cell>
          <cell r="G669">
            <v>134</v>
          </cell>
          <cell r="H669">
            <v>52</v>
          </cell>
          <cell r="I669">
            <v>1</v>
          </cell>
          <cell r="J669">
            <v>12</v>
          </cell>
          <cell r="K669">
            <v>0</v>
          </cell>
          <cell r="L669">
            <v>13</v>
          </cell>
          <cell r="M669">
            <v>45</v>
          </cell>
          <cell r="N669">
            <v>8</v>
          </cell>
          <cell r="O669">
            <v>53</v>
          </cell>
          <cell r="P669">
            <v>2</v>
          </cell>
          <cell r="Q669">
            <v>1</v>
          </cell>
          <cell r="R669">
            <v>2</v>
          </cell>
          <cell r="S669">
            <v>10</v>
          </cell>
          <cell r="T669">
            <v>13</v>
          </cell>
          <cell r="U669">
            <v>5</v>
          </cell>
          <cell r="V669">
            <v>272</v>
          </cell>
        </row>
        <row r="670">
          <cell r="D670" t="str">
            <v>ITALY-Total XOM Headcount, YE, #</v>
          </cell>
          <cell r="E670">
            <v>88</v>
          </cell>
          <cell r="F670">
            <v>7</v>
          </cell>
          <cell r="G670">
            <v>95</v>
          </cell>
          <cell r="H670">
            <v>26</v>
          </cell>
          <cell r="I670">
            <v>1</v>
          </cell>
          <cell r="J670">
            <v>11</v>
          </cell>
          <cell r="K670">
            <v>0</v>
          </cell>
          <cell r="L670">
            <v>12</v>
          </cell>
          <cell r="M670">
            <v>43</v>
          </cell>
          <cell r="N670">
            <v>7</v>
          </cell>
          <cell r="O670">
            <v>50</v>
          </cell>
          <cell r="P670">
            <v>2</v>
          </cell>
          <cell r="Q670">
            <v>1</v>
          </cell>
          <cell r="R670">
            <v>2</v>
          </cell>
          <cell r="S670">
            <v>10</v>
          </cell>
          <cell r="T670">
            <v>13</v>
          </cell>
          <cell r="U670">
            <v>5</v>
          </cell>
          <cell r="V670">
            <v>203</v>
          </cell>
        </row>
        <row r="671">
          <cell r="D671" t="str">
            <v>ITALY-Contractor Headcount, YE, #</v>
          </cell>
          <cell r="E671">
            <v>39</v>
          </cell>
          <cell r="F671">
            <v>0</v>
          </cell>
          <cell r="G671">
            <v>39</v>
          </cell>
          <cell r="H671">
            <v>26</v>
          </cell>
          <cell r="I671">
            <v>0</v>
          </cell>
          <cell r="J671">
            <v>1</v>
          </cell>
          <cell r="K671">
            <v>0</v>
          </cell>
          <cell r="L671">
            <v>1</v>
          </cell>
          <cell r="M671">
            <v>2</v>
          </cell>
          <cell r="N671">
            <v>1</v>
          </cell>
          <cell r="O671">
            <v>3</v>
          </cell>
          <cell r="P671">
            <v>0</v>
          </cell>
          <cell r="Q671">
            <v>0</v>
          </cell>
          <cell r="R671">
            <v>0</v>
          </cell>
          <cell r="S671">
            <v>0</v>
          </cell>
          <cell r="T671">
            <v>0</v>
          </cell>
          <cell r="U671">
            <v>0</v>
          </cell>
          <cell r="V671">
            <v>69</v>
          </cell>
        </row>
        <row r="672">
          <cell r="D672" t="str">
            <v>KAZAKHSTAN-Total - Direct  Opex, M$</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row>
        <row r="673">
          <cell r="D673" t="str">
            <v>KAZAKHSTAN-Total - Salaries, Wage and Benefits, M$</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row>
        <row r="674">
          <cell r="D674" t="str">
            <v>KAZAKHSTAN-Total - XOM Employee SWB, M$</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row>
        <row r="675">
          <cell r="D675" t="str">
            <v>KAZAKHSTAN-Total - Contract Employee SWB, M$</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row>
        <row r="676">
          <cell r="D676" t="str">
            <v>KAZAKHSTAN-Total - Employee Expenses (T&amp;E), M$</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row>
        <row r="677">
          <cell r="D677" t="str">
            <v>KAZAKHSTAN-Total - Training Expenses, M$</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row>
        <row r="678">
          <cell r="D678" t="str">
            <v>KAZAKHSTAN-Total - Consultancy/Professional Fees, M$</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row>
        <row r="679">
          <cell r="D679" t="str">
            <v>KAZAKHSTAN-Advertising and Promotions, M$</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row>
        <row r="680">
          <cell r="D680" t="str">
            <v>KAZAKHSTAN-Maintenance and Repairs, M$</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row>
        <row r="681">
          <cell r="D681" t="str">
            <v>KAZAKHSTAN-Depreciation, M$</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row>
        <row r="682">
          <cell r="D682" t="str">
            <v>KAZAKHSTAN-Energy, M$</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row>
        <row r="683">
          <cell r="D683" t="str">
            <v>KAZAKHSTAN-Direct Allocations from Other Business Lines (eg. FM, Chem), $M</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row>
        <row r="684">
          <cell r="D684" t="str">
            <v>KAZAKHSTAN-Freight Cost, M$</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row>
        <row r="685">
          <cell r="D685" t="str">
            <v>KAZAKHSTAN-Other Direct OPEX, M$</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row>
        <row r="686">
          <cell r="D686" t="str">
            <v>KAZAKHSTAN-SQUEEZE OTHER DIRECT, M$</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row>
        <row r="687">
          <cell r="D687" t="str">
            <v>KAZAKHSTAN-Total XOM and Contractor Headcount, YE#</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row>
        <row r="688">
          <cell r="D688" t="str">
            <v>KAZAKHSTAN-Total XOM Headcount, YE, #</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row>
        <row r="689">
          <cell r="D689" t="str">
            <v>KAZAKHSTAN-Contractor Headcount, YE, #</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row>
        <row r="690">
          <cell r="D690" t="str">
            <v>NORWAY-Total - Direct  Opex, M$</v>
          </cell>
          <cell r="E690">
            <v>0.69632812779809972</v>
          </cell>
          <cell r="F690">
            <v>3.4769341808000003</v>
          </cell>
          <cell r="G690">
            <v>4.1732623085981002</v>
          </cell>
          <cell r="H690">
            <v>2.3288805300002</v>
          </cell>
          <cell r="I690">
            <v>0.25055037167279998</v>
          </cell>
          <cell r="J690">
            <v>0</v>
          </cell>
          <cell r="K690">
            <v>0</v>
          </cell>
          <cell r="L690">
            <v>0.25055037167279998</v>
          </cell>
          <cell r="M690">
            <v>4.1330961197011806</v>
          </cell>
          <cell r="N690">
            <v>2.2071659161947563</v>
          </cell>
          <cell r="O690">
            <v>6.3402620358959378</v>
          </cell>
          <cell r="P690">
            <v>0</v>
          </cell>
          <cell r="Q690">
            <v>0</v>
          </cell>
          <cell r="R690">
            <v>-4.0067499913232062E-3</v>
          </cell>
          <cell r="S690">
            <v>0.2964799412568867</v>
          </cell>
          <cell r="T690">
            <v>0.29247319126556348</v>
          </cell>
          <cell r="U690">
            <v>-5.55262057772</v>
          </cell>
          <cell r="V690">
            <v>7.8328078597126005</v>
          </cell>
        </row>
        <row r="691">
          <cell r="D691" t="str">
            <v>NORWAY-Total - Salaries, Wage and Benefits, M$</v>
          </cell>
          <cell r="E691">
            <v>0.45206196095899998</v>
          </cell>
          <cell r="F691">
            <v>0</v>
          </cell>
          <cell r="G691">
            <v>0.45206196095899998</v>
          </cell>
          <cell r="H691">
            <v>2.85747131292</v>
          </cell>
          <cell r="I691">
            <v>0.11524</v>
          </cell>
          <cell r="J691">
            <v>0</v>
          </cell>
          <cell r="K691">
            <v>0</v>
          </cell>
          <cell r="L691">
            <v>0.11524</v>
          </cell>
          <cell r="M691">
            <v>1.8010972609903806</v>
          </cell>
          <cell r="N691">
            <v>1.9959494108189562</v>
          </cell>
          <cell r="O691">
            <v>3.797046671809337</v>
          </cell>
          <cell r="P691">
            <v>0</v>
          </cell>
          <cell r="Q691">
            <v>0</v>
          </cell>
          <cell r="R691">
            <v>2.4857432807767867E-3</v>
          </cell>
          <cell r="S691">
            <v>0.1172042692968867</v>
          </cell>
          <cell r="T691">
            <v>0.11969001257766348</v>
          </cell>
          <cell r="U691">
            <v>0.47841400000000001</v>
          </cell>
          <cell r="V691">
            <v>7.8199239582660001</v>
          </cell>
        </row>
        <row r="692">
          <cell r="D692" t="str">
            <v>NORWAY-Total - XOM Employee SWB, M$</v>
          </cell>
          <cell r="E692">
            <v>0.18484822359199998</v>
          </cell>
          <cell r="F692">
            <v>0</v>
          </cell>
          <cell r="G692">
            <v>0.18484822359199998</v>
          </cell>
          <cell r="H692">
            <v>1.8692863129199999</v>
          </cell>
          <cell r="I692">
            <v>0.11524</v>
          </cell>
          <cell r="J692">
            <v>0</v>
          </cell>
          <cell r="K692">
            <v>0</v>
          </cell>
          <cell r="L692">
            <v>0.11524</v>
          </cell>
          <cell r="M692">
            <v>1.7259674524603805</v>
          </cell>
          <cell r="N692">
            <v>1.9202510474489562</v>
          </cell>
          <cell r="O692">
            <v>3.6462184999093368</v>
          </cell>
          <cell r="P692">
            <v>0</v>
          </cell>
          <cell r="Q692">
            <v>0</v>
          </cell>
          <cell r="R692">
            <v>1.8296977678656595E-7</v>
          </cell>
          <cell r="S692">
            <v>0.1072482975428867</v>
          </cell>
          <cell r="T692">
            <v>0.10724848051266349</v>
          </cell>
          <cell r="U692">
            <v>0.47841400000000001</v>
          </cell>
          <cell r="V692">
            <v>6.4012555169340004</v>
          </cell>
        </row>
        <row r="693">
          <cell r="D693" t="str">
            <v>NORWAY-Total - Contract Employee SWB, M$</v>
          </cell>
          <cell r="E693">
            <v>0.26721373736699999</v>
          </cell>
          <cell r="F693">
            <v>0</v>
          </cell>
          <cell r="G693">
            <v>0.26721373736699999</v>
          </cell>
          <cell r="H693">
            <v>0.98818499999999998</v>
          </cell>
          <cell r="I693">
            <v>0</v>
          </cell>
          <cell r="J693">
            <v>0</v>
          </cell>
          <cell r="K693">
            <v>0</v>
          </cell>
          <cell r="L693">
            <v>0</v>
          </cell>
          <cell r="M693">
            <v>7.5129808529999995E-2</v>
          </cell>
          <cell r="N693">
            <v>7.5698363370000007E-2</v>
          </cell>
          <cell r="O693">
            <v>0.1508281719</v>
          </cell>
          <cell r="P693">
            <v>0</v>
          </cell>
          <cell r="Q693">
            <v>0</v>
          </cell>
          <cell r="R693">
            <v>2.485560311E-3</v>
          </cell>
          <cell r="S693">
            <v>9.9559717540000005E-3</v>
          </cell>
          <cell r="T693">
            <v>1.2441532065E-2</v>
          </cell>
          <cell r="U693">
            <v>0</v>
          </cell>
          <cell r="V693">
            <v>1.4186684413319999</v>
          </cell>
        </row>
        <row r="694">
          <cell r="D694" t="str">
            <v>NORWAY-Total - Employee Expenses (T&amp;E), M$</v>
          </cell>
          <cell r="E694">
            <v>2.1011999999999999E-2</v>
          </cell>
          <cell r="F694">
            <v>0</v>
          </cell>
          <cell r="G694">
            <v>2.1011999999999999E-2</v>
          </cell>
          <cell r="H694">
            <v>5.6259000000000003E-2</v>
          </cell>
          <cell r="I694">
            <v>0.01</v>
          </cell>
          <cell r="J694">
            <v>0</v>
          </cell>
          <cell r="K694">
            <v>0</v>
          </cell>
          <cell r="L694">
            <v>0.01</v>
          </cell>
          <cell r="M694">
            <v>0.4601446407</v>
          </cell>
          <cell r="N694">
            <v>0.236940239</v>
          </cell>
          <cell r="O694">
            <v>0.69708487969999999</v>
          </cell>
          <cell r="P694">
            <v>0</v>
          </cell>
          <cell r="Q694">
            <v>0</v>
          </cell>
          <cell r="R694">
            <v>4.8961999999983161E-7</v>
          </cell>
          <cell r="S694">
            <v>2.0180753419999992E-2</v>
          </cell>
          <cell r="T694">
            <v>2.0181243039999991E-2</v>
          </cell>
          <cell r="U694">
            <v>0.09</v>
          </cell>
          <cell r="V694">
            <v>0.89453712274000008</v>
          </cell>
        </row>
        <row r="695">
          <cell r="D695" t="str">
            <v>NORWAY-Total - Training Expenses, M$</v>
          </cell>
          <cell r="E695">
            <v>0</v>
          </cell>
          <cell r="F695">
            <v>0</v>
          </cell>
          <cell r="G695">
            <v>0</v>
          </cell>
          <cell r="H695">
            <v>7.1799999999999998E-3</v>
          </cell>
          <cell r="I695">
            <v>0</v>
          </cell>
          <cell r="J695">
            <v>0</v>
          </cell>
          <cell r="K695">
            <v>0</v>
          </cell>
          <cell r="L695">
            <v>0</v>
          </cell>
          <cell r="M695">
            <v>0</v>
          </cell>
          <cell r="N695">
            <v>0</v>
          </cell>
          <cell r="O695">
            <v>0</v>
          </cell>
          <cell r="P695">
            <v>0</v>
          </cell>
          <cell r="Q695">
            <v>0</v>
          </cell>
          <cell r="R695">
            <v>0</v>
          </cell>
          <cell r="S695">
            <v>0</v>
          </cell>
          <cell r="T695">
            <v>0</v>
          </cell>
          <cell r="U695">
            <v>0</v>
          </cell>
          <cell r="V695">
            <v>7.1799999999999998E-3</v>
          </cell>
        </row>
        <row r="696">
          <cell r="D696" t="str">
            <v>NORWAY-Total - Consultancy/Professional Fees, M$</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row>
        <row r="697">
          <cell r="D697" t="str">
            <v>NORWAY-Advertising and Promotions, M$</v>
          </cell>
          <cell r="E697">
            <v>0</v>
          </cell>
          <cell r="F697">
            <v>0</v>
          </cell>
          <cell r="G697">
            <v>0</v>
          </cell>
          <cell r="H697">
            <v>0</v>
          </cell>
          <cell r="I697">
            <v>0</v>
          </cell>
          <cell r="J697">
            <v>0</v>
          </cell>
          <cell r="K697">
            <v>0</v>
          </cell>
          <cell r="L697">
            <v>0</v>
          </cell>
          <cell r="M697">
            <v>0.62934600000000007</v>
          </cell>
          <cell r="N697">
            <v>2.4558205189999998E-2</v>
          </cell>
          <cell r="O697">
            <v>0.65390420519000003</v>
          </cell>
          <cell r="P697">
            <v>0</v>
          </cell>
          <cell r="Q697">
            <v>0</v>
          </cell>
          <cell r="R697">
            <v>0</v>
          </cell>
          <cell r="S697">
            <v>1.35625332E-3</v>
          </cell>
          <cell r="T697">
            <v>1.35625332E-3</v>
          </cell>
          <cell r="U697">
            <v>0</v>
          </cell>
          <cell r="V697">
            <v>0.65526045851000003</v>
          </cell>
        </row>
        <row r="698">
          <cell r="D698" t="str">
            <v>NORWAY-Maintenance and Repairs, M$</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row>
        <row r="699">
          <cell r="D699" t="str">
            <v>NORWAY-Depreciation, M$</v>
          </cell>
          <cell r="E699">
            <v>0</v>
          </cell>
          <cell r="F699">
            <v>0</v>
          </cell>
          <cell r="G699">
            <v>0</v>
          </cell>
          <cell r="H699">
            <v>5.5714720679999998E-3</v>
          </cell>
          <cell r="I699">
            <v>2.1595226999999999E-3</v>
          </cell>
          <cell r="J699">
            <v>0</v>
          </cell>
          <cell r="K699">
            <v>0</v>
          </cell>
          <cell r="L699">
            <v>2.1595226999999999E-3</v>
          </cell>
          <cell r="M699">
            <v>2.0000000000000002E-5</v>
          </cell>
          <cell r="N699">
            <v>0</v>
          </cell>
          <cell r="O699">
            <v>2.0000000000000002E-5</v>
          </cell>
          <cell r="P699">
            <v>0</v>
          </cell>
          <cell r="Q699">
            <v>0</v>
          </cell>
          <cell r="R699">
            <v>0</v>
          </cell>
          <cell r="S699">
            <v>0</v>
          </cell>
          <cell r="T699">
            <v>0</v>
          </cell>
          <cell r="U699">
            <v>0</v>
          </cell>
          <cell r="V699">
            <v>7.7509947680000002E-3</v>
          </cell>
        </row>
        <row r="700">
          <cell r="D700" t="str">
            <v>NORWAY-Energy, M$</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row>
        <row r="701">
          <cell r="D701" t="str">
            <v>NORWAY-Direct Allocations from Other Business Lines (eg. FM, Chem), $M</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row>
        <row r="702">
          <cell r="D702" t="str">
            <v>NORWAY-Freight Cost, M$</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row>
        <row r="703">
          <cell r="D703" t="str">
            <v>NORWAY-Other Direct OPEX, M$</v>
          </cell>
          <cell r="E703">
            <v>0.22325416683909971</v>
          </cell>
          <cell r="F703">
            <v>3.4769341808000003</v>
          </cell>
          <cell r="G703">
            <v>3.7001883476391</v>
          </cell>
          <cell r="H703">
            <v>-0.59760125498780003</v>
          </cell>
          <cell r="I703">
            <v>0.12315084897279999</v>
          </cell>
          <cell r="J703">
            <v>0</v>
          </cell>
          <cell r="K703">
            <v>0</v>
          </cell>
          <cell r="L703">
            <v>0.12315084897279999</v>
          </cell>
          <cell r="M703">
            <v>1.2424882180107999</v>
          </cell>
          <cell r="N703">
            <v>-5.0281938814199789E-2</v>
          </cell>
          <cell r="O703">
            <v>1.1922062791966002</v>
          </cell>
          <cell r="P703">
            <v>0</v>
          </cell>
          <cell r="Q703">
            <v>0</v>
          </cell>
          <cell r="R703">
            <v>-6.4929828920999924E-3</v>
          </cell>
          <cell r="S703">
            <v>0.15773866522000002</v>
          </cell>
          <cell r="T703">
            <v>0.15124568232790003</v>
          </cell>
          <cell r="U703">
            <v>0.17593246127999998</v>
          </cell>
          <cell r="V703">
            <v>4.7451223644286005</v>
          </cell>
        </row>
        <row r="704">
          <cell r="D704" t="str">
            <v>NORWAY-SQUEEZE OTHER DIRECT, M$</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-6.2969670390000001</v>
          </cell>
          <cell r="V704">
            <v>-6.2969670390000001</v>
          </cell>
        </row>
        <row r="705">
          <cell r="D705" t="str">
            <v>NORWAY-Total XOM and Contractor Headcount, YE#</v>
          </cell>
          <cell r="E705">
            <v>1</v>
          </cell>
          <cell r="F705">
            <v>0</v>
          </cell>
          <cell r="G705">
            <v>1</v>
          </cell>
          <cell r="H705">
            <v>31</v>
          </cell>
          <cell r="I705">
            <v>1</v>
          </cell>
          <cell r="J705">
            <v>0</v>
          </cell>
          <cell r="K705">
            <v>0</v>
          </cell>
          <cell r="L705">
            <v>1</v>
          </cell>
          <cell r="M705">
            <v>12</v>
          </cell>
          <cell r="N705">
            <v>13</v>
          </cell>
          <cell r="O705">
            <v>25</v>
          </cell>
          <cell r="P705">
            <v>0</v>
          </cell>
          <cell r="Q705">
            <v>0</v>
          </cell>
          <cell r="R705">
            <v>0</v>
          </cell>
          <cell r="S705">
            <v>1</v>
          </cell>
          <cell r="T705">
            <v>1</v>
          </cell>
          <cell r="U705">
            <v>3</v>
          </cell>
          <cell r="V705">
            <v>62</v>
          </cell>
        </row>
        <row r="706">
          <cell r="D706" t="str">
            <v>NORWAY-Total XOM Headcount, YE, #</v>
          </cell>
          <cell r="E706">
            <v>1</v>
          </cell>
          <cell r="F706">
            <v>0</v>
          </cell>
          <cell r="G706">
            <v>1</v>
          </cell>
          <cell r="H706">
            <v>18</v>
          </cell>
          <cell r="I706">
            <v>1</v>
          </cell>
          <cell r="J706">
            <v>0</v>
          </cell>
          <cell r="K706">
            <v>0</v>
          </cell>
          <cell r="L706">
            <v>1</v>
          </cell>
          <cell r="M706">
            <v>12</v>
          </cell>
          <cell r="N706">
            <v>13</v>
          </cell>
          <cell r="O706">
            <v>25</v>
          </cell>
          <cell r="P706">
            <v>0</v>
          </cell>
          <cell r="Q706">
            <v>0</v>
          </cell>
          <cell r="R706">
            <v>0</v>
          </cell>
          <cell r="S706">
            <v>1</v>
          </cell>
          <cell r="T706">
            <v>1</v>
          </cell>
          <cell r="U706">
            <v>3</v>
          </cell>
          <cell r="V706">
            <v>49</v>
          </cell>
        </row>
        <row r="707">
          <cell r="D707" t="str">
            <v>NORWAY-Contractor Headcount, YE, #</v>
          </cell>
          <cell r="E707">
            <v>0</v>
          </cell>
          <cell r="F707">
            <v>0</v>
          </cell>
          <cell r="G707">
            <v>0</v>
          </cell>
          <cell r="H707">
            <v>13</v>
          </cell>
          <cell r="I707">
            <v>0</v>
          </cell>
          <cell r="J707">
            <v>0</v>
          </cell>
          <cell r="K707">
            <v>0</v>
          </cell>
          <cell r="L707">
            <v>0</v>
          </cell>
          <cell r="M707">
            <v>0</v>
          </cell>
          <cell r="N707">
            <v>0</v>
          </cell>
          <cell r="O707">
            <v>0</v>
          </cell>
          <cell r="P707">
            <v>0</v>
          </cell>
          <cell r="Q707">
            <v>0</v>
          </cell>
          <cell r="R707">
            <v>0</v>
          </cell>
          <cell r="S707">
            <v>0</v>
          </cell>
          <cell r="T707">
            <v>0</v>
          </cell>
          <cell r="U707">
            <v>0</v>
          </cell>
          <cell r="V707">
            <v>13</v>
          </cell>
        </row>
        <row r="708">
          <cell r="D708" t="str">
            <v>POLAND-Total - Direct  Opex, M$</v>
          </cell>
          <cell r="E708">
            <v>0.16795750399999987</v>
          </cell>
          <cell r="F708">
            <v>3.717079</v>
          </cell>
          <cell r="G708">
            <v>3.8850365039999999</v>
          </cell>
          <cell r="H708">
            <v>0.6612380000000001</v>
          </cell>
          <cell r="I708">
            <v>7.3275576825510003E-2</v>
          </cell>
          <cell r="J708">
            <v>0</v>
          </cell>
          <cell r="K708">
            <v>0</v>
          </cell>
          <cell r="L708">
            <v>7.3275576825510003E-2</v>
          </cell>
          <cell r="M708">
            <v>10.783186655715348</v>
          </cell>
          <cell r="N708">
            <v>0</v>
          </cell>
          <cell r="O708">
            <v>10.783186655715348</v>
          </cell>
          <cell r="P708">
            <v>0.30978015112200002</v>
          </cell>
          <cell r="Q708">
            <v>0</v>
          </cell>
          <cell r="R708">
            <v>0.26223884095575195</v>
          </cell>
          <cell r="S708">
            <v>0</v>
          </cell>
          <cell r="T708">
            <v>0.26223884095575195</v>
          </cell>
          <cell r="U708">
            <v>0.6222111526380929</v>
          </cell>
          <cell r="V708">
            <v>16.596966881256701</v>
          </cell>
        </row>
        <row r="709">
          <cell r="D709" t="str">
            <v>POLAND-Total - Salaries, Wage and Benefits, M$</v>
          </cell>
          <cell r="E709">
            <v>0</v>
          </cell>
          <cell r="F709">
            <v>0.30018</v>
          </cell>
          <cell r="G709">
            <v>0.30018</v>
          </cell>
          <cell r="H709">
            <v>0.58734700000000006</v>
          </cell>
          <cell r="I709">
            <v>4.234224181E-2</v>
          </cell>
          <cell r="J709">
            <v>0</v>
          </cell>
          <cell r="K709">
            <v>0</v>
          </cell>
          <cell r="L709">
            <v>4.234224181E-2</v>
          </cell>
          <cell r="M709">
            <v>1.725149061371648</v>
          </cell>
          <cell r="N709">
            <v>0</v>
          </cell>
          <cell r="O709">
            <v>1.725149061371648</v>
          </cell>
          <cell r="P709">
            <v>0.19885042819999998</v>
          </cell>
          <cell r="Q709">
            <v>0</v>
          </cell>
          <cell r="R709">
            <v>0.17845089334435196</v>
          </cell>
          <cell r="S709">
            <v>0</v>
          </cell>
          <cell r="T709">
            <v>0.17845089334435196</v>
          </cell>
          <cell r="U709">
            <v>0.25164717879999998</v>
          </cell>
          <cell r="V709">
            <v>3.2839668035259999</v>
          </cell>
        </row>
        <row r="710">
          <cell r="D710" t="str">
            <v>POLAND-Total - XOM Employee SWB, M$</v>
          </cell>
          <cell r="E710">
            <v>0</v>
          </cell>
          <cell r="F710">
            <v>0.27600000000000002</v>
          </cell>
          <cell r="G710">
            <v>0.27600000000000002</v>
          </cell>
          <cell r="H710">
            <v>0.58567000000000002</v>
          </cell>
          <cell r="I710">
            <v>4.234224181E-2</v>
          </cell>
          <cell r="J710">
            <v>0</v>
          </cell>
          <cell r="K710">
            <v>0</v>
          </cell>
          <cell r="L710">
            <v>4.234224181E-2</v>
          </cell>
          <cell r="M710">
            <v>1.723829665905648</v>
          </cell>
          <cell r="N710">
            <v>0</v>
          </cell>
          <cell r="O710">
            <v>1.723829665905648</v>
          </cell>
          <cell r="P710">
            <v>0.19885042819999998</v>
          </cell>
          <cell r="Q710">
            <v>0</v>
          </cell>
          <cell r="R710">
            <v>0.17845089334435196</v>
          </cell>
          <cell r="S710">
            <v>0</v>
          </cell>
          <cell r="T710">
            <v>0.17845089334435196</v>
          </cell>
          <cell r="U710">
            <v>0.25164717879999998</v>
          </cell>
          <cell r="V710">
            <v>3.2567904080600001</v>
          </cell>
        </row>
        <row r="711">
          <cell r="D711" t="str">
            <v>POLAND-Total - Contract Employee SWB, M$</v>
          </cell>
          <cell r="E711">
            <v>0</v>
          </cell>
          <cell r="F711">
            <v>2.418E-2</v>
          </cell>
          <cell r="G711">
            <v>2.418E-2</v>
          </cell>
          <cell r="H711">
            <v>1.6770000000000001E-3</v>
          </cell>
          <cell r="I711">
            <v>0</v>
          </cell>
          <cell r="J711">
            <v>0</v>
          </cell>
          <cell r="K711">
            <v>0</v>
          </cell>
          <cell r="L711">
            <v>0</v>
          </cell>
          <cell r="M711">
            <v>1.319395466E-3</v>
          </cell>
          <cell r="N711">
            <v>0</v>
          </cell>
          <cell r="O711">
            <v>1.319395466E-3</v>
          </cell>
          <cell r="P711">
            <v>0</v>
          </cell>
          <cell r="Q711">
            <v>0</v>
          </cell>
          <cell r="R711">
            <v>0</v>
          </cell>
          <cell r="S711">
            <v>0</v>
          </cell>
          <cell r="T711">
            <v>0</v>
          </cell>
          <cell r="U711">
            <v>0</v>
          </cell>
          <cell r="V711">
            <v>2.7176395466000001E-2</v>
          </cell>
        </row>
        <row r="712">
          <cell r="D712" t="str">
            <v>POLAND-Total - Employee Expenses (T&amp;E), M$</v>
          </cell>
          <cell r="E712">
            <v>0</v>
          </cell>
          <cell r="F712">
            <v>2.4E-2</v>
          </cell>
          <cell r="G712">
            <v>2.4E-2</v>
          </cell>
          <cell r="H712">
            <v>0</v>
          </cell>
          <cell r="I712">
            <v>1.773364232E-2</v>
          </cell>
          <cell r="J712">
            <v>0</v>
          </cell>
          <cell r="K712">
            <v>0</v>
          </cell>
          <cell r="L712">
            <v>1.773364232E-2</v>
          </cell>
          <cell r="M712">
            <v>0.73020430604999997</v>
          </cell>
          <cell r="N712">
            <v>0</v>
          </cell>
          <cell r="O712">
            <v>0.73020430604999997</v>
          </cell>
          <cell r="P712">
            <v>7.4999999999999997E-2</v>
          </cell>
          <cell r="Q712">
            <v>0</v>
          </cell>
          <cell r="R712">
            <v>6.061363023E-2</v>
          </cell>
          <cell r="S712">
            <v>0</v>
          </cell>
          <cell r="T712">
            <v>6.061363023E-2</v>
          </cell>
          <cell r="U712">
            <v>2.9037235260000002E-2</v>
          </cell>
          <cell r="V712">
            <v>0.93658881385999992</v>
          </cell>
        </row>
        <row r="713">
          <cell r="D713" t="str">
            <v>POLAND-Total - Training Expenses, M$</v>
          </cell>
          <cell r="E713">
            <v>0</v>
          </cell>
          <cell r="F713">
            <v>4.4999999999999997E-3</v>
          </cell>
          <cell r="G713">
            <v>4.4999999999999997E-3</v>
          </cell>
          <cell r="H713">
            <v>0</v>
          </cell>
          <cell r="I713">
            <v>2.314861461E-4</v>
          </cell>
          <cell r="J713">
            <v>0</v>
          </cell>
          <cell r="K713">
            <v>0</v>
          </cell>
          <cell r="L713">
            <v>2.314861461E-4</v>
          </cell>
          <cell r="M713">
            <v>2.3429219144000001E-2</v>
          </cell>
          <cell r="N713">
            <v>0</v>
          </cell>
          <cell r="O713">
            <v>2.3429219144000001E-2</v>
          </cell>
          <cell r="P713">
            <v>5.0000000000000001E-3</v>
          </cell>
          <cell r="Q713">
            <v>0</v>
          </cell>
          <cell r="R713">
            <v>0</v>
          </cell>
          <cell r="S713">
            <v>0</v>
          </cell>
          <cell r="T713">
            <v>0</v>
          </cell>
          <cell r="U713">
            <v>1.600503778E-3</v>
          </cell>
          <cell r="V713">
            <v>3.4761209068099999E-2</v>
          </cell>
        </row>
        <row r="714">
          <cell r="D714" t="str">
            <v>POLAND-Total - Consultancy/Professional Fees, M$</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row>
        <row r="715">
          <cell r="D715" t="str">
            <v>POLAND-Advertising and Promotions, M$</v>
          </cell>
          <cell r="E715">
            <v>0</v>
          </cell>
          <cell r="F715">
            <v>0</v>
          </cell>
          <cell r="G715">
            <v>0</v>
          </cell>
          <cell r="H715">
            <v>0</v>
          </cell>
          <cell r="I715">
            <v>0</v>
          </cell>
          <cell r="J715">
            <v>0</v>
          </cell>
          <cell r="K715">
            <v>0</v>
          </cell>
          <cell r="L715">
            <v>0</v>
          </cell>
          <cell r="M715">
            <v>3.0945129999999996</v>
          </cell>
          <cell r="N715">
            <v>0</v>
          </cell>
          <cell r="O715">
            <v>3.0945129999999996</v>
          </cell>
          <cell r="P715">
            <v>0</v>
          </cell>
          <cell r="Q715">
            <v>0</v>
          </cell>
          <cell r="R715">
            <v>1.5E-3</v>
          </cell>
          <cell r="S715">
            <v>0</v>
          </cell>
          <cell r="T715">
            <v>1.5E-3</v>
          </cell>
          <cell r="U715">
            <v>0</v>
          </cell>
          <cell r="V715">
            <v>3.0960129999999997</v>
          </cell>
        </row>
        <row r="716">
          <cell r="D716" t="str">
            <v>POLAND-Maintenance and Repairs, M$</v>
          </cell>
          <cell r="E716">
            <v>0</v>
          </cell>
          <cell r="F716">
            <v>1E-4</v>
          </cell>
          <cell r="G716">
            <v>1E-4</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1E-4</v>
          </cell>
        </row>
        <row r="717">
          <cell r="D717" t="str">
            <v>POLAND-Depreciation, M$</v>
          </cell>
          <cell r="E717">
            <v>0</v>
          </cell>
          <cell r="F717">
            <v>0</v>
          </cell>
          <cell r="G717">
            <v>0</v>
          </cell>
          <cell r="H717">
            <v>0</v>
          </cell>
          <cell r="I717">
            <v>2E-3</v>
          </cell>
          <cell r="J717">
            <v>0</v>
          </cell>
          <cell r="K717">
            <v>0</v>
          </cell>
          <cell r="L717">
            <v>2E-3</v>
          </cell>
          <cell r="M717">
            <v>2.0000000000000002E-5</v>
          </cell>
          <cell r="N717">
            <v>0</v>
          </cell>
          <cell r="O717">
            <v>2.0000000000000002E-5</v>
          </cell>
          <cell r="P717">
            <v>5.0000000000000001E-4</v>
          </cell>
          <cell r="Q717">
            <v>0</v>
          </cell>
          <cell r="R717">
            <v>0</v>
          </cell>
          <cell r="S717">
            <v>0</v>
          </cell>
          <cell r="T717">
            <v>0</v>
          </cell>
          <cell r="U717">
            <v>0</v>
          </cell>
          <cell r="V717">
            <v>2.5200000000000001E-3</v>
          </cell>
        </row>
        <row r="718">
          <cell r="D718" t="str">
            <v>POLAND-Energy, M$</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row>
        <row r="719">
          <cell r="D719" t="str">
            <v>POLAND-Direct Allocations from Other Business Lines (eg. FM, Chem), $M</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row>
        <row r="720">
          <cell r="D720" t="str">
            <v>POLAND-Freight Cost, M$</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row>
        <row r="721">
          <cell r="D721" t="str">
            <v>POLAND-Other Direct OPEX, M$</v>
          </cell>
          <cell r="E721">
            <v>0.16795750399999987</v>
          </cell>
          <cell r="F721">
            <v>3.3882989999999999</v>
          </cell>
          <cell r="G721">
            <v>3.5562565039999998</v>
          </cell>
          <cell r="H721">
            <v>7.3890999999999998E-2</v>
          </cell>
          <cell r="I721">
            <v>1.0968206549409998E-2</v>
          </cell>
          <cell r="J721">
            <v>0</v>
          </cell>
          <cell r="K721">
            <v>0</v>
          </cell>
          <cell r="L721">
            <v>1.0968206549409998E-2</v>
          </cell>
          <cell r="M721">
            <v>5.2098710691496999</v>
          </cell>
          <cell r="N721">
            <v>0</v>
          </cell>
          <cell r="O721">
            <v>5.2098710691496999</v>
          </cell>
          <cell r="P721">
            <v>3.0429722922E-2</v>
          </cell>
          <cell r="Q721">
            <v>0</v>
          </cell>
          <cell r="R721">
            <v>2.16743173814E-2</v>
          </cell>
          <cell r="S721">
            <v>0</v>
          </cell>
          <cell r="T721">
            <v>2.16743173814E-2</v>
          </cell>
          <cell r="U721">
            <v>0.33992623480009998</v>
          </cell>
          <cell r="V721">
            <v>9.2430170548026087</v>
          </cell>
        </row>
        <row r="722">
          <cell r="D722" t="str">
            <v>POLAND-SQUEEZE OTHER DIRECT, M$</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-7.1054273576010019E-15</v>
          </cell>
          <cell r="V722">
            <v>-7.1054273576010019E-15</v>
          </cell>
        </row>
        <row r="723">
          <cell r="D723" t="str">
            <v>POLAND-Total XOM and Contractor Headcount, YE#</v>
          </cell>
          <cell r="E723">
            <v>0</v>
          </cell>
          <cell r="F723">
            <v>7</v>
          </cell>
          <cell r="G723">
            <v>7</v>
          </cell>
          <cell r="H723">
            <v>2</v>
          </cell>
          <cell r="I723">
            <v>1</v>
          </cell>
          <cell r="J723">
            <v>0</v>
          </cell>
          <cell r="K723">
            <v>0</v>
          </cell>
          <cell r="L723">
            <v>1</v>
          </cell>
          <cell r="M723">
            <v>43</v>
          </cell>
          <cell r="N723">
            <v>0</v>
          </cell>
          <cell r="O723">
            <v>43</v>
          </cell>
          <cell r="P723">
            <v>3</v>
          </cell>
          <cell r="Q723">
            <v>0</v>
          </cell>
          <cell r="R723">
            <v>1</v>
          </cell>
          <cell r="S723">
            <v>0</v>
          </cell>
          <cell r="T723">
            <v>1</v>
          </cell>
          <cell r="U723">
            <v>1</v>
          </cell>
          <cell r="V723">
            <v>58</v>
          </cell>
        </row>
        <row r="724">
          <cell r="D724" t="str">
            <v>POLAND-Total XOM Headcount, YE, #</v>
          </cell>
          <cell r="E724">
            <v>0</v>
          </cell>
          <cell r="F724">
            <v>6</v>
          </cell>
          <cell r="G724">
            <v>6</v>
          </cell>
          <cell r="H724">
            <v>2</v>
          </cell>
          <cell r="I724">
            <v>1</v>
          </cell>
          <cell r="J724">
            <v>0</v>
          </cell>
          <cell r="K724">
            <v>0</v>
          </cell>
          <cell r="L724">
            <v>1</v>
          </cell>
          <cell r="M724">
            <v>43</v>
          </cell>
          <cell r="N724">
            <v>0</v>
          </cell>
          <cell r="O724">
            <v>43</v>
          </cell>
          <cell r="P724">
            <v>3</v>
          </cell>
          <cell r="Q724">
            <v>0</v>
          </cell>
          <cell r="R724">
            <v>1</v>
          </cell>
          <cell r="S724">
            <v>0</v>
          </cell>
          <cell r="T724">
            <v>1</v>
          </cell>
          <cell r="U724">
            <v>1</v>
          </cell>
          <cell r="V724">
            <v>57</v>
          </cell>
        </row>
        <row r="725">
          <cell r="D725" t="str">
            <v>POLAND-Contractor Headcount, YE, #</v>
          </cell>
          <cell r="E725">
            <v>0</v>
          </cell>
          <cell r="F725">
            <v>1</v>
          </cell>
          <cell r="G725">
            <v>1</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1</v>
          </cell>
        </row>
        <row r="726">
          <cell r="D726" t="str">
            <v>POLAND-Total - Direct  Opex, M$</v>
          </cell>
          <cell r="E726">
            <v>0.16795750399999987</v>
          </cell>
          <cell r="F726">
            <v>3.717079</v>
          </cell>
          <cell r="G726">
            <v>3.8850365039999999</v>
          </cell>
          <cell r="H726">
            <v>0.6612380000000001</v>
          </cell>
          <cell r="I726">
            <v>7.3275576825510003E-2</v>
          </cell>
          <cell r="J726">
            <v>0</v>
          </cell>
          <cell r="K726">
            <v>0</v>
          </cell>
          <cell r="L726">
            <v>7.3275576825510003E-2</v>
          </cell>
          <cell r="M726">
            <v>10.783186655715348</v>
          </cell>
          <cell r="N726">
            <v>0</v>
          </cell>
          <cell r="O726">
            <v>10.783186655715348</v>
          </cell>
          <cell r="P726">
            <v>0.30978015112200002</v>
          </cell>
          <cell r="Q726">
            <v>0</v>
          </cell>
          <cell r="R726">
            <v>0.26223884095575195</v>
          </cell>
          <cell r="S726">
            <v>0</v>
          </cell>
          <cell r="T726">
            <v>0.26223884095575195</v>
          </cell>
          <cell r="U726">
            <v>0.6222111526380929</v>
          </cell>
          <cell r="V726">
            <v>16.596966881256701</v>
          </cell>
        </row>
        <row r="727">
          <cell r="D727" t="str">
            <v>POLAND-Total - Salaries, Wage and Benefits, M$</v>
          </cell>
          <cell r="E727">
            <v>0</v>
          </cell>
          <cell r="F727">
            <v>0.30018</v>
          </cell>
          <cell r="G727">
            <v>0.30018</v>
          </cell>
          <cell r="H727">
            <v>0.58734700000000006</v>
          </cell>
          <cell r="I727">
            <v>4.234224181E-2</v>
          </cell>
          <cell r="J727">
            <v>0</v>
          </cell>
          <cell r="K727">
            <v>0</v>
          </cell>
          <cell r="L727">
            <v>4.234224181E-2</v>
          </cell>
          <cell r="M727">
            <v>1.725149061371648</v>
          </cell>
          <cell r="N727">
            <v>0</v>
          </cell>
          <cell r="O727">
            <v>1.725149061371648</v>
          </cell>
          <cell r="P727">
            <v>0.19885042819999998</v>
          </cell>
          <cell r="Q727">
            <v>0</v>
          </cell>
          <cell r="R727">
            <v>0.17845089334435196</v>
          </cell>
          <cell r="S727">
            <v>0</v>
          </cell>
          <cell r="T727">
            <v>0.17845089334435196</v>
          </cell>
          <cell r="U727">
            <v>0.25164717879999998</v>
          </cell>
          <cell r="V727">
            <v>3.2839668035259999</v>
          </cell>
        </row>
        <row r="728">
          <cell r="D728" t="str">
            <v>POLAND-Total - XOM Employee SWB, M$</v>
          </cell>
          <cell r="E728">
            <v>0</v>
          </cell>
          <cell r="F728">
            <v>0.27600000000000002</v>
          </cell>
          <cell r="G728">
            <v>0.27600000000000002</v>
          </cell>
          <cell r="H728">
            <v>0.58567000000000002</v>
          </cell>
          <cell r="I728">
            <v>4.234224181E-2</v>
          </cell>
          <cell r="J728">
            <v>0</v>
          </cell>
          <cell r="K728">
            <v>0</v>
          </cell>
          <cell r="L728">
            <v>4.234224181E-2</v>
          </cell>
          <cell r="M728">
            <v>1.723829665905648</v>
          </cell>
          <cell r="N728">
            <v>0</v>
          </cell>
          <cell r="O728">
            <v>1.723829665905648</v>
          </cell>
          <cell r="P728">
            <v>0.19885042819999998</v>
          </cell>
          <cell r="Q728">
            <v>0</v>
          </cell>
          <cell r="R728">
            <v>0.17845089334435196</v>
          </cell>
          <cell r="S728">
            <v>0</v>
          </cell>
          <cell r="T728">
            <v>0.17845089334435196</v>
          </cell>
          <cell r="U728">
            <v>0.25164717879999998</v>
          </cell>
          <cell r="V728">
            <v>3.2567904080600001</v>
          </cell>
        </row>
        <row r="729">
          <cell r="D729" t="str">
            <v>POLAND-Total - Contract Employee SWB, M$</v>
          </cell>
          <cell r="E729">
            <v>0</v>
          </cell>
          <cell r="F729">
            <v>2.418E-2</v>
          </cell>
          <cell r="G729">
            <v>2.418E-2</v>
          </cell>
          <cell r="H729">
            <v>1.6770000000000001E-3</v>
          </cell>
          <cell r="I729">
            <v>0</v>
          </cell>
          <cell r="J729">
            <v>0</v>
          </cell>
          <cell r="K729">
            <v>0</v>
          </cell>
          <cell r="L729">
            <v>0</v>
          </cell>
          <cell r="M729">
            <v>1.319395466E-3</v>
          </cell>
          <cell r="N729">
            <v>0</v>
          </cell>
          <cell r="O729">
            <v>1.319395466E-3</v>
          </cell>
          <cell r="P729">
            <v>0</v>
          </cell>
          <cell r="Q729">
            <v>0</v>
          </cell>
          <cell r="R729">
            <v>0</v>
          </cell>
          <cell r="S729">
            <v>0</v>
          </cell>
          <cell r="T729">
            <v>0</v>
          </cell>
          <cell r="U729">
            <v>0</v>
          </cell>
          <cell r="V729">
            <v>2.7176395466000001E-2</v>
          </cell>
        </row>
        <row r="730">
          <cell r="D730" t="str">
            <v>POLAND-Total - Employee Expenses (T&amp;E), M$</v>
          </cell>
          <cell r="E730">
            <v>0</v>
          </cell>
          <cell r="F730">
            <v>2.4E-2</v>
          </cell>
          <cell r="G730">
            <v>2.4E-2</v>
          </cell>
          <cell r="H730">
            <v>0</v>
          </cell>
          <cell r="I730">
            <v>1.773364232E-2</v>
          </cell>
          <cell r="J730">
            <v>0</v>
          </cell>
          <cell r="K730">
            <v>0</v>
          </cell>
          <cell r="L730">
            <v>1.773364232E-2</v>
          </cell>
          <cell r="M730">
            <v>0.73020430604999997</v>
          </cell>
          <cell r="N730">
            <v>0</v>
          </cell>
          <cell r="O730">
            <v>0.73020430604999997</v>
          </cell>
          <cell r="P730">
            <v>7.4999999999999997E-2</v>
          </cell>
          <cell r="Q730">
            <v>0</v>
          </cell>
          <cell r="R730">
            <v>6.061363023E-2</v>
          </cell>
          <cell r="S730">
            <v>0</v>
          </cell>
          <cell r="T730">
            <v>6.061363023E-2</v>
          </cell>
          <cell r="U730">
            <v>2.9037235260000002E-2</v>
          </cell>
          <cell r="V730">
            <v>0.93658881385999992</v>
          </cell>
        </row>
        <row r="731">
          <cell r="D731" t="str">
            <v>POLAND-Total - Training Expenses, M$</v>
          </cell>
          <cell r="E731">
            <v>0</v>
          </cell>
          <cell r="F731">
            <v>4.4999999999999997E-3</v>
          </cell>
          <cell r="G731">
            <v>4.4999999999999997E-3</v>
          </cell>
          <cell r="H731">
            <v>0</v>
          </cell>
          <cell r="I731">
            <v>2.314861461E-4</v>
          </cell>
          <cell r="J731">
            <v>0</v>
          </cell>
          <cell r="K731">
            <v>0</v>
          </cell>
          <cell r="L731">
            <v>2.314861461E-4</v>
          </cell>
          <cell r="M731">
            <v>2.3429219144000001E-2</v>
          </cell>
          <cell r="N731">
            <v>0</v>
          </cell>
          <cell r="O731">
            <v>2.3429219144000001E-2</v>
          </cell>
          <cell r="P731">
            <v>5.0000000000000001E-3</v>
          </cell>
          <cell r="Q731">
            <v>0</v>
          </cell>
          <cell r="R731">
            <v>0</v>
          </cell>
          <cell r="S731">
            <v>0</v>
          </cell>
          <cell r="T731">
            <v>0</v>
          </cell>
          <cell r="U731">
            <v>1.600503778E-3</v>
          </cell>
          <cell r="V731">
            <v>3.4761209068099999E-2</v>
          </cell>
        </row>
        <row r="732">
          <cell r="D732" t="str">
            <v>POLAND-Total - Consultancy/Professional Fees, M$</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row>
        <row r="733">
          <cell r="D733" t="str">
            <v>POLAND-Advertising and Promotions, M$</v>
          </cell>
          <cell r="E733">
            <v>0</v>
          </cell>
          <cell r="F733">
            <v>0</v>
          </cell>
          <cell r="G733">
            <v>0</v>
          </cell>
          <cell r="H733">
            <v>0</v>
          </cell>
          <cell r="I733">
            <v>0</v>
          </cell>
          <cell r="J733">
            <v>0</v>
          </cell>
          <cell r="K733">
            <v>0</v>
          </cell>
          <cell r="L733">
            <v>0</v>
          </cell>
          <cell r="M733">
            <v>3.0945129999999996</v>
          </cell>
          <cell r="N733">
            <v>0</v>
          </cell>
          <cell r="O733">
            <v>3.0945129999999996</v>
          </cell>
          <cell r="P733">
            <v>0</v>
          </cell>
          <cell r="Q733">
            <v>0</v>
          </cell>
          <cell r="R733">
            <v>1.5E-3</v>
          </cell>
          <cell r="S733">
            <v>0</v>
          </cell>
          <cell r="T733">
            <v>1.5E-3</v>
          </cell>
          <cell r="U733">
            <v>0</v>
          </cell>
          <cell r="V733">
            <v>3.0960129999999997</v>
          </cell>
        </row>
        <row r="734">
          <cell r="D734" t="str">
            <v>POLAND-Maintenance and Repairs, M$</v>
          </cell>
          <cell r="E734">
            <v>0</v>
          </cell>
          <cell r="F734">
            <v>1E-4</v>
          </cell>
          <cell r="G734">
            <v>1E-4</v>
          </cell>
          <cell r="H734">
            <v>0</v>
          </cell>
          <cell r="I734">
            <v>0</v>
          </cell>
          <cell r="J734">
            <v>0</v>
          </cell>
          <cell r="K734">
            <v>0</v>
          </cell>
          <cell r="L734">
            <v>0</v>
          </cell>
          <cell r="M734">
            <v>0</v>
          </cell>
          <cell r="N734">
            <v>0</v>
          </cell>
          <cell r="O734">
            <v>0</v>
          </cell>
          <cell r="P734">
            <v>0</v>
          </cell>
          <cell r="Q734">
            <v>0</v>
          </cell>
          <cell r="R734">
            <v>0</v>
          </cell>
          <cell r="S734">
            <v>0</v>
          </cell>
          <cell r="T734">
            <v>0</v>
          </cell>
          <cell r="U734">
            <v>0</v>
          </cell>
          <cell r="V734">
            <v>1E-4</v>
          </cell>
        </row>
        <row r="735">
          <cell r="D735" t="str">
            <v>POLAND-Depreciation, M$</v>
          </cell>
          <cell r="E735">
            <v>0</v>
          </cell>
          <cell r="F735">
            <v>0</v>
          </cell>
          <cell r="G735">
            <v>0</v>
          </cell>
          <cell r="H735">
            <v>0</v>
          </cell>
          <cell r="I735">
            <v>2E-3</v>
          </cell>
          <cell r="J735">
            <v>0</v>
          </cell>
          <cell r="K735">
            <v>0</v>
          </cell>
          <cell r="L735">
            <v>2E-3</v>
          </cell>
          <cell r="M735">
            <v>2.0000000000000002E-5</v>
          </cell>
          <cell r="N735">
            <v>0</v>
          </cell>
          <cell r="O735">
            <v>2.0000000000000002E-5</v>
          </cell>
          <cell r="P735">
            <v>5.0000000000000001E-4</v>
          </cell>
          <cell r="Q735">
            <v>0</v>
          </cell>
          <cell r="R735">
            <v>0</v>
          </cell>
          <cell r="S735">
            <v>0</v>
          </cell>
          <cell r="T735">
            <v>0</v>
          </cell>
          <cell r="U735">
            <v>0</v>
          </cell>
          <cell r="V735">
            <v>2.5200000000000001E-3</v>
          </cell>
        </row>
        <row r="736">
          <cell r="D736" t="str">
            <v>POLAND-Energy, M$</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row>
        <row r="737">
          <cell r="D737" t="str">
            <v>POLAND-Direct Allocations from Other Business Lines (eg. FM, Chem), $M</v>
          </cell>
          <cell r="E737">
            <v>0</v>
          </cell>
          <cell r="F737">
            <v>0</v>
          </cell>
          <cell r="G737">
            <v>0</v>
          </cell>
          <cell r="H737">
            <v>0</v>
          </cell>
          <cell r="I737">
            <v>0</v>
          </cell>
          <cell r="J737">
            <v>0</v>
          </cell>
          <cell r="K737">
            <v>0</v>
          </cell>
          <cell r="L737">
            <v>0</v>
          </cell>
          <cell r="M737">
            <v>0</v>
          </cell>
          <cell r="N737">
            <v>0</v>
          </cell>
          <cell r="O737">
            <v>0</v>
          </cell>
          <cell r="P737">
            <v>0</v>
          </cell>
          <cell r="Q737">
            <v>0</v>
          </cell>
          <cell r="R737">
            <v>0</v>
          </cell>
          <cell r="S737">
            <v>0</v>
          </cell>
          <cell r="T737">
            <v>0</v>
          </cell>
          <cell r="U737">
            <v>0</v>
          </cell>
          <cell r="V737">
            <v>0</v>
          </cell>
        </row>
        <row r="738">
          <cell r="D738" t="str">
            <v>POLAND-Freight Cost, M$</v>
          </cell>
          <cell r="E738">
            <v>0</v>
          </cell>
          <cell r="F738">
            <v>0</v>
          </cell>
          <cell r="G738">
            <v>0</v>
          </cell>
          <cell r="H738">
            <v>0</v>
          </cell>
          <cell r="I738">
            <v>0</v>
          </cell>
          <cell r="J738">
            <v>0</v>
          </cell>
          <cell r="K738">
            <v>0</v>
          </cell>
          <cell r="L738">
            <v>0</v>
          </cell>
          <cell r="M738">
            <v>0</v>
          </cell>
          <cell r="N738">
            <v>0</v>
          </cell>
          <cell r="O738">
            <v>0</v>
          </cell>
          <cell r="P738">
            <v>0</v>
          </cell>
          <cell r="Q738">
            <v>0</v>
          </cell>
          <cell r="R738">
            <v>0</v>
          </cell>
          <cell r="S738">
            <v>0</v>
          </cell>
          <cell r="T738">
            <v>0</v>
          </cell>
          <cell r="U738">
            <v>0</v>
          </cell>
          <cell r="V738">
            <v>0</v>
          </cell>
        </row>
        <row r="739">
          <cell r="D739" t="str">
            <v>POLAND-Other Direct OPEX, M$</v>
          </cell>
          <cell r="E739">
            <v>0.16795750399999987</v>
          </cell>
          <cell r="F739">
            <v>3.3882989999999999</v>
          </cell>
          <cell r="G739">
            <v>3.5562565039999998</v>
          </cell>
          <cell r="H739">
            <v>7.3890999999999998E-2</v>
          </cell>
          <cell r="I739">
            <v>1.0968206549409998E-2</v>
          </cell>
          <cell r="J739">
            <v>0</v>
          </cell>
          <cell r="K739">
            <v>0</v>
          </cell>
          <cell r="L739">
            <v>1.0968206549409998E-2</v>
          </cell>
          <cell r="M739">
            <v>5.2098710691496999</v>
          </cell>
          <cell r="N739">
            <v>0</v>
          </cell>
          <cell r="O739">
            <v>5.2098710691496999</v>
          </cell>
          <cell r="P739">
            <v>3.0429722922E-2</v>
          </cell>
          <cell r="Q739">
            <v>0</v>
          </cell>
          <cell r="R739">
            <v>2.16743173814E-2</v>
          </cell>
          <cell r="S739">
            <v>0</v>
          </cell>
          <cell r="T739">
            <v>2.16743173814E-2</v>
          </cell>
          <cell r="U739">
            <v>0.33992623480009998</v>
          </cell>
          <cell r="V739">
            <v>9.2430170548026087</v>
          </cell>
        </row>
        <row r="740">
          <cell r="D740" t="str">
            <v>POLAND-SQUEEZE OTHER DIRECT, M$</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-7.1054273576010019E-15</v>
          </cell>
          <cell r="V740">
            <v>-7.1054273576010019E-15</v>
          </cell>
        </row>
        <row r="741">
          <cell r="D741" t="str">
            <v>POLAND-Total XOM and Contractor Headcount, YE#</v>
          </cell>
          <cell r="E741">
            <v>0</v>
          </cell>
          <cell r="F741">
            <v>7</v>
          </cell>
          <cell r="G741">
            <v>7</v>
          </cell>
          <cell r="H741">
            <v>2</v>
          </cell>
          <cell r="I741">
            <v>1</v>
          </cell>
          <cell r="J741">
            <v>0</v>
          </cell>
          <cell r="K741">
            <v>0</v>
          </cell>
          <cell r="L741">
            <v>1</v>
          </cell>
          <cell r="M741">
            <v>43</v>
          </cell>
          <cell r="N741">
            <v>0</v>
          </cell>
          <cell r="O741">
            <v>43</v>
          </cell>
          <cell r="P741">
            <v>3</v>
          </cell>
          <cell r="Q741">
            <v>0</v>
          </cell>
          <cell r="R741">
            <v>1</v>
          </cell>
          <cell r="S741">
            <v>0</v>
          </cell>
          <cell r="T741">
            <v>1</v>
          </cell>
          <cell r="U741">
            <v>1</v>
          </cell>
          <cell r="V741">
            <v>58</v>
          </cell>
        </row>
        <row r="742">
          <cell r="D742" t="str">
            <v>POLAND-Total XOM Headcount, YE, #</v>
          </cell>
          <cell r="E742">
            <v>0</v>
          </cell>
          <cell r="F742">
            <v>6</v>
          </cell>
          <cell r="G742">
            <v>6</v>
          </cell>
          <cell r="H742">
            <v>2</v>
          </cell>
          <cell r="I742">
            <v>1</v>
          </cell>
          <cell r="J742">
            <v>0</v>
          </cell>
          <cell r="K742">
            <v>0</v>
          </cell>
          <cell r="L742">
            <v>1</v>
          </cell>
          <cell r="M742">
            <v>43</v>
          </cell>
          <cell r="N742">
            <v>0</v>
          </cell>
          <cell r="O742">
            <v>43</v>
          </cell>
          <cell r="P742">
            <v>3</v>
          </cell>
          <cell r="Q742">
            <v>0</v>
          </cell>
          <cell r="R742">
            <v>1</v>
          </cell>
          <cell r="S742">
            <v>0</v>
          </cell>
          <cell r="T742">
            <v>1</v>
          </cell>
          <cell r="U742">
            <v>1</v>
          </cell>
          <cell r="V742">
            <v>57</v>
          </cell>
        </row>
        <row r="743">
          <cell r="D743" t="str">
            <v>POLAND-Contractor Headcount, YE, #</v>
          </cell>
          <cell r="E743">
            <v>0</v>
          </cell>
          <cell r="F743">
            <v>1</v>
          </cell>
          <cell r="G743">
            <v>1</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1</v>
          </cell>
        </row>
        <row r="744">
          <cell r="D744" t="str">
            <v>PORTUGAL-Total - Direct  Opex, M$</v>
          </cell>
          <cell r="E744">
            <v>1.4235057684058001</v>
          </cell>
          <cell r="F744">
            <v>0.63044661879539998</v>
          </cell>
          <cell r="G744">
            <v>2.0539523872012002</v>
          </cell>
          <cell r="H744">
            <v>0.16093000000000002</v>
          </cell>
          <cell r="I744">
            <v>0</v>
          </cell>
          <cell r="J744">
            <v>0.10836750033420001</v>
          </cell>
          <cell r="K744">
            <v>0</v>
          </cell>
          <cell r="L744">
            <v>0.10836750033420001</v>
          </cell>
          <cell r="M744">
            <v>4.3365980000000004</v>
          </cell>
          <cell r="N744">
            <v>6.7357488416999997E-2</v>
          </cell>
          <cell r="O744">
            <v>4.403955488417</v>
          </cell>
          <cell r="P744">
            <v>0.12792451532499999</v>
          </cell>
          <cell r="Q744">
            <v>0</v>
          </cell>
          <cell r="R744">
            <v>9.8618474545400001E-2</v>
          </cell>
          <cell r="S744">
            <v>0.17885311800609999</v>
          </cell>
          <cell r="T744">
            <v>0.2774715925515</v>
          </cell>
          <cell r="U744">
            <v>-2.2174499690000182E-2</v>
          </cell>
          <cell r="V744">
            <v>7.1104269841388996</v>
          </cell>
        </row>
        <row r="745">
          <cell r="D745" t="str">
            <v>PORTUGAL-Total - Salaries, Wage and Benefits, M$</v>
          </cell>
          <cell r="E745">
            <v>0.37567088041500002</v>
          </cell>
          <cell r="F745">
            <v>7.7071030518000017E-2</v>
          </cell>
          <cell r="G745">
            <v>0.45274191093300009</v>
          </cell>
          <cell r="H745">
            <v>0.14662800000000001</v>
          </cell>
          <cell r="I745">
            <v>0</v>
          </cell>
          <cell r="J745">
            <v>7.2105647278999999E-2</v>
          </cell>
          <cell r="K745">
            <v>0</v>
          </cell>
          <cell r="L745">
            <v>7.2105647278999999E-2</v>
          </cell>
          <cell r="M745">
            <v>0.64428599999999991</v>
          </cell>
          <cell r="N745">
            <v>0</v>
          </cell>
          <cell r="O745">
            <v>0.64428599999999991</v>
          </cell>
          <cell r="P745">
            <v>3.6586E-2</v>
          </cell>
          <cell r="Q745">
            <v>0</v>
          </cell>
          <cell r="R745">
            <v>3.4461937519999992E-2</v>
          </cell>
          <cell r="S745">
            <v>9.3258316800000005E-2</v>
          </cell>
          <cell r="T745">
            <v>0.12772025432</v>
          </cell>
          <cell r="U745">
            <v>0</v>
          </cell>
          <cell r="V745">
            <v>1.4800678125319999</v>
          </cell>
        </row>
        <row r="746">
          <cell r="D746" t="str">
            <v>PORTUGAL-Total - XOM Employee SWB, M$</v>
          </cell>
          <cell r="E746">
            <v>0.33761499100000003</v>
          </cell>
          <cell r="F746">
            <v>7.560141794700001E-2</v>
          </cell>
          <cell r="G746">
            <v>0.41321640894700007</v>
          </cell>
          <cell r="H746">
            <v>0.14662800000000001</v>
          </cell>
          <cell r="I746">
            <v>0</v>
          </cell>
          <cell r="J746">
            <v>6.6886000000000001E-2</v>
          </cell>
          <cell r="K746">
            <v>0</v>
          </cell>
          <cell r="L746">
            <v>6.6886000000000001E-2</v>
          </cell>
          <cell r="M746">
            <v>0.64428599999999991</v>
          </cell>
          <cell r="N746">
            <v>0</v>
          </cell>
          <cell r="O746">
            <v>0.64428599999999991</v>
          </cell>
          <cell r="P746">
            <v>3.6586E-2</v>
          </cell>
          <cell r="Q746">
            <v>0</v>
          </cell>
          <cell r="R746">
            <v>3.4461937519999992E-2</v>
          </cell>
          <cell r="S746">
            <v>9.3258316800000005E-2</v>
          </cell>
          <cell r="T746">
            <v>0.12772025432</v>
          </cell>
          <cell r="U746">
            <v>0</v>
          </cell>
          <cell r="V746">
            <v>1.435322663267</v>
          </cell>
        </row>
        <row r="747">
          <cell r="D747" t="str">
            <v>PORTUGAL-Total - Contract Employee SWB, M$</v>
          </cell>
          <cell r="E747">
            <v>3.8055889414999995E-2</v>
          </cell>
          <cell r="F747">
            <v>1.4696125709999998E-3</v>
          </cell>
          <cell r="G747">
            <v>3.9525501985999995E-2</v>
          </cell>
          <cell r="H747">
            <v>0</v>
          </cell>
          <cell r="I747">
            <v>0</v>
          </cell>
          <cell r="J747">
            <v>5.2196472790000002E-3</v>
          </cell>
          <cell r="K747">
            <v>0</v>
          </cell>
          <cell r="L747">
            <v>5.2196472790000002E-3</v>
          </cell>
          <cell r="M747">
            <v>0</v>
          </cell>
          <cell r="N747">
            <v>0</v>
          </cell>
          <cell r="O747">
            <v>0</v>
          </cell>
          <cell r="P747">
            <v>0</v>
          </cell>
          <cell r="Q747">
            <v>0</v>
          </cell>
          <cell r="R747">
            <v>0</v>
          </cell>
          <cell r="S747">
            <v>0</v>
          </cell>
          <cell r="T747">
            <v>0</v>
          </cell>
          <cell r="U747">
            <v>0</v>
          </cell>
          <cell r="V747">
            <v>4.4745149264999992E-2</v>
          </cell>
        </row>
        <row r="748">
          <cell r="D748" t="str">
            <v>PORTUGAL-Total - Employee Expenses (T&amp;E), M$</v>
          </cell>
          <cell r="E748">
            <v>1.9036000000000001E-2</v>
          </cell>
          <cell r="F748">
            <v>1.2421831912000001E-3</v>
          </cell>
          <cell r="G748">
            <v>2.0278183191200002E-2</v>
          </cell>
          <cell r="H748">
            <v>7.0000000000000001E-3</v>
          </cell>
          <cell r="I748">
            <v>0</v>
          </cell>
          <cell r="J748">
            <v>4.3472148920000002E-3</v>
          </cell>
          <cell r="K748">
            <v>0</v>
          </cell>
          <cell r="L748">
            <v>4.3472148920000002E-3</v>
          </cell>
          <cell r="M748">
            <v>0.258494</v>
          </cell>
          <cell r="N748">
            <v>0</v>
          </cell>
          <cell r="O748">
            <v>0.258494</v>
          </cell>
          <cell r="P748">
            <v>1.8506518215E-2</v>
          </cell>
          <cell r="Q748">
            <v>0</v>
          </cell>
          <cell r="R748">
            <v>1.3363952990000002E-2</v>
          </cell>
          <cell r="S748">
            <v>9.9891565709999998E-3</v>
          </cell>
          <cell r="T748">
            <v>2.3353109561E-2</v>
          </cell>
          <cell r="U748">
            <v>0</v>
          </cell>
          <cell r="V748">
            <v>0.33197902585919997</v>
          </cell>
        </row>
        <row r="749">
          <cell r="D749" t="str">
            <v>PORTUGAL-Total - Training Expenses, M$</v>
          </cell>
          <cell r="E749">
            <v>8.61E-4</v>
          </cell>
          <cell r="F749">
            <v>0</v>
          </cell>
          <cell r="G749">
            <v>8.61E-4</v>
          </cell>
          <cell r="H749">
            <v>5.0359999999999997E-3</v>
          </cell>
          <cell r="I749">
            <v>0</v>
          </cell>
          <cell r="J749">
            <v>4.3060430769999999E-4</v>
          </cell>
          <cell r="K749">
            <v>0</v>
          </cell>
          <cell r="L749">
            <v>4.3060430769999999E-4</v>
          </cell>
          <cell r="M749">
            <v>2.7958E-2</v>
          </cell>
          <cell r="N749">
            <v>0</v>
          </cell>
          <cell r="O749">
            <v>2.7958E-2</v>
          </cell>
          <cell r="P749">
            <v>0</v>
          </cell>
          <cell r="Q749">
            <v>0</v>
          </cell>
          <cell r="R749">
            <v>0</v>
          </cell>
          <cell r="S749">
            <v>0</v>
          </cell>
          <cell r="T749">
            <v>0</v>
          </cell>
          <cell r="U749">
            <v>0</v>
          </cell>
          <cell r="V749">
            <v>3.4285604307700002E-2</v>
          </cell>
        </row>
        <row r="750">
          <cell r="D750" t="str">
            <v>PORTUGAL-Total - Consultancy/Professional Fees, M$</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row>
        <row r="751">
          <cell r="D751" t="str">
            <v>PORTUGAL-Advertising and Promotions, M$</v>
          </cell>
          <cell r="E751">
            <v>0</v>
          </cell>
          <cell r="F751">
            <v>0</v>
          </cell>
          <cell r="G751">
            <v>0</v>
          </cell>
          <cell r="H751">
            <v>0</v>
          </cell>
          <cell r="I751">
            <v>0</v>
          </cell>
          <cell r="J751">
            <v>0</v>
          </cell>
          <cell r="K751">
            <v>0</v>
          </cell>
          <cell r="L751">
            <v>0</v>
          </cell>
          <cell r="M751">
            <v>1.0033540000000001</v>
          </cell>
          <cell r="N751">
            <v>0</v>
          </cell>
          <cell r="O751">
            <v>1.0033540000000001</v>
          </cell>
          <cell r="P751">
            <v>0</v>
          </cell>
          <cell r="Q751">
            <v>0</v>
          </cell>
          <cell r="R751">
            <v>0</v>
          </cell>
          <cell r="S751">
            <v>0</v>
          </cell>
          <cell r="T751">
            <v>0</v>
          </cell>
          <cell r="U751">
            <v>0</v>
          </cell>
          <cell r="V751">
            <v>1.0033540000000001</v>
          </cell>
        </row>
        <row r="752">
          <cell r="D752" t="str">
            <v>PORTUGAL-Maintenance and Repairs, M$</v>
          </cell>
          <cell r="E752">
            <v>1.9139429270100001E-2</v>
          </cell>
          <cell r="F752">
            <v>0</v>
          </cell>
          <cell r="G752">
            <v>1.9139429270100001E-2</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1.9139429270100001E-2</v>
          </cell>
        </row>
        <row r="753">
          <cell r="D753" t="str">
            <v>PORTUGAL-Depreciation, M$</v>
          </cell>
          <cell r="E753">
            <v>0</v>
          </cell>
          <cell r="F753">
            <v>0</v>
          </cell>
          <cell r="G753">
            <v>0</v>
          </cell>
          <cell r="H753">
            <v>0</v>
          </cell>
          <cell r="I753">
            <v>0</v>
          </cell>
          <cell r="J753">
            <v>0</v>
          </cell>
          <cell r="K753">
            <v>0</v>
          </cell>
          <cell r="L753">
            <v>0</v>
          </cell>
          <cell r="M753">
            <v>2.0000000000000002E-5</v>
          </cell>
          <cell r="N753">
            <v>0</v>
          </cell>
          <cell r="O753">
            <v>2.0000000000000002E-5</v>
          </cell>
          <cell r="P753">
            <v>0</v>
          </cell>
          <cell r="Q753">
            <v>0</v>
          </cell>
          <cell r="R753">
            <v>0</v>
          </cell>
          <cell r="S753">
            <v>0</v>
          </cell>
          <cell r="T753">
            <v>0</v>
          </cell>
          <cell r="U753">
            <v>0</v>
          </cell>
          <cell r="V753">
            <v>2.0000000000000002E-5</v>
          </cell>
        </row>
        <row r="754">
          <cell r="D754" t="str">
            <v>PORTUGAL-Energy, M$</v>
          </cell>
          <cell r="E754">
            <v>0</v>
          </cell>
          <cell r="F754">
            <v>0</v>
          </cell>
          <cell r="G754">
            <v>0</v>
          </cell>
          <cell r="H754">
            <v>0</v>
          </cell>
          <cell r="I754">
            <v>0</v>
          </cell>
          <cell r="J754">
            <v>0</v>
          </cell>
          <cell r="K754">
            <v>0</v>
          </cell>
          <cell r="L754">
            <v>0</v>
          </cell>
          <cell r="M754">
            <v>0</v>
          </cell>
          <cell r="N754">
            <v>0</v>
          </cell>
          <cell r="O754">
            <v>0</v>
          </cell>
          <cell r="P754">
            <v>0</v>
          </cell>
          <cell r="Q754">
            <v>0</v>
          </cell>
          <cell r="R754">
            <v>0</v>
          </cell>
          <cell r="S754">
            <v>0</v>
          </cell>
          <cell r="T754">
            <v>0</v>
          </cell>
          <cell r="U754">
            <v>0</v>
          </cell>
          <cell r="V754">
            <v>0</v>
          </cell>
        </row>
        <row r="755">
          <cell r="D755" t="str">
            <v>PORTUGAL-Direct Allocations from Other Business Lines (eg. FM, Chem), $M</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row>
        <row r="756">
          <cell r="D756" t="str">
            <v>PORTUGAL-Freight Cost, M$</v>
          </cell>
          <cell r="E756">
            <v>0</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row>
        <row r="757">
          <cell r="D757" t="str">
            <v>PORTUGAL-Other Direct OPEX, M$</v>
          </cell>
          <cell r="E757">
            <v>1.0087984587207002</v>
          </cell>
          <cell r="F757">
            <v>0.55213340508620001</v>
          </cell>
          <cell r="G757">
            <v>1.5609318638069003</v>
          </cell>
          <cell r="H757">
            <v>2.2659999999999998E-3</v>
          </cell>
          <cell r="I757">
            <v>0</v>
          </cell>
          <cell r="J757">
            <v>3.1484033855499999E-2</v>
          </cell>
          <cell r="K757">
            <v>0</v>
          </cell>
          <cell r="L757">
            <v>3.1484033855499999E-2</v>
          </cell>
          <cell r="M757">
            <v>2.4024860000000001</v>
          </cell>
          <cell r="N757">
            <v>6.7357488416999997E-2</v>
          </cell>
          <cell r="O757">
            <v>2.4698434884170002</v>
          </cell>
          <cell r="P757">
            <v>7.2831997109999991E-2</v>
          </cell>
          <cell r="Q757">
            <v>0</v>
          </cell>
          <cell r="R757">
            <v>5.0792584035400004E-2</v>
          </cell>
          <cell r="S757">
            <v>7.56056446351E-2</v>
          </cell>
          <cell r="T757">
            <v>0.12639822867049999</v>
          </cell>
          <cell r="U757">
            <v>0</v>
          </cell>
          <cell r="V757">
            <v>4.2637556118599003</v>
          </cell>
        </row>
        <row r="758">
          <cell r="D758" t="str">
            <v>PORTUGAL-SQUEEZE OTHER DIRECT, M$</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-2.2174499690000182E-2</v>
          </cell>
          <cell r="V758">
            <v>-2.2174499690000182E-2</v>
          </cell>
        </row>
        <row r="759">
          <cell r="D759" t="str">
            <v>PORTUGAL-Total XOM and Contractor Headcount, YE#</v>
          </cell>
          <cell r="E759">
            <v>14</v>
          </cell>
          <cell r="F759">
            <v>4</v>
          </cell>
          <cell r="G759">
            <v>18</v>
          </cell>
          <cell r="H759">
            <v>5</v>
          </cell>
          <cell r="I759">
            <v>0</v>
          </cell>
          <cell r="J759">
            <v>2</v>
          </cell>
          <cell r="K759">
            <v>0</v>
          </cell>
          <cell r="L759">
            <v>2</v>
          </cell>
          <cell r="M759">
            <v>9</v>
          </cell>
          <cell r="N759">
            <v>0</v>
          </cell>
          <cell r="O759">
            <v>9</v>
          </cell>
          <cell r="P759">
            <v>1</v>
          </cell>
          <cell r="Q759">
            <v>0</v>
          </cell>
          <cell r="R759">
            <v>0</v>
          </cell>
          <cell r="S759">
            <v>1</v>
          </cell>
          <cell r="T759">
            <v>1</v>
          </cell>
          <cell r="U759">
            <v>0</v>
          </cell>
          <cell r="V759">
            <v>36</v>
          </cell>
        </row>
        <row r="760">
          <cell r="D760" t="str">
            <v>PORTUGAL-Total XOM Headcount, YE, #</v>
          </cell>
          <cell r="E760">
            <v>8</v>
          </cell>
          <cell r="F760">
            <v>3</v>
          </cell>
          <cell r="G760">
            <v>11</v>
          </cell>
          <cell r="H760">
            <v>4</v>
          </cell>
          <cell r="I760">
            <v>0</v>
          </cell>
          <cell r="J760">
            <v>2</v>
          </cell>
          <cell r="K760">
            <v>0</v>
          </cell>
          <cell r="L760">
            <v>2</v>
          </cell>
          <cell r="M760">
            <v>9</v>
          </cell>
          <cell r="N760">
            <v>0</v>
          </cell>
          <cell r="O760">
            <v>9</v>
          </cell>
          <cell r="P760">
            <v>1</v>
          </cell>
          <cell r="Q760">
            <v>0</v>
          </cell>
          <cell r="R760">
            <v>0</v>
          </cell>
          <cell r="S760">
            <v>1</v>
          </cell>
          <cell r="T760">
            <v>1</v>
          </cell>
          <cell r="U760">
            <v>0</v>
          </cell>
          <cell r="V760">
            <v>28</v>
          </cell>
        </row>
        <row r="761">
          <cell r="D761" t="str">
            <v>PORTUGAL-Contractor Headcount, YE, #</v>
          </cell>
          <cell r="E761">
            <v>6</v>
          </cell>
          <cell r="F761">
            <v>1</v>
          </cell>
          <cell r="G761">
            <v>7</v>
          </cell>
          <cell r="H761">
            <v>1</v>
          </cell>
          <cell r="I761">
            <v>0</v>
          </cell>
          <cell r="J761">
            <v>0</v>
          </cell>
          <cell r="K761">
            <v>0</v>
          </cell>
          <cell r="L761">
            <v>0</v>
          </cell>
          <cell r="M761">
            <v>0</v>
          </cell>
          <cell r="N761">
            <v>0</v>
          </cell>
          <cell r="O761">
            <v>0</v>
          </cell>
          <cell r="P761">
            <v>0</v>
          </cell>
          <cell r="Q761">
            <v>0</v>
          </cell>
          <cell r="R761">
            <v>0</v>
          </cell>
          <cell r="S761">
            <v>0</v>
          </cell>
          <cell r="T761">
            <v>0</v>
          </cell>
          <cell r="U761">
            <v>0</v>
          </cell>
          <cell r="V761">
            <v>8</v>
          </cell>
        </row>
        <row r="762">
          <cell r="D762" t="str">
            <v>RUSSIA-Total - Direct  Opex, M$</v>
          </cell>
          <cell r="E762">
            <v>0</v>
          </cell>
          <cell r="F762">
            <v>1.224</v>
          </cell>
          <cell r="G762">
            <v>1.224</v>
          </cell>
          <cell r="H762">
            <v>0.50459999999999994</v>
          </cell>
          <cell r="I762">
            <v>0</v>
          </cell>
          <cell r="J762">
            <v>0</v>
          </cell>
          <cell r="K762">
            <v>0</v>
          </cell>
          <cell r="L762">
            <v>0</v>
          </cell>
          <cell r="M762">
            <v>10.033117999999998</v>
          </cell>
          <cell r="N762">
            <v>0</v>
          </cell>
          <cell r="O762">
            <v>10.033117999999998</v>
          </cell>
          <cell r="P762">
            <v>0.38555600000000001</v>
          </cell>
          <cell r="Q762">
            <v>0</v>
          </cell>
          <cell r="R762">
            <v>0</v>
          </cell>
          <cell r="S762">
            <v>0</v>
          </cell>
          <cell r="T762">
            <v>0</v>
          </cell>
          <cell r="U762">
            <v>1.0148000000000037</v>
          </cell>
          <cell r="V762">
            <v>13.162074</v>
          </cell>
        </row>
        <row r="763">
          <cell r="D763" t="str">
            <v>RUSSIA-Total - Salaries, Wage and Benefits, M$</v>
          </cell>
          <cell r="E763">
            <v>0</v>
          </cell>
          <cell r="F763">
            <v>0.16</v>
          </cell>
          <cell r="G763">
            <v>0.16</v>
          </cell>
          <cell r="H763">
            <v>0.31359999999999999</v>
          </cell>
          <cell r="I763">
            <v>0</v>
          </cell>
          <cell r="J763">
            <v>0</v>
          </cell>
          <cell r="K763">
            <v>0</v>
          </cell>
          <cell r="L763">
            <v>0</v>
          </cell>
          <cell r="M763">
            <v>1.4788399999999999</v>
          </cell>
          <cell r="N763">
            <v>0</v>
          </cell>
          <cell r="O763">
            <v>1.4788399999999999</v>
          </cell>
          <cell r="P763">
            <v>0.26</v>
          </cell>
          <cell r="Q763">
            <v>0</v>
          </cell>
          <cell r="R763">
            <v>0</v>
          </cell>
          <cell r="S763">
            <v>0</v>
          </cell>
          <cell r="T763">
            <v>0</v>
          </cell>
          <cell r="U763">
            <v>0.86480000000000001</v>
          </cell>
          <cell r="V763">
            <v>3.0772399999999998</v>
          </cell>
        </row>
        <row r="764">
          <cell r="D764" t="str">
            <v>RUSSIA-Total - XOM Employee SWB, M$</v>
          </cell>
          <cell r="E764">
            <v>0</v>
          </cell>
          <cell r="F764">
            <v>0.16</v>
          </cell>
          <cell r="G764">
            <v>0.16</v>
          </cell>
          <cell r="H764">
            <v>0.29520000000000002</v>
          </cell>
          <cell r="I764">
            <v>0</v>
          </cell>
          <cell r="J764">
            <v>0</v>
          </cell>
          <cell r="K764">
            <v>0</v>
          </cell>
          <cell r="L764">
            <v>0</v>
          </cell>
          <cell r="M764">
            <v>1.40384</v>
          </cell>
          <cell r="N764">
            <v>0</v>
          </cell>
          <cell r="O764">
            <v>1.40384</v>
          </cell>
          <cell r="P764">
            <v>0.14000000000000001</v>
          </cell>
          <cell r="Q764">
            <v>0</v>
          </cell>
          <cell r="R764">
            <v>0</v>
          </cell>
          <cell r="S764">
            <v>0</v>
          </cell>
          <cell r="T764">
            <v>0</v>
          </cell>
          <cell r="U764">
            <v>0.84</v>
          </cell>
          <cell r="V764">
            <v>2.8390399999999998</v>
          </cell>
        </row>
        <row r="765">
          <cell r="D765" t="str">
            <v>RUSSIA-Total - Contract Employee SWB, M$</v>
          </cell>
          <cell r="E765">
            <v>0</v>
          </cell>
          <cell r="F765">
            <v>0</v>
          </cell>
          <cell r="G765">
            <v>0</v>
          </cell>
          <cell r="H765">
            <v>1.84E-2</v>
          </cell>
          <cell r="I765">
            <v>0</v>
          </cell>
          <cell r="J765">
            <v>0</v>
          </cell>
          <cell r="K765">
            <v>0</v>
          </cell>
          <cell r="L765">
            <v>0</v>
          </cell>
          <cell r="M765">
            <v>7.4999999999999997E-2</v>
          </cell>
          <cell r="N765">
            <v>0</v>
          </cell>
          <cell r="O765">
            <v>7.4999999999999997E-2</v>
          </cell>
          <cell r="P765">
            <v>0.12</v>
          </cell>
          <cell r="Q765">
            <v>0</v>
          </cell>
          <cell r="R765">
            <v>0</v>
          </cell>
          <cell r="S765">
            <v>0</v>
          </cell>
          <cell r="T765">
            <v>0</v>
          </cell>
          <cell r="U765">
            <v>2.4799999999999999E-2</v>
          </cell>
          <cell r="V765">
            <v>0.23819999999999997</v>
          </cell>
        </row>
        <row r="766">
          <cell r="D766" t="str">
            <v>RUSSIA-Total - Employee Expenses (T&amp;E), M$</v>
          </cell>
          <cell r="E766">
            <v>0</v>
          </cell>
          <cell r="F766">
            <v>0.03</v>
          </cell>
          <cell r="G766">
            <v>0.03</v>
          </cell>
          <cell r="H766">
            <v>0.04</v>
          </cell>
          <cell r="I766">
            <v>0</v>
          </cell>
          <cell r="J766">
            <v>0</v>
          </cell>
          <cell r="K766">
            <v>0</v>
          </cell>
          <cell r="L766">
            <v>0</v>
          </cell>
          <cell r="M766">
            <v>0.62825500000000001</v>
          </cell>
          <cell r="N766">
            <v>0</v>
          </cell>
          <cell r="O766">
            <v>0.62825500000000001</v>
          </cell>
          <cell r="P766">
            <v>3.4000000000000002E-2</v>
          </cell>
          <cell r="Q766">
            <v>0</v>
          </cell>
          <cell r="R766">
            <v>0</v>
          </cell>
          <cell r="S766">
            <v>0</v>
          </cell>
          <cell r="T766">
            <v>0</v>
          </cell>
          <cell r="U766">
            <v>5.0999999999999997E-2</v>
          </cell>
          <cell r="V766">
            <v>0.78325500000000015</v>
          </cell>
        </row>
        <row r="767">
          <cell r="D767" t="str">
            <v>RUSSIA-Total - Training Expenses, M$</v>
          </cell>
          <cell r="E767">
            <v>0</v>
          </cell>
          <cell r="F767">
            <v>4.0000000000000001E-3</v>
          </cell>
          <cell r="G767">
            <v>4.0000000000000001E-3</v>
          </cell>
          <cell r="H767">
            <v>0.03</v>
          </cell>
          <cell r="I767">
            <v>0</v>
          </cell>
          <cell r="J767">
            <v>0</v>
          </cell>
          <cell r="K767">
            <v>0</v>
          </cell>
          <cell r="L767">
            <v>0</v>
          </cell>
          <cell r="M767">
            <v>0.03</v>
          </cell>
          <cell r="N767">
            <v>0</v>
          </cell>
          <cell r="O767">
            <v>0.03</v>
          </cell>
          <cell r="P767">
            <v>0</v>
          </cell>
          <cell r="Q767">
            <v>0</v>
          </cell>
          <cell r="R767">
            <v>0</v>
          </cell>
          <cell r="S767">
            <v>0</v>
          </cell>
          <cell r="T767">
            <v>0</v>
          </cell>
          <cell r="U767">
            <v>0</v>
          </cell>
          <cell r="V767">
            <v>6.4000000000000001E-2</v>
          </cell>
        </row>
        <row r="768">
          <cell r="D768" t="str">
            <v>RUSSIA-Total - Consultancy/Professional Fees, M$</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row>
        <row r="769">
          <cell r="D769" t="str">
            <v>RUSSIA-Advertising and Promotions, M$</v>
          </cell>
          <cell r="E769">
            <v>0</v>
          </cell>
          <cell r="F769">
            <v>0</v>
          </cell>
          <cell r="G769">
            <v>0</v>
          </cell>
          <cell r="H769">
            <v>0</v>
          </cell>
          <cell r="I769">
            <v>0</v>
          </cell>
          <cell r="J769">
            <v>0</v>
          </cell>
          <cell r="K769">
            <v>0</v>
          </cell>
          <cell r="L769">
            <v>0</v>
          </cell>
          <cell r="M769">
            <v>4.6970029999999996</v>
          </cell>
          <cell r="N769">
            <v>0</v>
          </cell>
          <cell r="O769">
            <v>4.6970029999999996</v>
          </cell>
          <cell r="P769">
            <v>0</v>
          </cell>
          <cell r="Q769">
            <v>0</v>
          </cell>
          <cell r="R769">
            <v>0</v>
          </cell>
          <cell r="S769">
            <v>0</v>
          </cell>
          <cell r="T769">
            <v>0</v>
          </cell>
          <cell r="U769">
            <v>0</v>
          </cell>
          <cell r="V769">
            <v>4.6970029999999996</v>
          </cell>
        </row>
        <row r="770">
          <cell r="D770" t="str">
            <v>RUSSIA-Maintenance and Repairs, M$</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row>
        <row r="771">
          <cell r="D771" t="str">
            <v>RUSSIA-Depreciation, M$</v>
          </cell>
          <cell r="E771">
            <v>0</v>
          </cell>
          <cell r="F771">
            <v>0</v>
          </cell>
          <cell r="G771">
            <v>0</v>
          </cell>
          <cell r="H771">
            <v>4.0000000000000001E-3</v>
          </cell>
          <cell r="I771">
            <v>0</v>
          </cell>
          <cell r="J771">
            <v>0</v>
          </cell>
          <cell r="K771">
            <v>0</v>
          </cell>
          <cell r="L771">
            <v>0</v>
          </cell>
          <cell r="M771">
            <v>2.0000000000000002E-5</v>
          </cell>
          <cell r="N771">
            <v>0</v>
          </cell>
          <cell r="O771">
            <v>2.0000000000000002E-5</v>
          </cell>
          <cell r="P771">
            <v>0</v>
          </cell>
          <cell r="Q771">
            <v>0</v>
          </cell>
          <cell r="R771">
            <v>0</v>
          </cell>
          <cell r="S771">
            <v>0</v>
          </cell>
          <cell r="T771">
            <v>0</v>
          </cell>
          <cell r="U771">
            <v>1.2E-2</v>
          </cell>
          <cell r="V771">
            <v>1.602E-2</v>
          </cell>
        </row>
        <row r="772">
          <cell r="D772" t="str">
            <v>RUSSIA-Energy, M$</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row>
        <row r="773">
          <cell r="D773" t="str">
            <v>RUSSIA-Direct Allocations from Other Business Lines (eg. FM, Chem), $M</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row>
        <row r="774">
          <cell r="D774" t="str">
            <v>RUSSIA-Freight Cost, M$</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row>
        <row r="775">
          <cell r="D775" t="str">
            <v>RUSSIA-Other Direct OPEX, M$</v>
          </cell>
          <cell r="E775">
            <v>0</v>
          </cell>
          <cell r="F775">
            <v>1.03</v>
          </cell>
          <cell r="G775">
            <v>1.03</v>
          </cell>
          <cell r="H775">
            <v>0.11700000000000001</v>
          </cell>
          <cell r="I775">
            <v>0</v>
          </cell>
          <cell r="J775">
            <v>0</v>
          </cell>
          <cell r="K775">
            <v>0</v>
          </cell>
          <cell r="L775">
            <v>0</v>
          </cell>
          <cell r="M775">
            <v>3.1989999999999998</v>
          </cell>
          <cell r="N775">
            <v>0</v>
          </cell>
          <cell r="O775">
            <v>3.1989999999999998</v>
          </cell>
          <cell r="P775">
            <v>9.1555999999999998E-2</v>
          </cell>
          <cell r="Q775">
            <v>0</v>
          </cell>
          <cell r="R775">
            <v>0</v>
          </cell>
          <cell r="S775">
            <v>0</v>
          </cell>
          <cell r="T775">
            <v>0</v>
          </cell>
          <cell r="U775">
            <v>8.6999999999999994E-2</v>
          </cell>
          <cell r="V775">
            <v>4.5245559999999996</v>
          </cell>
        </row>
        <row r="776">
          <cell r="D776" t="str">
            <v>RUSSIA-SQUEEZE OTHER DIRECT, M$</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3.5527136788005009E-15</v>
          </cell>
          <cell r="V776">
            <v>3.5527136788005009E-15</v>
          </cell>
        </row>
        <row r="777">
          <cell r="D777" t="str">
            <v>RUSSIA-Total XOM and Contractor Headcount, YE#</v>
          </cell>
          <cell r="E777">
            <v>0</v>
          </cell>
          <cell r="F777">
            <v>5</v>
          </cell>
          <cell r="G777">
            <v>5</v>
          </cell>
          <cell r="H777">
            <v>9</v>
          </cell>
          <cell r="I777">
            <v>0</v>
          </cell>
          <cell r="J777">
            <v>0</v>
          </cell>
          <cell r="K777">
            <v>0</v>
          </cell>
          <cell r="L777">
            <v>0</v>
          </cell>
          <cell r="M777">
            <v>40</v>
          </cell>
          <cell r="N777">
            <v>7</v>
          </cell>
          <cell r="O777">
            <v>47</v>
          </cell>
          <cell r="P777">
            <v>3</v>
          </cell>
          <cell r="Q777">
            <v>0</v>
          </cell>
          <cell r="R777">
            <v>0</v>
          </cell>
          <cell r="S777">
            <v>0</v>
          </cell>
          <cell r="T777">
            <v>0</v>
          </cell>
          <cell r="U777">
            <v>3</v>
          </cell>
          <cell r="V777">
            <v>67</v>
          </cell>
        </row>
        <row r="778">
          <cell r="D778" t="str">
            <v>RUSSIA-Total XOM Headcount, YE, #</v>
          </cell>
          <cell r="E778">
            <v>0</v>
          </cell>
          <cell r="F778">
            <v>4</v>
          </cell>
          <cell r="G778">
            <v>4</v>
          </cell>
          <cell r="H778">
            <v>8</v>
          </cell>
          <cell r="I778">
            <v>0</v>
          </cell>
          <cell r="J778">
            <v>0</v>
          </cell>
          <cell r="K778">
            <v>0</v>
          </cell>
          <cell r="L778">
            <v>0</v>
          </cell>
          <cell r="M778">
            <v>38</v>
          </cell>
          <cell r="N778">
            <v>7</v>
          </cell>
          <cell r="O778">
            <v>45</v>
          </cell>
          <cell r="P778">
            <v>3</v>
          </cell>
          <cell r="Q778">
            <v>0</v>
          </cell>
          <cell r="R778">
            <v>0</v>
          </cell>
          <cell r="S778">
            <v>0</v>
          </cell>
          <cell r="T778">
            <v>0</v>
          </cell>
          <cell r="U778">
            <v>3</v>
          </cell>
          <cell r="V778">
            <v>63</v>
          </cell>
        </row>
        <row r="779">
          <cell r="D779" t="str">
            <v>RUSSIA-Contractor Headcount, YE, #</v>
          </cell>
          <cell r="E779">
            <v>0</v>
          </cell>
          <cell r="F779">
            <v>1</v>
          </cell>
          <cell r="G779">
            <v>1</v>
          </cell>
          <cell r="H779">
            <v>1</v>
          </cell>
          <cell r="I779">
            <v>0</v>
          </cell>
          <cell r="J779">
            <v>0</v>
          </cell>
          <cell r="K779">
            <v>0</v>
          </cell>
          <cell r="L779">
            <v>0</v>
          </cell>
          <cell r="M779">
            <v>2</v>
          </cell>
          <cell r="N779">
            <v>0</v>
          </cell>
          <cell r="O779">
            <v>2</v>
          </cell>
          <cell r="P779">
            <v>0</v>
          </cell>
          <cell r="Q779">
            <v>0</v>
          </cell>
          <cell r="R779">
            <v>0</v>
          </cell>
          <cell r="S779">
            <v>0</v>
          </cell>
          <cell r="T779">
            <v>0</v>
          </cell>
          <cell r="U779">
            <v>0</v>
          </cell>
          <cell r="V779">
            <v>4</v>
          </cell>
        </row>
        <row r="780">
          <cell r="D780" t="str">
            <v>SLOVAKIA-Total - Direct  Opex, M$</v>
          </cell>
          <cell r="E780">
            <v>0</v>
          </cell>
          <cell r="F780">
            <v>0.38954199999999994</v>
          </cell>
          <cell r="G780">
            <v>0.38954199999999994</v>
          </cell>
          <cell r="H780">
            <v>0.16708800000000001</v>
          </cell>
          <cell r="I780">
            <v>0</v>
          </cell>
          <cell r="J780">
            <v>0</v>
          </cell>
          <cell r="K780">
            <v>0</v>
          </cell>
          <cell r="L780">
            <v>0</v>
          </cell>
          <cell r="M780">
            <v>1.0259617746617671</v>
          </cell>
          <cell r="N780">
            <v>0</v>
          </cell>
          <cell r="O780">
            <v>1.0259617746617671</v>
          </cell>
          <cell r="P780">
            <v>7.6574E-3</v>
          </cell>
          <cell r="Q780">
            <v>7.1299199460935295E-8</v>
          </cell>
          <cell r="R780">
            <v>1.540390335079506E-7</v>
          </cell>
          <cell r="S780">
            <v>0</v>
          </cell>
          <cell r="T780">
            <v>2.2533823296888591E-7</v>
          </cell>
          <cell r="U780">
            <v>1.4097850000000217E-2</v>
          </cell>
          <cell r="V780">
            <v>1.6043472500000002</v>
          </cell>
        </row>
        <row r="781">
          <cell r="D781" t="str">
            <v>SLOVAKIA-Total - Salaries, Wage and Benefits, M$</v>
          </cell>
          <cell r="E781">
            <v>0</v>
          </cell>
          <cell r="F781">
            <v>2.9250999999999999E-2</v>
          </cell>
          <cell r="G781">
            <v>2.9250999999999999E-2</v>
          </cell>
          <cell r="H781">
            <v>0.16125500000000001</v>
          </cell>
          <cell r="I781">
            <v>0</v>
          </cell>
          <cell r="J781">
            <v>0</v>
          </cell>
          <cell r="K781">
            <v>0</v>
          </cell>
          <cell r="L781">
            <v>0</v>
          </cell>
          <cell r="M781">
            <v>0.11998677466176703</v>
          </cell>
          <cell r="N781">
            <v>0</v>
          </cell>
          <cell r="O781">
            <v>0.11998677466176703</v>
          </cell>
          <cell r="P781">
            <v>0</v>
          </cell>
          <cell r="Q781">
            <v>7.1299199460935295E-8</v>
          </cell>
          <cell r="R781">
            <v>1.540390335079506E-7</v>
          </cell>
          <cell r="S781">
            <v>0</v>
          </cell>
          <cell r="T781">
            <v>2.2533823296888591E-7</v>
          </cell>
          <cell r="U781">
            <v>3.3698849999999995E-2</v>
          </cell>
          <cell r="V781">
            <v>0.34419185000000002</v>
          </cell>
        </row>
        <row r="782">
          <cell r="D782" t="str">
            <v>SLOVAKIA-Total - XOM Employee SWB, M$</v>
          </cell>
          <cell r="E782">
            <v>0</v>
          </cell>
          <cell r="F782">
            <v>2.9250999999999999E-2</v>
          </cell>
          <cell r="G782">
            <v>2.9250999999999999E-2</v>
          </cell>
          <cell r="H782">
            <v>0.151255</v>
          </cell>
          <cell r="I782">
            <v>0</v>
          </cell>
          <cell r="J782">
            <v>0</v>
          </cell>
          <cell r="K782">
            <v>0</v>
          </cell>
          <cell r="L782">
            <v>0</v>
          </cell>
          <cell r="M782">
            <v>0.11998677466176703</v>
          </cell>
          <cell r="N782">
            <v>0</v>
          </cell>
          <cell r="O782">
            <v>0.11998677466176703</v>
          </cell>
          <cell r="P782">
            <v>0</v>
          </cell>
          <cell r="Q782">
            <v>7.1299199460935295E-8</v>
          </cell>
          <cell r="R782">
            <v>1.540390335079506E-7</v>
          </cell>
          <cell r="S782">
            <v>0</v>
          </cell>
          <cell r="T782">
            <v>2.2533823296888591E-7</v>
          </cell>
          <cell r="U782">
            <v>3.3698849999999995E-2</v>
          </cell>
          <cell r="V782">
            <v>0.33419185000000001</v>
          </cell>
        </row>
        <row r="783">
          <cell r="D783" t="str">
            <v>SLOVAKIA-Total - Contract Employee SWB, M$</v>
          </cell>
          <cell r="E783">
            <v>0</v>
          </cell>
          <cell r="F783">
            <v>0</v>
          </cell>
          <cell r="G783">
            <v>0</v>
          </cell>
          <cell r="H783">
            <v>0.01</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0.01</v>
          </cell>
        </row>
        <row r="784">
          <cell r="D784" t="str">
            <v>SLOVAKIA-Total - Employee Expenses (T&amp;E), M$</v>
          </cell>
          <cell r="E784">
            <v>0</v>
          </cell>
          <cell r="F784">
            <v>2.0421999999999999E-2</v>
          </cell>
          <cell r="G784">
            <v>2.0421999999999999E-2</v>
          </cell>
          <cell r="H784">
            <v>0</v>
          </cell>
          <cell r="I784">
            <v>0</v>
          </cell>
          <cell r="J784">
            <v>0</v>
          </cell>
          <cell r="K784">
            <v>0</v>
          </cell>
          <cell r="L784">
            <v>0</v>
          </cell>
          <cell r="M784">
            <v>0.132739</v>
          </cell>
          <cell r="N784">
            <v>0</v>
          </cell>
          <cell r="O784">
            <v>0.132739</v>
          </cell>
          <cell r="P784">
            <v>0</v>
          </cell>
          <cell r="Q784">
            <v>0</v>
          </cell>
          <cell r="R784">
            <v>0</v>
          </cell>
          <cell r="S784">
            <v>0</v>
          </cell>
          <cell r="T784">
            <v>0</v>
          </cell>
          <cell r="U784">
            <v>4.9500000000000002E-2</v>
          </cell>
          <cell r="V784">
            <v>0.20266099999999998</v>
          </cell>
        </row>
        <row r="785">
          <cell r="D785" t="str">
            <v>SLOVAKIA-Total - Training Expenses, M$</v>
          </cell>
          <cell r="E785">
            <v>0</v>
          </cell>
          <cell r="F785">
            <v>0</v>
          </cell>
          <cell r="G785">
            <v>0</v>
          </cell>
          <cell r="H785">
            <v>0</v>
          </cell>
          <cell r="I785">
            <v>0</v>
          </cell>
          <cell r="J785">
            <v>0</v>
          </cell>
          <cell r="K785">
            <v>0</v>
          </cell>
          <cell r="L785">
            <v>0</v>
          </cell>
          <cell r="M785">
            <v>0</v>
          </cell>
          <cell r="N785">
            <v>0</v>
          </cell>
          <cell r="O785">
            <v>0</v>
          </cell>
          <cell r="P785">
            <v>0</v>
          </cell>
          <cell r="Q785">
            <v>0</v>
          </cell>
          <cell r="R785">
            <v>0</v>
          </cell>
          <cell r="S785">
            <v>0</v>
          </cell>
          <cell r="T785">
            <v>0</v>
          </cell>
          <cell r="U785">
            <v>0</v>
          </cell>
          <cell r="V785">
            <v>0</v>
          </cell>
        </row>
        <row r="786">
          <cell r="D786" t="str">
            <v>SLOVAKIA-Total - Consultancy/Professional Fees, M$</v>
          </cell>
          <cell r="E786">
            <v>0</v>
          </cell>
          <cell r="F786">
            <v>0</v>
          </cell>
          <cell r="G786">
            <v>0</v>
          </cell>
          <cell r="H786">
            <v>0</v>
          </cell>
          <cell r="I786">
            <v>0</v>
          </cell>
          <cell r="J786">
            <v>0</v>
          </cell>
          <cell r="K786">
            <v>0</v>
          </cell>
          <cell r="L786">
            <v>0</v>
          </cell>
          <cell r="M786">
            <v>0</v>
          </cell>
          <cell r="N786">
            <v>0</v>
          </cell>
          <cell r="O786">
            <v>0</v>
          </cell>
          <cell r="P786">
            <v>0</v>
          </cell>
          <cell r="Q786">
            <v>0</v>
          </cell>
          <cell r="R786">
            <v>0</v>
          </cell>
          <cell r="S786">
            <v>0</v>
          </cell>
          <cell r="T786">
            <v>0</v>
          </cell>
          <cell r="U786">
            <v>0</v>
          </cell>
          <cell r="V786">
            <v>0</v>
          </cell>
        </row>
        <row r="787">
          <cell r="D787" t="str">
            <v>SLOVAKIA-Advertising and Promotions, M$</v>
          </cell>
          <cell r="E787">
            <v>0</v>
          </cell>
          <cell r="F787">
            <v>0</v>
          </cell>
          <cell r="G787">
            <v>0</v>
          </cell>
          <cell r="H787">
            <v>0</v>
          </cell>
          <cell r="I787">
            <v>0</v>
          </cell>
          <cell r="J787">
            <v>0</v>
          </cell>
          <cell r="K787">
            <v>0</v>
          </cell>
          <cell r="L787">
            <v>0</v>
          </cell>
          <cell r="M787">
            <v>0.40700000000000003</v>
          </cell>
          <cell r="N787">
            <v>0</v>
          </cell>
          <cell r="O787">
            <v>0.40700000000000003</v>
          </cell>
          <cell r="P787">
            <v>0</v>
          </cell>
          <cell r="Q787">
            <v>0</v>
          </cell>
          <cell r="R787">
            <v>0</v>
          </cell>
          <cell r="S787">
            <v>0</v>
          </cell>
          <cell r="T787">
            <v>0</v>
          </cell>
          <cell r="U787">
            <v>0</v>
          </cell>
          <cell r="V787">
            <v>0.40700000000000003</v>
          </cell>
        </row>
        <row r="788">
          <cell r="D788" t="str">
            <v>SLOVAKIA-Maintenance and Repairs, M$</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row>
        <row r="789">
          <cell r="D789" t="str">
            <v>SLOVAKIA-Depreciation, M$</v>
          </cell>
          <cell r="E789">
            <v>0</v>
          </cell>
          <cell r="F789">
            <v>0</v>
          </cell>
          <cell r="G789">
            <v>0</v>
          </cell>
          <cell r="H789">
            <v>0</v>
          </cell>
          <cell r="I789">
            <v>0</v>
          </cell>
          <cell r="J789">
            <v>0</v>
          </cell>
          <cell r="K789">
            <v>0</v>
          </cell>
          <cell r="L789">
            <v>0</v>
          </cell>
          <cell r="M789">
            <v>2.0000000000000002E-5</v>
          </cell>
          <cell r="N789">
            <v>0</v>
          </cell>
          <cell r="O789">
            <v>2.0000000000000002E-5</v>
          </cell>
          <cell r="P789">
            <v>0</v>
          </cell>
          <cell r="Q789">
            <v>0</v>
          </cell>
          <cell r="R789">
            <v>0</v>
          </cell>
          <cell r="S789">
            <v>0</v>
          </cell>
          <cell r="T789">
            <v>0</v>
          </cell>
          <cell r="U789">
            <v>0</v>
          </cell>
          <cell r="V789">
            <v>2.0000000000000002E-5</v>
          </cell>
        </row>
        <row r="790">
          <cell r="D790" t="str">
            <v>SLOVAKIA-Energy, M$</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row>
        <row r="791">
          <cell r="D791" t="str">
            <v>SLOVAKIA-Direct Allocations from Other Business Lines (eg. FM, Chem), $M</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row>
        <row r="792">
          <cell r="D792" t="str">
            <v>SLOVAKIA-Freight Cost, M$</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row>
        <row r="793">
          <cell r="D793" t="str">
            <v>SLOVAKIA-Other Direct OPEX, M$</v>
          </cell>
          <cell r="E793">
            <v>0</v>
          </cell>
          <cell r="F793">
            <v>0.33986899999999998</v>
          </cell>
          <cell r="G793">
            <v>0.33986899999999998</v>
          </cell>
          <cell r="H793">
            <v>5.8329999999999996E-3</v>
          </cell>
          <cell r="I793">
            <v>0</v>
          </cell>
          <cell r="J793">
            <v>0</v>
          </cell>
          <cell r="K793">
            <v>0</v>
          </cell>
          <cell r="L793">
            <v>0</v>
          </cell>
          <cell r="M793">
            <v>0.36621599999999999</v>
          </cell>
          <cell r="N793">
            <v>0</v>
          </cell>
          <cell r="O793">
            <v>0.36621599999999999</v>
          </cell>
          <cell r="P793">
            <v>7.6574E-3</v>
          </cell>
          <cell r="Q793">
            <v>0</v>
          </cell>
          <cell r="R793">
            <v>0</v>
          </cell>
          <cell r="S793">
            <v>0</v>
          </cell>
          <cell r="T793">
            <v>0</v>
          </cell>
          <cell r="U793">
            <v>-6.9100999999999996E-2</v>
          </cell>
          <cell r="V793">
            <v>0.65047440000000001</v>
          </cell>
        </row>
        <row r="794">
          <cell r="D794" t="str">
            <v>SLOVAKIA-SQUEEZE OTHER DIRECT, M$</v>
          </cell>
          <cell r="E794">
            <v>0</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2.2204460492503131E-16</v>
          </cell>
          <cell r="V794">
            <v>2.2204460492503131E-16</v>
          </cell>
        </row>
        <row r="795">
          <cell r="D795" t="str">
            <v>SLOVAKIA-Total XOM and Contractor Headcount, YE#</v>
          </cell>
          <cell r="E795">
            <v>0</v>
          </cell>
          <cell r="F795">
            <v>2</v>
          </cell>
          <cell r="G795">
            <v>2</v>
          </cell>
          <cell r="H795">
            <v>1</v>
          </cell>
          <cell r="I795">
            <v>0</v>
          </cell>
          <cell r="J795">
            <v>0</v>
          </cell>
          <cell r="K795">
            <v>0</v>
          </cell>
          <cell r="L795">
            <v>0</v>
          </cell>
          <cell r="M795">
            <v>6</v>
          </cell>
          <cell r="N795">
            <v>0</v>
          </cell>
          <cell r="O795">
            <v>6</v>
          </cell>
          <cell r="P795">
            <v>0</v>
          </cell>
          <cell r="Q795">
            <v>0</v>
          </cell>
          <cell r="R795">
            <v>0</v>
          </cell>
          <cell r="S795">
            <v>0</v>
          </cell>
          <cell r="T795">
            <v>0</v>
          </cell>
          <cell r="U795">
            <v>0</v>
          </cell>
          <cell r="V795">
            <v>9</v>
          </cell>
        </row>
        <row r="796">
          <cell r="D796" t="str">
            <v>SLOVAKIA-Total XOM Headcount, YE, #</v>
          </cell>
          <cell r="E796">
            <v>0</v>
          </cell>
          <cell r="F796">
            <v>2</v>
          </cell>
          <cell r="G796">
            <v>2</v>
          </cell>
          <cell r="H796">
            <v>1</v>
          </cell>
          <cell r="I796">
            <v>0</v>
          </cell>
          <cell r="J796">
            <v>0</v>
          </cell>
          <cell r="K796">
            <v>0</v>
          </cell>
          <cell r="L796">
            <v>0</v>
          </cell>
          <cell r="M796">
            <v>6</v>
          </cell>
          <cell r="N796">
            <v>0</v>
          </cell>
          <cell r="O796">
            <v>6</v>
          </cell>
          <cell r="P796">
            <v>0</v>
          </cell>
          <cell r="Q796">
            <v>0</v>
          </cell>
          <cell r="R796">
            <v>0</v>
          </cell>
          <cell r="S796">
            <v>0</v>
          </cell>
          <cell r="T796">
            <v>0</v>
          </cell>
          <cell r="U796">
            <v>0</v>
          </cell>
          <cell r="V796">
            <v>9</v>
          </cell>
        </row>
        <row r="797">
          <cell r="D797" t="str">
            <v>SLOVAKIA-Contractor Headcount, YE, #</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row>
        <row r="798">
          <cell r="D798" t="str">
            <v>SPAIN-Total - Direct  Opex, M$</v>
          </cell>
          <cell r="E798">
            <v>2.4485601726730009</v>
          </cell>
          <cell r="F798">
            <v>6.6622566596573005</v>
          </cell>
          <cell r="G798">
            <v>9.1108168323303005</v>
          </cell>
          <cell r="H798">
            <v>0.71915700000000005</v>
          </cell>
          <cell r="I798">
            <v>0</v>
          </cell>
          <cell r="J798">
            <v>0.20371959730399999</v>
          </cell>
          <cell r="K798">
            <v>0</v>
          </cell>
          <cell r="L798">
            <v>0.20371959730399999</v>
          </cell>
          <cell r="M798">
            <v>6.9595579999999995</v>
          </cell>
          <cell r="N798">
            <v>0.36224242804533002</v>
          </cell>
          <cell r="O798">
            <v>7.3218004280453295</v>
          </cell>
          <cell r="P798">
            <v>0.14952299999999999</v>
          </cell>
          <cell r="Q798">
            <v>8.3220306043E-2</v>
          </cell>
          <cell r="R798">
            <v>0.15110117431109998</v>
          </cell>
          <cell r="S798">
            <v>0</v>
          </cell>
          <cell r="T798">
            <v>0.2343214803541</v>
          </cell>
          <cell r="U798">
            <v>3.4140733291100178E-2</v>
          </cell>
          <cell r="V798">
            <v>17.773479071324832</v>
          </cell>
        </row>
        <row r="799">
          <cell r="D799" t="str">
            <v>SPAIN-Total - Salaries, Wage and Benefits, M$</v>
          </cell>
          <cell r="E799">
            <v>0.64745994774999982</v>
          </cell>
          <cell r="F799">
            <v>0.37058999999999997</v>
          </cell>
          <cell r="G799">
            <v>1.0180499477499998</v>
          </cell>
          <cell r="H799">
            <v>0.65750500000000001</v>
          </cell>
          <cell r="I799">
            <v>0</v>
          </cell>
          <cell r="J799">
            <v>0.13649475537</v>
          </cell>
          <cell r="K799">
            <v>0</v>
          </cell>
          <cell r="L799">
            <v>0.13649475537</v>
          </cell>
          <cell r="M799">
            <v>1.8716689999999998</v>
          </cell>
          <cell r="N799">
            <v>0.17835811609999999</v>
          </cell>
          <cell r="O799">
            <v>2.0500271160999999</v>
          </cell>
          <cell r="P799">
            <v>0.112258</v>
          </cell>
          <cell r="Q799">
            <v>6.9734242180000003E-2</v>
          </cell>
          <cell r="R799">
            <v>7.028873860599999E-2</v>
          </cell>
          <cell r="S799">
            <v>0</v>
          </cell>
          <cell r="T799">
            <v>0.14002298078600001</v>
          </cell>
          <cell r="U799">
            <v>0.20499999999999999</v>
          </cell>
          <cell r="V799">
            <v>4.3193578000060002</v>
          </cell>
        </row>
        <row r="800">
          <cell r="D800" t="str">
            <v>SPAIN-Total - XOM Employee SWB, M$</v>
          </cell>
          <cell r="E800">
            <v>0.51352099999999989</v>
          </cell>
          <cell r="F800">
            <v>0.37058999999999997</v>
          </cell>
          <cell r="G800">
            <v>0.88411099999999987</v>
          </cell>
          <cell r="H800">
            <v>0.65750500000000001</v>
          </cell>
          <cell r="I800">
            <v>0</v>
          </cell>
          <cell r="J800">
            <v>0.12822675537</v>
          </cell>
          <cell r="K800">
            <v>0</v>
          </cell>
          <cell r="L800">
            <v>0.12822675537</v>
          </cell>
          <cell r="M800">
            <v>1.8716689999999998</v>
          </cell>
          <cell r="N800">
            <v>0.17835811609999999</v>
          </cell>
          <cell r="O800">
            <v>2.0500271160999999</v>
          </cell>
          <cell r="P800">
            <v>0.112258</v>
          </cell>
          <cell r="Q800">
            <v>6.9734242180000003E-2</v>
          </cell>
          <cell r="R800">
            <v>7.028873860599999E-2</v>
          </cell>
          <cell r="S800">
            <v>0</v>
          </cell>
          <cell r="T800">
            <v>0.14002298078600001</v>
          </cell>
          <cell r="U800">
            <v>0.20499999999999999</v>
          </cell>
          <cell r="V800">
            <v>4.1771508522560001</v>
          </cell>
        </row>
        <row r="801">
          <cell r="D801" t="str">
            <v>SPAIN-Total - Contract Employee SWB, M$</v>
          </cell>
          <cell r="E801">
            <v>0.13393894774999998</v>
          </cell>
          <cell r="F801">
            <v>0</v>
          </cell>
          <cell r="G801">
            <v>0.13393894774999998</v>
          </cell>
          <cell r="H801">
            <v>0</v>
          </cell>
          <cell r="I801">
            <v>0</v>
          </cell>
          <cell r="J801">
            <v>8.2679999999999993E-3</v>
          </cell>
          <cell r="K801">
            <v>0</v>
          </cell>
          <cell r="L801">
            <v>8.2679999999999993E-3</v>
          </cell>
          <cell r="M801">
            <v>0</v>
          </cell>
          <cell r="N801">
            <v>0</v>
          </cell>
          <cell r="O801">
            <v>0</v>
          </cell>
          <cell r="P801">
            <v>0</v>
          </cell>
          <cell r="Q801">
            <v>0</v>
          </cell>
          <cell r="R801">
            <v>0</v>
          </cell>
          <cell r="S801">
            <v>0</v>
          </cell>
          <cell r="T801">
            <v>0</v>
          </cell>
          <cell r="U801">
            <v>0</v>
          </cell>
          <cell r="V801">
            <v>0.14220694774999998</v>
          </cell>
        </row>
        <row r="802">
          <cell r="D802" t="str">
            <v>SPAIN-Total - Employee Expenses (T&amp;E), M$</v>
          </cell>
          <cell r="E802">
            <v>5.1729734118199998E-2</v>
          </cell>
          <cell r="F802">
            <v>1.03551551473E-2</v>
          </cell>
          <cell r="G802">
            <v>6.2084889265500001E-2</v>
          </cell>
          <cell r="H802">
            <v>4.4999999999999998E-2</v>
          </cell>
          <cell r="I802">
            <v>0</v>
          </cell>
          <cell r="J802">
            <v>2.3358419340000001E-3</v>
          </cell>
          <cell r="K802">
            <v>0</v>
          </cell>
          <cell r="L802">
            <v>2.3358419340000001E-3</v>
          </cell>
          <cell r="M802">
            <v>0.484655</v>
          </cell>
          <cell r="N802">
            <v>7.0138971429999997E-5</v>
          </cell>
          <cell r="O802">
            <v>0.48472513897142999</v>
          </cell>
          <cell r="P802">
            <v>3.5999999999999997E-2</v>
          </cell>
          <cell r="Q802">
            <v>1.9637268289999999E-2</v>
          </cell>
          <cell r="R802">
            <v>1.5024601916E-2</v>
          </cell>
          <cell r="S802">
            <v>0</v>
          </cell>
          <cell r="T802">
            <v>3.4661870205999999E-2</v>
          </cell>
          <cell r="U802">
            <v>3.8964128457000001E-2</v>
          </cell>
          <cell r="V802">
            <v>0.70377186883393006</v>
          </cell>
        </row>
        <row r="803">
          <cell r="D803" t="str">
            <v>SPAIN-Total - Training Expenses, M$</v>
          </cell>
          <cell r="E803">
            <v>0</v>
          </cell>
          <cell r="F803">
            <v>0</v>
          </cell>
          <cell r="G803">
            <v>0</v>
          </cell>
          <cell r="H803">
            <v>1.0121E-2</v>
          </cell>
          <cell r="I803">
            <v>0</v>
          </cell>
          <cell r="J803">
            <v>0</v>
          </cell>
          <cell r="K803">
            <v>0</v>
          </cell>
          <cell r="L803">
            <v>0</v>
          </cell>
          <cell r="M803">
            <v>0.109788</v>
          </cell>
          <cell r="N803">
            <v>0</v>
          </cell>
          <cell r="O803">
            <v>0.109788</v>
          </cell>
          <cell r="P803">
            <v>0</v>
          </cell>
          <cell r="Q803">
            <v>0</v>
          </cell>
          <cell r="R803">
            <v>0</v>
          </cell>
          <cell r="S803">
            <v>0</v>
          </cell>
          <cell r="T803">
            <v>0</v>
          </cell>
          <cell r="U803">
            <v>0</v>
          </cell>
          <cell r="V803">
            <v>0.119909</v>
          </cell>
        </row>
        <row r="804">
          <cell r="D804" t="str">
            <v>SPAIN-Total - Consultancy/Professional Fees, M$</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row>
        <row r="805">
          <cell r="D805" t="str">
            <v>SPAIN-Advertising and Promotions, M$</v>
          </cell>
          <cell r="E805">
            <v>0</v>
          </cell>
          <cell r="F805">
            <v>0</v>
          </cell>
          <cell r="G805">
            <v>0</v>
          </cell>
          <cell r="H805">
            <v>0</v>
          </cell>
          <cell r="I805">
            <v>0</v>
          </cell>
          <cell r="J805">
            <v>0</v>
          </cell>
          <cell r="K805">
            <v>0</v>
          </cell>
          <cell r="L805">
            <v>0</v>
          </cell>
          <cell r="M805">
            <v>3.2112639999999999</v>
          </cell>
          <cell r="N805">
            <v>0</v>
          </cell>
          <cell r="O805">
            <v>3.2112639999999999</v>
          </cell>
          <cell r="P805">
            <v>0</v>
          </cell>
          <cell r="Q805">
            <v>0</v>
          </cell>
          <cell r="R805">
            <v>0</v>
          </cell>
          <cell r="S805">
            <v>0</v>
          </cell>
          <cell r="T805">
            <v>0</v>
          </cell>
          <cell r="U805">
            <v>0</v>
          </cell>
          <cell r="V805">
            <v>3.2112639999999999</v>
          </cell>
        </row>
        <row r="806">
          <cell r="D806" t="str">
            <v>SPAIN-Maintenance and Repairs, M$</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row>
        <row r="807">
          <cell r="D807" t="str">
            <v>SPAIN-Depreciation, M$</v>
          </cell>
          <cell r="E807">
            <v>0</v>
          </cell>
          <cell r="F807">
            <v>0</v>
          </cell>
          <cell r="G807">
            <v>0</v>
          </cell>
          <cell r="H807">
            <v>0</v>
          </cell>
          <cell r="I807">
            <v>0</v>
          </cell>
          <cell r="J807">
            <v>0</v>
          </cell>
          <cell r="K807">
            <v>0</v>
          </cell>
          <cell r="L807">
            <v>0</v>
          </cell>
          <cell r="M807">
            <v>2.0000000000000002E-5</v>
          </cell>
          <cell r="N807">
            <v>0</v>
          </cell>
          <cell r="O807">
            <v>2.0000000000000002E-5</v>
          </cell>
          <cell r="P807">
            <v>0</v>
          </cell>
          <cell r="Q807">
            <v>0</v>
          </cell>
          <cell r="R807">
            <v>0</v>
          </cell>
          <cell r="S807">
            <v>0</v>
          </cell>
          <cell r="T807">
            <v>0</v>
          </cell>
          <cell r="U807">
            <v>0</v>
          </cell>
          <cell r="V807">
            <v>2.0000000000000002E-5</v>
          </cell>
        </row>
        <row r="808">
          <cell r="D808" t="str">
            <v>SPAIN-Energy, M$</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row>
        <row r="809">
          <cell r="D809" t="str">
            <v>SPAIN-Direct Allocations from Other Business Lines (eg. FM, Chem), $M</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row>
        <row r="810">
          <cell r="D810" t="str">
            <v>SPAIN-Freight Cost, M$</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row>
        <row r="811">
          <cell r="D811" t="str">
            <v>SPAIN-Other Direct OPEX, M$</v>
          </cell>
          <cell r="E811">
            <v>1.7493704908048011</v>
          </cell>
          <cell r="F811">
            <v>6.2813115045100005</v>
          </cell>
          <cell r="G811">
            <v>8.0306819953148008</v>
          </cell>
          <cell r="H811">
            <v>6.5310000000000003E-3</v>
          </cell>
          <cell r="I811">
            <v>0</v>
          </cell>
          <cell r="J811">
            <v>6.4889000000000002E-2</v>
          </cell>
          <cell r="K811">
            <v>0</v>
          </cell>
          <cell r="L811">
            <v>6.4889000000000002E-2</v>
          </cell>
          <cell r="M811">
            <v>1.2821619999999998</v>
          </cell>
          <cell r="N811">
            <v>0.18381417297390001</v>
          </cell>
          <cell r="O811">
            <v>1.4659761729738998</v>
          </cell>
          <cell r="P811">
            <v>1.2650000000000001E-3</v>
          </cell>
          <cell r="Q811">
            <v>-6.1512044270000009E-3</v>
          </cell>
          <cell r="R811">
            <v>6.5787833789099998E-2</v>
          </cell>
          <cell r="S811">
            <v>0</v>
          </cell>
          <cell r="T811">
            <v>5.9636629362099999E-2</v>
          </cell>
          <cell r="U811">
            <v>1.0578323340999999E-3</v>
          </cell>
          <cell r="V811">
            <v>9.6300376299849013</v>
          </cell>
        </row>
        <row r="812">
          <cell r="D812" t="str">
            <v>SPAIN-SQUEEZE OTHER DIRECT, M$</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-0.21088122749999982</v>
          </cell>
          <cell r="V812">
            <v>-0.21088122749999982</v>
          </cell>
        </row>
        <row r="813">
          <cell r="D813" t="str">
            <v>SPAIN-Total XOM and Contractor Headcount, YE#</v>
          </cell>
          <cell r="E813">
            <v>26</v>
          </cell>
          <cell r="F813">
            <v>6</v>
          </cell>
          <cell r="G813">
            <v>32</v>
          </cell>
          <cell r="H813">
            <v>15</v>
          </cell>
          <cell r="I813">
            <v>0</v>
          </cell>
          <cell r="J813">
            <v>3</v>
          </cell>
          <cell r="K813">
            <v>0</v>
          </cell>
          <cell r="L813">
            <v>3</v>
          </cell>
          <cell r="M813">
            <v>23</v>
          </cell>
          <cell r="N813">
            <v>1</v>
          </cell>
          <cell r="O813">
            <v>24</v>
          </cell>
          <cell r="P813">
            <v>1</v>
          </cell>
          <cell r="Q813">
            <v>1</v>
          </cell>
          <cell r="R813">
            <v>1</v>
          </cell>
          <cell r="S813">
            <v>0</v>
          </cell>
          <cell r="T813">
            <v>2</v>
          </cell>
          <cell r="U813">
            <v>2</v>
          </cell>
          <cell r="V813">
            <v>79</v>
          </cell>
        </row>
        <row r="814">
          <cell r="D814" t="str">
            <v>SPAIN-Total XOM Headcount, YE, #</v>
          </cell>
          <cell r="E814">
            <v>18</v>
          </cell>
          <cell r="F814">
            <v>6</v>
          </cell>
          <cell r="G814">
            <v>24</v>
          </cell>
          <cell r="H814">
            <v>15</v>
          </cell>
          <cell r="I814">
            <v>0</v>
          </cell>
          <cell r="J814">
            <v>2</v>
          </cell>
          <cell r="K814">
            <v>0</v>
          </cell>
          <cell r="L814">
            <v>2</v>
          </cell>
          <cell r="M814">
            <v>23</v>
          </cell>
          <cell r="N814">
            <v>1</v>
          </cell>
          <cell r="O814">
            <v>24</v>
          </cell>
          <cell r="P814">
            <v>1</v>
          </cell>
          <cell r="Q814">
            <v>1</v>
          </cell>
          <cell r="R814">
            <v>1</v>
          </cell>
          <cell r="S814">
            <v>0</v>
          </cell>
          <cell r="T814">
            <v>2</v>
          </cell>
          <cell r="U814">
            <v>1</v>
          </cell>
          <cell r="V814">
            <v>69</v>
          </cell>
        </row>
        <row r="815">
          <cell r="D815" t="str">
            <v>SPAIN-Contractor Headcount, YE, #</v>
          </cell>
          <cell r="E815">
            <v>8</v>
          </cell>
          <cell r="F815">
            <v>0</v>
          </cell>
          <cell r="G815">
            <v>8</v>
          </cell>
          <cell r="H815">
            <v>0</v>
          </cell>
          <cell r="I815">
            <v>0</v>
          </cell>
          <cell r="J815">
            <v>1</v>
          </cell>
          <cell r="K815">
            <v>0</v>
          </cell>
          <cell r="L815">
            <v>1</v>
          </cell>
          <cell r="M815">
            <v>0</v>
          </cell>
          <cell r="N815">
            <v>0</v>
          </cell>
          <cell r="O815">
            <v>0</v>
          </cell>
          <cell r="P815">
            <v>0</v>
          </cell>
          <cell r="Q815">
            <v>0</v>
          </cell>
          <cell r="R815">
            <v>0</v>
          </cell>
          <cell r="S815">
            <v>0</v>
          </cell>
          <cell r="T815">
            <v>0</v>
          </cell>
          <cell r="U815">
            <v>1</v>
          </cell>
          <cell r="V815">
            <v>10</v>
          </cell>
        </row>
        <row r="816">
          <cell r="D816" t="str">
            <v>SWEDEN-Total - Direct  Opex, M$</v>
          </cell>
          <cell r="E816">
            <v>5.4586110573012006</v>
          </cell>
          <cell r="F816">
            <v>2.5586581987630002</v>
          </cell>
          <cell r="G816">
            <v>8.0172692560641998</v>
          </cell>
          <cell r="H816">
            <v>7.7532000000000004E-2</v>
          </cell>
          <cell r="I816">
            <v>0.27637097852500003</v>
          </cell>
          <cell r="J816">
            <v>0.38601665001050001</v>
          </cell>
          <cell r="K816">
            <v>0</v>
          </cell>
          <cell r="L816">
            <v>0.66238762853549993</v>
          </cell>
          <cell r="M816">
            <v>4.6956806339261679</v>
          </cell>
          <cell r="N816">
            <v>0.30523958242929994</v>
          </cell>
          <cell r="O816">
            <v>5.0009202163554685</v>
          </cell>
          <cell r="P816">
            <v>0.1207473801</v>
          </cell>
          <cell r="Q816">
            <v>0</v>
          </cell>
          <cell r="R816">
            <v>-2.4929656751339723E-7</v>
          </cell>
          <cell r="S816">
            <v>0</v>
          </cell>
          <cell r="T816">
            <v>-2.4929656751339723E-7</v>
          </cell>
          <cell r="U816">
            <v>-1.1660802878150984</v>
          </cell>
          <cell r="V816">
            <v>12.7127759439435</v>
          </cell>
        </row>
        <row r="817">
          <cell r="D817" t="str">
            <v>SWEDEN-Total - Salaries, Wage and Benefits, M$</v>
          </cell>
          <cell r="E817">
            <v>2.2426006410060007</v>
          </cell>
          <cell r="F817">
            <v>0.28483883123600001</v>
          </cell>
          <cell r="G817">
            <v>2.5274394722420004</v>
          </cell>
          <cell r="H817">
            <v>5.1948000000000001E-2</v>
          </cell>
          <cell r="I817">
            <v>9.2851000000000003E-2</v>
          </cell>
          <cell r="J817">
            <v>0.21551415833000001</v>
          </cell>
          <cell r="K817">
            <v>0</v>
          </cell>
          <cell r="L817">
            <v>0.30836515833</v>
          </cell>
          <cell r="M817">
            <v>1.5438849791811675</v>
          </cell>
          <cell r="N817">
            <v>0.11579960684769999</v>
          </cell>
          <cell r="O817">
            <v>1.6596845860288676</v>
          </cell>
          <cell r="P817">
            <v>0</v>
          </cell>
          <cell r="Q817">
            <v>0</v>
          </cell>
          <cell r="R817">
            <v>2.0818832483584062E-8</v>
          </cell>
          <cell r="S817">
            <v>0</v>
          </cell>
          <cell r="T817">
            <v>2.0818832483584062E-8</v>
          </cell>
          <cell r="U817">
            <v>-0.17429666552999995</v>
          </cell>
          <cell r="V817">
            <v>4.3731405718897003</v>
          </cell>
        </row>
        <row r="818">
          <cell r="D818" t="str">
            <v>SWEDEN-Total - XOM Employee SWB, M$</v>
          </cell>
          <cell r="E818">
            <v>2.1148745383320007</v>
          </cell>
          <cell r="F818">
            <v>0.29084014146000003</v>
          </cell>
          <cell r="G818">
            <v>2.4057146797920006</v>
          </cell>
          <cell r="H818">
            <v>4.7225000000000003E-2</v>
          </cell>
          <cell r="I818">
            <v>9.2851000000000003E-2</v>
          </cell>
          <cell r="J818">
            <v>0.21551415833000001</v>
          </cell>
          <cell r="K818">
            <v>0</v>
          </cell>
          <cell r="L818">
            <v>0.30836515833</v>
          </cell>
          <cell r="M818">
            <v>1.5438849791811675</v>
          </cell>
          <cell r="N818">
            <v>0.11579960684769999</v>
          </cell>
          <cell r="O818">
            <v>1.6596845860288676</v>
          </cell>
          <cell r="P818">
            <v>0</v>
          </cell>
          <cell r="Q818">
            <v>0</v>
          </cell>
          <cell r="R818">
            <v>2.0818832483584062E-8</v>
          </cell>
          <cell r="S818">
            <v>0</v>
          </cell>
          <cell r="T818">
            <v>2.0818832483584062E-8</v>
          </cell>
          <cell r="U818">
            <v>-0.17429666552999995</v>
          </cell>
          <cell r="V818">
            <v>4.2466927794397007</v>
          </cell>
        </row>
        <row r="819">
          <cell r="D819" t="str">
            <v>SWEDEN-Total - Contract Employee SWB, M$</v>
          </cell>
          <cell r="E819">
            <v>0.127726102674</v>
          </cell>
          <cell r="F819">
            <v>-6.0013102240000001E-3</v>
          </cell>
          <cell r="G819">
            <v>0.12172479245000001</v>
          </cell>
          <cell r="H819">
            <v>4.7229999999999998E-3</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0.12644779245000001</v>
          </cell>
        </row>
        <row r="820">
          <cell r="D820" t="str">
            <v>SWEDEN-Total - Employee Expenses (T&amp;E), M$</v>
          </cell>
          <cell r="E820">
            <v>8.2872270523000002E-2</v>
          </cell>
          <cell r="F820">
            <v>3.405969209E-3</v>
          </cell>
          <cell r="G820">
            <v>8.6278239732000009E-2</v>
          </cell>
          <cell r="H820">
            <v>1.771E-3</v>
          </cell>
          <cell r="I820">
            <v>0.01</v>
          </cell>
          <cell r="J820">
            <v>1.2159807680000001E-2</v>
          </cell>
          <cell r="K820">
            <v>0</v>
          </cell>
          <cell r="L820">
            <v>2.2159807680000001E-2</v>
          </cell>
          <cell r="M820">
            <v>0.45</v>
          </cell>
          <cell r="N820">
            <v>1.054917451E-2</v>
          </cell>
          <cell r="O820">
            <v>0.46054917450999999</v>
          </cell>
          <cell r="P820">
            <v>0</v>
          </cell>
          <cell r="Q820">
            <v>0</v>
          </cell>
          <cell r="R820">
            <v>0</v>
          </cell>
          <cell r="S820">
            <v>0</v>
          </cell>
          <cell r="T820">
            <v>0</v>
          </cell>
          <cell r="U820">
            <v>6.2786312790000007E-2</v>
          </cell>
          <cell r="V820">
            <v>0.63354453471200012</v>
          </cell>
        </row>
        <row r="821">
          <cell r="D821" t="str">
            <v>SWEDEN-Total - Training Expenses, M$</v>
          </cell>
          <cell r="E821">
            <v>1.1523724918699999E-2</v>
          </cell>
          <cell r="F821">
            <v>8.2451475800000005E-4</v>
          </cell>
          <cell r="G821">
            <v>1.2348239676699999E-2</v>
          </cell>
          <cell r="H821">
            <v>0</v>
          </cell>
          <cell r="I821">
            <v>0</v>
          </cell>
          <cell r="J821">
            <v>5.6298446279999992E-4</v>
          </cell>
          <cell r="K821">
            <v>0</v>
          </cell>
          <cell r="L821">
            <v>5.6298446279999992E-4</v>
          </cell>
          <cell r="M821">
            <v>1.3029999999999999E-3</v>
          </cell>
          <cell r="N821">
            <v>0</v>
          </cell>
          <cell r="O821">
            <v>1.3029999999999999E-3</v>
          </cell>
          <cell r="P821">
            <v>0</v>
          </cell>
          <cell r="Q821">
            <v>0</v>
          </cell>
          <cell r="R821">
            <v>0</v>
          </cell>
          <cell r="S821">
            <v>0</v>
          </cell>
          <cell r="T821">
            <v>0</v>
          </cell>
          <cell r="U821">
            <v>0</v>
          </cell>
          <cell r="V821">
            <v>1.4214224139499999E-2</v>
          </cell>
        </row>
        <row r="822">
          <cell r="D822" t="str">
            <v>SWEDEN-Total - Consultancy/Professional Fees, M$</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row>
        <row r="823">
          <cell r="D823" t="str">
            <v>SWEDEN-Advertising and Promotions, M$</v>
          </cell>
          <cell r="E823">
            <v>0</v>
          </cell>
          <cell r="F823">
            <v>0</v>
          </cell>
          <cell r="G823">
            <v>0</v>
          </cell>
          <cell r="H823">
            <v>0</v>
          </cell>
          <cell r="I823">
            <v>0</v>
          </cell>
          <cell r="J823">
            <v>0</v>
          </cell>
          <cell r="K823">
            <v>0</v>
          </cell>
          <cell r="L823">
            <v>0</v>
          </cell>
          <cell r="M823">
            <v>0.45521400000000001</v>
          </cell>
          <cell r="N823">
            <v>0</v>
          </cell>
          <cell r="O823">
            <v>0.45521400000000001</v>
          </cell>
          <cell r="P823">
            <v>0</v>
          </cell>
          <cell r="Q823">
            <v>0</v>
          </cell>
          <cell r="R823">
            <v>0</v>
          </cell>
          <cell r="S823">
            <v>0</v>
          </cell>
          <cell r="T823">
            <v>0</v>
          </cell>
          <cell r="U823">
            <v>0</v>
          </cell>
          <cell r="V823">
            <v>0.45521400000000001</v>
          </cell>
        </row>
        <row r="824">
          <cell r="D824" t="str">
            <v>SWEDEN-Maintenance and Repairs, M$</v>
          </cell>
          <cell r="E824">
            <v>7.0999999999999994E-2</v>
          </cell>
          <cell r="F824">
            <v>0</v>
          </cell>
          <cell r="G824">
            <v>7.0999999999999994E-2</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7.0999999999999994E-2</v>
          </cell>
        </row>
        <row r="825">
          <cell r="D825" t="str">
            <v>SWEDEN-Depreciation, M$</v>
          </cell>
          <cell r="E825">
            <v>0</v>
          </cell>
          <cell r="F825">
            <v>0</v>
          </cell>
          <cell r="G825">
            <v>0</v>
          </cell>
          <cell r="H825">
            <v>0</v>
          </cell>
          <cell r="I825">
            <v>0</v>
          </cell>
          <cell r="J825">
            <v>0</v>
          </cell>
          <cell r="K825">
            <v>0</v>
          </cell>
          <cell r="L825">
            <v>0</v>
          </cell>
          <cell r="M825">
            <v>2.0000000000000002E-5</v>
          </cell>
          <cell r="N825">
            <v>0</v>
          </cell>
          <cell r="O825">
            <v>2.0000000000000002E-5</v>
          </cell>
          <cell r="P825">
            <v>0</v>
          </cell>
          <cell r="Q825">
            <v>0</v>
          </cell>
          <cell r="R825">
            <v>0</v>
          </cell>
          <cell r="S825">
            <v>0</v>
          </cell>
          <cell r="T825">
            <v>0</v>
          </cell>
          <cell r="U825">
            <v>0</v>
          </cell>
          <cell r="V825">
            <v>2.0000000000000002E-5</v>
          </cell>
        </row>
        <row r="826">
          <cell r="D826" t="str">
            <v>SWEDEN-Energy, M$</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row>
        <row r="827">
          <cell r="D827" t="str">
            <v>SWEDEN-Direct Allocations from Other Business Lines (eg. FM, Chem), $M</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row>
        <row r="828">
          <cell r="D828" t="str">
            <v>SWEDEN-Freight Cost, M$</v>
          </cell>
          <cell r="E828">
            <v>0</v>
          </cell>
          <cell r="F828">
            <v>0</v>
          </cell>
          <cell r="G828">
            <v>0</v>
          </cell>
          <cell r="H828">
            <v>0</v>
          </cell>
          <cell r="I828">
            <v>0</v>
          </cell>
          <cell r="J828">
            <v>0</v>
          </cell>
          <cell r="K828">
            <v>0</v>
          </cell>
          <cell r="L828">
            <v>0</v>
          </cell>
          <cell r="M828">
            <v>0</v>
          </cell>
          <cell r="N828">
            <v>0</v>
          </cell>
          <cell r="O828">
            <v>0</v>
          </cell>
          <cell r="P828">
            <v>0</v>
          </cell>
          <cell r="Q828">
            <v>0</v>
          </cell>
          <cell r="R828">
            <v>0</v>
          </cell>
          <cell r="S828">
            <v>0</v>
          </cell>
          <cell r="T828">
            <v>0</v>
          </cell>
          <cell r="U828">
            <v>0</v>
          </cell>
          <cell r="V828">
            <v>0</v>
          </cell>
        </row>
        <row r="829">
          <cell r="D829" t="str">
            <v>SWEDEN-Other Direct OPEX, M$</v>
          </cell>
          <cell r="E829">
            <v>3.0506144208534995</v>
          </cell>
          <cell r="F829">
            <v>2.26958888356</v>
          </cell>
          <cell r="G829">
            <v>5.3202033044135</v>
          </cell>
          <cell r="H829">
            <v>2.3813000000000001E-2</v>
          </cell>
          <cell r="I829">
            <v>0.17351997852500001</v>
          </cell>
          <cell r="J829">
            <v>0.15777969953769999</v>
          </cell>
          <cell r="K829">
            <v>0</v>
          </cell>
          <cell r="L829">
            <v>0.3312996780627</v>
          </cell>
          <cell r="M829">
            <v>2.2452586547450002</v>
          </cell>
          <cell r="N829">
            <v>0.17889080107159996</v>
          </cell>
          <cell r="O829">
            <v>2.4241494558166004</v>
          </cell>
          <cell r="P829">
            <v>0.1207473801</v>
          </cell>
          <cell r="Q829">
            <v>0</v>
          </cell>
          <cell r="R829">
            <v>-2.7011539999698131E-7</v>
          </cell>
          <cell r="S829">
            <v>0</v>
          </cell>
          <cell r="T829">
            <v>-2.7011539999698131E-7</v>
          </cell>
          <cell r="U829">
            <v>0.43888140892490002</v>
          </cell>
          <cell r="V829">
            <v>8.6590939572022982</v>
          </cell>
        </row>
        <row r="830">
          <cell r="D830" t="str">
            <v>SWEDEN-SQUEEZE OTHER DIRECT, M$</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-1.4934513439999986</v>
          </cell>
          <cell r="V830">
            <v>-1.4934513439999986</v>
          </cell>
        </row>
        <row r="831">
          <cell r="D831" t="str">
            <v>SWEDEN-Total XOM and Contractor Headcount, YE#</v>
          </cell>
          <cell r="E831">
            <v>43</v>
          </cell>
          <cell r="F831">
            <v>11</v>
          </cell>
          <cell r="G831">
            <v>54</v>
          </cell>
          <cell r="H831">
            <v>1</v>
          </cell>
          <cell r="I831">
            <v>1</v>
          </cell>
          <cell r="J831">
            <v>4</v>
          </cell>
          <cell r="K831">
            <v>0</v>
          </cell>
          <cell r="L831">
            <v>5</v>
          </cell>
          <cell r="M831">
            <v>21</v>
          </cell>
          <cell r="N831">
            <v>1</v>
          </cell>
          <cell r="O831">
            <v>22</v>
          </cell>
          <cell r="P831">
            <v>0</v>
          </cell>
          <cell r="Q831">
            <v>0</v>
          </cell>
          <cell r="R831">
            <v>0</v>
          </cell>
          <cell r="S831">
            <v>0</v>
          </cell>
          <cell r="T831">
            <v>0</v>
          </cell>
          <cell r="U831">
            <v>0</v>
          </cell>
          <cell r="V831">
            <v>82</v>
          </cell>
        </row>
        <row r="832">
          <cell r="D832" t="str">
            <v>SWEDEN-Total XOM Headcount, YE, #</v>
          </cell>
          <cell r="E832">
            <v>34</v>
          </cell>
          <cell r="F832">
            <v>10</v>
          </cell>
          <cell r="G832">
            <v>44</v>
          </cell>
          <cell r="H832">
            <v>1</v>
          </cell>
          <cell r="I832">
            <v>1</v>
          </cell>
          <cell r="J832">
            <v>4</v>
          </cell>
          <cell r="K832">
            <v>0</v>
          </cell>
          <cell r="L832">
            <v>5</v>
          </cell>
          <cell r="M832">
            <v>21</v>
          </cell>
          <cell r="N832">
            <v>1</v>
          </cell>
          <cell r="O832">
            <v>22</v>
          </cell>
          <cell r="P832">
            <v>0</v>
          </cell>
          <cell r="Q832">
            <v>0</v>
          </cell>
          <cell r="R832">
            <v>0</v>
          </cell>
          <cell r="S832">
            <v>0</v>
          </cell>
          <cell r="T832">
            <v>0</v>
          </cell>
          <cell r="U832">
            <v>0</v>
          </cell>
          <cell r="V832">
            <v>72</v>
          </cell>
        </row>
        <row r="833">
          <cell r="D833" t="str">
            <v>SWEDEN-Contractor Headcount, YE, #</v>
          </cell>
          <cell r="E833">
            <v>9</v>
          </cell>
          <cell r="F833">
            <v>1</v>
          </cell>
          <cell r="G833">
            <v>10</v>
          </cell>
          <cell r="H833">
            <v>0</v>
          </cell>
          <cell r="I833">
            <v>0</v>
          </cell>
          <cell r="J833">
            <v>0</v>
          </cell>
          <cell r="K833">
            <v>0</v>
          </cell>
          <cell r="L833">
            <v>0</v>
          </cell>
          <cell r="M833">
            <v>0</v>
          </cell>
          <cell r="N833">
            <v>0</v>
          </cell>
          <cell r="O833">
            <v>0</v>
          </cell>
          <cell r="P833">
            <v>0</v>
          </cell>
          <cell r="Q833">
            <v>0</v>
          </cell>
          <cell r="R833">
            <v>0</v>
          </cell>
          <cell r="S833">
            <v>0</v>
          </cell>
          <cell r="T833">
            <v>0</v>
          </cell>
          <cell r="U833">
            <v>0</v>
          </cell>
          <cell r="V833">
            <v>10</v>
          </cell>
        </row>
        <row r="834">
          <cell r="D834" t="str">
            <v>SWITZERLAND-Total - Direct  Opex, M$</v>
          </cell>
          <cell r="E834">
            <v>0.76198399999999988</v>
          </cell>
          <cell r="F834">
            <v>1.2485030000000001</v>
          </cell>
          <cell r="G834">
            <v>2.0104869999999999</v>
          </cell>
          <cell r="H834">
            <v>0.52568499999999996</v>
          </cell>
          <cell r="I834">
            <v>0</v>
          </cell>
          <cell r="J834">
            <v>0</v>
          </cell>
          <cell r="K834">
            <v>0</v>
          </cell>
          <cell r="L834">
            <v>0</v>
          </cell>
          <cell r="M834">
            <v>3.2040726800213677</v>
          </cell>
          <cell r="N834">
            <v>-5.6121691343867575E-2</v>
          </cell>
          <cell r="O834">
            <v>3.1479509886775001</v>
          </cell>
          <cell r="P834">
            <v>0</v>
          </cell>
          <cell r="Q834">
            <v>2.5348653749425322E-3</v>
          </cell>
          <cell r="R834">
            <v>0.11031579537555732</v>
          </cell>
          <cell r="S834">
            <v>3.849E-3</v>
          </cell>
          <cell r="T834">
            <v>0.11669966075049985</v>
          </cell>
          <cell r="U834">
            <v>0.39337699999999909</v>
          </cell>
          <cell r="V834">
            <v>6.1941996494279996</v>
          </cell>
        </row>
        <row r="835">
          <cell r="D835" t="str">
            <v>SWITZERLAND-Total - Salaries, Wage and Benefits, M$</v>
          </cell>
          <cell r="E835">
            <v>0.58805399999999997</v>
          </cell>
          <cell r="F835">
            <v>9.9998000000000004E-2</v>
          </cell>
          <cell r="G835">
            <v>0.688052</v>
          </cell>
          <cell r="H835">
            <v>0.45061200000000001</v>
          </cell>
          <cell r="I835">
            <v>0</v>
          </cell>
          <cell r="J835">
            <v>0</v>
          </cell>
          <cell r="K835">
            <v>0</v>
          </cell>
          <cell r="L835">
            <v>0</v>
          </cell>
          <cell r="M835">
            <v>1.5740466400213677</v>
          </cell>
          <cell r="N835">
            <v>0.18511291089813245</v>
          </cell>
          <cell r="O835">
            <v>1.7591595509195002</v>
          </cell>
          <cell r="P835">
            <v>0</v>
          </cell>
          <cell r="Q835">
            <v>-1.7946462505746767E-4</v>
          </cell>
          <cell r="R835">
            <v>9.8353537555732418E-4</v>
          </cell>
          <cell r="S835">
            <v>0</v>
          </cell>
          <cell r="T835">
            <v>8.0407075049985653E-4</v>
          </cell>
          <cell r="U835">
            <v>0.15390799999999999</v>
          </cell>
          <cell r="V835">
            <v>3.0525356216700006</v>
          </cell>
        </row>
        <row r="836">
          <cell r="D836" t="str">
            <v>SWITZERLAND-Total - XOM Employee SWB, M$</v>
          </cell>
          <cell r="E836">
            <v>0.559697</v>
          </cell>
          <cell r="F836">
            <v>9.9998000000000004E-2</v>
          </cell>
          <cell r="G836">
            <v>0.65969500000000003</v>
          </cell>
          <cell r="H836">
            <v>0.45009399999999999</v>
          </cell>
          <cell r="I836">
            <v>0</v>
          </cell>
          <cell r="J836">
            <v>0</v>
          </cell>
          <cell r="K836">
            <v>0</v>
          </cell>
          <cell r="L836">
            <v>0</v>
          </cell>
          <cell r="M836">
            <v>1.5734576400213678</v>
          </cell>
          <cell r="N836">
            <v>0.18511291089813245</v>
          </cell>
          <cell r="O836">
            <v>1.7585705509195002</v>
          </cell>
          <cell r="P836">
            <v>0</v>
          </cell>
          <cell r="Q836">
            <v>-1.7946462505746767E-4</v>
          </cell>
          <cell r="R836">
            <v>9.8353537555732418E-4</v>
          </cell>
          <cell r="S836">
            <v>0</v>
          </cell>
          <cell r="T836">
            <v>8.0407075049985653E-4</v>
          </cell>
          <cell r="U836">
            <v>0.15390799999999999</v>
          </cell>
          <cell r="V836">
            <v>3.0230716216700007</v>
          </cell>
        </row>
        <row r="837">
          <cell r="D837" t="str">
            <v>SWITZERLAND-Total - Contract Employee SWB, M$</v>
          </cell>
          <cell r="E837">
            <v>2.8357E-2</v>
          </cell>
          <cell r="F837">
            <v>0</v>
          </cell>
          <cell r="G837">
            <v>2.8357E-2</v>
          </cell>
          <cell r="H837">
            <v>5.1800000000000001E-4</v>
          </cell>
          <cell r="I837">
            <v>0</v>
          </cell>
          <cell r="J837">
            <v>0</v>
          </cell>
          <cell r="K837">
            <v>0</v>
          </cell>
          <cell r="L837">
            <v>0</v>
          </cell>
          <cell r="M837">
            <v>5.8900000000000001E-4</v>
          </cell>
          <cell r="N837">
            <v>0</v>
          </cell>
          <cell r="O837">
            <v>5.8900000000000001E-4</v>
          </cell>
          <cell r="P837">
            <v>0</v>
          </cell>
          <cell r="Q837">
            <v>0</v>
          </cell>
          <cell r="R837">
            <v>0</v>
          </cell>
          <cell r="S837">
            <v>0</v>
          </cell>
          <cell r="T837">
            <v>0</v>
          </cell>
          <cell r="U837">
            <v>0</v>
          </cell>
          <cell r="V837">
            <v>2.9464000000000001E-2</v>
          </cell>
        </row>
        <row r="838">
          <cell r="D838" t="str">
            <v>SWITZERLAND-Total - Employee Expenses (T&amp;E), M$</v>
          </cell>
          <cell r="E838">
            <v>8.208E-3</v>
          </cell>
          <cell r="F838">
            <v>0</v>
          </cell>
          <cell r="G838">
            <v>8.208E-3</v>
          </cell>
          <cell r="H838">
            <v>0</v>
          </cell>
          <cell r="I838">
            <v>0</v>
          </cell>
          <cell r="J838">
            <v>0</v>
          </cell>
          <cell r="K838">
            <v>0</v>
          </cell>
          <cell r="L838">
            <v>0</v>
          </cell>
          <cell r="M838">
            <v>0.36530999999999997</v>
          </cell>
          <cell r="N838">
            <v>6.6121366030000003E-2</v>
          </cell>
          <cell r="O838">
            <v>0.43143136602999999</v>
          </cell>
          <cell r="P838">
            <v>0</v>
          </cell>
          <cell r="Q838">
            <v>0</v>
          </cell>
          <cell r="R838">
            <v>0</v>
          </cell>
          <cell r="S838">
            <v>0</v>
          </cell>
          <cell r="T838">
            <v>0</v>
          </cell>
          <cell r="U838">
            <v>1.7687999999999999E-2</v>
          </cell>
          <cell r="V838">
            <v>0.45732736602999996</v>
          </cell>
        </row>
        <row r="839">
          <cell r="D839" t="str">
            <v>SWITZERLAND-Total - Training Expenses, M$</v>
          </cell>
          <cell r="E839">
            <v>0</v>
          </cell>
          <cell r="F839">
            <v>0</v>
          </cell>
          <cell r="G839">
            <v>0</v>
          </cell>
          <cell r="H839">
            <v>0</v>
          </cell>
          <cell r="I839">
            <v>0</v>
          </cell>
          <cell r="J839">
            <v>0</v>
          </cell>
          <cell r="K839">
            <v>0</v>
          </cell>
          <cell r="L839">
            <v>0</v>
          </cell>
          <cell r="M839">
            <v>1.1199000000000001E-2</v>
          </cell>
          <cell r="N839">
            <v>0</v>
          </cell>
          <cell r="O839">
            <v>1.1199000000000001E-2</v>
          </cell>
          <cell r="P839">
            <v>0</v>
          </cell>
          <cell r="Q839">
            <v>0</v>
          </cell>
          <cell r="R839">
            <v>0</v>
          </cell>
          <cell r="S839">
            <v>0</v>
          </cell>
          <cell r="T839">
            <v>0</v>
          </cell>
          <cell r="U839">
            <v>0</v>
          </cell>
          <cell r="V839">
            <v>1.1199000000000001E-2</v>
          </cell>
        </row>
        <row r="840">
          <cell r="D840" t="str">
            <v>SWITZERLAND-Total - Consultancy/Professional Fees, M$</v>
          </cell>
          <cell r="E840">
            <v>0</v>
          </cell>
          <cell r="F840">
            <v>0</v>
          </cell>
          <cell r="G840">
            <v>0</v>
          </cell>
          <cell r="H840">
            <v>0</v>
          </cell>
          <cell r="I840">
            <v>0</v>
          </cell>
          <cell r="J840">
            <v>0</v>
          </cell>
          <cell r="K840">
            <v>0</v>
          </cell>
          <cell r="L840">
            <v>0</v>
          </cell>
          <cell r="M840">
            <v>0</v>
          </cell>
          <cell r="N840">
            <v>0</v>
          </cell>
          <cell r="O840">
            <v>0</v>
          </cell>
          <cell r="P840">
            <v>0</v>
          </cell>
          <cell r="Q840">
            <v>0</v>
          </cell>
          <cell r="R840">
            <v>0</v>
          </cell>
          <cell r="S840">
            <v>0</v>
          </cell>
          <cell r="T840">
            <v>0</v>
          </cell>
          <cell r="U840">
            <v>0</v>
          </cell>
          <cell r="V840">
            <v>0</v>
          </cell>
        </row>
        <row r="841">
          <cell r="D841" t="str">
            <v>SWITZERLAND-Advertising and Promotions, M$</v>
          </cell>
          <cell r="E841">
            <v>0</v>
          </cell>
          <cell r="F841">
            <v>0</v>
          </cell>
          <cell r="G841">
            <v>0</v>
          </cell>
          <cell r="H841">
            <v>0</v>
          </cell>
          <cell r="I841">
            <v>0</v>
          </cell>
          <cell r="J841">
            <v>0</v>
          </cell>
          <cell r="K841">
            <v>0</v>
          </cell>
          <cell r="L841">
            <v>0</v>
          </cell>
          <cell r="M841">
            <v>0.40242800000000001</v>
          </cell>
          <cell r="N841">
            <v>0</v>
          </cell>
          <cell r="O841">
            <v>0.40242800000000001</v>
          </cell>
          <cell r="P841">
            <v>0</v>
          </cell>
          <cell r="Q841">
            <v>0</v>
          </cell>
          <cell r="R841">
            <v>0</v>
          </cell>
          <cell r="S841">
            <v>0</v>
          </cell>
          <cell r="T841">
            <v>0</v>
          </cell>
          <cell r="U841">
            <v>0</v>
          </cell>
          <cell r="V841">
            <v>0.40242800000000001</v>
          </cell>
        </row>
        <row r="842">
          <cell r="D842" t="str">
            <v>SWITZERLAND-Maintenance and Repairs, M$</v>
          </cell>
          <cell r="E842">
            <v>1.2E-2</v>
          </cell>
          <cell r="F842">
            <v>0</v>
          </cell>
          <cell r="G842">
            <v>1.2E-2</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1.2E-2</v>
          </cell>
        </row>
        <row r="843">
          <cell r="D843" t="str">
            <v>SWITZERLAND-Depreciation, M$</v>
          </cell>
          <cell r="E843">
            <v>0</v>
          </cell>
          <cell r="F843">
            <v>0</v>
          </cell>
          <cell r="G843">
            <v>0</v>
          </cell>
          <cell r="H843">
            <v>5.0859000000000001E-2</v>
          </cell>
          <cell r="I843">
            <v>0</v>
          </cell>
          <cell r="J843">
            <v>0</v>
          </cell>
          <cell r="K843">
            <v>0</v>
          </cell>
          <cell r="L843">
            <v>0</v>
          </cell>
          <cell r="M843">
            <v>2.0000000000000002E-5</v>
          </cell>
          <cell r="N843">
            <v>0</v>
          </cell>
          <cell r="O843">
            <v>2.0000000000000002E-5</v>
          </cell>
          <cell r="P843">
            <v>0</v>
          </cell>
          <cell r="Q843">
            <v>0</v>
          </cell>
          <cell r="R843">
            <v>0</v>
          </cell>
          <cell r="S843">
            <v>0</v>
          </cell>
          <cell r="T843">
            <v>0</v>
          </cell>
          <cell r="U843">
            <v>2.3396E-2</v>
          </cell>
          <cell r="V843">
            <v>7.4275000000000008E-2</v>
          </cell>
        </row>
        <row r="844">
          <cell r="D844" t="str">
            <v>SWITZERLAND-Energy, M$</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row>
        <row r="845">
          <cell r="D845" t="str">
            <v>SWITZERLAND-Direct Allocations from Other Business Lines (eg. FM, Chem), $M</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row>
        <row r="846">
          <cell r="D846" t="str">
            <v>SWITZERLAND-Freight Cost, M$</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row>
        <row r="847">
          <cell r="D847" t="str">
            <v>SWITZERLAND-Other Direct OPEX, M$</v>
          </cell>
          <cell r="E847">
            <v>0.15372199999999991</v>
          </cell>
          <cell r="F847">
            <v>1.1485050000000001</v>
          </cell>
          <cell r="G847">
            <v>1.302227</v>
          </cell>
          <cell r="H847">
            <v>2.4213999999999999E-2</v>
          </cell>
          <cell r="I847">
            <v>0</v>
          </cell>
          <cell r="J847">
            <v>0</v>
          </cell>
          <cell r="K847">
            <v>0</v>
          </cell>
          <cell r="L847">
            <v>0</v>
          </cell>
          <cell r="M847">
            <v>0.85106903999999994</v>
          </cell>
          <cell r="N847">
            <v>-0.30735596827200001</v>
          </cell>
          <cell r="O847">
            <v>0.54371307172799987</v>
          </cell>
          <cell r="P847">
            <v>0</v>
          </cell>
          <cell r="Q847">
            <v>2.71433E-3</v>
          </cell>
          <cell r="R847">
            <v>0.10933225999999999</v>
          </cell>
          <cell r="S847">
            <v>3.849E-3</v>
          </cell>
          <cell r="T847">
            <v>0.11589558999999999</v>
          </cell>
          <cell r="U847">
            <v>0.19838500000000001</v>
          </cell>
          <cell r="V847">
            <v>2.1844346617279999</v>
          </cell>
        </row>
        <row r="848">
          <cell r="D848" t="str">
            <v>SWITZERLAND-SQUEEZE OTHER DIRECT, M$</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-8.8817841970012523E-16</v>
          </cell>
          <cell r="V848">
            <v>-8.8817841970012523E-16</v>
          </cell>
        </row>
        <row r="849">
          <cell r="D849" t="str">
            <v>SWITZERLAND-Total XOM and Contractor Headcount, YE#</v>
          </cell>
          <cell r="E849">
            <v>8</v>
          </cell>
          <cell r="F849">
            <v>1</v>
          </cell>
          <cell r="G849">
            <v>9</v>
          </cell>
          <cell r="H849">
            <v>0</v>
          </cell>
          <cell r="I849">
            <v>0</v>
          </cell>
          <cell r="J849">
            <v>0</v>
          </cell>
          <cell r="K849">
            <v>0</v>
          </cell>
          <cell r="L849">
            <v>0</v>
          </cell>
          <cell r="M849">
            <v>18</v>
          </cell>
          <cell r="N849">
            <v>1</v>
          </cell>
          <cell r="O849">
            <v>19</v>
          </cell>
          <cell r="P849">
            <v>0</v>
          </cell>
          <cell r="Q849">
            <v>0</v>
          </cell>
          <cell r="R849">
            <v>0</v>
          </cell>
          <cell r="S849">
            <v>0</v>
          </cell>
          <cell r="T849">
            <v>0</v>
          </cell>
          <cell r="U849">
            <v>3</v>
          </cell>
          <cell r="V849">
            <v>31</v>
          </cell>
        </row>
        <row r="850">
          <cell r="D850" t="str">
            <v>SWITZERLAND-Total XOM Headcount, YE, #</v>
          </cell>
          <cell r="E850">
            <v>7</v>
          </cell>
          <cell r="F850">
            <v>1</v>
          </cell>
          <cell r="G850">
            <v>8</v>
          </cell>
          <cell r="H850">
            <v>0</v>
          </cell>
          <cell r="I850">
            <v>0</v>
          </cell>
          <cell r="J850">
            <v>0</v>
          </cell>
          <cell r="K850">
            <v>0</v>
          </cell>
          <cell r="L850">
            <v>0</v>
          </cell>
          <cell r="M850">
            <v>14</v>
          </cell>
          <cell r="N850">
            <v>1</v>
          </cell>
          <cell r="O850">
            <v>15</v>
          </cell>
          <cell r="P850">
            <v>0</v>
          </cell>
          <cell r="Q850">
            <v>0</v>
          </cell>
          <cell r="R850">
            <v>0</v>
          </cell>
          <cell r="S850">
            <v>0</v>
          </cell>
          <cell r="T850">
            <v>0</v>
          </cell>
          <cell r="U850">
            <v>2</v>
          </cell>
          <cell r="V850">
            <v>25</v>
          </cell>
        </row>
        <row r="851">
          <cell r="D851" t="str">
            <v>SWITZERLAND-Contractor Headcount, YE, #</v>
          </cell>
          <cell r="E851">
            <v>1</v>
          </cell>
          <cell r="F851">
            <v>0</v>
          </cell>
          <cell r="G851">
            <v>1</v>
          </cell>
          <cell r="H851">
            <v>0</v>
          </cell>
          <cell r="I851">
            <v>0</v>
          </cell>
          <cell r="J851">
            <v>0</v>
          </cell>
          <cell r="K851">
            <v>0</v>
          </cell>
          <cell r="L851">
            <v>0</v>
          </cell>
          <cell r="M851">
            <v>4</v>
          </cell>
          <cell r="N851">
            <v>0</v>
          </cell>
          <cell r="O851">
            <v>4</v>
          </cell>
          <cell r="P851">
            <v>0</v>
          </cell>
          <cell r="Q851">
            <v>0</v>
          </cell>
          <cell r="R851">
            <v>0</v>
          </cell>
          <cell r="S851">
            <v>0</v>
          </cell>
          <cell r="T851">
            <v>0</v>
          </cell>
          <cell r="U851">
            <v>1</v>
          </cell>
          <cell r="V851">
            <v>6</v>
          </cell>
        </row>
        <row r="852">
          <cell r="D852" t="str">
            <v>TURKEY-Total - Direct  Opex, M$</v>
          </cell>
          <cell r="E852">
            <v>5.085243472000001</v>
          </cell>
          <cell r="F852">
            <v>2.5839625359999996</v>
          </cell>
          <cell r="G852">
            <v>7.6692060079999997</v>
          </cell>
          <cell r="H852">
            <v>0.99993504</v>
          </cell>
          <cell r="I852">
            <v>6.4738999999999991E-2</v>
          </cell>
          <cell r="J852">
            <v>0.30976286399999997</v>
          </cell>
          <cell r="K852">
            <v>0</v>
          </cell>
          <cell r="L852">
            <v>0.37450186400000002</v>
          </cell>
          <cell r="M852">
            <v>8.5317723520000008</v>
          </cell>
          <cell r="N852">
            <v>0.67928407200000007</v>
          </cell>
          <cell r="O852">
            <v>9.2110564239999988</v>
          </cell>
          <cell r="P852">
            <v>0.23844679200000002</v>
          </cell>
          <cell r="Q852">
            <v>0</v>
          </cell>
          <cell r="R852">
            <v>2.198064E-3</v>
          </cell>
          <cell r="S852">
            <v>0</v>
          </cell>
          <cell r="T852">
            <v>2.198064E-3</v>
          </cell>
          <cell r="U852">
            <v>-0.92056130400000191</v>
          </cell>
          <cell r="V852">
            <v>17.574782887999994</v>
          </cell>
        </row>
        <row r="853">
          <cell r="D853" t="str">
            <v>TURKEY-Total - Salaries, Wage and Benefits, M$</v>
          </cell>
          <cell r="E853">
            <v>2.22798944</v>
          </cell>
          <cell r="F853">
            <v>0.21451400800000001</v>
          </cell>
          <cell r="G853">
            <v>2.4425034479999996</v>
          </cell>
          <cell r="H853">
            <v>0.71035599999999999</v>
          </cell>
          <cell r="I853">
            <v>6.1800000000000001E-2</v>
          </cell>
          <cell r="J853">
            <v>0.19619346400000001</v>
          </cell>
          <cell r="K853">
            <v>0</v>
          </cell>
          <cell r="L853">
            <v>0.25799346400000001</v>
          </cell>
          <cell r="M853">
            <v>1.7128590400000001</v>
          </cell>
          <cell r="N853">
            <v>0.38318428800000004</v>
          </cell>
          <cell r="O853">
            <v>2.0960433279999999</v>
          </cell>
          <cell r="P853">
            <v>0.18640000000000001</v>
          </cell>
          <cell r="Q853">
            <v>0</v>
          </cell>
          <cell r="R853">
            <v>0</v>
          </cell>
          <cell r="S853">
            <v>0</v>
          </cell>
          <cell r="T853">
            <v>0</v>
          </cell>
          <cell r="U853">
            <v>0.24754399999999999</v>
          </cell>
          <cell r="V853">
            <v>5.94084024</v>
          </cell>
        </row>
        <row r="854">
          <cell r="D854" t="str">
            <v>TURKEY-Total - XOM Employee SWB, M$</v>
          </cell>
          <cell r="E854">
            <v>2.1559612079999999</v>
          </cell>
          <cell r="F854">
            <v>0.204748664</v>
          </cell>
          <cell r="G854">
            <v>2.3607098719999997</v>
          </cell>
          <cell r="H854">
            <v>0.69799999999999995</v>
          </cell>
          <cell r="I854">
            <v>6.1800000000000001E-2</v>
          </cell>
          <cell r="J854">
            <v>0.19619346400000001</v>
          </cell>
          <cell r="K854">
            <v>0</v>
          </cell>
          <cell r="L854">
            <v>0.25799346400000001</v>
          </cell>
          <cell r="M854">
            <v>1.711108936</v>
          </cell>
          <cell r="N854">
            <v>0.38288203200000004</v>
          </cell>
          <cell r="O854">
            <v>2.093990968</v>
          </cell>
          <cell r="P854">
            <v>0.18640000000000001</v>
          </cell>
          <cell r="Q854">
            <v>0</v>
          </cell>
          <cell r="R854">
            <v>0</v>
          </cell>
          <cell r="S854">
            <v>0</v>
          </cell>
          <cell r="T854">
            <v>0</v>
          </cell>
          <cell r="U854">
            <v>0.24754399999999999</v>
          </cell>
          <cell r="V854">
            <v>5.8446383040000001</v>
          </cell>
        </row>
        <row r="855">
          <cell r="D855" t="str">
            <v>TURKEY-Total - Contract Employee SWB, M$</v>
          </cell>
          <cell r="E855">
            <v>7.2028232000000011E-2</v>
          </cell>
          <cell r="F855">
            <v>9.7653440000000005E-3</v>
          </cell>
          <cell r="G855">
            <v>8.1793576000000007E-2</v>
          </cell>
          <cell r="H855">
            <v>1.2356000000000001E-2</v>
          </cell>
          <cell r="I855">
            <v>0</v>
          </cell>
          <cell r="J855">
            <v>0</v>
          </cell>
          <cell r="K855">
            <v>0</v>
          </cell>
          <cell r="L855">
            <v>0</v>
          </cell>
          <cell r="M855">
            <v>1.7501039999999999E-3</v>
          </cell>
          <cell r="N855">
            <v>3.0225599999999999E-4</v>
          </cell>
          <cell r="O855">
            <v>2.05236E-3</v>
          </cell>
          <cell r="P855">
            <v>0</v>
          </cell>
          <cell r="Q855">
            <v>0</v>
          </cell>
          <cell r="R855">
            <v>0</v>
          </cell>
          <cell r="S855">
            <v>0</v>
          </cell>
          <cell r="T855">
            <v>0</v>
          </cell>
          <cell r="U855">
            <v>0</v>
          </cell>
          <cell r="V855">
            <v>9.6201936000000016E-2</v>
          </cell>
        </row>
        <row r="856">
          <cell r="D856" t="str">
            <v>TURKEY-Total - Employee Expenses (T&amp;E), M$</v>
          </cell>
          <cell r="E856">
            <v>0.131412152</v>
          </cell>
          <cell r="F856">
            <v>1.1738800000000002E-3</v>
          </cell>
          <cell r="G856">
            <v>0.13258603199999999</v>
          </cell>
          <cell r="H856">
            <v>2.9031263999999998E-2</v>
          </cell>
          <cell r="I856">
            <v>1.5E-3</v>
          </cell>
          <cell r="J856">
            <v>8.3908479999999994E-3</v>
          </cell>
          <cell r="K856">
            <v>0</v>
          </cell>
          <cell r="L856">
            <v>9.890847999999999E-3</v>
          </cell>
          <cell r="M856">
            <v>0.379975856</v>
          </cell>
          <cell r="N856">
            <v>3.3000000000000002E-2</v>
          </cell>
          <cell r="O856">
            <v>0.41297585599999997</v>
          </cell>
          <cell r="P856">
            <v>3.5999999999999997E-2</v>
          </cell>
          <cell r="Q856">
            <v>0</v>
          </cell>
          <cell r="R856">
            <v>0</v>
          </cell>
          <cell r="S856">
            <v>0</v>
          </cell>
          <cell r="T856">
            <v>0</v>
          </cell>
          <cell r="U856">
            <v>0</v>
          </cell>
          <cell r="V856">
            <v>0.62048400000000004</v>
          </cell>
        </row>
        <row r="857">
          <cell r="D857" t="str">
            <v>TURKEY-Total - Training Expenses, M$</v>
          </cell>
          <cell r="E857">
            <v>8.6396000000000042E-4</v>
          </cell>
          <cell r="F857">
            <v>0</v>
          </cell>
          <cell r="G857">
            <v>8.6396000000000042E-4</v>
          </cell>
          <cell r="H857">
            <v>0</v>
          </cell>
          <cell r="I857">
            <v>1.439E-3</v>
          </cell>
          <cell r="J857">
            <v>2.1704239999999998E-3</v>
          </cell>
          <cell r="K857">
            <v>0</v>
          </cell>
          <cell r="L857">
            <v>3.609424E-3</v>
          </cell>
          <cell r="M857">
            <v>3.2000151999999997E-2</v>
          </cell>
          <cell r="N857">
            <v>1E-3</v>
          </cell>
          <cell r="O857">
            <v>3.3000151999999998E-2</v>
          </cell>
          <cell r="P857">
            <v>0</v>
          </cell>
          <cell r="Q857">
            <v>0</v>
          </cell>
          <cell r="R857">
            <v>0</v>
          </cell>
          <cell r="S857">
            <v>0</v>
          </cell>
          <cell r="T857">
            <v>0</v>
          </cell>
          <cell r="U857">
            <v>0</v>
          </cell>
          <cell r="V857">
            <v>3.7473536000000002E-2</v>
          </cell>
        </row>
        <row r="858">
          <cell r="D858" t="str">
            <v>TURKEY-Total - Consultancy/Professional Fees, M$</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row>
        <row r="859">
          <cell r="D859" t="str">
            <v>TURKEY-Advertising and Promotions, M$</v>
          </cell>
          <cell r="E859">
            <v>0</v>
          </cell>
          <cell r="F859">
            <v>0</v>
          </cell>
          <cell r="G859">
            <v>0</v>
          </cell>
          <cell r="H859">
            <v>0</v>
          </cell>
          <cell r="I859">
            <v>0</v>
          </cell>
          <cell r="J859">
            <v>0</v>
          </cell>
          <cell r="K859">
            <v>0</v>
          </cell>
          <cell r="L859">
            <v>0</v>
          </cell>
          <cell r="M859">
            <v>3.005789</v>
          </cell>
          <cell r="N859">
            <v>1.2160272000000001E-2</v>
          </cell>
          <cell r="O859">
            <v>3.0179492720000001</v>
          </cell>
          <cell r="P859">
            <v>0</v>
          </cell>
          <cell r="Q859">
            <v>0</v>
          </cell>
          <cell r="R859">
            <v>0</v>
          </cell>
          <cell r="S859">
            <v>0</v>
          </cell>
          <cell r="T859">
            <v>0</v>
          </cell>
          <cell r="U859">
            <v>0</v>
          </cell>
          <cell r="V859">
            <v>3.0179492720000001</v>
          </cell>
        </row>
        <row r="860">
          <cell r="D860" t="str">
            <v>TURKEY-Maintenance and Repairs, M$</v>
          </cell>
          <cell r="E860">
            <v>0.22698316800000001</v>
          </cell>
          <cell r="F860">
            <v>0</v>
          </cell>
          <cell r="G860">
            <v>0.22698316800000001</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0.22698316800000001</v>
          </cell>
        </row>
        <row r="861">
          <cell r="D861" t="str">
            <v>TURKEY-Depreciation, M$</v>
          </cell>
          <cell r="E861">
            <v>0</v>
          </cell>
          <cell r="F861">
            <v>0</v>
          </cell>
          <cell r="G861">
            <v>0</v>
          </cell>
          <cell r="H861">
            <v>6.7298399999999994E-2</v>
          </cell>
          <cell r="I861">
            <v>0</v>
          </cell>
          <cell r="J861">
            <v>0</v>
          </cell>
          <cell r="K861">
            <v>0</v>
          </cell>
          <cell r="L861">
            <v>0</v>
          </cell>
          <cell r="M861">
            <v>1.1000000000000001E-5</v>
          </cell>
          <cell r="N861">
            <v>0</v>
          </cell>
          <cell r="O861">
            <v>1.1000000000000001E-5</v>
          </cell>
          <cell r="P861">
            <v>0</v>
          </cell>
          <cell r="Q861">
            <v>0</v>
          </cell>
          <cell r="R861">
            <v>0</v>
          </cell>
          <cell r="S861">
            <v>0</v>
          </cell>
          <cell r="T861">
            <v>0</v>
          </cell>
          <cell r="U861">
            <v>0</v>
          </cell>
          <cell r="V861">
            <v>6.7309399999999991E-2</v>
          </cell>
        </row>
        <row r="862">
          <cell r="D862" t="str">
            <v>TURKEY-Energy, M$</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row>
        <row r="863">
          <cell r="D863" t="str">
            <v>TURKEY-Direct Allocations from Other Business Lines (eg. FM, Chem), $M</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row>
        <row r="864">
          <cell r="D864" t="str">
            <v>TURKEY-Freight Cost, M$</v>
          </cell>
          <cell r="E864">
            <v>0</v>
          </cell>
          <cell r="F864">
            <v>0</v>
          </cell>
          <cell r="G864">
            <v>0</v>
          </cell>
          <cell r="H864">
            <v>0</v>
          </cell>
          <cell r="I864">
            <v>0</v>
          </cell>
          <cell r="J864">
            <v>0</v>
          </cell>
          <cell r="K864">
            <v>0</v>
          </cell>
          <cell r="L864">
            <v>0</v>
          </cell>
          <cell r="M864">
            <v>0</v>
          </cell>
          <cell r="N864">
            <v>0</v>
          </cell>
          <cell r="O864">
            <v>0</v>
          </cell>
          <cell r="P864">
            <v>0</v>
          </cell>
          <cell r="Q864">
            <v>0</v>
          </cell>
          <cell r="R864">
            <v>0</v>
          </cell>
          <cell r="S864">
            <v>0</v>
          </cell>
          <cell r="T864">
            <v>0</v>
          </cell>
          <cell r="U864">
            <v>0</v>
          </cell>
          <cell r="V864">
            <v>0</v>
          </cell>
        </row>
        <row r="865">
          <cell r="D865" t="str">
            <v>TURKEY-Other Direct OPEX, M$</v>
          </cell>
          <cell r="E865">
            <v>2.4979947520000008</v>
          </cell>
          <cell r="F865">
            <v>2.3682746479999994</v>
          </cell>
          <cell r="G865">
            <v>4.8662694000000002</v>
          </cell>
          <cell r="H865">
            <v>0.193249376</v>
          </cell>
          <cell r="I865">
            <v>0</v>
          </cell>
          <cell r="J865">
            <v>0.10300812799999998</v>
          </cell>
          <cell r="K865">
            <v>0</v>
          </cell>
          <cell r="L865">
            <v>0.10300812799999998</v>
          </cell>
          <cell r="M865">
            <v>3.4011373039999997</v>
          </cell>
          <cell r="N865">
            <v>0.249939512</v>
          </cell>
          <cell r="O865">
            <v>3.6510768159999998</v>
          </cell>
          <cell r="P865">
            <v>1.6046792000000001E-2</v>
          </cell>
          <cell r="Q865">
            <v>0</v>
          </cell>
          <cell r="R865">
            <v>2.198064E-3</v>
          </cell>
          <cell r="S865">
            <v>0</v>
          </cell>
          <cell r="T865">
            <v>2.198064E-3</v>
          </cell>
          <cell r="U865">
            <v>4.5358696000000004E-2</v>
          </cell>
          <cell r="V865">
            <v>8.8772072719999962</v>
          </cell>
        </row>
        <row r="866">
          <cell r="D866" t="str">
            <v>TURKEY-SQUEEZE OTHER DIRECT, M$</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-1.2134640000000019</v>
          </cell>
          <cell r="V866">
            <v>-1.2134640000000019</v>
          </cell>
        </row>
        <row r="867">
          <cell r="D867" t="str">
            <v>TURKEY-Total XOM and Contractor Headcount, YE#</v>
          </cell>
          <cell r="E867">
            <v>77</v>
          </cell>
          <cell r="F867">
            <v>12</v>
          </cell>
          <cell r="G867">
            <v>89</v>
          </cell>
          <cell r="H867">
            <v>17</v>
          </cell>
          <cell r="I867">
            <v>1</v>
          </cell>
          <cell r="J867">
            <v>7</v>
          </cell>
          <cell r="K867">
            <v>0</v>
          </cell>
          <cell r="L867">
            <v>8</v>
          </cell>
          <cell r="M867">
            <v>29</v>
          </cell>
          <cell r="N867">
            <v>4</v>
          </cell>
          <cell r="O867">
            <v>33</v>
          </cell>
          <cell r="P867">
            <v>3</v>
          </cell>
          <cell r="Q867">
            <v>0</v>
          </cell>
          <cell r="R867">
            <v>0</v>
          </cell>
          <cell r="S867">
            <v>0</v>
          </cell>
          <cell r="T867">
            <v>0</v>
          </cell>
          <cell r="U867">
            <v>5</v>
          </cell>
          <cell r="V867">
            <v>155</v>
          </cell>
        </row>
        <row r="868">
          <cell r="D868" t="str">
            <v>TURKEY-Total XOM Headcount, YE, #</v>
          </cell>
          <cell r="E868">
            <v>38</v>
          </cell>
          <cell r="F868">
            <v>3</v>
          </cell>
          <cell r="G868">
            <v>41</v>
          </cell>
          <cell r="H868">
            <v>12</v>
          </cell>
          <cell r="I868">
            <v>1</v>
          </cell>
          <cell r="J868">
            <v>7</v>
          </cell>
          <cell r="K868">
            <v>0</v>
          </cell>
          <cell r="L868">
            <v>8</v>
          </cell>
          <cell r="M868">
            <v>28</v>
          </cell>
          <cell r="N868">
            <v>4</v>
          </cell>
          <cell r="O868">
            <v>32</v>
          </cell>
          <cell r="P868">
            <v>3</v>
          </cell>
          <cell r="Q868">
            <v>0</v>
          </cell>
          <cell r="R868">
            <v>0</v>
          </cell>
          <cell r="S868">
            <v>0</v>
          </cell>
          <cell r="T868">
            <v>0</v>
          </cell>
          <cell r="U868">
            <v>3</v>
          </cell>
          <cell r="V868">
            <v>99</v>
          </cell>
        </row>
        <row r="869">
          <cell r="D869" t="str">
            <v>TURKEY-Contractor Headcount, YE, #</v>
          </cell>
          <cell r="E869">
            <v>39</v>
          </cell>
          <cell r="F869">
            <v>9</v>
          </cell>
          <cell r="G869">
            <v>48</v>
          </cell>
          <cell r="H869">
            <v>5</v>
          </cell>
          <cell r="I869">
            <v>0</v>
          </cell>
          <cell r="J869">
            <v>0</v>
          </cell>
          <cell r="K869">
            <v>0</v>
          </cell>
          <cell r="L869">
            <v>0</v>
          </cell>
          <cell r="M869">
            <v>1</v>
          </cell>
          <cell r="N869">
            <v>0</v>
          </cell>
          <cell r="O869">
            <v>1</v>
          </cell>
          <cell r="P869">
            <v>0</v>
          </cell>
          <cell r="Q869">
            <v>0</v>
          </cell>
          <cell r="R869">
            <v>0</v>
          </cell>
          <cell r="S869">
            <v>0</v>
          </cell>
          <cell r="T869">
            <v>0</v>
          </cell>
          <cell r="U869">
            <v>2</v>
          </cell>
          <cell r="V869">
            <v>56</v>
          </cell>
        </row>
        <row r="870">
          <cell r="D870" t="str">
            <v>UK-Total - Direct  Opex, M$</v>
          </cell>
          <cell r="E870">
            <v>18.945619642029577</v>
          </cell>
          <cell r="F870">
            <v>27.467055015819959</v>
          </cell>
          <cell r="G870">
            <v>46.412674657849543</v>
          </cell>
          <cell r="H870">
            <v>4.764918851620001</v>
          </cell>
          <cell r="I870">
            <v>-4.2942903230000051E-2</v>
          </cell>
          <cell r="J870">
            <v>0.44084206473318505</v>
          </cell>
          <cell r="K870">
            <v>0</v>
          </cell>
          <cell r="L870">
            <v>0.39789916150318527</v>
          </cell>
          <cell r="M870">
            <v>36.811104437322129</v>
          </cell>
          <cell r="N870">
            <v>1.6720341624406001</v>
          </cell>
          <cell r="O870">
            <v>38.483138599762725</v>
          </cell>
          <cell r="P870">
            <v>0.33212845590000051</v>
          </cell>
          <cell r="Q870">
            <v>0.42128484138740008</v>
          </cell>
          <cell r="R870">
            <v>0.39733754260739967</v>
          </cell>
          <cell r="S870">
            <v>2.8024680129311044</v>
          </cell>
          <cell r="T870">
            <v>3.6210903969259034</v>
          </cell>
          <cell r="U870">
            <v>-2.2585602119270747</v>
          </cell>
          <cell r="V870">
            <v>91.753289911634283</v>
          </cell>
        </row>
        <row r="871">
          <cell r="D871" t="str">
            <v>UK-Total - Salaries, Wage and Benefits, M$</v>
          </cell>
          <cell r="E871">
            <v>10.981993142181857</v>
          </cell>
          <cell r="F871">
            <v>2.3678334747501832</v>
          </cell>
          <cell r="G871">
            <v>13.349826616932042</v>
          </cell>
          <cell r="H871">
            <v>4.0219315089300007</v>
          </cell>
          <cell r="I871">
            <v>0.755</v>
          </cell>
          <cell r="J871">
            <v>0.35368487569689233</v>
          </cell>
          <cell r="K871">
            <v>0</v>
          </cell>
          <cell r="L871">
            <v>1.1086848756968923</v>
          </cell>
          <cell r="M871">
            <v>16.107417402587</v>
          </cell>
          <cell r="N871">
            <v>1.9984502913517002</v>
          </cell>
          <cell r="O871">
            <v>18.105867693938698</v>
          </cell>
          <cell r="P871">
            <v>0.29522845590000052</v>
          </cell>
          <cell r="Q871">
            <v>0.44139963097000001</v>
          </cell>
          <cell r="R871">
            <v>0.19534016647810004</v>
          </cell>
          <cell r="S871">
            <v>1.1974854951009999</v>
          </cell>
          <cell r="T871">
            <v>1.8342252925490998</v>
          </cell>
          <cell r="U871">
            <v>4.7726478248598418</v>
          </cell>
          <cell r="V871">
            <v>43.488412268806577</v>
          </cell>
        </row>
        <row r="872">
          <cell r="D872" t="str">
            <v>UK-Total - XOM Employee SWB, M$</v>
          </cell>
          <cell r="E872">
            <v>7.1803286364898335</v>
          </cell>
          <cell r="F872">
            <v>2.4214820609749261</v>
          </cell>
          <cell r="G872">
            <v>9.6018106974647601</v>
          </cell>
          <cell r="H872">
            <v>2.2387215974100001</v>
          </cell>
          <cell r="I872">
            <v>0.755</v>
          </cell>
          <cell r="J872">
            <v>0.22215177159139785</v>
          </cell>
          <cell r="K872">
            <v>0</v>
          </cell>
          <cell r="L872">
            <v>0.97715177159139788</v>
          </cell>
          <cell r="M872">
            <v>11.677086220553999</v>
          </cell>
          <cell r="N872">
            <v>1.9870688236117002</v>
          </cell>
          <cell r="O872">
            <v>13.6641550441657</v>
          </cell>
          <cell r="P872">
            <v>0.29522845590000052</v>
          </cell>
          <cell r="Q872">
            <v>0.44139963097000001</v>
          </cell>
          <cell r="R872">
            <v>0.19534016647810004</v>
          </cell>
          <cell r="S872">
            <v>1.1904994125199999</v>
          </cell>
          <cell r="T872">
            <v>1.8272392099680999</v>
          </cell>
          <cell r="U872">
            <v>4.4354715603153263</v>
          </cell>
          <cell r="V872">
            <v>33.039778336815289</v>
          </cell>
        </row>
        <row r="873">
          <cell r="D873" t="str">
            <v>UK-Total - Contract Employee SWB, M$</v>
          </cell>
          <cell r="E873">
            <v>3.801664505692024</v>
          </cell>
          <cell r="F873">
            <v>-5.3648586224743E-2</v>
          </cell>
          <cell r="G873">
            <v>3.7480159194672811</v>
          </cell>
          <cell r="H873">
            <v>1.7832099115200002</v>
          </cell>
          <cell r="I873">
            <v>0</v>
          </cell>
          <cell r="J873">
            <v>0.13153310410549451</v>
          </cell>
          <cell r="K873">
            <v>0</v>
          </cell>
          <cell r="L873">
            <v>0.13153310410549451</v>
          </cell>
          <cell r="M873">
            <v>4.430331182033</v>
          </cell>
          <cell r="N873">
            <v>1.138146774E-2</v>
          </cell>
          <cell r="O873">
            <v>4.4417126497729997</v>
          </cell>
          <cell r="P873">
            <v>0</v>
          </cell>
          <cell r="Q873">
            <v>0</v>
          </cell>
          <cell r="R873">
            <v>0</v>
          </cell>
          <cell r="S873">
            <v>6.9860825810000001E-3</v>
          </cell>
          <cell r="T873">
            <v>6.9860825810000001E-3</v>
          </cell>
          <cell r="U873">
            <v>0.33717626454451599</v>
          </cell>
          <cell r="V873">
            <v>10.44863393199129</v>
          </cell>
        </row>
        <row r="874">
          <cell r="D874" t="str">
            <v>UK-Total - Employee Expenses (T&amp;E), M$</v>
          </cell>
          <cell r="E874">
            <v>0.30789777712158811</v>
          </cell>
          <cell r="F874">
            <v>3.7154270955973054E-2</v>
          </cell>
          <cell r="G874">
            <v>0.34505204807756118</v>
          </cell>
          <cell r="H874">
            <v>4.8940668381999994E-2</v>
          </cell>
          <cell r="I874">
            <v>0.14330000000000001</v>
          </cell>
          <cell r="J874">
            <v>5.0691474193548377E-3</v>
          </cell>
          <cell r="K874">
            <v>0</v>
          </cell>
          <cell r="L874">
            <v>0.14836914741935484</v>
          </cell>
          <cell r="M874">
            <v>1.5065969063858242</v>
          </cell>
          <cell r="N874">
            <v>0.36179671000000002</v>
          </cell>
          <cell r="O874">
            <v>1.8683936163858244</v>
          </cell>
          <cell r="P874">
            <v>3.6899999999999974E-2</v>
          </cell>
          <cell r="Q874">
            <v>4.496043903E-2</v>
          </cell>
          <cell r="R874">
            <v>2.5363381615999998E-2</v>
          </cell>
          <cell r="S874">
            <v>0.1289134042</v>
          </cell>
          <cell r="T874">
            <v>0.19923722484599998</v>
          </cell>
          <cell r="U874">
            <v>0.36293457803870899</v>
          </cell>
          <cell r="V874">
            <v>3.0098272831494497</v>
          </cell>
        </row>
        <row r="875">
          <cell r="D875" t="str">
            <v>UK-Total - Training Expenses, M$</v>
          </cell>
          <cell r="E875">
            <v>2.5403864516129033E-3</v>
          </cell>
          <cell r="F875">
            <v>2.6977074193548383E-3</v>
          </cell>
          <cell r="G875">
            <v>5.2380938709677416E-3</v>
          </cell>
          <cell r="H875">
            <v>0</v>
          </cell>
          <cell r="I875">
            <v>0</v>
          </cell>
          <cell r="J875">
            <v>0</v>
          </cell>
          <cell r="K875">
            <v>0</v>
          </cell>
          <cell r="L875">
            <v>0</v>
          </cell>
          <cell r="M875">
            <v>2.5403864520000003E-3</v>
          </cell>
          <cell r="N875">
            <v>0</v>
          </cell>
          <cell r="O875">
            <v>2.5403864520000003E-3</v>
          </cell>
          <cell r="P875">
            <v>0</v>
          </cell>
          <cell r="Q875">
            <v>0</v>
          </cell>
          <cell r="R875">
            <v>0</v>
          </cell>
          <cell r="S875">
            <v>7.9585364520000004E-3</v>
          </cell>
          <cell r="T875">
            <v>7.9585364520000004E-3</v>
          </cell>
          <cell r="U875">
            <v>0</v>
          </cell>
          <cell r="V875">
            <v>1.5737016774967742E-2</v>
          </cell>
        </row>
        <row r="876">
          <cell r="D876" t="str">
            <v>UK-Total - Consultancy/Professional Fees, M$</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row>
        <row r="877">
          <cell r="D877" t="str">
            <v>UK-Advertising and Promotions, M$</v>
          </cell>
          <cell r="E877">
            <v>0</v>
          </cell>
          <cell r="F877">
            <v>0</v>
          </cell>
          <cell r="G877">
            <v>0</v>
          </cell>
          <cell r="H877">
            <v>0</v>
          </cell>
          <cell r="I877">
            <v>0</v>
          </cell>
          <cell r="J877">
            <v>0</v>
          </cell>
          <cell r="K877">
            <v>0</v>
          </cell>
          <cell r="L877">
            <v>0</v>
          </cell>
          <cell r="M877">
            <v>4.1140410000000003</v>
          </cell>
          <cell r="N877">
            <v>0</v>
          </cell>
          <cell r="O877">
            <v>4.1140410000000003</v>
          </cell>
          <cell r="P877">
            <v>0</v>
          </cell>
          <cell r="Q877">
            <v>0</v>
          </cell>
          <cell r="R877">
            <v>0</v>
          </cell>
          <cell r="S877">
            <v>3.2000000000000001E-2</v>
          </cell>
          <cell r="T877">
            <v>3.2000000000000001E-2</v>
          </cell>
          <cell r="U877">
            <v>0</v>
          </cell>
          <cell r="V877">
            <v>4.1460410000000003</v>
          </cell>
        </row>
        <row r="878">
          <cell r="D878" t="str">
            <v>UK-Maintenance and Repairs, M$</v>
          </cell>
          <cell r="E878">
            <v>8.2726510839560438E-2</v>
          </cell>
          <cell r="F878">
            <v>9.9983843225806446E-2</v>
          </cell>
          <cell r="G878">
            <v>0.1827103540653669</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0.1827103540653669</v>
          </cell>
        </row>
        <row r="879">
          <cell r="D879" t="str">
            <v>UK-Depreciation, M$</v>
          </cell>
          <cell r="E879">
            <v>0</v>
          </cell>
          <cell r="F879">
            <v>0</v>
          </cell>
          <cell r="G879">
            <v>0</v>
          </cell>
          <cell r="H879">
            <v>0.14401341935499998</v>
          </cell>
          <cell r="I879">
            <v>1.056609677E-2</v>
          </cell>
          <cell r="J879">
            <v>0</v>
          </cell>
          <cell r="K879">
            <v>0</v>
          </cell>
          <cell r="L879">
            <v>1.056609677E-2</v>
          </cell>
          <cell r="M879">
            <v>3.1000000000000001E-5</v>
          </cell>
          <cell r="N879">
            <v>0</v>
          </cell>
          <cell r="O879">
            <v>3.1000000000000001E-5</v>
          </cell>
          <cell r="P879">
            <v>0</v>
          </cell>
          <cell r="Q879">
            <v>0</v>
          </cell>
          <cell r="R879">
            <v>0</v>
          </cell>
          <cell r="S879">
            <v>0</v>
          </cell>
          <cell r="T879">
            <v>0</v>
          </cell>
          <cell r="U879">
            <v>0.59743693547419396</v>
          </cell>
          <cell r="V879">
            <v>0.75204745159919395</v>
          </cell>
        </row>
        <row r="880">
          <cell r="D880" t="str">
            <v>UK-Energy, M$</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row>
        <row r="881">
          <cell r="D881" t="str">
            <v>UK-Direct Allocations from Other Business Lines (eg. FM, Chem), $M</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row>
        <row r="882">
          <cell r="D882" t="str">
            <v>UK-Freight Cost, M$</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row>
        <row r="883">
          <cell r="D883" t="str">
            <v>UK-Other Direct OPEX, M$</v>
          </cell>
          <cell r="E883">
            <v>7.5704618254349576</v>
          </cell>
          <cell r="F883">
            <v>24.959385719468642</v>
          </cell>
          <cell r="G883">
            <v>32.529847544903603</v>
          </cell>
          <cell r="H883">
            <v>0.55003325495300004</v>
          </cell>
          <cell r="I883">
            <v>-0.95180900000000002</v>
          </cell>
          <cell r="J883">
            <v>8.2088041616937904E-2</v>
          </cell>
          <cell r="K883">
            <v>0</v>
          </cell>
          <cell r="L883">
            <v>-0.86972095838306207</v>
          </cell>
          <cell r="M883">
            <v>15.080477741897303</v>
          </cell>
          <cell r="N883">
            <v>-0.68821283891110019</v>
          </cell>
          <cell r="O883">
            <v>14.392264902986202</v>
          </cell>
          <cell r="P883">
            <v>0</v>
          </cell>
          <cell r="Q883">
            <v>-6.5075228612599983E-2</v>
          </cell>
          <cell r="R883">
            <v>0.17663399451329964</v>
          </cell>
          <cell r="S883">
            <v>1.4361105771781042</v>
          </cell>
          <cell r="T883">
            <v>1.5476693430788038</v>
          </cell>
          <cell r="U883">
            <v>-3.7379064292998003</v>
          </cell>
          <cell r="V883">
            <v>44.412187658238757</v>
          </cell>
        </row>
        <row r="884">
          <cell r="D884" t="str">
            <v>UK-SQUEEZE OTHER DIRECT, M$</v>
          </cell>
          <cell r="E884">
            <v>0</v>
          </cell>
          <cell r="F884">
            <v>0</v>
          </cell>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-4.2536731210000198</v>
          </cell>
          <cell r="V884">
            <v>-4.2536731210000198</v>
          </cell>
        </row>
        <row r="885">
          <cell r="D885" t="str">
            <v>UK-Total XOM and Contractor Headcount, YE#</v>
          </cell>
          <cell r="E885">
            <v>193</v>
          </cell>
          <cell r="F885">
            <v>45</v>
          </cell>
          <cell r="G885">
            <v>238</v>
          </cell>
          <cell r="H885">
            <v>61</v>
          </cell>
          <cell r="I885">
            <v>4</v>
          </cell>
          <cell r="J885">
            <v>4</v>
          </cell>
          <cell r="K885">
            <v>0</v>
          </cell>
          <cell r="L885">
            <v>8</v>
          </cell>
          <cell r="M885">
            <v>140</v>
          </cell>
          <cell r="N885">
            <v>23</v>
          </cell>
          <cell r="O885">
            <v>163</v>
          </cell>
          <cell r="P885">
            <v>8</v>
          </cell>
          <cell r="Q885">
            <v>2</v>
          </cell>
          <cell r="R885">
            <v>2</v>
          </cell>
          <cell r="S885">
            <v>9</v>
          </cell>
          <cell r="T885">
            <v>13</v>
          </cell>
          <cell r="U885">
            <v>4</v>
          </cell>
          <cell r="V885">
            <v>495</v>
          </cell>
        </row>
        <row r="886">
          <cell r="D886" t="str">
            <v>UK-Total XOM Headcount, YE, #</v>
          </cell>
          <cell r="E886">
            <v>172</v>
          </cell>
          <cell r="F886">
            <v>37</v>
          </cell>
          <cell r="G886">
            <v>209</v>
          </cell>
          <cell r="H886">
            <v>52</v>
          </cell>
          <cell r="I886">
            <v>4</v>
          </cell>
          <cell r="J886">
            <v>3</v>
          </cell>
          <cell r="K886">
            <v>0</v>
          </cell>
          <cell r="L886">
            <v>7</v>
          </cell>
          <cell r="M886">
            <v>135</v>
          </cell>
          <cell r="N886">
            <v>23</v>
          </cell>
          <cell r="O886">
            <v>158</v>
          </cell>
          <cell r="P886">
            <v>8</v>
          </cell>
          <cell r="Q886">
            <v>2</v>
          </cell>
          <cell r="R886">
            <v>2</v>
          </cell>
          <cell r="S886">
            <v>9</v>
          </cell>
          <cell r="T886">
            <v>13</v>
          </cell>
          <cell r="U886">
            <v>4</v>
          </cell>
          <cell r="V886">
            <v>451</v>
          </cell>
        </row>
        <row r="887">
          <cell r="D887" t="str">
            <v>UK-Contractor Headcount, YE, #</v>
          </cell>
          <cell r="E887">
            <v>21</v>
          </cell>
          <cell r="F887">
            <v>8</v>
          </cell>
          <cell r="G887">
            <v>29</v>
          </cell>
          <cell r="H887">
            <v>9</v>
          </cell>
          <cell r="I887">
            <v>0</v>
          </cell>
          <cell r="J887">
            <v>1</v>
          </cell>
          <cell r="K887">
            <v>0</v>
          </cell>
          <cell r="L887">
            <v>1</v>
          </cell>
          <cell r="M887">
            <v>5</v>
          </cell>
          <cell r="N887">
            <v>0</v>
          </cell>
          <cell r="O887">
            <v>5</v>
          </cell>
          <cell r="P887">
            <v>0</v>
          </cell>
          <cell r="Q887">
            <v>0</v>
          </cell>
          <cell r="R887">
            <v>0</v>
          </cell>
          <cell r="S887">
            <v>0</v>
          </cell>
          <cell r="T887">
            <v>0</v>
          </cell>
          <cell r="U887">
            <v>0</v>
          </cell>
          <cell r="V887">
            <v>44</v>
          </cell>
        </row>
        <row r="888">
          <cell r="D888" t="str">
            <v>UKRAINE-Total - Direct  Opex, M$</v>
          </cell>
          <cell r="E888">
            <v>0</v>
          </cell>
          <cell r="F888">
            <v>0.15</v>
          </cell>
          <cell r="G888">
            <v>0.15</v>
          </cell>
          <cell r="H888">
            <v>8.2299999999999998E-2</v>
          </cell>
          <cell r="I888">
            <v>0</v>
          </cell>
          <cell r="J888">
            <v>0</v>
          </cell>
          <cell r="K888">
            <v>0</v>
          </cell>
          <cell r="L888">
            <v>0</v>
          </cell>
          <cell r="M888">
            <v>2.3779789999999998</v>
          </cell>
          <cell r="N888">
            <v>0</v>
          </cell>
          <cell r="O888">
            <v>2.3779789999999998</v>
          </cell>
          <cell r="P888">
            <v>0</v>
          </cell>
          <cell r="Q888">
            <v>0</v>
          </cell>
          <cell r="R888">
            <v>0</v>
          </cell>
          <cell r="S888">
            <v>0</v>
          </cell>
          <cell r="T888">
            <v>0</v>
          </cell>
          <cell r="U888">
            <v>8.7000000000000008E-2</v>
          </cell>
          <cell r="V888">
            <v>2.697279</v>
          </cell>
        </row>
        <row r="889">
          <cell r="D889" t="str">
            <v>UKRAINE-Total - Salaries, Wage and Benefits, M$</v>
          </cell>
          <cell r="E889">
            <v>0</v>
          </cell>
          <cell r="F889">
            <v>0</v>
          </cell>
          <cell r="G889">
            <v>0</v>
          </cell>
          <cell r="H889">
            <v>2.8000000000000001E-2</v>
          </cell>
          <cell r="I889">
            <v>0</v>
          </cell>
          <cell r="J889">
            <v>0</v>
          </cell>
          <cell r="K889">
            <v>0</v>
          </cell>
          <cell r="L889">
            <v>0</v>
          </cell>
          <cell r="M889">
            <v>0.24500999999999998</v>
          </cell>
          <cell r="N889">
            <v>0</v>
          </cell>
          <cell r="O889">
            <v>0.24500999999999998</v>
          </cell>
          <cell r="P889">
            <v>0</v>
          </cell>
          <cell r="Q889">
            <v>0</v>
          </cell>
          <cell r="R889">
            <v>0</v>
          </cell>
          <cell r="S889">
            <v>0</v>
          </cell>
          <cell r="T889">
            <v>0</v>
          </cell>
          <cell r="U889">
            <v>6.7000000000000004E-2</v>
          </cell>
          <cell r="V889">
            <v>0.34000999999999998</v>
          </cell>
        </row>
        <row r="890">
          <cell r="D890" t="str">
            <v>UKRAINE-Total - XOM Employee SWB, M$</v>
          </cell>
          <cell r="E890">
            <v>0</v>
          </cell>
          <cell r="F890">
            <v>0</v>
          </cell>
          <cell r="G890">
            <v>0</v>
          </cell>
          <cell r="H890">
            <v>2.8000000000000001E-2</v>
          </cell>
          <cell r="I890">
            <v>0</v>
          </cell>
          <cell r="J890">
            <v>0</v>
          </cell>
          <cell r="K890">
            <v>0</v>
          </cell>
          <cell r="L890">
            <v>0</v>
          </cell>
          <cell r="M890">
            <v>0.24500999999999998</v>
          </cell>
          <cell r="N890">
            <v>0</v>
          </cell>
          <cell r="O890">
            <v>0.24500999999999998</v>
          </cell>
          <cell r="P890">
            <v>0</v>
          </cell>
          <cell r="Q890">
            <v>0</v>
          </cell>
          <cell r="R890">
            <v>0</v>
          </cell>
          <cell r="S890">
            <v>0</v>
          </cell>
          <cell r="T890">
            <v>0</v>
          </cell>
          <cell r="U890">
            <v>6.7000000000000004E-2</v>
          </cell>
          <cell r="V890">
            <v>0.34000999999999998</v>
          </cell>
        </row>
        <row r="891">
          <cell r="D891" t="str">
            <v>UKRAINE-Total - Contract Employee SWB, M$</v>
          </cell>
          <cell r="E891">
            <v>0</v>
          </cell>
          <cell r="F891">
            <v>0</v>
          </cell>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row>
        <row r="892">
          <cell r="D892" t="str">
            <v>UKRAINE-Total - Employee Expenses (T&amp;E), M$</v>
          </cell>
          <cell r="E892">
            <v>0</v>
          </cell>
          <cell r="F892">
            <v>0</v>
          </cell>
          <cell r="G892">
            <v>0</v>
          </cell>
          <cell r="H892">
            <v>0.01</v>
          </cell>
          <cell r="I892">
            <v>0</v>
          </cell>
          <cell r="J892">
            <v>0</v>
          </cell>
          <cell r="K892">
            <v>0</v>
          </cell>
          <cell r="L892">
            <v>0</v>
          </cell>
          <cell r="M892">
            <v>0.22199999999999998</v>
          </cell>
          <cell r="N892">
            <v>0</v>
          </cell>
          <cell r="O892">
            <v>0.22199999999999998</v>
          </cell>
          <cell r="P892">
            <v>0</v>
          </cell>
          <cell r="Q892">
            <v>0</v>
          </cell>
          <cell r="R892">
            <v>0</v>
          </cell>
          <cell r="S892">
            <v>0</v>
          </cell>
          <cell r="T892">
            <v>0</v>
          </cell>
          <cell r="U892">
            <v>8.0000000000000002E-3</v>
          </cell>
          <cell r="V892">
            <v>0.24</v>
          </cell>
        </row>
        <row r="893">
          <cell r="D893" t="str">
            <v>UKRAINE-Total - Training Expenses, M$</v>
          </cell>
          <cell r="E893">
            <v>0</v>
          </cell>
          <cell r="F893">
            <v>0</v>
          </cell>
          <cell r="G893">
            <v>0</v>
          </cell>
          <cell r="H893">
            <v>2E-3</v>
          </cell>
          <cell r="I893">
            <v>0</v>
          </cell>
          <cell r="J893">
            <v>0</v>
          </cell>
          <cell r="K893">
            <v>0</v>
          </cell>
          <cell r="L893">
            <v>0</v>
          </cell>
          <cell r="M893">
            <v>0.01</v>
          </cell>
          <cell r="N893">
            <v>0</v>
          </cell>
          <cell r="O893">
            <v>0.01</v>
          </cell>
          <cell r="P893">
            <v>0</v>
          </cell>
          <cell r="Q893">
            <v>0</v>
          </cell>
          <cell r="R893">
            <v>0</v>
          </cell>
          <cell r="S893">
            <v>0</v>
          </cell>
          <cell r="T893">
            <v>0</v>
          </cell>
          <cell r="U893">
            <v>3.0000000000000001E-3</v>
          </cell>
          <cell r="V893">
            <v>1.4999999999999999E-2</v>
          </cell>
        </row>
        <row r="894">
          <cell r="D894" t="str">
            <v>UKRAINE-Total - Consultancy/Professional Fees, M$</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row>
        <row r="895">
          <cell r="D895" t="str">
            <v>UKRAINE-Advertising and Promotions, M$</v>
          </cell>
          <cell r="E895">
            <v>0</v>
          </cell>
          <cell r="F895">
            <v>0</v>
          </cell>
          <cell r="G895">
            <v>0</v>
          </cell>
          <cell r="H895">
            <v>0</v>
          </cell>
          <cell r="I895">
            <v>0</v>
          </cell>
          <cell r="J895">
            <v>0</v>
          </cell>
          <cell r="K895">
            <v>0</v>
          </cell>
          <cell r="L895">
            <v>0</v>
          </cell>
          <cell r="M895">
            <v>0.75994899999999999</v>
          </cell>
          <cell r="N895">
            <v>0</v>
          </cell>
          <cell r="O895">
            <v>0.75994899999999999</v>
          </cell>
          <cell r="P895">
            <v>0</v>
          </cell>
          <cell r="Q895">
            <v>0</v>
          </cell>
          <cell r="R895">
            <v>0</v>
          </cell>
          <cell r="S895">
            <v>0</v>
          </cell>
          <cell r="T895">
            <v>0</v>
          </cell>
          <cell r="U895">
            <v>0</v>
          </cell>
          <cell r="V895">
            <v>0.75994899999999999</v>
          </cell>
        </row>
        <row r="896">
          <cell r="D896" t="str">
            <v>UKRAINE-Maintenance and Repairs, M$</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row>
        <row r="897">
          <cell r="D897" t="str">
            <v>UKRAINE-Depreciation, M$</v>
          </cell>
          <cell r="E897">
            <v>0</v>
          </cell>
          <cell r="F897">
            <v>0</v>
          </cell>
          <cell r="G897">
            <v>0</v>
          </cell>
          <cell r="H897">
            <v>0</v>
          </cell>
          <cell r="I897">
            <v>0</v>
          </cell>
          <cell r="J897">
            <v>0</v>
          </cell>
          <cell r="K897">
            <v>0</v>
          </cell>
          <cell r="L897">
            <v>0</v>
          </cell>
          <cell r="M897">
            <v>2.0000000000000002E-5</v>
          </cell>
          <cell r="N897">
            <v>0</v>
          </cell>
          <cell r="O897">
            <v>2.0000000000000002E-5</v>
          </cell>
          <cell r="P897">
            <v>0</v>
          </cell>
          <cell r="Q897">
            <v>0</v>
          </cell>
          <cell r="R897">
            <v>0</v>
          </cell>
          <cell r="S897">
            <v>0</v>
          </cell>
          <cell r="T897">
            <v>0</v>
          </cell>
          <cell r="U897">
            <v>0</v>
          </cell>
          <cell r="V897">
            <v>2.0000000000000002E-5</v>
          </cell>
        </row>
        <row r="898">
          <cell r="D898" t="str">
            <v>UKRAINE-Energy, M$</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row>
        <row r="899">
          <cell r="D899" t="str">
            <v>UKRAINE-Direct Allocations from Other Business Lines (eg. FM, Chem), $M</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row>
        <row r="900">
          <cell r="D900" t="str">
            <v>UKRAINE-Freight Cost, M$</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row>
        <row r="901">
          <cell r="D901" t="str">
            <v>UKRAINE-Other Direct OPEX, M$</v>
          </cell>
          <cell r="E901">
            <v>0</v>
          </cell>
          <cell r="F901">
            <v>0.15</v>
          </cell>
          <cell r="G901">
            <v>0.15</v>
          </cell>
          <cell r="H901">
            <v>4.2299999999999997E-2</v>
          </cell>
          <cell r="I901">
            <v>0</v>
          </cell>
          <cell r="J901">
            <v>0</v>
          </cell>
          <cell r="K901">
            <v>0</v>
          </cell>
          <cell r="L901">
            <v>0</v>
          </cell>
          <cell r="M901">
            <v>1.141</v>
          </cell>
          <cell r="N901">
            <v>0</v>
          </cell>
          <cell r="O901">
            <v>1.141</v>
          </cell>
          <cell r="P901">
            <v>0</v>
          </cell>
          <cell r="Q901">
            <v>0</v>
          </cell>
          <cell r="R901">
            <v>0</v>
          </cell>
          <cell r="S901">
            <v>0</v>
          </cell>
          <cell r="T901">
            <v>0</v>
          </cell>
          <cell r="U901">
            <v>8.9999999999999993E-3</v>
          </cell>
          <cell r="V901">
            <v>1.3422999999999998</v>
          </cell>
        </row>
        <row r="902">
          <cell r="D902" t="str">
            <v>UKRAINE-SQUEEZE OTHER DIRECT, M$</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row>
        <row r="903">
          <cell r="D903" t="str">
            <v>UKRAINE-Total XOM and Contractor Headcount, YE#</v>
          </cell>
          <cell r="E903">
            <v>0</v>
          </cell>
          <cell r="F903">
            <v>0</v>
          </cell>
          <cell r="G903">
            <v>0</v>
          </cell>
          <cell r="H903">
            <v>2</v>
          </cell>
          <cell r="I903">
            <v>0</v>
          </cell>
          <cell r="J903">
            <v>0</v>
          </cell>
          <cell r="K903">
            <v>0</v>
          </cell>
          <cell r="L903">
            <v>0</v>
          </cell>
          <cell r="M903">
            <v>9</v>
          </cell>
          <cell r="N903">
            <v>0</v>
          </cell>
          <cell r="O903">
            <v>9</v>
          </cell>
          <cell r="P903">
            <v>0</v>
          </cell>
          <cell r="Q903">
            <v>0</v>
          </cell>
          <cell r="R903">
            <v>0</v>
          </cell>
          <cell r="S903">
            <v>0</v>
          </cell>
          <cell r="T903">
            <v>0</v>
          </cell>
          <cell r="U903">
            <v>3</v>
          </cell>
          <cell r="V903">
            <v>14</v>
          </cell>
        </row>
        <row r="904">
          <cell r="D904" t="str">
            <v>UKRAINE-Total XOM Headcount, YE, #</v>
          </cell>
          <cell r="E904">
            <v>0</v>
          </cell>
          <cell r="F904">
            <v>0</v>
          </cell>
          <cell r="G904">
            <v>0</v>
          </cell>
          <cell r="H904">
            <v>2</v>
          </cell>
          <cell r="I904">
            <v>0</v>
          </cell>
          <cell r="J904">
            <v>0</v>
          </cell>
          <cell r="K904">
            <v>0</v>
          </cell>
          <cell r="L904">
            <v>0</v>
          </cell>
          <cell r="M904">
            <v>9</v>
          </cell>
          <cell r="N904">
            <v>0</v>
          </cell>
          <cell r="O904">
            <v>9</v>
          </cell>
          <cell r="P904">
            <v>0</v>
          </cell>
          <cell r="Q904">
            <v>0</v>
          </cell>
          <cell r="R904">
            <v>0</v>
          </cell>
          <cell r="S904">
            <v>0</v>
          </cell>
          <cell r="T904">
            <v>0</v>
          </cell>
          <cell r="U904">
            <v>2</v>
          </cell>
          <cell r="V904">
            <v>13</v>
          </cell>
        </row>
        <row r="905">
          <cell r="D905" t="str">
            <v>UKRAINE-Contractor Headcount, YE, #</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1</v>
          </cell>
          <cell r="V905">
            <v>1</v>
          </cell>
        </row>
        <row r="906">
          <cell r="D906" t="str">
            <v>TRADER - EUROPE-Total - Direct  Opex, M$</v>
          </cell>
          <cell r="E906">
            <v>0</v>
          </cell>
          <cell r="F906">
            <v>0</v>
          </cell>
          <cell r="G906">
            <v>0</v>
          </cell>
          <cell r="H906">
            <v>0</v>
          </cell>
          <cell r="I906">
            <v>0</v>
          </cell>
          <cell r="J906">
            <v>0</v>
          </cell>
          <cell r="K906">
            <v>0</v>
          </cell>
          <cell r="L906">
            <v>0</v>
          </cell>
          <cell r="M906">
            <v>4.0000000000000003E-5</v>
          </cell>
          <cell r="N906">
            <v>0</v>
          </cell>
          <cell r="O906">
            <v>4.0000000000000003E-5</v>
          </cell>
          <cell r="P906">
            <v>0</v>
          </cell>
          <cell r="Q906">
            <v>1.0000010000000002E-5</v>
          </cell>
          <cell r="R906">
            <v>0</v>
          </cell>
          <cell r="S906">
            <v>0</v>
          </cell>
          <cell r="T906">
            <v>1.0000010000000002E-5</v>
          </cell>
          <cell r="U906">
            <v>71.916280902538531</v>
          </cell>
          <cell r="V906">
            <v>71.916330902548538</v>
          </cell>
        </row>
        <row r="907">
          <cell r="D907" t="str">
            <v>TRADER - EUROPE-Total - Salaries, Wage and Benefits, M$</v>
          </cell>
          <cell r="E907">
            <v>0</v>
          </cell>
          <cell r="F907">
            <v>0</v>
          </cell>
          <cell r="G907">
            <v>0</v>
          </cell>
          <cell r="H907">
            <v>0</v>
          </cell>
          <cell r="I907">
            <v>0</v>
          </cell>
          <cell r="J907">
            <v>0</v>
          </cell>
          <cell r="K907">
            <v>0</v>
          </cell>
          <cell r="L907">
            <v>0</v>
          </cell>
          <cell r="M907">
            <v>0</v>
          </cell>
          <cell r="N907">
            <v>0</v>
          </cell>
          <cell r="O907">
            <v>0</v>
          </cell>
          <cell r="P907">
            <v>0</v>
          </cell>
          <cell r="Q907">
            <v>1.0000010000000002E-5</v>
          </cell>
          <cell r="R907">
            <v>0</v>
          </cell>
          <cell r="S907">
            <v>0</v>
          </cell>
          <cell r="T907">
            <v>1.0000010000000002E-5</v>
          </cell>
          <cell r="U907">
            <v>0</v>
          </cell>
          <cell r="V907">
            <v>1.0000010000000002E-5</v>
          </cell>
        </row>
        <row r="908">
          <cell r="D908" t="str">
            <v>TRADER - EUROPE-Total - XOM Employee SWB, M$</v>
          </cell>
          <cell r="E908">
            <v>0</v>
          </cell>
          <cell r="F908">
            <v>0</v>
          </cell>
          <cell r="G908">
            <v>0</v>
          </cell>
          <cell r="H908">
            <v>0</v>
          </cell>
          <cell r="I908">
            <v>0</v>
          </cell>
          <cell r="J908">
            <v>0</v>
          </cell>
          <cell r="K908">
            <v>0</v>
          </cell>
          <cell r="L908">
            <v>0</v>
          </cell>
          <cell r="M908">
            <v>0</v>
          </cell>
          <cell r="N908">
            <v>0</v>
          </cell>
          <cell r="O908">
            <v>0</v>
          </cell>
          <cell r="P908">
            <v>0</v>
          </cell>
          <cell r="Q908">
            <v>1.0000010000000002E-5</v>
          </cell>
          <cell r="R908">
            <v>0</v>
          </cell>
          <cell r="S908">
            <v>0</v>
          </cell>
          <cell r="T908">
            <v>1.0000010000000002E-5</v>
          </cell>
          <cell r="U908">
            <v>0</v>
          </cell>
          <cell r="V908">
            <v>1.0000010000000002E-5</v>
          </cell>
        </row>
        <row r="909">
          <cell r="D909" t="str">
            <v>TRADER - EUROPE-Total - Contract Employee SWB, M$</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row>
        <row r="910">
          <cell r="D910" t="str">
            <v>TRADER - EUROPE-Total - Employee Expenses (T&amp;E), M$</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row>
        <row r="911">
          <cell r="D911" t="str">
            <v>TRADER - EUROPE-Total - Training Expenses, M$</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row>
        <row r="912">
          <cell r="D912" t="str">
            <v>TRADER - EUROPE-Total - Consultancy/Professional Fees, M$</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row>
        <row r="913">
          <cell r="D913" t="str">
            <v>TRADER - EUROPE-Advertising and Promotions, M$</v>
          </cell>
          <cell r="E913">
            <v>0</v>
          </cell>
          <cell r="F913">
            <v>0</v>
          </cell>
          <cell r="G913">
            <v>0</v>
          </cell>
          <cell r="H913">
            <v>0</v>
          </cell>
          <cell r="I913">
            <v>0</v>
          </cell>
          <cell r="J913">
            <v>0</v>
          </cell>
          <cell r="K913">
            <v>0</v>
          </cell>
          <cell r="L913">
            <v>0</v>
          </cell>
          <cell r="M913">
            <v>1.0000000000000001E-5</v>
          </cell>
          <cell r="N913">
            <v>0</v>
          </cell>
          <cell r="O913">
            <v>1.0000000000000001E-5</v>
          </cell>
          <cell r="P913">
            <v>0</v>
          </cell>
          <cell r="Q913">
            <v>0</v>
          </cell>
          <cell r="R913">
            <v>0</v>
          </cell>
          <cell r="S913">
            <v>0</v>
          </cell>
          <cell r="T913">
            <v>0</v>
          </cell>
          <cell r="U913">
            <v>0</v>
          </cell>
          <cell r="V913">
            <v>1.0000000000000001E-5</v>
          </cell>
        </row>
        <row r="914">
          <cell r="D914" t="str">
            <v>TRADER - EUROPE-Maintenance and Repairs, M$</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row>
        <row r="915">
          <cell r="D915" t="str">
            <v>TRADER - EUROPE-Depreciation, M$</v>
          </cell>
          <cell r="E915">
            <v>0</v>
          </cell>
          <cell r="F915">
            <v>0</v>
          </cell>
          <cell r="G915">
            <v>0</v>
          </cell>
          <cell r="H915">
            <v>0</v>
          </cell>
          <cell r="I915">
            <v>0</v>
          </cell>
          <cell r="J915">
            <v>0</v>
          </cell>
          <cell r="K915">
            <v>0</v>
          </cell>
          <cell r="L915">
            <v>0</v>
          </cell>
          <cell r="M915">
            <v>2.0000000000000002E-5</v>
          </cell>
          <cell r="N915">
            <v>0</v>
          </cell>
          <cell r="O915">
            <v>2.0000000000000002E-5</v>
          </cell>
          <cell r="P915">
            <v>0</v>
          </cell>
          <cell r="Q915">
            <v>0</v>
          </cell>
          <cell r="R915">
            <v>0</v>
          </cell>
          <cell r="S915">
            <v>0</v>
          </cell>
          <cell r="T915">
            <v>0</v>
          </cell>
          <cell r="U915">
            <v>0</v>
          </cell>
          <cell r="V915">
            <v>2.0000000000000002E-5</v>
          </cell>
        </row>
        <row r="916">
          <cell r="D916" t="str">
            <v>TRADER - EUROPE-Energy, M$</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row>
        <row r="917">
          <cell r="D917" t="str">
            <v>TRADER - EUROPE-Direct Allocations from Other Business Lines (eg. FM, Chem), $M</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row>
        <row r="918">
          <cell r="D918" t="str">
            <v>TRADER - EUROPE-Freight Cost, M$</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row>
        <row r="919">
          <cell r="D919" t="str">
            <v>TRADER - EUROPE-Other Direct OPEX, M$</v>
          </cell>
          <cell r="E919">
            <v>0</v>
          </cell>
          <cell r="F919">
            <v>0</v>
          </cell>
          <cell r="G919">
            <v>0</v>
          </cell>
          <cell r="H919">
            <v>0</v>
          </cell>
          <cell r="I919">
            <v>0</v>
          </cell>
          <cell r="J919">
            <v>0</v>
          </cell>
          <cell r="K919">
            <v>0</v>
          </cell>
          <cell r="L919">
            <v>0</v>
          </cell>
          <cell r="M919">
            <v>1.0000000000000001E-5</v>
          </cell>
          <cell r="N919">
            <v>0</v>
          </cell>
          <cell r="O919">
            <v>1.0000000000000001E-5</v>
          </cell>
          <cell r="P919">
            <v>0</v>
          </cell>
          <cell r="Q919">
            <v>0</v>
          </cell>
          <cell r="R919">
            <v>0</v>
          </cell>
          <cell r="S919">
            <v>0</v>
          </cell>
          <cell r="T919">
            <v>0</v>
          </cell>
          <cell r="U919">
            <v>0</v>
          </cell>
          <cell r="V919">
            <v>1.0000000000000001E-5</v>
          </cell>
        </row>
        <row r="920">
          <cell r="D920" t="str">
            <v>TRADER - EUROPE-SQUEEZE OTHER DIRECT, M$</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71.916280902538531</v>
          </cell>
          <cell r="V920">
            <v>71.916280902538531</v>
          </cell>
        </row>
        <row r="921">
          <cell r="D921" t="str">
            <v>TRADER - EUROPE-Total XOM and Contractor Headcount, YE#</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row>
        <row r="922">
          <cell r="D922" t="str">
            <v>TRADER - EUROPE-Total XOM Headcount, YE, #</v>
          </cell>
          <cell r="E922">
            <v>0</v>
          </cell>
          <cell r="F922">
            <v>0</v>
          </cell>
          <cell r="G922">
            <v>0</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row>
        <row r="923">
          <cell r="D923" t="str">
            <v>TRADER - EUROPE-Contractor Headcount, YE, #</v>
          </cell>
          <cell r="E923">
            <v>0</v>
          </cell>
          <cell r="F923">
            <v>0</v>
          </cell>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row>
        <row r="924">
          <cell r="D924" t="str">
            <v>HQ - EUROPE-Total - Direct  Opex, M$</v>
          </cell>
          <cell r="E924">
            <v>0</v>
          </cell>
          <cell r="F924">
            <v>0</v>
          </cell>
          <cell r="G924">
            <v>0</v>
          </cell>
          <cell r="H924">
            <v>0</v>
          </cell>
          <cell r="I924">
            <v>0</v>
          </cell>
          <cell r="J924">
            <v>0</v>
          </cell>
          <cell r="K924">
            <v>0</v>
          </cell>
          <cell r="L924">
            <v>0</v>
          </cell>
          <cell r="M924">
            <v>4.3000000000000002E-5</v>
          </cell>
          <cell r="N924">
            <v>2.0000000000000003E-6</v>
          </cell>
          <cell r="O924">
            <v>4.5000000000000003E-5</v>
          </cell>
          <cell r="P924">
            <v>0</v>
          </cell>
          <cell r="Q924">
            <v>1.0000000000000002E-6</v>
          </cell>
          <cell r="R924">
            <v>3.0000000000000005E-6</v>
          </cell>
          <cell r="S924">
            <v>1.0000000000000002E-6</v>
          </cell>
          <cell r="T924">
            <v>5.0000000000000013E-6</v>
          </cell>
          <cell r="U924">
            <v>1.2157362247987302E-15</v>
          </cell>
          <cell r="V924">
            <v>5.0000000001215745E-5</v>
          </cell>
        </row>
        <row r="925">
          <cell r="D925" t="str">
            <v>HQ - EUROPE-Total - Salaries, Wage and Benefits, M$</v>
          </cell>
          <cell r="E925">
            <v>0</v>
          </cell>
          <cell r="F925">
            <v>0</v>
          </cell>
          <cell r="G925">
            <v>0</v>
          </cell>
          <cell r="H925">
            <v>0</v>
          </cell>
          <cell r="I925">
            <v>0</v>
          </cell>
          <cell r="J925">
            <v>0</v>
          </cell>
          <cell r="K925">
            <v>0</v>
          </cell>
          <cell r="L925">
            <v>0</v>
          </cell>
          <cell r="M925">
            <v>3.0000000000000013E-6</v>
          </cell>
          <cell r="N925">
            <v>2.0000000000000003E-6</v>
          </cell>
          <cell r="O925">
            <v>5.0000000000000013E-6</v>
          </cell>
          <cell r="P925">
            <v>0</v>
          </cell>
          <cell r="Q925">
            <v>1.0000000000000002E-6</v>
          </cell>
          <cell r="R925">
            <v>3.0000000000000005E-6</v>
          </cell>
          <cell r="S925">
            <v>1.0000000000000002E-6</v>
          </cell>
          <cell r="T925">
            <v>5.0000000000000013E-6</v>
          </cell>
          <cell r="U925">
            <v>0</v>
          </cell>
          <cell r="V925">
            <v>1.0000000000000003E-5</v>
          </cell>
        </row>
        <row r="926">
          <cell r="D926" t="str">
            <v>HQ - EUROPE-Total - XOM Employee SWB, M$</v>
          </cell>
          <cell r="E926">
            <v>0</v>
          </cell>
          <cell r="F926">
            <v>0</v>
          </cell>
          <cell r="G926">
            <v>0</v>
          </cell>
          <cell r="H926">
            <v>0</v>
          </cell>
          <cell r="I926">
            <v>0</v>
          </cell>
          <cell r="J926">
            <v>0</v>
          </cell>
          <cell r="K926">
            <v>0</v>
          </cell>
          <cell r="L926">
            <v>0</v>
          </cell>
          <cell r="M926">
            <v>3.0000000000000013E-6</v>
          </cell>
          <cell r="N926">
            <v>2.0000000000000003E-6</v>
          </cell>
          <cell r="O926">
            <v>5.0000000000000013E-6</v>
          </cell>
          <cell r="P926">
            <v>0</v>
          </cell>
          <cell r="Q926">
            <v>1.0000000000000002E-6</v>
          </cell>
          <cell r="R926">
            <v>3.0000000000000005E-6</v>
          </cell>
          <cell r="S926">
            <v>1.0000000000000002E-6</v>
          </cell>
          <cell r="T926">
            <v>5.0000000000000013E-6</v>
          </cell>
          <cell r="U926">
            <v>0</v>
          </cell>
          <cell r="V926">
            <v>1.0000000000000003E-5</v>
          </cell>
        </row>
        <row r="927">
          <cell r="D927" t="str">
            <v>HQ - EUROPE-Total - Contract Employee SWB, M$</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row>
        <row r="928">
          <cell r="D928" t="str">
            <v>HQ - EUROPE-Total - Employee Expenses (T&amp;E), M$</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row>
        <row r="929">
          <cell r="D929" t="str">
            <v>HQ - EUROPE-Total - Training Expenses, M$</v>
          </cell>
          <cell r="E929">
            <v>0</v>
          </cell>
          <cell r="F929">
            <v>0</v>
          </cell>
          <cell r="G929">
            <v>0</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row>
        <row r="930">
          <cell r="D930" t="str">
            <v>HQ - EUROPE-Total - Consultancy/Professional Fees, M$</v>
          </cell>
          <cell r="E930">
            <v>0</v>
          </cell>
          <cell r="F930">
            <v>0</v>
          </cell>
          <cell r="G930">
            <v>0</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row>
        <row r="931">
          <cell r="D931" t="str">
            <v>HQ - EUROPE-Advertising and Promotions, M$</v>
          </cell>
          <cell r="E931">
            <v>0</v>
          </cell>
          <cell r="F931">
            <v>0</v>
          </cell>
          <cell r="G931">
            <v>0</v>
          </cell>
          <cell r="H931">
            <v>0</v>
          </cell>
          <cell r="I931">
            <v>0</v>
          </cell>
          <cell r="J931">
            <v>0</v>
          </cell>
          <cell r="K931">
            <v>0</v>
          </cell>
          <cell r="L931">
            <v>0</v>
          </cell>
          <cell r="M931">
            <v>1.0000000000000001E-5</v>
          </cell>
          <cell r="N931">
            <v>0</v>
          </cell>
          <cell r="O931">
            <v>1.0000000000000001E-5</v>
          </cell>
          <cell r="P931">
            <v>0</v>
          </cell>
          <cell r="Q931">
            <v>0</v>
          </cell>
          <cell r="R931">
            <v>0</v>
          </cell>
          <cell r="S931">
            <v>0</v>
          </cell>
          <cell r="T931">
            <v>0</v>
          </cell>
          <cell r="U931">
            <v>0</v>
          </cell>
          <cell r="V931">
            <v>1.0000000000000001E-5</v>
          </cell>
        </row>
        <row r="932">
          <cell r="D932" t="str">
            <v>HQ - EUROPE-Maintenance and Repairs, M$</v>
          </cell>
          <cell r="E932">
            <v>0</v>
          </cell>
          <cell r="F932">
            <v>0</v>
          </cell>
          <cell r="G932">
            <v>0</v>
          </cell>
          <cell r="H932">
            <v>0</v>
          </cell>
          <cell r="I932">
            <v>0</v>
          </cell>
          <cell r="J932">
            <v>0</v>
          </cell>
          <cell r="K932">
            <v>0</v>
          </cell>
          <cell r="L932">
            <v>0</v>
          </cell>
          <cell r="M932">
            <v>0</v>
          </cell>
          <cell r="N932">
            <v>0</v>
          </cell>
          <cell r="O932">
            <v>0</v>
          </cell>
          <cell r="P932">
            <v>0</v>
          </cell>
          <cell r="Q932">
            <v>0</v>
          </cell>
          <cell r="R932">
            <v>0</v>
          </cell>
          <cell r="S932">
            <v>0</v>
          </cell>
          <cell r="T932">
            <v>0</v>
          </cell>
          <cell r="U932">
            <v>0</v>
          </cell>
          <cell r="V932">
            <v>0</v>
          </cell>
        </row>
        <row r="933">
          <cell r="D933" t="str">
            <v>HQ - EUROPE-Depreciation, M$</v>
          </cell>
          <cell r="E933">
            <v>0</v>
          </cell>
          <cell r="F933">
            <v>0</v>
          </cell>
          <cell r="G933">
            <v>0</v>
          </cell>
          <cell r="H933">
            <v>0</v>
          </cell>
          <cell r="I933">
            <v>0</v>
          </cell>
          <cell r="J933">
            <v>0</v>
          </cell>
          <cell r="K933">
            <v>0</v>
          </cell>
          <cell r="L933">
            <v>0</v>
          </cell>
          <cell r="M933">
            <v>2.0000000000000002E-5</v>
          </cell>
          <cell r="N933">
            <v>0</v>
          </cell>
          <cell r="O933">
            <v>2.0000000000000002E-5</v>
          </cell>
          <cell r="P933">
            <v>0</v>
          </cell>
          <cell r="Q933">
            <v>0</v>
          </cell>
          <cell r="R933">
            <v>0</v>
          </cell>
          <cell r="S933">
            <v>0</v>
          </cell>
          <cell r="T933">
            <v>0</v>
          </cell>
          <cell r="U933">
            <v>0</v>
          </cell>
          <cell r="V933">
            <v>2.0000000000000002E-5</v>
          </cell>
        </row>
        <row r="934">
          <cell r="D934" t="str">
            <v>HQ - EUROPE-Energy, M$</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row>
        <row r="935">
          <cell r="D935" t="str">
            <v>HQ - EUROPE-Direct Allocations from Other Business Lines (eg. FM, Chem), $M</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row>
        <row r="936">
          <cell r="D936" t="str">
            <v>HQ - EUROPE-Freight Cost, M$</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row>
        <row r="937">
          <cell r="D937" t="str">
            <v>HQ - EUROPE-Other Direct OPEX, M$</v>
          </cell>
          <cell r="E937">
            <v>0</v>
          </cell>
          <cell r="F937">
            <v>0</v>
          </cell>
          <cell r="G937">
            <v>0</v>
          </cell>
          <cell r="H937">
            <v>0</v>
          </cell>
          <cell r="I937">
            <v>0</v>
          </cell>
          <cell r="J937">
            <v>0</v>
          </cell>
          <cell r="K937">
            <v>0</v>
          </cell>
          <cell r="L937">
            <v>0</v>
          </cell>
          <cell r="M937">
            <v>1.0000000000000001E-5</v>
          </cell>
          <cell r="N937">
            <v>0</v>
          </cell>
          <cell r="O937">
            <v>1.0000000000000001E-5</v>
          </cell>
          <cell r="P937">
            <v>0</v>
          </cell>
          <cell r="Q937">
            <v>0</v>
          </cell>
          <cell r="R937">
            <v>0</v>
          </cell>
          <cell r="S937">
            <v>0</v>
          </cell>
          <cell r="T937">
            <v>0</v>
          </cell>
          <cell r="U937">
            <v>0</v>
          </cell>
          <cell r="V937">
            <v>1.0000000000000001E-5</v>
          </cell>
        </row>
        <row r="938">
          <cell r="D938" t="str">
            <v>HQ - EUROPE-SQUEEZE OTHER DIRECT, M$</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1.2157362247987302E-15</v>
          </cell>
          <cell r="V938">
            <v>1.2157362247987302E-15</v>
          </cell>
        </row>
        <row r="939">
          <cell r="D939" t="str">
            <v>HQ - EUROPE-Total XOM and Contractor Headcount, YE#</v>
          </cell>
          <cell r="E939">
            <v>28</v>
          </cell>
          <cell r="F939">
            <v>0</v>
          </cell>
          <cell r="G939">
            <v>28</v>
          </cell>
          <cell r="H939">
            <v>185</v>
          </cell>
          <cell r="I939">
            <v>4</v>
          </cell>
          <cell r="J939">
            <v>0</v>
          </cell>
          <cell r="K939">
            <v>2</v>
          </cell>
          <cell r="L939">
            <v>6</v>
          </cell>
          <cell r="M939">
            <v>0</v>
          </cell>
          <cell r="N939">
            <v>28</v>
          </cell>
          <cell r="O939">
            <v>28</v>
          </cell>
          <cell r="P939">
            <v>0</v>
          </cell>
          <cell r="Q939">
            <v>3</v>
          </cell>
          <cell r="R939">
            <v>26</v>
          </cell>
          <cell r="S939">
            <v>0</v>
          </cell>
          <cell r="T939">
            <v>29</v>
          </cell>
          <cell r="U939">
            <v>32</v>
          </cell>
          <cell r="V939">
            <v>308</v>
          </cell>
        </row>
        <row r="940">
          <cell r="D940" t="str">
            <v>HQ - EUROPE-Total XOM Headcount, YE, #</v>
          </cell>
          <cell r="E940">
            <v>28</v>
          </cell>
          <cell r="F940">
            <v>0</v>
          </cell>
          <cell r="G940">
            <v>28</v>
          </cell>
          <cell r="H940">
            <v>185</v>
          </cell>
          <cell r="I940">
            <v>4</v>
          </cell>
          <cell r="J940">
            <v>0</v>
          </cell>
          <cell r="K940">
            <v>2</v>
          </cell>
          <cell r="L940">
            <v>6</v>
          </cell>
          <cell r="M940">
            <v>0</v>
          </cell>
          <cell r="N940">
            <v>28</v>
          </cell>
          <cell r="O940">
            <v>28</v>
          </cell>
          <cell r="P940">
            <v>0</v>
          </cell>
          <cell r="Q940">
            <v>3</v>
          </cell>
          <cell r="R940">
            <v>26</v>
          </cell>
          <cell r="S940">
            <v>0</v>
          </cell>
          <cell r="T940">
            <v>29</v>
          </cell>
          <cell r="U940">
            <v>32</v>
          </cell>
          <cell r="V940">
            <v>308</v>
          </cell>
        </row>
        <row r="941">
          <cell r="D941" t="str">
            <v>HQ - EUROPE-Contractor Headcount, YE, #</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row>
        <row r="942">
          <cell r="D942" t="str">
            <v>EUROPE ADJ-Total - Direct  Opex, M$</v>
          </cell>
          <cell r="E942">
            <v>-5.7059999999999995</v>
          </cell>
          <cell r="F942">
            <v>-5.0090000000000003</v>
          </cell>
          <cell r="G942">
            <v>-10.715</v>
          </cell>
          <cell r="H942">
            <v>-0.17699999999999999</v>
          </cell>
          <cell r="I942">
            <v>-1.012</v>
          </cell>
          <cell r="J942">
            <v>0</v>
          </cell>
          <cell r="K942">
            <v>0</v>
          </cell>
          <cell r="L942">
            <v>-1.012</v>
          </cell>
          <cell r="M942">
            <v>-4.907</v>
          </cell>
          <cell r="N942">
            <v>-1.089</v>
          </cell>
          <cell r="O942">
            <v>-5.9960000000000004</v>
          </cell>
          <cell r="P942">
            <v>-2.0169999999999999</v>
          </cell>
          <cell r="Q942">
            <v>0</v>
          </cell>
          <cell r="R942">
            <v>-0.17699999999999999</v>
          </cell>
          <cell r="S942">
            <v>-0.93500000000000005</v>
          </cell>
          <cell r="T942">
            <v>-1.1120000000000001</v>
          </cell>
          <cell r="U942">
            <v>-4.0209669999999953</v>
          </cell>
          <cell r="V942">
            <v>-25.049966999999992</v>
          </cell>
        </row>
        <row r="943">
          <cell r="D943" t="str">
            <v>EUROPE ADJ-Total - Salaries, Wage and Benefits, M$</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row>
        <row r="944">
          <cell r="D944" t="str">
            <v>EUROPE ADJ-Total - XOM Employee SWB, M$</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row>
        <row r="945">
          <cell r="D945" t="str">
            <v>EUROPE ADJ-Total - Contract Employee SWB, M$</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row>
        <row r="946">
          <cell r="D946" t="str">
            <v>EUROPE ADJ-Total - Employee Expenses (T&amp;E), M$</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row>
        <row r="947">
          <cell r="D947" t="str">
            <v>EUROPE ADJ-Total - Training Expenses, M$</v>
          </cell>
          <cell r="E947">
            <v>0</v>
          </cell>
          <cell r="F947">
            <v>0</v>
          </cell>
          <cell r="G947">
            <v>0</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v>0</v>
          </cell>
        </row>
        <row r="948">
          <cell r="D948" t="str">
            <v>EUROPE ADJ-Total - Consultancy/Professional Fees, M$</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row>
        <row r="949">
          <cell r="D949" t="str">
            <v>EUROPE ADJ-Advertising and Promotions, M$</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row>
        <row r="950">
          <cell r="D950" t="str">
            <v>EUROPE ADJ-Maintenance and Repairs, M$</v>
          </cell>
          <cell r="E950">
            <v>0</v>
          </cell>
          <cell r="F950">
            <v>0</v>
          </cell>
          <cell r="G950">
            <v>0</v>
          </cell>
          <cell r="H950">
            <v>0</v>
          </cell>
          <cell r="I950">
            <v>0</v>
          </cell>
          <cell r="J950">
            <v>0</v>
          </cell>
          <cell r="K950">
            <v>0</v>
          </cell>
          <cell r="L950">
            <v>0</v>
          </cell>
          <cell r="M950">
            <v>0</v>
          </cell>
          <cell r="N950">
            <v>0</v>
          </cell>
          <cell r="O950">
            <v>0</v>
          </cell>
          <cell r="P950">
            <v>0</v>
          </cell>
          <cell r="Q950">
            <v>0</v>
          </cell>
          <cell r="R950">
            <v>0</v>
          </cell>
          <cell r="S950">
            <v>0</v>
          </cell>
          <cell r="T950">
            <v>0</v>
          </cell>
          <cell r="U950">
            <v>0</v>
          </cell>
          <cell r="V950">
            <v>0</v>
          </cell>
        </row>
        <row r="951">
          <cell r="D951" t="str">
            <v>EUROPE ADJ-Depreciation, M$</v>
          </cell>
          <cell r="E951">
            <v>0</v>
          </cell>
          <cell r="F951">
            <v>0</v>
          </cell>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row>
        <row r="952">
          <cell r="D952" t="str">
            <v>EUROPE ADJ-Energy, M$</v>
          </cell>
          <cell r="E952">
            <v>0</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row>
        <row r="953">
          <cell r="D953" t="str">
            <v>EUROPE ADJ-Direct Allocations from Other Business Lines (eg. FM, Chem), $M</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row>
        <row r="954">
          <cell r="D954" t="str">
            <v>EUROPE ADJ-Freight Cost, M$</v>
          </cell>
          <cell r="E954">
            <v>0</v>
          </cell>
          <cell r="F954">
            <v>0</v>
          </cell>
          <cell r="G954">
            <v>0</v>
          </cell>
          <cell r="H954">
            <v>0</v>
          </cell>
          <cell r="I954">
            <v>0</v>
          </cell>
          <cell r="J954">
            <v>0</v>
          </cell>
          <cell r="K954">
            <v>0</v>
          </cell>
          <cell r="L954">
            <v>0</v>
          </cell>
          <cell r="M954">
            <v>0</v>
          </cell>
          <cell r="N954">
            <v>0</v>
          </cell>
          <cell r="O954">
            <v>0</v>
          </cell>
          <cell r="P954">
            <v>0</v>
          </cell>
          <cell r="Q954">
            <v>0</v>
          </cell>
          <cell r="R954">
            <v>0</v>
          </cell>
          <cell r="S954">
            <v>0</v>
          </cell>
          <cell r="T954">
            <v>0</v>
          </cell>
          <cell r="U954">
            <v>0</v>
          </cell>
          <cell r="V954">
            <v>0</v>
          </cell>
        </row>
        <row r="955">
          <cell r="D955" t="str">
            <v>EUROPE ADJ-Other Direct OPEX, M$</v>
          </cell>
          <cell r="E955">
            <v>-5.7059999999999995</v>
          </cell>
          <cell r="F955">
            <v>-5.0090000000000003</v>
          </cell>
          <cell r="G955">
            <v>-10.715</v>
          </cell>
          <cell r="H955">
            <v>-0.17699999999999999</v>
          </cell>
          <cell r="I955">
            <v>-1.012</v>
          </cell>
          <cell r="J955">
            <v>0</v>
          </cell>
          <cell r="K955">
            <v>0</v>
          </cell>
          <cell r="L955">
            <v>-1.012</v>
          </cell>
          <cell r="M955">
            <v>-4.907</v>
          </cell>
          <cell r="N955">
            <v>-1.089</v>
          </cell>
          <cell r="O955">
            <v>-5.9960000000000004</v>
          </cell>
          <cell r="P955">
            <v>-2.0169999999999999</v>
          </cell>
          <cell r="Q955">
            <v>0</v>
          </cell>
          <cell r="R955">
            <v>-0.17699999999999999</v>
          </cell>
          <cell r="S955">
            <v>-0.93500000000000005</v>
          </cell>
          <cell r="T955">
            <v>-1.1120000000000001</v>
          </cell>
          <cell r="U955">
            <v>-7.0000000000000007E-2</v>
          </cell>
          <cell r="V955">
            <v>-21.098999999999997</v>
          </cell>
        </row>
        <row r="956">
          <cell r="D956" t="str">
            <v>EUROPE ADJ-SQUEEZE OTHER DIRECT, M$</v>
          </cell>
          <cell r="E956">
            <v>0</v>
          </cell>
          <cell r="F956">
            <v>0</v>
          </cell>
          <cell r="G956">
            <v>0</v>
          </cell>
          <cell r="H956">
            <v>0</v>
          </cell>
          <cell r="I956">
            <v>0</v>
          </cell>
          <cell r="J956">
            <v>0</v>
          </cell>
          <cell r="K956">
            <v>0</v>
          </cell>
          <cell r="L956">
            <v>0</v>
          </cell>
          <cell r="M956">
            <v>0</v>
          </cell>
          <cell r="N956">
            <v>0</v>
          </cell>
          <cell r="O956">
            <v>0</v>
          </cell>
          <cell r="P956">
            <v>0</v>
          </cell>
          <cell r="Q956">
            <v>0</v>
          </cell>
          <cell r="R956">
            <v>0</v>
          </cell>
          <cell r="S956">
            <v>0</v>
          </cell>
          <cell r="T956">
            <v>0</v>
          </cell>
          <cell r="U956">
            <v>-3.950966999999995</v>
          </cell>
          <cell r="V956">
            <v>-3.950966999999995</v>
          </cell>
        </row>
        <row r="957">
          <cell r="D957" t="str">
            <v>EUROPE ADJ-Total XOM and Contractor Headcount, YE#</v>
          </cell>
          <cell r="E957">
            <v>0</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row>
        <row r="958">
          <cell r="D958" t="str">
            <v>EUROPE ADJ-Total XOM Headcount, YE, #</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row>
        <row r="959">
          <cell r="D959" t="str">
            <v>EUROPE ADJ-Contractor Headcount, YE, #</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row>
        <row r="960">
          <cell r="D960" t="str">
            <v>EAST AFRICA [LS]-Total - Direct  Opex, M$</v>
          </cell>
          <cell r="E960">
            <v>1</v>
          </cell>
          <cell r="F960">
            <v>0.3</v>
          </cell>
          <cell r="G960">
            <v>1.3</v>
          </cell>
          <cell r="H960">
            <v>0.2</v>
          </cell>
          <cell r="I960">
            <v>0.1</v>
          </cell>
          <cell r="J960">
            <v>0</v>
          </cell>
          <cell r="K960">
            <v>0</v>
          </cell>
          <cell r="L960">
            <v>0.1</v>
          </cell>
          <cell r="M960">
            <v>1</v>
          </cell>
          <cell r="N960">
            <v>0</v>
          </cell>
          <cell r="O960">
            <v>1</v>
          </cell>
          <cell r="P960">
            <v>0.1</v>
          </cell>
          <cell r="Q960">
            <v>0</v>
          </cell>
          <cell r="R960">
            <v>-0.1</v>
          </cell>
          <cell r="S960">
            <v>0</v>
          </cell>
          <cell r="T960">
            <v>-0.1</v>
          </cell>
          <cell r="U960">
            <v>1</v>
          </cell>
          <cell r="V960">
            <v>3.6</v>
          </cell>
        </row>
        <row r="961">
          <cell r="D961" t="str">
            <v>EAST AFRICA [LS]-Total - Salaries, Wage and Benefits, M$</v>
          </cell>
          <cell r="E961">
            <v>0.5</v>
          </cell>
          <cell r="F961">
            <v>0</v>
          </cell>
          <cell r="G961">
            <v>0.5</v>
          </cell>
          <cell r="H961">
            <v>0</v>
          </cell>
          <cell r="I961">
            <v>0.1</v>
          </cell>
          <cell r="J961">
            <v>0</v>
          </cell>
          <cell r="K961">
            <v>0</v>
          </cell>
          <cell r="L961">
            <v>0.1</v>
          </cell>
          <cell r="M961">
            <v>0.4</v>
          </cell>
          <cell r="N961">
            <v>0</v>
          </cell>
          <cell r="O961">
            <v>0.4</v>
          </cell>
          <cell r="P961">
            <v>0</v>
          </cell>
          <cell r="Q961">
            <v>0</v>
          </cell>
          <cell r="R961">
            <v>0.1</v>
          </cell>
          <cell r="S961">
            <v>0</v>
          </cell>
          <cell r="T961">
            <v>0.1</v>
          </cell>
          <cell r="U961">
            <v>0.1</v>
          </cell>
          <cell r="V961">
            <v>1.2</v>
          </cell>
        </row>
        <row r="962">
          <cell r="D962" t="str">
            <v>EAST AFRICA [LS]-Total - XOM Employee SWB, M$</v>
          </cell>
          <cell r="E962">
            <v>0.3</v>
          </cell>
          <cell r="F962">
            <v>0</v>
          </cell>
          <cell r="G962">
            <v>0.3</v>
          </cell>
          <cell r="H962">
            <v>0</v>
          </cell>
          <cell r="I962">
            <v>0.1</v>
          </cell>
          <cell r="J962">
            <v>0</v>
          </cell>
          <cell r="K962">
            <v>0</v>
          </cell>
          <cell r="L962">
            <v>0.1</v>
          </cell>
          <cell r="M962">
            <v>0.4</v>
          </cell>
          <cell r="N962">
            <v>0</v>
          </cell>
          <cell r="O962">
            <v>0.4</v>
          </cell>
          <cell r="P962">
            <v>0</v>
          </cell>
          <cell r="Q962">
            <v>0</v>
          </cell>
          <cell r="R962">
            <v>0.1</v>
          </cell>
          <cell r="S962">
            <v>0</v>
          </cell>
          <cell r="T962">
            <v>0.1</v>
          </cell>
          <cell r="U962">
            <v>0.1</v>
          </cell>
          <cell r="V962">
            <v>1</v>
          </cell>
        </row>
        <row r="963">
          <cell r="D963" t="str">
            <v>EAST AFRICA [LS]-Total - Contract Employee SWB, M$</v>
          </cell>
          <cell r="E963">
            <v>0.2</v>
          </cell>
          <cell r="F963">
            <v>0</v>
          </cell>
          <cell r="G963">
            <v>0.2</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0.2</v>
          </cell>
        </row>
        <row r="964">
          <cell r="D964" t="str">
            <v>EAST AFRICA [LS]-Total - Employee Expenses (T&amp;E), M$</v>
          </cell>
          <cell r="E964">
            <v>0</v>
          </cell>
          <cell r="F964">
            <v>0</v>
          </cell>
          <cell r="G964">
            <v>0</v>
          </cell>
          <cell r="H964">
            <v>0</v>
          </cell>
          <cell r="I964">
            <v>0</v>
          </cell>
          <cell r="J964">
            <v>0</v>
          </cell>
          <cell r="K964">
            <v>0</v>
          </cell>
          <cell r="L964">
            <v>0</v>
          </cell>
          <cell r="M964">
            <v>0.1</v>
          </cell>
          <cell r="N964">
            <v>0</v>
          </cell>
          <cell r="O964">
            <v>0.1</v>
          </cell>
          <cell r="P964">
            <v>0</v>
          </cell>
          <cell r="Q964">
            <v>0</v>
          </cell>
          <cell r="R964">
            <v>0</v>
          </cell>
          <cell r="S964">
            <v>0</v>
          </cell>
          <cell r="T964">
            <v>0</v>
          </cell>
          <cell r="U964">
            <v>0</v>
          </cell>
          <cell r="V964">
            <v>0.1</v>
          </cell>
        </row>
        <row r="965">
          <cell r="D965" t="str">
            <v>EAST AFRICA [LS]-Total - Training Expenses, M$</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row>
        <row r="966">
          <cell r="D966" t="str">
            <v>EAST AFRICA [LS]-Total - Consultancy/Professional Fees, M$</v>
          </cell>
          <cell r="E966">
            <v>0</v>
          </cell>
          <cell r="F966">
            <v>0</v>
          </cell>
          <cell r="G966">
            <v>0</v>
          </cell>
          <cell r="H966">
            <v>0</v>
          </cell>
          <cell r="I966">
            <v>0</v>
          </cell>
          <cell r="J966">
            <v>0</v>
          </cell>
          <cell r="K966">
            <v>0</v>
          </cell>
          <cell r="L966">
            <v>0</v>
          </cell>
          <cell r="M966">
            <v>0</v>
          </cell>
          <cell r="N966">
            <v>0</v>
          </cell>
          <cell r="O966">
            <v>0</v>
          </cell>
          <cell r="P966">
            <v>0</v>
          </cell>
          <cell r="Q966">
            <v>0</v>
          </cell>
          <cell r="R966">
            <v>0</v>
          </cell>
          <cell r="S966">
            <v>0</v>
          </cell>
          <cell r="T966">
            <v>0</v>
          </cell>
          <cell r="U966">
            <v>0</v>
          </cell>
          <cell r="V966">
            <v>0</v>
          </cell>
        </row>
        <row r="967">
          <cell r="D967" t="str">
            <v>EAST AFRICA [LS]-Advertising and Promotions, M$</v>
          </cell>
          <cell r="E967">
            <v>0</v>
          </cell>
          <cell r="F967">
            <v>0</v>
          </cell>
          <cell r="G967">
            <v>0</v>
          </cell>
          <cell r="H967">
            <v>0</v>
          </cell>
          <cell r="I967">
            <v>0</v>
          </cell>
          <cell r="J967">
            <v>0</v>
          </cell>
          <cell r="K967">
            <v>0</v>
          </cell>
          <cell r="L967">
            <v>0</v>
          </cell>
          <cell r="M967">
            <v>0</v>
          </cell>
          <cell r="N967">
            <v>0</v>
          </cell>
          <cell r="O967">
            <v>0</v>
          </cell>
          <cell r="P967">
            <v>0.1</v>
          </cell>
          <cell r="Q967">
            <v>0</v>
          </cell>
          <cell r="R967">
            <v>0</v>
          </cell>
          <cell r="S967">
            <v>0</v>
          </cell>
          <cell r="T967">
            <v>0</v>
          </cell>
          <cell r="U967">
            <v>0</v>
          </cell>
          <cell r="V967">
            <v>0.1</v>
          </cell>
        </row>
        <row r="968">
          <cell r="D968" t="str">
            <v>EAST AFRICA [LS]-Maintenance and Repairs, M$</v>
          </cell>
          <cell r="E968">
            <v>0.1</v>
          </cell>
          <cell r="F968">
            <v>0</v>
          </cell>
          <cell r="G968">
            <v>0.1</v>
          </cell>
          <cell r="H968">
            <v>0</v>
          </cell>
          <cell r="I968">
            <v>0</v>
          </cell>
          <cell r="J968">
            <v>0</v>
          </cell>
          <cell r="K968">
            <v>0</v>
          </cell>
          <cell r="L968">
            <v>0</v>
          </cell>
          <cell r="M968">
            <v>0.1</v>
          </cell>
          <cell r="N968">
            <v>0</v>
          </cell>
          <cell r="O968">
            <v>0.1</v>
          </cell>
          <cell r="P968">
            <v>0</v>
          </cell>
          <cell r="Q968">
            <v>0</v>
          </cell>
          <cell r="R968">
            <v>0</v>
          </cell>
          <cell r="S968">
            <v>0</v>
          </cell>
          <cell r="T968">
            <v>0</v>
          </cell>
          <cell r="U968">
            <v>0</v>
          </cell>
          <cell r="V968">
            <v>0.2</v>
          </cell>
        </row>
        <row r="969">
          <cell r="D969" t="str">
            <v>EAST AFRICA [LS]-Depreciation, M$</v>
          </cell>
          <cell r="E969">
            <v>0.3</v>
          </cell>
          <cell r="F969">
            <v>0</v>
          </cell>
          <cell r="G969">
            <v>0.3</v>
          </cell>
          <cell r="H969">
            <v>0</v>
          </cell>
          <cell r="I969">
            <v>0</v>
          </cell>
          <cell r="J969">
            <v>0</v>
          </cell>
          <cell r="K969">
            <v>0</v>
          </cell>
          <cell r="L969">
            <v>0</v>
          </cell>
          <cell r="M969">
            <v>0.1</v>
          </cell>
          <cell r="N969">
            <v>0</v>
          </cell>
          <cell r="O969">
            <v>0.1</v>
          </cell>
          <cell r="P969">
            <v>0</v>
          </cell>
          <cell r="Q969">
            <v>0</v>
          </cell>
          <cell r="R969">
            <v>0</v>
          </cell>
          <cell r="S969">
            <v>0</v>
          </cell>
          <cell r="T969">
            <v>0</v>
          </cell>
          <cell r="U969">
            <v>0</v>
          </cell>
          <cell r="V969">
            <v>0.4</v>
          </cell>
        </row>
        <row r="970">
          <cell r="D970" t="str">
            <v>EAST AFRICA [LS]-Energy, M$</v>
          </cell>
          <cell r="E970">
            <v>0</v>
          </cell>
          <cell r="F970">
            <v>0</v>
          </cell>
          <cell r="G970">
            <v>0</v>
          </cell>
          <cell r="H970">
            <v>0</v>
          </cell>
          <cell r="I970">
            <v>0</v>
          </cell>
          <cell r="J970">
            <v>0</v>
          </cell>
          <cell r="K970">
            <v>0</v>
          </cell>
          <cell r="L970">
            <v>0</v>
          </cell>
          <cell r="M970">
            <v>0</v>
          </cell>
          <cell r="N970">
            <v>0</v>
          </cell>
          <cell r="O970">
            <v>0</v>
          </cell>
          <cell r="P970">
            <v>0</v>
          </cell>
          <cell r="Q970">
            <v>0</v>
          </cell>
          <cell r="R970">
            <v>0</v>
          </cell>
          <cell r="S970">
            <v>0</v>
          </cell>
          <cell r="T970">
            <v>0</v>
          </cell>
          <cell r="U970">
            <v>0</v>
          </cell>
          <cell r="V970">
            <v>0</v>
          </cell>
        </row>
        <row r="971">
          <cell r="D971" t="str">
            <v>EAST AFRICA [LS]-Direct Allocations from Other Business Lines (eg. FM, Chem), $M</v>
          </cell>
          <cell r="E971">
            <v>0</v>
          </cell>
          <cell r="F971">
            <v>0</v>
          </cell>
          <cell r="G971">
            <v>0</v>
          </cell>
          <cell r="H971">
            <v>0.1</v>
          </cell>
          <cell r="I971">
            <v>0</v>
          </cell>
          <cell r="J971">
            <v>0</v>
          </cell>
          <cell r="K971">
            <v>0</v>
          </cell>
          <cell r="L971">
            <v>0</v>
          </cell>
          <cell r="M971">
            <v>0.2</v>
          </cell>
          <cell r="N971">
            <v>0</v>
          </cell>
          <cell r="O971">
            <v>0.2</v>
          </cell>
          <cell r="P971">
            <v>0</v>
          </cell>
          <cell r="Q971">
            <v>0</v>
          </cell>
          <cell r="R971">
            <v>0</v>
          </cell>
          <cell r="S971">
            <v>0</v>
          </cell>
          <cell r="T971">
            <v>0</v>
          </cell>
          <cell r="U971">
            <v>0</v>
          </cell>
          <cell r="V971">
            <v>0.3</v>
          </cell>
        </row>
        <row r="972">
          <cell r="D972" t="str">
            <v>EAST AFRICA [LS]-Freight Cost, M$</v>
          </cell>
          <cell r="E972">
            <v>0</v>
          </cell>
          <cell r="F972">
            <v>0.3</v>
          </cell>
          <cell r="G972">
            <v>0.3</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0.3</v>
          </cell>
        </row>
        <row r="973">
          <cell r="D973" t="str">
            <v>EAST AFRICA [LS]-Other Direct OPEX, M$</v>
          </cell>
          <cell r="E973">
            <v>0.1</v>
          </cell>
          <cell r="F973">
            <v>0</v>
          </cell>
          <cell r="G973">
            <v>0.1</v>
          </cell>
          <cell r="H973">
            <v>0.1</v>
          </cell>
          <cell r="I973">
            <v>0</v>
          </cell>
          <cell r="J973">
            <v>0</v>
          </cell>
          <cell r="K973">
            <v>0</v>
          </cell>
          <cell r="L973">
            <v>0</v>
          </cell>
          <cell r="M973">
            <v>0.1</v>
          </cell>
          <cell r="N973">
            <v>0</v>
          </cell>
          <cell r="O973">
            <v>0.1</v>
          </cell>
          <cell r="P973">
            <v>0</v>
          </cell>
          <cell r="Q973">
            <v>0</v>
          </cell>
          <cell r="R973">
            <v>-0.2</v>
          </cell>
          <cell r="S973">
            <v>0</v>
          </cell>
          <cell r="T973">
            <v>-0.2</v>
          </cell>
          <cell r="U973">
            <v>0.2</v>
          </cell>
          <cell r="V973">
            <v>0.3</v>
          </cell>
        </row>
        <row r="974">
          <cell r="D974" t="str">
            <v>EAST AFRICA [LS]-SQUEEZE OTHER DIRECT, M$</v>
          </cell>
          <cell r="E974">
            <v>0</v>
          </cell>
          <cell r="F974">
            <v>0</v>
          </cell>
          <cell r="G974">
            <v>0</v>
          </cell>
          <cell r="H974">
            <v>0</v>
          </cell>
          <cell r="I974">
            <v>0</v>
          </cell>
          <cell r="J974">
            <v>0</v>
          </cell>
          <cell r="K974">
            <v>0</v>
          </cell>
          <cell r="L974">
            <v>0</v>
          </cell>
          <cell r="M974">
            <v>0</v>
          </cell>
          <cell r="N974">
            <v>0</v>
          </cell>
          <cell r="O974">
            <v>0</v>
          </cell>
          <cell r="P974">
            <v>0</v>
          </cell>
          <cell r="Q974">
            <v>0</v>
          </cell>
          <cell r="R974">
            <v>0</v>
          </cell>
          <cell r="S974">
            <v>0</v>
          </cell>
          <cell r="T974">
            <v>0</v>
          </cell>
          <cell r="U974">
            <v>0.70000000000000062</v>
          </cell>
          <cell r="V974">
            <v>0.70000000000000062</v>
          </cell>
        </row>
        <row r="975">
          <cell r="D975" t="str">
            <v>EAST AFRICA [LS]-Total XOM and Contractor Headcount, YE#</v>
          </cell>
          <cell r="E975">
            <v>77</v>
          </cell>
          <cell r="F975">
            <v>4</v>
          </cell>
          <cell r="G975">
            <v>81</v>
          </cell>
          <cell r="H975">
            <v>4</v>
          </cell>
          <cell r="I975">
            <v>4</v>
          </cell>
          <cell r="J975">
            <v>0</v>
          </cell>
          <cell r="K975">
            <v>0</v>
          </cell>
          <cell r="L975">
            <v>4</v>
          </cell>
          <cell r="M975">
            <v>27</v>
          </cell>
          <cell r="N975">
            <v>1</v>
          </cell>
          <cell r="O975">
            <v>28</v>
          </cell>
          <cell r="P975">
            <v>2</v>
          </cell>
          <cell r="Q975">
            <v>0</v>
          </cell>
          <cell r="R975">
            <v>0</v>
          </cell>
          <cell r="S975">
            <v>0</v>
          </cell>
          <cell r="T975">
            <v>0</v>
          </cell>
          <cell r="U975">
            <v>0</v>
          </cell>
          <cell r="V975">
            <v>119</v>
          </cell>
        </row>
        <row r="976">
          <cell r="D976" t="str">
            <v>EAST AFRICA [LS]-Total XOM Headcount, YE, #</v>
          </cell>
          <cell r="E976">
            <v>23</v>
          </cell>
          <cell r="F976">
            <v>0</v>
          </cell>
          <cell r="G976">
            <v>23</v>
          </cell>
          <cell r="H976">
            <v>2</v>
          </cell>
          <cell r="I976">
            <v>3</v>
          </cell>
          <cell r="J976">
            <v>0</v>
          </cell>
          <cell r="K976">
            <v>0</v>
          </cell>
          <cell r="L976">
            <v>3</v>
          </cell>
          <cell r="M976">
            <v>20</v>
          </cell>
          <cell r="N976">
            <v>1</v>
          </cell>
          <cell r="O976">
            <v>21</v>
          </cell>
          <cell r="P976">
            <v>2</v>
          </cell>
          <cell r="Q976">
            <v>0</v>
          </cell>
          <cell r="R976">
            <v>0</v>
          </cell>
          <cell r="S976">
            <v>0</v>
          </cell>
          <cell r="T976">
            <v>0</v>
          </cell>
          <cell r="U976">
            <v>0</v>
          </cell>
          <cell r="V976">
            <v>51</v>
          </cell>
        </row>
        <row r="977">
          <cell r="D977" t="str">
            <v>EAST AFRICA [LS]-Contractor Headcount, YE, #</v>
          </cell>
          <cell r="E977">
            <v>54</v>
          </cell>
          <cell r="F977">
            <v>4</v>
          </cell>
          <cell r="G977">
            <v>58</v>
          </cell>
          <cell r="H977">
            <v>2</v>
          </cell>
          <cell r="I977">
            <v>1</v>
          </cell>
          <cell r="J977">
            <v>0</v>
          </cell>
          <cell r="K977">
            <v>0</v>
          </cell>
          <cell r="L977">
            <v>1</v>
          </cell>
          <cell r="M977">
            <v>7</v>
          </cell>
          <cell r="N977">
            <v>0</v>
          </cell>
          <cell r="O977">
            <v>7</v>
          </cell>
          <cell r="P977">
            <v>0</v>
          </cell>
          <cell r="Q977">
            <v>0</v>
          </cell>
          <cell r="R977">
            <v>0</v>
          </cell>
          <cell r="S977">
            <v>0</v>
          </cell>
          <cell r="T977">
            <v>0</v>
          </cell>
          <cell r="U977">
            <v>0</v>
          </cell>
          <cell r="V977">
            <v>68</v>
          </cell>
        </row>
        <row r="978">
          <cell r="D978" t="str">
            <v>EGYPT-Total - Direct  Opex, M$</v>
          </cell>
          <cell r="E978">
            <v>4.0999999999999996</v>
          </cell>
          <cell r="F978">
            <v>2.2000000000000002</v>
          </cell>
          <cell r="G978">
            <v>6.3</v>
          </cell>
          <cell r="H978">
            <v>0.5</v>
          </cell>
          <cell r="I978">
            <v>0.1</v>
          </cell>
          <cell r="J978">
            <v>0.6</v>
          </cell>
          <cell r="K978">
            <v>0.2</v>
          </cell>
          <cell r="L978">
            <v>0.9</v>
          </cell>
          <cell r="M978">
            <v>4.9000000000000004</v>
          </cell>
          <cell r="N978">
            <v>-0.3</v>
          </cell>
          <cell r="O978">
            <v>4.5999999999999996</v>
          </cell>
          <cell r="P978">
            <v>2.8</v>
          </cell>
          <cell r="Q978">
            <v>0</v>
          </cell>
          <cell r="R978">
            <v>0</v>
          </cell>
          <cell r="S978">
            <v>0.2</v>
          </cell>
          <cell r="T978">
            <v>0.2</v>
          </cell>
          <cell r="U978">
            <v>0.79999999999999805</v>
          </cell>
          <cell r="V978">
            <v>16.100000000000001</v>
          </cell>
        </row>
        <row r="979">
          <cell r="D979" t="str">
            <v>EGYPT-Total - Salaries, Wage and Benefits, M$</v>
          </cell>
          <cell r="E979">
            <v>1.5</v>
          </cell>
          <cell r="F979">
            <v>0.8</v>
          </cell>
          <cell r="G979">
            <v>2.2999999999999998</v>
          </cell>
          <cell r="H979">
            <v>0.4</v>
          </cell>
          <cell r="I979">
            <v>0.1</v>
          </cell>
          <cell r="J979">
            <v>0.3</v>
          </cell>
          <cell r="K979">
            <v>0.2</v>
          </cell>
          <cell r="L979">
            <v>0.6</v>
          </cell>
          <cell r="M979">
            <v>1.8</v>
          </cell>
          <cell r="N979">
            <v>0.2</v>
          </cell>
          <cell r="O979">
            <v>2</v>
          </cell>
          <cell r="P979">
            <v>0.2</v>
          </cell>
          <cell r="Q979">
            <v>0</v>
          </cell>
          <cell r="R979">
            <v>0</v>
          </cell>
          <cell r="S979">
            <v>0</v>
          </cell>
          <cell r="T979">
            <v>0</v>
          </cell>
          <cell r="U979">
            <v>0.9</v>
          </cell>
          <cell r="V979">
            <v>6.4</v>
          </cell>
        </row>
        <row r="980">
          <cell r="D980" t="str">
            <v>EGYPT-Total - XOM Employee SWB, M$</v>
          </cell>
          <cell r="E980">
            <v>0.7</v>
          </cell>
          <cell r="F980">
            <v>0.4</v>
          </cell>
          <cell r="G980">
            <v>1.1000000000000001</v>
          </cell>
          <cell r="H980">
            <v>0.3</v>
          </cell>
          <cell r="I980">
            <v>0.1</v>
          </cell>
          <cell r="J980">
            <v>0.2</v>
          </cell>
          <cell r="K980">
            <v>0.2</v>
          </cell>
          <cell r="L980">
            <v>0.5</v>
          </cell>
          <cell r="M980">
            <v>1.6</v>
          </cell>
          <cell r="N980">
            <v>0.2</v>
          </cell>
          <cell r="O980">
            <v>1.8</v>
          </cell>
          <cell r="P980">
            <v>0.2</v>
          </cell>
          <cell r="Q980">
            <v>0</v>
          </cell>
          <cell r="R980">
            <v>0</v>
          </cell>
          <cell r="S980">
            <v>0</v>
          </cell>
          <cell r="T980">
            <v>0</v>
          </cell>
          <cell r="U980">
            <v>0.8</v>
          </cell>
          <cell r="V980">
            <v>4.7</v>
          </cell>
        </row>
        <row r="981">
          <cell r="D981" t="str">
            <v>EGYPT-Total - Contract Employee SWB, M$</v>
          </cell>
          <cell r="E981">
            <v>0.8</v>
          </cell>
          <cell r="F981">
            <v>0.4</v>
          </cell>
          <cell r="G981">
            <v>1.2</v>
          </cell>
          <cell r="H981">
            <v>0.1</v>
          </cell>
          <cell r="I981">
            <v>0</v>
          </cell>
          <cell r="J981">
            <v>0.1</v>
          </cell>
          <cell r="K981">
            <v>0</v>
          </cell>
          <cell r="L981">
            <v>0.1</v>
          </cell>
          <cell r="M981">
            <v>0.2</v>
          </cell>
          <cell r="N981">
            <v>0</v>
          </cell>
          <cell r="O981">
            <v>0.2</v>
          </cell>
          <cell r="P981">
            <v>0</v>
          </cell>
          <cell r="Q981">
            <v>0</v>
          </cell>
          <cell r="R981">
            <v>0</v>
          </cell>
          <cell r="S981">
            <v>0</v>
          </cell>
          <cell r="T981">
            <v>0</v>
          </cell>
          <cell r="U981">
            <v>0.1</v>
          </cell>
          <cell r="V981">
            <v>1.7</v>
          </cell>
        </row>
        <row r="982">
          <cell r="D982" t="str">
            <v>EGYPT-Total - Employee Expenses (T&amp;E), M$</v>
          </cell>
          <cell r="E982">
            <v>0.1</v>
          </cell>
          <cell r="F982">
            <v>0</v>
          </cell>
          <cell r="G982">
            <v>0.1</v>
          </cell>
          <cell r="H982">
            <v>0</v>
          </cell>
          <cell r="I982">
            <v>0</v>
          </cell>
          <cell r="J982">
            <v>0</v>
          </cell>
          <cell r="K982">
            <v>0</v>
          </cell>
          <cell r="L982">
            <v>0</v>
          </cell>
          <cell r="M982">
            <v>0.3</v>
          </cell>
          <cell r="N982">
            <v>0</v>
          </cell>
          <cell r="O982">
            <v>0.3</v>
          </cell>
          <cell r="P982">
            <v>0</v>
          </cell>
          <cell r="Q982">
            <v>0</v>
          </cell>
          <cell r="R982">
            <v>0</v>
          </cell>
          <cell r="S982">
            <v>0</v>
          </cell>
          <cell r="T982">
            <v>0</v>
          </cell>
          <cell r="U982">
            <v>0.2</v>
          </cell>
          <cell r="V982">
            <v>0.6</v>
          </cell>
        </row>
        <row r="983">
          <cell r="D983" t="str">
            <v>EGYPT-Total - Training Expenses, M$</v>
          </cell>
          <cell r="E983">
            <v>0</v>
          </cell>
          <cell r="F983">
            <v>0</v>
          </cell>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row>
        <row r="984">
          <cell r="D984" t="str">
            <v>EGYPT-Total - Consultancy/Professional Fees, M$</v>
          </cell>
          <cell r="E984">
            <v>0</v>
          </cell>
          <cell r="F984">
            <v>0.1</v>
          </cell>
          <cell r="G984">
            <v>0.1</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0.1</v>
          </cell>
        </row>
        <row r="985">
          <cell r="D985" t="str">
            <v>EGYPT-Advertising and Promotions, M$</v>
          </cell>
          <cell r="E985">
            <v>0</v>
          </cell>
          <cell r="F985">
            <v>0</v>
          </cell>
          <cell r="G985">
            <v>0</v>
          </cell>
          <cell r="H985">
            <v>0</v>
          </cell>
          <cell r="I985">
            <v>0</v>
          </cell>
          <cell r="J985">
            <v>0</v>
          </cell>
          <cell r="K985">
            <v>0</v>
          </cell>
          <cell r="L985">
            <v>0</v>
          </cell>
          <cell r="M985">
            <v>0</v>
          </cell>
          <cell r="N985">
            <v>0</v>
          </cell>
          <cell r="O985">
            <v>0</v>
          </cell>
          <cell r="P985">
            <v>2.6</v>
          </cell>
          <cell r="Q985">
            <v>0</v>
          </cell>
          <cell r="R985">
            <v>0</v>
          </cell>
          <cell r="S985">
            <v>0</v>
          </cell>
          <cell r="T985">
            <v>0</v>
          </cell>
          <cell r="U985">
            <v>0</v>
          </cell>
          <cell r="V985">
            <v>2.6</v>
          </cell>
        </row>
        <row r="986">
          <cell r="D986" t="str">
            <v>EGYPT-Maintenance and Repairs, M$</v>
          </cell>
          <cell r="E986">
            <v>0.5</v>
          </cell>
          <cell r="F986">
            <v>0.1</v>
          </cell>
          <cell r="G986">
            <v>0.6</v>
          </cell>
          <cell r="H986">
            <v>0</v>
          </cell>
          <cell r="I986">
            <v>0</v>
          </cell>
          <cell r="J986">
            <v>0.1</v>
          </cell>
          <cell r="K986">
            <v>0</v>
          </cell>
          <cell r="L986">
            <v>0.1</v>
          </cell>
          <cell r="M986">
            <v>1.2</v>
          </cell>
          <cell r="N986">
            <v>0</v>
          </cell>
          <cell r="O986">
            <v>1.2</v>
          </cell>
          <cell r="P986">
            <v>0</v>
          </cell>
          <cell r="Q986">
            <v>0</v>
          </cell>
          <cell r="R986">
            <v>0</v>
          </cell>
          <cell r="S986">
            <v>0</v>
          </cell>
          <cell r="T986">
            <v>0</v>
          </cell>
          <cell r="U986">
            <v>0</v>
          </cell>
          <cell r="V986">
            <v>1.9</v>
          </cell>
        </row>
        <row r="987">
          <cell r="D987" t="str">
            <v>EGYPT-Depreciation, M$</v>
          </cell>
          <cell r="E987">
            <v>1.6</v>
          </cell>
          <cell r="F987">
            <v>0.1</v>
          </cell>
          <cell r="G987">
            <v>1.7</v>
          </cell>
          <cell r="H987">
            <v>0</v>
          </cell>
          <cell r="I987">
            <v>0</v>
          </cell>
          <cell r="J987">
            <v>0.1</v>
          </cell>
          <cell r="K987">
            <v>0</v>
          </cell>
          <cell r="L987">
            <v>0.1</v>
          </cell>
          <cell r="M987">
            <v>0.5</v>
          </cell>
          <cell r="N987">
            <v>0</v>
          </cell>
          <cell r="O987">
            <v>0.5</v>
          </cell>
          <cell r="P987">
            <v>0</v>
          </cell>
          <cell r="Q987">
            <v>0</v>
          </cell>
          <cell r="R987">
            <v>0</v>
          </cell>
          <cell r="S987">
            <v>0</v>
          </cell>
          <cell r="T987">
            <v>0</v>
          </cell>
          <cell r="U987">
            <v>0</v>
          </cell>
          <cell r="V987">
            <v>2.2999999999999998</v>
          </cell>
        </row>
        <row r="988">
          <cell r="D988" t="str">
            <v>EGYPT-Energy, M$</v>
          </cell>
          <cell r="E988">
            <v>0</v>
          </cell>
          <cell r="F988">
            <v>0</v>
          </cell>
          <cell r="G988">
            <v>0</v>
          </cell>
          <cell r="H988">
            <v>0</v>
          </cell>
          <cell r="I988">
            <v>0</v>
          </cell>
          <cell r="J988">
            <v>0</v>
          </cell>
          <cell r="K988">
            <v>0</v>
          </cell>
          <cell r="L988">
            <v>0</v>
          </cell>
          <cell r="M988">
            <v>0</v>
          </cell>
          <cell r="N988">
            <v>0</v>
          </cell>
          <cell r="O988">
            <v>0</v>
          </cell>
          <cell r="P988">
            <v>0</v>
          </cell>
          <cell r="Q988">
            <v>0</v>
          </cell>
          <cell r="R988">
            <v>0</v>
          </cell>
          <cell r="S988">
            <v>0</v>
          </cell>
          <cell r="T988">
            <v>0</v>
          </cell>
          <cell r="U988">
            <v>0</v>
          </cell>
          <cell r="V988">
            <v>0</v>
          </cell>
        </row>
        <row r="989">
          <cell r="D989" t="str">
            <v>EGYPT-Direct Allocations from Other Business Lines (eg. FM, Chem), $M</v>
          </cell>
          <cell r="E989">
            <v>0</v>
          </cell>
          <cell r="F989">
            <v>0</v>
          </cell>
          <cell r="G989">
            <v>0</v>
          </cell>
          <cell r="H989">
            <v>0</v>
          </cell>
          <cell r="I989">
            <v>0</v>
          </cell>
          <cell r="J989">
            <v>0</v>
          </cell>
          <cell r="K989">
            <v>0</v>
          </cell>
          <cell r="L989">
            <v>0</v>
          </cell>
          <cell r="M989">
            <v>0.2</v>
          </cell>
          <cell r="N989">
            <v>0</v>
          </cell>
          <cell r="O989">
            <v>0.2</v>
          </cell>
          <cell r="P989">
            <v>0</v>
          </cell>
          <cell r="Q989">
            <v>0</v>
          </cell>
          <cell r="R989">
            <v>0</v>
          </cell>
          <cell r="S989">
            <v>0</v>
          </cell>
          <cell r="T989">
            <v>0</v>
          </cell>
          <cell r="U989">
            <v>0</v>
          </cell>
          <cell r="V989">
            <v>0.2</v>
          </cell>
        </row>
        <row r="990">
          <cell r="D990" t="str">
            <v>EGYPT-Freight Cost, M$</v>
          </cell>
          <cell r="E990">
            <v>0</v>
          </cell>
          <cell r="F990">
            <v>1</v>
          </cell>
          <cell r="G990">
            <v>1</v>
          </cell>
          <cell r="H990">
            <v>0</v>
          </cell>
          <cell r="I990">
            <v>0</v>
          </cell>
          <cell r="J990">
            <v>0</v>
          </cell>
          <cell r="K990">
            <v>0</v>
          </cell>
          <cell r="L990">
            <v>0</v>
          </cell>
          <cell r="M990">
            <v>0</v>
          </cell>
          <cell r="N990">
            <v>0</v>
          </cell>
          <cell r="O990">
            <v>0</v>
          </cell>
          <cell r="P990">
            <v>0</v>
          </cell>
          <cell r="Q990">
            <v>0</v>
          </cell>
          <cell r="R990">
            <v>0</v>
          </cell>
          <cell r="S990">
            <v>0</v>
          </cell>
          <cell r="T990">
            <v>0</v>
          </cell>
          <cell r="U990">
            <v>0</v>
          </cell>
          <cell r="V990">
            <v>1</v>
          </cell>
        </row>
        <row r="991">
          <cell r="D991" t="str">
            <v>EGYPT-Other Direct OPEX, M$</v>
          </cell>
          <cell r="E991">
            <v>0.4</v>
          </cell>
          <cell r="F991">
            <v>0.1</v>
          </cell>
          <cell r="G991">
            <v>0.5</v>
          </cell>
          <cell r="H991">
            <v>0.1</v>
          </cell>
          <cell r="I991">
            <v>0</v>
          </cell>
          <cell r="J991">
            <v>0.1</v>
          </cell>
          <cell r="K991">
            <v>0</v>
          </cell>
          <cell r="L991">
            <v>0.1</v>
          </cell>
          <cell r="M991">
            <v>0.9</v>
          </cell>
          <cell r="N991">
            <v>-0.5</v>
          </cell>
          <cell r="O991">
            <v>0.4</v>
          </cell>
          <cell r="P991">
            <v>0</v>
          </cell>
          <cell r="Q991">
            <v>0</v>
          </cell>
          <cell r="R991">
            <v>0</v>
          </cell>
          <cell r="S991">
            <v>0.2</v>
          </cell>
          <cell r="T991">
            <v>0.2</v>
          </cell>
          <cell r="U991">
            <v>0.1</v>
          </cell>
          <cell r="V991">
            <v>1.4</v>
          </cell>
        </row>
        <row r="992">
          <cell r="D992" t="str">
            <v>EGYPT-SQUEEZE OTHER DIRECT, M$</v>
          </cell>
          <cell r="E992">
            <v>0</v>
          </cell>
          <cell r="F992">
            <v>0</v>
          </cell>
          <cell r="G992">
            <v>0</v>
          </cell>
          <cell r="H992">
            <v>0</v>
          </cell>
          <cell r="I992">
            <v>0</v>
          </cell>
          <cell r="J992">
            <v>0</v>
          </cell>
          <cell r="K992">
            <v>0</v>
          </cell>
          <cell r="L992">
            <v>0</v>
          </cell>
          <cell r="M992">
            <v>0</v>
          </cell>
          <cell r="N992">
            <v>0</v>
          </cell>
          <cell r="O992">
            <v>0</v>
          </cell>
          <cell r="P992">
            <v>0</v>
          </cell>
          <cell r="Q992">
            <v>0</v>
          </cell>
          <cell r="R992">
            <v>0</v>
          </cell>
          <cell r="S992">
            <v>0</v>
          </cell>
          <cell r="T992">
            <v>0</v>
          </cell>
          <cell r="U992">
            <v>-0.40000000000000213</v>
          </cell>
          <cell r="V992">
            <v>-0.40000000000000213</v>
          </cell>
        </row>
        <row r="993">
          <cell r="D993" t="str">
            <v>EGYPT-Total XOM and Contractor Headcount, YE#</v>
          </cell>
          <cell r="E993">
            <v>255</v>
          </cell>
          <cell r="F993">
            <v>31</v>
          </cell>
          <cell r="G993">
            <v>286</v>
          </cell>
          <cell r="H993">
            <v>29</v>
          </cell>
          <cell r="I993">
            <v>20</v>
          </cell>
          <cell r="J993">
            <v>0</v>
          </cell>
          <cell r="K993">
            <v>0</v>
          </cell>
          <cell r="L993">
            <v>20</v>
          </cell>
          <cell r="M993">
            <v>64</v>
          </cell>
          <cell r="N993">
            <v>8</v>
          </cell>
          <cell r="O993">
            <v>72</v>
          </cell>
          <cell r="P993">
            <v>8</v>
          </cell>
          <cell r="Q993">
            <v>0</v>
          </cell>
          <cell r="R993">
            <v>0</v>
          </cell>
          <cell r="S993">
            <v>0</v>
          </cell>
          <cell r="T993">
            <v>0</v>
          </cell>
          <cell r="U993">
            <v>0</v>
          </cell>
          <cell r="V993">
            <v>415</v>
          </cell>
        </row>
        <row r="994">
          <cell r="D994" t="str">
            <v>EGYPT-Total XOM Headcount, YE, #</v>
          </cell>
          <cell r="E994">
            <v>69</v>
          </cell>
          <cell r="F994">
            <v>0</v>
          </cell>
          <cell r="G994">
            <v>69</v>
          </cell>
          <cell r="H994">
            <v>23</v>
          </cell>
          <cell r="I994">
            <v>14</v>
          </cell>
          <cell r="J994">
            <v>0</v>
          </cell>
          <cell r="K994">
            <v>0</v>
          </cell>
          <cell r="L994">
            <v>14</v>
          </cell>
          <cell r="M994">
            <v>46</v>
          </cell>
          <cell r="N994">
            <v>5</v>
          </cell>
          <cell r="O994">
            <v>51</v>
          </cell>
          <cell r="P994">
            <v>7</v>
          </cell>
          <cell r="Q994">
            <v>0</v>
          </cell>
          <cell r="R994">
            <v>0</v>
          </cell>
          <cell r="S994">
            <v>0</v>
          </cell>
          <cell r="T994">
            <v>0</v>
          </cell>
          <cell r="U994">
            <v>0</v>
          </cell>
          <cell r="V994">
            <v>164</v>
          </cell>
        </row>
        <row r="995">
          <cell r="D995" t="str">
            <v>EGYPT-Contractor Headcount, YE, #</v>
          </cell>
          <cell r="E995">
            <v>186</v>
          </cell>
          <cell r="F995">
            <v>31</v>
          </cell>
          <cell r="G995">
            <v>217</v>
          </cell>
          <cell r="H995">
            <v>6</v>
          </cell>
          <cell r="I995">
            <v>6</v>
          </cell>
          <cell r="J995">
            <v>0</v>
          </cell>
          <cell r="K995">
            <v>0</v>
          </cell>
          <cell r="L995">
            <v>6</v>
          </cell>
          <cell r="M995">
            <v>18</v>
          </cell>
          <cell r="N995">
            <v>3</v>
          </cell>
          <cell r="O995">
            <v>21</v>
          </cell>
          <cell r="P995">
            <v>1</v>
          </cell>
          <cell r="Q995">
            <v>0</v>
          </cell>
          <cell r="R995">
            <v>0</v>
          </cell>
          <cell r="S995">
            <v>0</v>
          </cell>
          <cell r="T995">
            <v>0</v>
          </cell>
          <cell r="U995">
            <v>0</v>
          </cell>
          <cell r="V995">
            <v>251</v>
          </cell>
        </row>
        <row r="996">
          <cell r="D996" t="str">
            <v>MASI-Total - Direct  Opex, M$</v>
          </cell>
          <cell r="E996">
            <v>0</v>
          </cell>
          <cell r="F996">
            <v>0</v>
          </cell>
          <cell r="G996">
            <v>0</v>
          </cell>
          <cell r="H996">
            <v>0.7</v>
          </cell>
          <cell r="I996">
            <v>0</v>
          </cell>
          <cell r="J996">
            <v>0</v>
          </cell>
          <cell r="K996">
            <v>0</v>
          </cell>
          <cell r="L996">
            <v>0</v>
          </cell>
          <cell r="M996">
            <v>0.1</v>
          </cell>
          <cell r="N996">
            <v>0</v>
          </cell>
          <cell r="O996">
            <v>0.1</v>
          </cell>
          <cell r="P996">
            <v>0</v>
          </cell>
          <cell r="Q996">
            <v>0</v>
          </cell>
          <cell r="R996">
            <v>0</v>
          </cell>
          <cell r="S996">
            <v>0</v>
          </cell>
          <cell r="T996">
            <v>0</v>
          </cell>
          <cell r="U996">
            <v>1.7</v>
          </cell>
          <cell r="V996">
            <v>2.5</v>
          </cell>
        </row>
        <row r="997">
          <cell r="D997" t="str">
            <v>MASI-Total - Salaries, Wage and Benefits, M$</v>
          </cell>
          <cell r="E997">
            <v>0</v>
          </cell>
          <cell r="F997">
            <v>0</v>
          </cell>
          <cell r="G997">
            <v>0</v>
          </cell>
          <cell r="H997">
            <v>0.7</v>
          </cell>
          <cell r="I997">
            <v>0</v>
          </cell>
          <cell r="J997">
            <v>0</v>
          </cell>
          <cell r="K997">
            <v>0</v>
          </cell>
          <cell r="L997">
            <v>0</v>
          </cell>
          <cell r="M997">
            <v>0.1</v>
          </cell>
          <cell r="N997">
            <v>0</v>
          </cell>
          <cell r="O997">
            <v>0.1</v>
          </cell>
          <cell r="P997">
            <v>0</v>
          </cell>
          <cell r="Q997">
            <v>0</v>
          </cell>
          <cell r="R997">
            <v>0</v>
          </cell>
          <cell r="S997">
            <v>0</v>
          </cell>
          <cell r="T997">
            <v>0</v>
          </cell>
          <cell r="U997">
            <v>0</v>
          </cell>
          <cell r="V997">
            <v>0.8</v>
          </cell>
        </row>
        <row r="998">
          <cell r="D998" t="str">
            <v>MASI-Total - XOM Employee SWB, M$</v>
          </cell>
          <cell r="E998">
            <v>0</v>
          </cell>
          <cell r="F998">
            <v>0</v>
          </cell>
          <cell r="G998">
            <v>0</v>
          </cell>
          <cell r="H998">
            <v>0.6</v>
          </cell>
          <cell r="I998">
            <v>0</v>
          </cell>
          <cell r="J998">
            <v>0</v>
          </cell>
          <cell r="K998">
            <v>0</v>
          </cell>
          <cell r="L998">
            <v>0</v>
          </cell>
          <cell r="M998">
            <v>0.1</v>
          </cell>
          <cell r="N998">
            <v>0</v>
          </cell>
          <cell r="O998">
            <v>0.1</v>
          </cell>
          <cell r="P998">
            <v>0</v>
          </cell>
          <cell r="Q998">
            <v>0</v>
          </cell>
          <cell r="R998">
            <v>0</v>
          </cell>
          <cell r="S998">
            <v>0</v>
          </cell>
          <cell r="T998">
            <v>0</v>
          </cell>
          <cell r="U998">
            <v>0</v>
          </cell>
          <cell r="V998">
            <v>0.7</v>
          </cell>
        </row>
        <row r="999">
          <cell r="D999" t="str">
            <v>MASI-Total - Contract Employee SWB, M$</v>
          </cell>
          <cell r="E999">
            <v>0</v>
          </cell>
          <cell r="F999">
            <v>0</v>
          </cell>
          <cell r="G999">
            <v>0</v>
          </cell>
          <cell r="H999">
            <v>0.1</v>
          </cell>
          <cell r="I999">
            <v>0</v>
          </cell>
          <cell r="J999">
            <v>0</v>
          </cell>
          <cell r="K999">
            <v>0</v>
          </cell>
          <cell r="L999">
            <v>0</v>
          </cell>
          <cell r="M999">
            <v>0</v>
          </cell>
          <cell r="N999">
            <v>0</v>
          </cell>
          <cell r="O999">
            <v>0</v>
          </cell>
          <cell r="P999">
            <v>0</v>
          </cell>
          <cell r="Q999">
            <v>0</v>
          </cell>
          <cell r="R999">
            <v>0</v>
          </cell>
          <cell r="S999">
            <v>0</v>
          </cell>
          <cell r="T999">
            <v>0</v>
          </cell>
          <cell r="U999">
            <v>0</v>
          </cell>
          <cell r="V999">
            <v>0.1</v>
          </cell>
        </row>
        <row r="1000">
          <cell r="D1000" t="str">
            <v>MASI-Total - Employee Expenses (T&amp;E), M$</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row>
        <row r="1001">
          <cell r="D1001" t="str">
            <v>MASI-Total - Training Expenses, M$</v>
          </cell>
          <cell r="E1001">
            <v>0</v>
          </cell>
          <cell r="F1001">
            <v>0</v>
          </cell>
          <cell r="G1001">
            <v>0</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row>
        <row r="1002">
          <cell r="D1002" t="str">
            <v>MASI-Total - Consultancy/Professional Fees, M$</v>
          </cell>
          <cell r="E1002">
            <v>0</v>
          </cell>
          <cell r="F1002">
            <v>0</v>
          </cell>
          <cell r="G1002">
            <v>0</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row>
        <row r="1003">
          <cell r="D1003" t="str">
            <v>MASI-Advertising and Promotions, M$</v>
          </cell>
          <cell r="E1003">
            <v>0</v>
          </cell>
          <cell r="F1003">
            <v>0</v>
          </cell>
          <cell r="G1003">
            <v>0</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row>
        <row r="1004">
          <cell r="D1004" t="str">
            <v>MASI-Maintenance and Repairs, M$</v>
          </cell>
          <cell r="E1004">
            <v>0</v>
          </cell>
          <cell r="F1004">
            <v>0</v>
          </cell>
          <cell r="G1004">
            <v>0</v>
          </cell>
          <cell r="H1004">
            <v>0</v>
          </cell>
          <cell r="I1004">
            <v>0</v>
          </cell>
          <cell r="J1004">
            <v>0</v>
          </cell>
          <cell r="K1004">
            <v>0</v>
          </cell>
          <cell r="L1004">
            <v>0</v>
          </cell>
          <cell r="M1004">
            <v>0</v>
          </cell>
          <cell r="N1004">
            <v>0</v>
          </cell>
          <cell r="O1004">
            <v>0</v>
          </cell>
          <cell r="P1004">
            <v>0</v>
          </cell>
          <cell r="Q1004">
            <v>0</v>
          </cell>
          <cell r="R1004">
            <v>0</v>
          </cell>
          <cell r="S1004">
            <v>0</v>
          </cell>
          <cell r="T1004">
            <v>0</v>
          </cell>
          <cell r="U1004">
            <v>0</v>
          </cell>
          <cell r="V1004">
            <v>0</v>
          </cell>
        </row>
        <row r="1005">
          <cell r="D1005" t="str">
            <v>MASI-Depreciation, M$</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row>
        <row r="1006">
          <cell r="D1006" t="str">
            <v>MASI-Energy, M$</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row>
        <row r="1007">
          <cell r="D1007" t="str">
            <v>MASI-Direct Allocations from Other Business Lines (eg. FM, Chem), $M</v>
          </cell>
          <cell r="E1007">
            <v>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row>
        <row r="1008">
          <cell r="D1008" t="str">
            <v>MASI-Freight Cost, M$</v>
          </cell>
          <cell r="E1008">
            <v>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row>
        <row r="1009">
          <cell r="D1009" t="str">
            <v>MASI-Other Direct OPEX, M$</v>
          </cell>
          <cell r="E1009">
            <v>0</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0.6</v>
          </cell>
          <cell r="V1009">
            <v>0.6</v>
          </cell>
        </row>
        <row r="1010">
          <cell r="D1010" t="str">
            <v>MASI-SQUEEZE OTHER DIRECT, M$</v>
          </cell>
          <cell r="E1010">
            <v>0</v>
          </cell>
          <cell r="F1010">
            <v>0</v>
          </cell>
          <cell r="G1010">
            <v>0</v>
          </cell>
          <cell r="H1010">
            <v>0</v>
          </cell>
          <cell r="I1010">
            <v>0</v>
          </cell>
          <cell r="J1010">
            <v>0</v>
          </cell>
          <cell r="K1010">
            <v>0</v>
          </cell>
          <cell r="L1010">
            <v>0</v>
          </cell>
          <cell r="M1010">
            <v>0</v>
          </cell>
          <cell r="N1010">
            <v>0</v>
          </cell>
          <cell r="O1010">
            <v>0</v>
          </cell>
          <cell r="P1010">
            <v>0</v>
          </cell>
          <cell r="Q1010">
            <v>0</v>
          </cell>
          <cell r="R1010">
            <v>0</v>
          </cell>
          <cell r="S1010">
            <v>0</v>
          </cell>
          <cell r="T1010">
            <v>0</v>
          </cell>
          <cell r="U1010">
            <v>1.1000000000000001</v>
          </cell>
          <cell r="V1010">
            <v>1.1000000000000001</v>
          </cell>
        </row>
        <row r="1011">
          <cell r="D1011" t="str">
            <v>MASI-Total XOM and Contractor Headcount, YE#</v>
          </cell>
          <cell r="E1011">
            <v>0</v>
          </cell>
          <cell r="F1011">
            <v>0</v>
          </cell>
          <cell r="G1011">
            <v>0</v>
          </cell>
          <cell r="H1011">
            <v>0</v>
          </cell>
          <cell r="I1011">
            <v>0</v>
          </cell>
          <cell r="J1011">
            <v>0</v>
          </cell>
          <cell r="K1011">
            <v>0</v>
          </cell>
          <cell r="L1011">
            <v>0</v>
          </cell>
          <cell r="M1011">
            <v>1</v>
          </cell>
          <cell r="N1011">
            <v>0</v>
          </cell>
          <cell r="O1011">
            <v>1</v>
          </cell>
          <cell r="P1011">
            <v>0</v>
          </cell>
          <cell r="Q1011">
            <v>0</v>
          </cell>
          <cell r="R1011">
            <v>0</v>
          </cell>
          <cell r="S1011">
            <v>0</v>
          </cell>
          <cell r="T1011">
            <v>0</v>
          </cell>
          <cell r="U1011">
            <v>0</v>
          </cell>
          <cell r="V1011">
            <v>1</v>
          </cell>
        </row>
        <row r="1012">
          <cell r="D1012" t="str">
            <v>MASI-Total XOM Headcount, YE, #</v>
          </cell>
          <cell r="E1012">
            <v>0</v>
          </cell>
          <cell r="F1012">
            <v>0</v>
          </cell>
          <cell r="G1012">
            <v>0</v>
          </cell>
          <cell r="H1012">
            <v>0</v>
          </cell>
          <cell r="I1012">
            <v>0</v>
          </cell>
          <cell r="J1012">
            <v>0</v>
          </cell>
          <cell r="K1012">
            <v>0</v>
          </cell>
          <cell r="L1012">
            <v>0</v>
          </cell>
          <cell r="M1012">
            <v>1</v>
          </cell>
          <cell r="N1012">
            <v>0</v>
          </cell>
          <cell r="O1012">
            <v>1</v>
          </cell>
          <cell r="P1012">
            <v>0</v>
          </cell>
          <cell r="Q1012">
            <v>0</v>
          </cell>
          <cell r="R1012">
            <v>0</v>
          </cell>
          <cell r="S1012">
            <v>0</v>
          </cell>
          <cell r="T1012">
            <v>0</v>
          </cell>
          <cell r="U1012">
            <v>0</v>
          </cell>
          <cell r="V1012">
            <v>1</v>
          </cell>
        </row>
        <row r="1013">
          <cell r="D1013" t="str">
            <v>MASI-Contractor Headcount, YE, #</v>
          </cell>
          <cell r="E1013">
            <v>0</v>
          </cell>
          <cell r="F1013">
            <v>0</v>
          </cell>
          <cell r="G1013">
            <v>0</v>
          </cell>
          <cell r="H1013">
            <v>0</v>
          </cell>
          <cell r="I1013">
            <v>0</v>
          </cell>
          <cell r="J1013">
            <v>0</v>
          </cell>
          <cell r="K1013">
            <v>0</v>
          </cell>
          <cell r="L1013">
            <v>0</v>
          </cell>
          <cell r="M1013">
            <v>0</v>
          </cell>
          <cell r="N1013">
            <v>0</v>
          </cell>
          <cell r="O1013">
            <v>0</v>
          </cell>
          <cell r="P1013">
            <v>0</v>
          </cell>
          <cell r="Q1013">
            <v>0</v>
          </cell>
          <cell r="R1013">
            <v>0</v>
          </cell>
          <cell r="S1013">
            <v>0</v>
          </cell>
          <cell r="T1013">
            <v>0</v>
          </cell>
          <cell r="U1013">
            <v>0</v>
          </cell>
          <cell r="V1013">
            <v>0</v>
          </cell>
        </row>
        <row r="1014">
          <cell r="D1014" t="str">
            <v>MIDDLE EAST [LS]-Total - Direct  Opex, M$</v>
          </cell>
          <cell r="E1014">
            <v>0</v>
          </cell>
          <cell r="F1014">
            <v>0.9</v>
          </cell>
          <cell r="G1014">
            <v>0.9</v>
          </cell>
          <cell r="H1014">
            <v>0.4</v>
          </cell>
          <cell r="I1014">
            <v>0.1</v>
          </cell>
          <cell r="J1014">
            <v>0</v>
          </cell>
          <cell r="K1014">
            <v>0.1</v>
          </cell>
          <cell r="L1014">
            <v>0.2</v>
          </cell>
          <cell r="M1014">
            <v>5</v>
          </cell>
          <cell r="N1014">
            <v>0.4</v>
          </cell>
          <cell r="O1014">
            <v>5.4</v>
          </cell>
          <cell r="P1014">
            <v>0</v>
          </cell>
          <cell r="Q1014">
            <v>0</v>
          </cell>
          <cell r="R1014">
            <v>0</v>
          </cell>
          <cell r="S1014">
            <v>0</v>
          </cell>
          <cell r="T1014">
            <v>0</v>
          </cell>
          <cell r="U1014">
            <v>1.7</v>
          </cell>
          <cell r="V1014">
            <v>8.6</v>
          </cell>
        </row>
        <row r="1015">
          <cell r="D1015" t="str">
            <v>MIDDLE EAST [LS]-Total - Salaries, Wage and Benefits, M$</v>
          </cell>
          <cell r="E1015">
            <v>0</v>
          </cell>
          <cell r="F1015">
            <v>0</v>
          </cell>
          <cell r="G1015">
            <v>0</v>
          </cell>
          <cell r="H1015">
            <v>0.4</v>
          </cell>
          <cell r="I1015">
            <v>0.1</v>
          </cell>
          <cell r="J1015">
            <v>0</v>
          </cell>
          <cell r="K1015">
            <v>0.1</v>
          </cell>
          <cell r="L1015">
            <v>0.2</v>
          </cell>
          <cell r="M1015">
            <v>1.7</v>
          </cell>
          <cell r="N1015">
            <v>0.3</v>
          </cell>
          <cell r="O1015">
            <v>2</v>
          </cell>
          <cell r="P1015">
            <v>0</v>
          </cell>
          <cell r="Q1015">
            <v>0</v>
          </cell>
          <cell r="R1015">
            <v>0</v>
          </cell>
          <cell r="S1015">
            <v>0</v>
          </cell>
          <cell r="T1015">
            <v>0</v>
          </cell>
          <cell r="U1015">
            <v>0.4</v>
          </cell>
          <cell r="V1015">
            <v>3</v>
          </cell>
        </row>
        <row r="1016">
          <cell r="D1016" t="str">
            <v>MIDDLE EAST [LS]-Total - XOM Employee SWB, M$</v>
          </cell>
          <cell r="E1016">
            <v>0</v>
          </cell>
          <cell r="F1016">
            <v>0</v>
          </cell>
          <cell r="G1016">
            <v>0</v>
          </cell>
          <cell r="H1016">
            <v>0.4</v>
          </cell>
          <cell r="I1016">
            <v>0.1</v>
          </cell>
          <cell r="J1016">
            <v>0</v>
          </cell>
          <cell r="K1016">
            <v>0.1</v>
          </cell>
          <cell r="L1016">
            <v>0.2</v>
          </cell>
          <cell r="M1016">
            <v>1.7</v>
          </cell>
          <cell r="N1016">
            <v>0.3</v>
          </cell>
          <cell r="O1016">
            <v>2</v>
          </cell>
          <cell r="P1016">
            <v>0</v>
          </cell>
          <cell r="Q1016">
            <v>0</v>
          </cell>
          <cell r="R1016">
            <v>0</v>
          </cell>
          <cell r="S1016">
            <v>0</v>
          </cell>
          <cell r="T1016">
            <v>0</v>
          </cell>
          <cell r="U1016">
            <v>0.4</v>
          </cell>
          <cell r="V1016">
            <v>3</v>
          </cell>
        </row>
        <row r="1017">
          <cell r="D1017" t="str">
            <v>MIDDLE EAST [LS]-Total - Contract Employee SWB, M$</v>
          </cell>
          <cell r="E1017">
            <v>0</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row>
        <row r="1018">
          <cell r="D1018" t="str">
            <v>MIDDLE EAST [LS]-Total - Employee Expenses (T&amp;E), M$</v>
          </cell>
          <cell r="E1018">
            <v>0</v>
          </cell>
          <cell r="F1018">
            <v>0</v>
          </cell>
          <cell r="G1018">
            <v>0</v>
          </cell>
          <cell r="H1018">
            <v>0</v>
          </cell>
          <cell r="I1018">
            <v>0</v>
          </cell>
          <cell r="J1018">
            <v>0</v>
          </cell>
          <cell r="K1018">
            <v>0</v>
          </cell>
          <cell r="L1018">
            <v>0</v>
          </cell>
          <cell r="M1018">
            <v>0.1</v>
          </cell>
          <cell r="N1018">
            <v>0</v>
          </cell>
          <cell r="O1018">
            <v>0.1</v>
          </cell>
          <cell r="P1018">
            <v>0</v>
          </cell>
          <cell r="Q1018">
            <v>0</v>
          </cell>
          <cell r="R1018">
            <v>0</v>
          </cell>
          <cell r="S1018">
            <v>0</v>
          </cell>
          <cell r="T1018">
            <v>0</v>
          </cell>
          <cell r="U1018">
            <v>0.1</v>
          </cell>
          <cell r="V1018">
            <v>0.2</v>
          </cell>
        </row>
        <row r="1019">
          <cell r="D1019" t="str">
            <v>MIDDLE EAST [LS]-Total - Training Expenses, M$</v>
          </cell>
          <cell r="E1019">
            <v>0</v>
          </cell>
          <cell r="F1019">
            <v>0</v>
          </cell>
          <cell r="G1019">
            <v>0</v>
          </cell>
          <cell r="H1019">
            <v>0</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row>
        <row r="1020">
          <cell r="D1020" t="str">
            <v>MIDDLE EAST [LS]-Total - Consultancy/Professional Fees, M$</v>
          </cell>
          <cell r="E1020">
            <v>0</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row>
        <row r="1021">
          <cell r="D1021" t="str">
            <v>MIDDLE EAST [LS]-Advertising and Promotions, M$</v>
          </cell>
          <cell r="E1021">
            <v>0</v>
          </cell>
          <cell r="F1021">
            <v>0</v>
          </cell>
          <cell r="G1021">
            <v>0</v>
          </cell>
          <cell r="H1021">
            <v>0</v>
          </cell>
          <cell r="I1021">
            <v>0</v>
          </cell>
          <cell r="J1021">
            <v>0</v>
          </cell>
          <cell r="K1021">
            <v>0</v>
          </cell>
          <cell r="L1021">
            <v>0</v>
          </cell>
          <cell r="M1021">
            <v>2</v>
          </cell>
          <cell r="N1021">
            <v>0</v>
          </cell>
          <cell r="O1021">
            <v>2</v>
          </cell>
          <cell r="P1021">
            <v>0</v>
          </cell>
          <cell r="Q1021">
            <v>0</v>
          </cell>
          <cell r="R1021">
            <v>0</v>
          </cell>
          <cell r="S1021">
            <v>0</v>
          </cell>
          <cell r="T1021">
            <v>0</v>
          </cell>
          <cell r="U1021">
            <v>0</v>
          </cell>
          <cell r="V1021">
            <v>2</v>
          </cell>
        </row>
        <row r="1022">
          <cell r="D1022" t="str">
            <v>MIDDLE EAST [LS]-Maintenance and Repairs, M$</v>
          </cell>
          <cell r="E1022">
            <v>0</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row>
        <row r="1023">
          <cell r="D1023" t="str">
            <v>MIDDLE EAST [LS]-Depreciation, M$</v>
          </cell>
          <cell r="E1023">
            <v>0</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row>
        <row r="1024">
          <cell r="D1024" t="str">
            <v>MIDDLE EAST [LS]-Energy, M$</v>
          </cell>
          <cell r="E1024">
            <v>0</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row>
        <row r="1025">
          <cell r="D1025" t="str">
            <v>MIDDLE EAST [LS]-Direct Allocations from Other Business Lines (eg. FM, Chem), $M</v>
          </cell>
          <cell r="E1025">
            <v>0</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v>0</v>
          </cell>
        </row>
        <row r="1026">
          <cell r="D1026" t="str">
            <v>MIDDLE EAST [LS]-Freight Cost, M$</v>
          </cell>
          <cell r="E1026">
            <v>0</v>
          </cell>
          <cell r="F1026">
            <v>0.9</v>
          </cell>
          <cell r="G1026">
            <v>0.9</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0.9</v>
          </cell>
        </row>
        <row r="1027">
          <cell r="D1027" t="str">
            <v>MIDDLE EAST [LS]-Other Direct OPEX, M$</v>
          </cell>
          <cell r="E1027">
            <v>0</v>
          </cell>
          <cell r="F1027">
            <v>0</v>
          </cell>
          <cell r="G1027">
            <v>0</v>
          </cell>
          <cell r="H1027">
            <v>0</v>
          </cell>
          <cell r="I1027">
            <v>0</v>
          </cell>
          <cell r="J1027">
            <v>0</v>
          </cell>
          <cell r="K1027">
            <v>0</v>
          </cell>
          <cell r="L1027">
            <v>0</v>
          </cell>
          <cell r="M1027">
            <v>1.2</v>
          </cell>
          <cell r="N1027">
            <v>0.1</v>
          </cell>
          <cell r="O1027">
            <v>1.3</v>
          </cell>
          <cell r="P1027">
            <v>0</v>
          </cell>
          <cell r="Q1027">
            <v>0</v>
          </cell>
          <cell r="R1027">
            <v>0</v>
          </cell>
          <cell r="S1027">
            <v>0</v>
          </cell>
          <cell r="T1027">
            <v>0</v>
          </cell>
          <cell r="U1027">
            <v>0.1</v>
          </cell>
          <cell r="V1027">
            <v>1.4</v>
          </cell>
        </row>
        <row r="1028">
          <cell r="D1028" t="str">
            <v>MIDDLE EAST [LS]-SQUEEZE OTHER DIRECT, M$</v>
          </cell>
          <cell r="E1028">
            <v>0</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cell r="S1028">
            <v>0</v>
          </cell>
          <cell r="T1028">
            <v>0</v>
          </cell>
          <cell r="U1028">
            <v>1.1000000000000001</v>
          </cell>
          <cell r="V1028">
            <v>1.1000000000000001</v>
          </cell>
        </row>
        <row r="1029">
          <cell r="D1029" t="str">
            <v>MIDDLE EAST [LS]-Total XOM and Contractor Headcount, YE#</v>
          </cell>
          <cell r="E1029">
            <v>6</v>
          </cell>
          <cell r="F1029">
            <v>0</v>
          </cell>
          <cell r="G1029">
            <v>6</v>
          </cell>
          <cell r="H1029">
            <v>4</v>
          </cell>
          <cell r="I1029">
            <v>1</v>
          </cell>
          <cell r="J1029">
            <v>0</v>
          </cell>
          <cell r="K1029">
            <v>0</v>
          </cell>
          <cell r="L1029">
            <v>1</v>
          </cell>
          <cell r="M1029">
            <v>10</v>
          </cell>
          <cell r="N1029">
            <v>1</v>
          </cell>
          <cell r="O1029">
            <v>11</v>
          </cell>
          <cell r="P1029">
            <v>2</v>
          </cell>
          <cell r="Q1029">
            <v>0</v>
          </cell>
          <cell r="R1029">
            <v>0</v>
          </cell>
          <cell r="S1029">
            <v>0</v>
          </cell>
          <cell r="T1029">
            <v>0</v>
          </cell>
          <cell r="U1029">
            <v>0</v>
          </cell>
          <cell r="V1029">
            <v>24</v>
          </cell>
        </row>
        <row r="1030">
          <cell r="D1030" t="str">
            <v>MIDDLE EAST [LS]-Total XOM Headcount, YE, #</v>
          </cell>
          <cell r="E1030">
            <v>5</v>
          </cell>
          <cell r="F1030">
            <v>0</v>
          </cell>
          <cell r="G1030">
            <v>5</v>
          </cell>
          <cell r="H1030">
            <v>4</v>
          </cell>
          <cell r="I1030">
            <v>1</v>
          </cell>
          <cell r="J1030">
            <v>0</v>
          </cell>
          <cell r="K1030">
            <v>0</v>
          </cell>
          <cell r="L1030">
            <v>1</v>
          </cell>
          <cell r="M1030">
            <v>10</v>
          </cell>
          <cell r="N1030">
            <v>1</v>
          </cell>
          <cell r="O1030">
            <v>11</v>
          </cell>
          <cell r="P1030">
            <v>2</v>
          </cell>
          <cell r="Q1030">
            <v>0</v>
          </cell>
          <cell r="R1030">
            <v>0</v>
          </cell>
          <cell r="S1030">
            <v>0</v>
          </cell>
          <cell r="T1030">
            <v>0</v>
          </cell>
          <cell r="U1030">
            <v>0</v>
          </cell>
          <cell r="V1030">
            <v>23</v>
          </cell>
        </row>
        <row r="1031">
          <cell r="D1031" t="str">
            <v>MIDDLE EAST [LS]-Contractor Headcount, YE, #</v>
          </cell>
          <cell r="E1031">
            <v>1</v>
          </cell>
          <cell r="F1031">
            <v>0</v>
          </cell>
          <cell r="G1031">
            <v>1</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1</v>
          </cell>
        </row>
        <row r="1032">
          <cell r="D1032" t="str">
            <v>MOROCCO-Total - Direct  Opex, M$</v>
          </cell>
          <cell r="E1032">
            <v>0.9</v>
          </cell>
          <cell r="F1032">
            <v>0.3</v>
          </cell>
          <cell r="G1032">
            <v>1.2</v>
          </cell>
          <cell r="H1032">
            <v>0</v>
          </cell>
          <cell r="I1032">
            <v>0</v>
          </cell>
          <cell r="J1032">
            <v>0.2</v>
          </cell>
          <cell r="K1032">
            <v>0</v>
          </cell>
          <cell r="L1032">
            <v>0.2</v>
          </cell>
          <cell r="M1032">
            <v>0.8</v>
          </cell>
          <cell r="N1032">
            <v>-0.2</v>
          </cell>
          <cell r="O1032">
            <v>0.6</v>
          </cell>
          <cell r="P1032">
            <v>0.1</v>
          </cell>
          <cell r="Q1032">
            <v>0</v>
          </cell>
          <cell r="R1032">
            <v>0</v>
          </cell>
          <cell r="S1032">
            <v>0</v>
          </cell>
          <cell r="T1032">
            <v>0</v>
          </cell>
          <cell r="U1032">
            <v>0.9</v>
          </cell>
          <cell r="V1032">
            <v>3</v>
          </cell>
        </row>
        <row r="1033">
          <cell r="D1033" t="str">
            <v>MOROCCO-Total - Salaries, Wage and Benefits, M$</v>
          </cell>
          <cell r="E1033">
            <v>0.4</v>
          </cell>
          <cell r="F1033">
            <v>0</v>
          </cell>
          <cell r="G1033">
            <v>0.4</v>
          </cell>
          <cell r="H1033">
            <v>0</v>
          </cell>
          <cell r="I1033">
            <v>0</v>
          </cell>
          <cell r="J1033">
            <v>0.1</v>
          </cell>
          <cell r="K1033">
            <v>0</v>
          </cell>
          <cell r="L1033">
            <v>0.1</v>
          </cell>
          <cell r="M1033">
            <v>0.5</v>
          </cell>
          <cell r="N1033">
            <v>0</v>
          </cell>
          <cell r="O1033">
            <v>0.5</v>
          </cell>
          <cell r="P1033">
            <v>0</v>
          </cell>
          <cell r="Q1033">
            <v>0</v>
          </cell>
          <cell r="R1033">
            <v>0</v>
          </cell>
          <cell r="S1033">
            <v>0</v>
          </cell>
          <cell r="T1033">
            <v>0</v>
          </cell>
          <cell r="U1033">
            <v>0.1</v>
          </cell>
          <cell r="V1033">
            <v>1.1000000000000001</v>
          </cell>
        </row>
        <row r="1034">
          <cell r="D1034" t="str">
            <v>MOROCCO-Total - XOM Employee SWB, M$</v>
          </cell>
          <cell r="E1034">
            <v>0.4</v>
          </cell>
          <cell r="F1034">
            <v>0</v>
          </cell>
          <cell r="G1034">
            <v>0.4</v>
          </cell>
          <cell r="H1034">
            <v>0</v>
          </cell>
          <cell r="I1034">
            <v>0</v>
          </cell>
          <cell r="J1034">
            <v>0.1</v>
          </cell>
          <cell r="K1034">
            <v>0</v>
          </cell>
          <cell r="L1034">
            <v>0.1</v>
          </cell>
          <cell r="M1034">
            <v>0.4</v>
          </cell>
          <cell r="N1034">
            <v>0</v>
          </cell>
          <cell r="O1034">
            <v>0.4</v>
          </cell>
          <cell r="P1034">
            <v>0</v>
          </cell>
          <cell r="Q1034">
            <v>0</v>
          </cell>
          <cell r="R1034">
            <v>0</v>
          </cell>
          <cell r="S1034">
            <v>0</v>
          </cell>
          <cell r="T1034">
            <v>0</v>
          </cell>
          <cell r="U1034">
            <v>0.1</v>
          </cell>
          <cell r="V1034">
            <v>1</v>
          </cell>
        </row>
        <row r="1035">
          <cell r="D1035" t="str">
            <v>MOROCCO-Total - Contract Employee SWB, M$</v>
          </cell>
          <cell r="E1035">
            <v>0</v>
          </cell>
          <cell r="F1035">
            <v>0</v>
          </cell>
          <cell r="G1035">
            <v>0</v>
          </cell>
          <cell r="H1035">
            <v>0</v>
          </cell>
          <cell r="I1035">
            <v>0</v>
          </cell>
          <cell r="J1035">
            <v>0</v>
          </cell>
          <cell r="K1035">
            <v>0</v>
          </cell>
          <cell r="L1035">
            <v>0</v>
          </cell>
          <cell r="M1035">
            <v>0.1</v>
          </cell>
          <cell r="N1035">
            <v>0</v>
          </cell>
          <cell r="O1035">
            <v>0.1</v>
          </cell>
          <cell r="P1035">
            <v>0</v>
          </cell>
          <cell r="Q1035">
            <v>0</v>
          </cell>
          <cell r="R1035">
            <v>0</v>
          </cell>
          <cell r="S1035">
            <v>0</v>
          </cell>
          <cell r="T1035">
            <v>0</v>
          </cell>
          <cell r="U1035">
            <v>0</v>
          </cell>
          <cell r="V1035">
            <v>0.1</v>
          </cell>
        </row>
        <row r="1036">
          <cell r="D1036" t="str">
            <v>MOROCCO-Total - Employee Expenses (T&amp;E), M$</v>
          </cell>
          <cell r="E1036">
            <v>0.1</v>
          </cell>
          <cell r="F1036">
            <v>0</v>
          </cell>
          <cell r="G1036">
            <v>0.1</v>
          </cell>
          <cell r="H1036">
            <v>0</v>
          </cell>
          <cell r="I1036">
            <v>0</v>
          </cell>
          <cell r="J1036">
            <v>0</v>
          </cell>
          <cell r="K1036">
            <v>0</v>
          </cell>
          <cell r="L1036">
            <v>0</v>
          </cell>
          <cell r="M1036">
            <v>0.2</v>
          </cell>
          <cell r="N1036">
            <v>0</v>
          </cell>
          <cell r="O1036">
            <v>0.2</v>
          </cell>
          <cell r="P1036">
            <v>0</v>
          </cell>
          <cell r="Q1036">
            <v>0</v>
          </cell>
          <cell r="R1036">
            <v>0</v>
          </cell>
          <cell r="S1036">
            <v>0</v>
          </cell>
          <cell r="T1036">
            <v>0</v>
          </cell>
          <cell r="U1036">
            <v>0</v>
          </cell>
          <cell r="V1036">
            <v>0.3</v>
          </cell>
        </row>
        <row r="1037">
          <cell r="D1037" t="str">
            <v>MOROCCO-Total - Training Expenses, M$</v>
          </cell>
          <cell r="E1037">
            <v>0</v>
          </cell>
          <cell r="F1037">
            <v>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row>
        <row r="1038">
          <cell r="D1038" t="str">
            <v>MOROCCO-Total - Consultancy/Professional Fees, M$</v>
          </cell>
          <cell r="E1038">
            <v>0.2</v>
          </cell>
          <cell r="F1038">
            <v>0</v>
          </cell>
          <cell r="G1038">
            <v>0.2</v>
          </cell>
          <cell r="H1038">
            <v>0</v>
          </cell>
          <cell r="I1038">
            <v>0</v>
          </cell>
          <cell r="J1038">
            <v>0</v>
          </cell>
          <cell r="K1038">
            <v>0</v>
          </cell>
          <cell r="L1038">
            <v>0</v>
          </cell>
          <cell r="M1038">
            <v>0.1</v>
          </cell>
          <cell r="N1038">
            <v>0</v>
          </cell>
          <cell r="O1038">
            <v>0.1</v>
          </cell>
          <cell r="P1038">
            <v>0</v>
          </cell>
          <cell r="Q1038">
            <v>0</v>
          </cell>
          <cell r="R1038">
            <v>0</v>
          </cell>
          <cell r="S1038">
            <v>0</v>
          </cell>
          <cell r="T1038">
            <v>0</v>
          </cell>
          <cell r="U1038">
            <v>0</v>
          </cell>
          <cell r="V1038">
            <v>0.3</v>
          </cell>
        </row>
        <row r="1039">
          <cell r="D1039" t="str">
            <v>MOROCCO-Advertising and Promotions, M$</v>
          </cell>
          <cell r="E1039">
            <v>0</v>
          </cell>
          <cell r="F1039">
            <v>0</v>
          </cell>
          <cell r="G1039">
            <v>0</v>
          </cell>
          <cell r="H1039">
            <v>0</v>
          </cell>
          <cell r="I1039">
            <v>0</v>
          </cell>
          <cell r="J1039">
            <v>0</v>
          </cell>
          <cell r="K1039">
            <v>0</v>
          </cell>
          <cell r="L1039">
            <v>0</v>
          </cell>
          <cell r="M1039">
            <v>0.2</v>
          </cell>
          <cell r="N1039">
            <v>0</v>
          </cell>
          <cell r="O1039">
            <v>0.2</v>
          </cell>
          <cell r="P1039">
            <v>0.1</v>
          </cell>
          <cell r="Q1039">
            <v>0</v>
          </cell>
          <cell r="R1039">
            <v>0</v>
          </cell>
          <cell r="S1039">
            <v>0</v>
          </cell>
          <cell r="T1039">
            <v>0</v>
          </cell>
          <cell r="U1039">
            <v>0</v>
          </cell>
          <cell r="V1039">
            <v>0.3</v>
          </cell>
        </row>
        <row r="1040">
          <cell r="D1040" t="str">
            <v>MOROCCO-Maintenance and Repairs, M$</v>
          </cell>
          <cell r="E1040">
            <v>0.1</v>
          </cell>
          <cell r="F1040">
            <v>0</v>
          </cell>
          <cell r="G1040">
            <v>0.1</v>
          </cell>
          <cell r="H1040">
            <v>0</v>
          </cell>
          <cell r="I1040">
            <v>0</v>
          </cell>
          <cell r="J1040">
            <v>0.1</v>
          </cell>
          <cell r="K1040">
            <v>0</v>
          </cell>
          <cell r="L1040">
            <v>0.1</v>
          </cell>
          <cell r="M1040">
            <v>0</v>
          </cell>
          <cell r="N1040">
            <v>0</v>
          </cell>
          <cell r="O1040">
            <v>0</v>
          </cell>
          <cell r="P1040">
            <v>0</v>
          </cell>
          <cell r="Q1040">
            <v>0</v>
          </cell>
          <cell r="R1040">
            <v>0</v>
          </cell>
          <cell r="S1040">
            <v>0</v>
          </cell>
          <cell r="T1040">
            <v>0</v>
          </cell>
          <cell r="U1040">
            <v>0</v>
          </cell>
          <cell r="V1040">
            <v>0.2</v>
          </cell>
        </row>
        <row r="1041">
          <cell r="D1041" t="str">
            <v>MOROCCO-Depreciation, M$</v>
          </cell>
          <cell r="E1041">
            <v>0.1</v>
          </cell>
          <cell r="F1041">
            <v>0</v>
          </cell>
          <cell r="G1041">
            <v>0.1</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0.1</v>
          </cell>
        </row>
        <row r="1042">
          <cell r="D1042" t="str">
            <v>MOROCCO-Energy, M$</v>
          </cell>
          <cell r="E1042">
            <v>0</v>
          </cell>
          <cell r="F1042">
            <v>0</v>
          </cell>
          <cell r="G1042">
            <v>0</v>
          </cell>
          <cell r="H1042">
            <v>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v>0</v>
          </cell>
        </row>
        <row r="1043">
          <cell r="D1043" t="str">
            <v>MOROCCO-Direct Allocations from Other Business Lines (eg. FM, Chem), $M</v>
          </cell>
          <cell r="E1043">
            <v>0</v>
          </cell>
          <cell r="F1043">
            <v>0</v>
          </cell>
          <cell r="G1043">
            <v>0</v>
          </cell>
          <cell r="H1043">
            <v>0</v>
          </cell>
          <cell r="I1043">
            <v>0</v>
          </cell>
          <cell r="J1043">
            <v>0</v>
          </cell>
          <cell r="K1043">
            <v>0</v>
          </cell>
          <cell r="L1043">
            <v>0</v>
          </cell>
          <cell r="M1043">
            <v>0</v>
          </cell>
          <cell r="N1043">
            <v>0</v>
          </cell>
          <cell r="O1043">
            <v>0</v>
          </cell>
          <cell r="P1043">
            <v>0</v>
          </cell>
          <cell r="Q1043">
            <v>0</v>
          </cell>
          <cell r="R1043">
            <v>0</v>
          </cell>
          <cell r="S1043">
            <v>0</v>
          </cell>
          <cell r="T1043">
            <v>0</v>
          </cell>
          <cell r="U1043">
            <v>0</v>
          </cell>
          <cell r="V1043">
            <v>0</v>
          </cell>
        </row>
        <row r="1044">
          <cell r="D1044" t="str">
            <v>MOROCCO-Freight Cost, M$</v>
          </cell>
          <cell r="E1044">
            <v>0</v>
          </cell>
          <cell r="F1044">
            <v>0.3</v>
          </cell>
          <cell r="G1044">
            <v>0.3</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0.3</v>
          </cell>
        </row>
        <row r="1045">
          <cell r="D1045" t="str">
            <v>MOROCCO-Other Direct OPEX, M$</v>
          </cell>
          <cell r="E1045">
            <v>0</v>
          </cell>
          <cell r="F1045">
            <v>0</v>
          </cell>
          <cell r="G1045">
            <v>0</v>
          </cell>
          <cell r="H1045">
            <v>0</v>
          </cell>
          <cell r="I1045">
            <v>0</v>
          </cell>
          <cell r="J1045">
            <v>0</v>
          </cell>
          <cell r="K1045">
            <v>0</v>
          </cell>
          <cell r="L1045">
            <v>0</v>
          </cell>
          <cell r="M1045">
            <v>-0.2</v>
          </cell>
          <cell r="N1045">
            <v>-0.2</v>
          </cell>
          <cell r="O1045">
            <v>-0.4</v>
          </cell>
          <cell r="P1045">
            <v>0</v>
          </cell>
          <cell r="Q1045">
            <v>0</v>
          </cell>
          <cell r="R1045">
            <v>0</v>
          </cell>
          <cell r="S1045">
            <v>0</v>
          </cell>
          <cell r="T1045">
            <v>0</v>
          </cell>
          <cell r="U1045">
            <v>0</v>
          </cell>
          <cell r="V1045">
            <v>-0.4</v>
          </cell>
        </row>
        <row r="1046">
          <cell r="D1046" t="str">
            <v>MOROCCO-SQUEEZE OTHER DIRECT, M$</v>
          </cell>
          <cell r="E1046">
            <v>0</v>
          </cell>
          <cell r="F1046">
            <v>0</v>
          </cell>
          <cell r="G1046">
            <v>0</v>
          </cell>
          <cell r="H1046">
            <v>0</v>
          </cell>
          <cell r="I1046">
            <v>0</v>
          </cell>
          <cell r="J1046">
            <v>0</v>
          </cell>
          <cell r="K1046">
            <v>0</v>
          </cell>
          <cell r="L1046">
            <v>0</v>
          </cell>
          <cell r="M1046">
            <v>0</v>
          </cell>
          <cell r="N1046">
            <v>0</v>
          </cell>
          <cell r="O1046">
            <v>0</v>
          </cell>
          <cell r="P1046">
            <v>0</v>
          </cell>
          <cell r="Q1046">
            <v>0</v>
          </cell>
          <cell r="R1046">
            <v>0</v>
          </cell>
          <cell r="S1046">
            <v>0</v>
          </cell>
          <cell r="T1046">
            <v>0</v>
          </cell>
          <cell r="U1046">
            <v>0.8</v>
          </cell>
          <cell r="V1046">
            <v>0.8</v>
          </cell>
        </row>
        <row r="1047">
          <cell r="D1047" t="str">
            <v>MOROCCO-Total XOM and Contractor Headcount, YE#</v>
          </cell>
          <cell r="E1047">
            <v>41</v>
          </cell>
          <cell r="F1047">
            <v>0</v>
          </cell>
          <cell r="G1047">
            <v>41</v>
          </cell>
          <cell r="H1047">
            <v>5</v>
          </cell>
          <cell r="I1047">
            <v>6</v>
          </cell>
          <cell r="J1047">
            <v>0</v>
          </cell>
          <cell r="K1047">
            <v>0</v>
          </cell>
          <cell r="L1047">
            <v>6</v>
          </cell>
          <cell r="M1047">
            <v>16</v>
          </cell>
          <cell r="N1047">
            <v>1</v>
          </cell>
          <cell r="O1047">
            <v>17</v>
          </cell>
          <cell r="P1047">
            <v>1</v>
          </cell>
          <cell r="Q1047">
            <v>0</v>
          </cell>
          <cell r="R1047">
            <v>0</v>
          </cell>
          <cell r="S1047">
            <v>0</v>
          </cell>
          <cell r="T1047">
            <v>0</v>
          </cell>
          <cell r="U1047">
            <v>0</v>
          </cell>
          <cell r="V1047">
            <v>70</v>
          </cell>
        </row>
        <row r="1048">
          <cell r="D1048" t="str">
            <v>MOROCCO-Total XOM Headcount, YE, #</v>
          </cell>
          <cell r="E1048">
            <v>20</v>
          </cell>
          <cell r="F1048">
            <v>0</v>
          </cell>
          <cell r="G1048">
            <v>20</v>
          </cell>
          <cell r="H1048">
            <v>4</v>
          </cell>
          <cell r="I1048">
            <v>3</v>
          </cell>
          <cell r="J1048">
            <v>0</v>
          </cell>
          <cell r="K1048">
            <v>0</v>
          </cell>
          <cell r="L1048">
            <v>3</v>
          </cell>
          <cell r="M1048">
            <v>11</v>
          </cell>
          <cell r="N1048">
            <v>1</v>
          </cell>
          <cell r="O1048">
            <v>12</v>
          </cell>
          <cell r="P1048">
            <v>1</v>
          </cell>
          <cell r="Q1048">
            <v>0</v>
          </cell>
          <cell r="R1048">
            <v>0</v>
          </cell>
          <cell r="S1048">
            <v>0</v>
          </cell>
          <cell r="T1048">
            <v>0</v>
          </cell>
          <cell r="U1048">
            <v>0</v>
          </cell>
          <cell r="V1048">
            <v>40</v>
          </cell>
        </row>
        <row r="1049">
          <cell r="D1049" t="str">
            <v>MOROCCO-Contractor Headcount, YE, #</v>
          </cell>
          <cell r="E1049">
            <v>21</v>
          </cell>
          <cell r="F1049">
            <v>0</v>
          </cell>
          <cell r="G1049">
            <v>21</v>
          </cell>
          <cell r="H1049">
            <v>1</v>
          </cell>
          <cell r="I1049">
            <v>3</v>
          </cell>
          <cell r="J1049">
            <v>0</v>
          </cell>
          <cell r="K1049">
            <v>0</v>
          </cell>
          <cell r="L1049">
            <v>3</v>
          </cell>
          <cell r="M1049">
            <v>5</v>
          </cell>
          <cell r="N1049">
            <v>0</v>
          </cell>
          <cell r="O1049">
            <v>5</v>
          </cell>
          <cell r="P1049">
            <v>0</v>
          </cell>
          <cell r="Q1049">
            <v>0</v>
          </cell>
          <cell r="R1049">
            <v>0</v>
          </cell>
          <cell r="S1049">
            <v>0</v>
          </cell>
          <cell r="T1049">
            <v>0</v>
          </cell>
          <cell r="U1049">
            <v>0</v>
          </cell>
          <cell r="V1049">
            <v>30</v>
          </cell>
        </row>
        <row r="1050">
          <cell r="D1050" t="str">
            <v>NIGERIA-Total - Direct  Opex, M$</v>
          </cell>
          <cell r="E1050">
            <v>3.8</v>
          </cell>
          <cell r="F1050">
            <v>0.4</v>
          </cell>
          <cell r="G1050">
            <v>4.2</v>
          </cell>
          <cell r="H1050">
            <v>0.2</v>
          </cell>
          <cell r="I1050">
            <v>0.1</v>
          </cell>
          <cell r="J1050">
            <v>0.1</v>
          </cell>
          <cell r="K1050">
            <v>0.1</v>
          </cell>
          <cell r="L1050">
            <v>0.3</v>
          </cell>
          <cell r="M1050">
            <v>-1.4</v>
          </cell>
          <cell r="N1050">
            <v>0.1</v>
          </cell>
          <cell r="O1050">
            <v>-1.3</v>
          </cell>
          <cell r="P1050">
            <v>0</v>
          </cell>
          <cell r="Q1050">
            <v>0</v>
          </cell>
          <cell r="R1050">
            <v>0.2</v>
          </cell>
          <cell r="S1050">
            <v>0</v>
          </cell>
          <cell r="T1050">
            <v>0.2</v>
          </cell>
          <cell r="U1050">
            <v>1.4</v>
          </cell>
          <cell r="V1050">
            <v>5</v>
          </cell>
        </row>
        <row r="1051">
          <cell r="D1051" t="str">
            <v>NIGERIA-Total - Salaries, Wage and Benefits, M$</v>
          </cell>
          <cell r="E1051">
            <v>1.4</v>
          </cell>
          <cell r="F1051">
            <v>0</v>
          </cell>
          <cell r="G1051">
            <v>1.4</v>
          </cell>
          <cell r="H1051">
            <v>0.2</v>
          </cell>
          <cell r="I1051">
            <v>0.1</v>
          </cell>
          <cell r="J1051">
            <v>0</v>
          </cell>
          <cell r="K1051">
            <v>0.1</v>
          </cell>
          <cell r="L1051">
            <v>0.2</v>
          </cell>
          <cell r="M1051">
            <v>0.4</v>
          </cell>
          <cell r="N1051">
            <v>0.1</v>
          </cell>
          <cell r="O1051">
            <v>0.5</v>
          </cell>
          <cell r="P1051">
            <v>0</v>
          </cell>
          <cell r="Q1051">
            <v>0</v>
          </cell>
          <cell r="R1051">
            <v>0.1</v>
          </cell>
          <cell r="S1051">
            <v>0</v>
          </cell>
          <cell r="T1051">
            <v>0.1</v>
          </cell>
          <cell r="U1051">
            <v>1</v>
          </cell>
          <cell r="V1051">
            <v>3.4</v>
          </cell>
        </row>
        <row r="1052">
          <cell r="D1052" t="str">
            <v>NIGERIA-Total - XOM Employee SWB, M$</v>
          </cell>
          <cell r="E1052">
            <v>1</v>
          </cell>
          <cell r="F1052">
            <v>0</v>
          </cell>
          <cell r="G1052">
            <v>1</v>
          </cell>
          <cell r="H1052">
            <v>0.2</v>
          </cell>
          <cell r="I1052">
            <v>0.1</v>
          </cell>
          <cell r="J1052">
            <v>0</v>
          </cell>
          <cell r="K1052">
            <v>0.1</v>
          </cell>
          <cell r="L1052">
            <v>0.2</v>
          </cell>
          <cell r="M1052">
            <v>0.4</v>
          </cell>
          <cell r="N1052">
            <v>0.1</v>
          </cell>
          <cell r="O1052">
            <v>0.5</v>
          </cell>
          <cell r="P1052">
            <v>0</v>
          </cell>
          <cell r="Q1052">
            <v>0</v>
          </cell>
          <cell r="R1052">
            <v>0.1</v>
          </cell>
          <cell r="S1052">
            <v>0</v>
          </cell>
          <cell r="T1052">
            <v>0.1</v>
          </cell>
          <cell r="U1052">
            <v>1</v>
          </cell>
          <cell r="V1052">
            <v>3</v>
          </cell>
        </row>
        <row r="1053">
          <cell r="D1053" t="str">
            <v>NIGERIA-Total - Contract Employee SWB, M$</v>
          </cell>
          <cell r="E1053">
            <v>0.4</v>
          </cell>
          <cell r="F1053">
            <v>0</v>
          </cell>
          <cell r="G1053">
            <v>0.4</v>
          </cell>
          <cell r="H1053">
            <v>0</v>
          </cell>
          <cell r="I1053">
            <v>0</v>
          </cell>
          <cell r="J1053">
            <v>0</v>
          </cell>
          <cell r="K1053">
            <v>0</v>
          </cell>
          <cell r="L1053">
            <v>0</v>
          </cell>
          <cell r="M1053">
            <v>0</v>
          </cell>
          <cell r="N1053">
            <v>0</v>
          </cell>
          <cell r="O1053">
            <v>0</v>
          </cell>
          <cell r="P1053">
            <v>0</v>
          </cell>
          <cell r="Q1053">
            <v>0</v>
          </cell>
          <cell r="R1053">
            <v>0</v>
          </cell>
          <cell r="S1053">
            <v>0</v>
          </cell>
          <cell r="T1053">
            <v>0</v>
          </cell>
          <cell r="U1053">
            <v>0</v>
          </cell>
          <cell r="V1053">
            <v>0.4</v>
          </cell>
        </row>
        <row r="1054">
          <cell r="D1054" t="str">
            <v>NIGERIA-Total - Employee Expenses (T&amp;E), M$</v>
          </cell>
          <cell r="E1054">
            <v>0.2</v>
          </cell>
          <cell r="F1054">
            <v>0</v>
          </cell>
          <cell r="G1054">
            <v>0.2</v>
          </cell>
          <cell r="H1054">
            <v>0</v>
          </cell>
          <cell r="I1054">
            <v>0</v>
          </cell>
          <cell r="J1054">
            <v>0</v>
          </cell>
          <cell r="K1054">
            <v>0</v>
          </cell>
          <cell r="L1054">
            <v>0</v>
          </cell>
          <cell r="M1054">
            <v>0.2</v>
          </cell>
          <cell r="N1054">
            <v>0</v>
          </cell>
          <cell r="O1054">
            <v>0.2</v>
          </cell>
          <cell r="P1054">
            <v>0</v>
          </cell>
          <cell r="Q1054">
            <v>0</v>
          </cell>
          <cell r="R1054">
            <v>0</v>
          </cell>
          <cell r="S1054">
            <v>0</v>
          </cell>
          <cell r="T1054">
            <v>0</v>
          </cell>
          <cell r="U1054">
            <v>0.1</v>
          </cell>
          <cell r="V1054">
            <v>0.5</v>
          </cell>
        </row>
        <row r="1055">
          <cell r="D1055" t="str">
            <v>NIGERIA-Total - Training Expenses, M$</v>
          </cell>
          <cell r="E1055">
            <v>0</v>
          </cell>
          <cell r="F1055">
            <v>0</v>
          </cell>
          <cell r="G1055">
            <v>0</v>
          </cell>
          <cell r="H1055">
            <v>0</v>
          </cell>
          <cell r="I1055">
            <v>0</v>
          </cell>
          <cell r="J1055">
            <v>0</v>
          </cell>
          <cell r="K1055">
            <v>0</v>
          </cell>
          <cell r="L1055">
            <v>0</v>
          </cell>
          <cell r="M1055">
            <v>0</v>
          </cell>
          <cell r="N1055">
            <v>0</v>
          </cell>
          <cell r="O1055">
            <v>0</v>
          </cell>
          <cell r="P1055">
            <v>0</v>
          </cell>
          <cell r="Q1055">
            <v>0</v>
          </cell>
          <cell r="R1055">
            <v>0</v>
          </cell>
          <cell r="S1055">
            <v>0</v>
          </cell>
          <cell r="T1055">
            <v>0</v>
          </cell>
          <cell r="U1055">
            <v>0</v>
          </cell>
          <cell r="V1055">
            <v>0</v>
          </cell>
        </row>
        <row r="1056">
          <cell r="D1056" t="str">
            <v>NIGERIA-Total - Consultancy/Professional Fees, M$</v>
          </cell>
          <cell r="E1056">
            <v>0.1</v>
          </cell>
          <cell r="F1056">
            <v>0</v>
          </cell>
          <cell r="G1056">
            <v>0.1</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0.1</v>
          </cell>
        </row>
        <row r="1057">
          <cell r="D1057" t="str">
            <v>NIGERIA-Advertising and Promotions, M$</v>
          </cell>
          <cell r="E1057">
            <v>0</v>
          </cell>
          <cell r="F1057">
            <v>0</v>
          </cell>
          <cell r="G1057">
            <v>0</v>
          </cell>
          <cell r="H1057">
            <v>0</v>
          </cell>
          <cell r="I1057">
            <v>0</v>
          </cell>
          <cell r="J1057">
            <v>0</v>
          </cell>
          <cell r="K1057">
            <v>0</v>
          </cell>
          <cell r="L1057">
            <v>0</v>
          </cell>
          <cell r="M1057">
            <v>0.3</v>
          </cell>
          <cell r="N1057">
            <v>0</v>
          </cell>
          <cell r="O1057">
            <v>0.3</v>
          </cell>
          <cell r="P1057">
            <v>0</v>
          </cell>
          <cell r="Q1057">
            <v>0</v>
          </cell>
          <cell r="R1057">
            <v>0</v>
          </cell>
          <cell r="S1057">
            <v>0</v>
          </cell>
          <cell r="T1057">
            <v>0</v>
          </cell>
          <cell r="U1057">
            <v>0</v>
          </cell>
          <cell r="V1057">
            <v>0.3</v>
          </cell>
        </row>
        <row r="1058">
          <cell r="D1058" t="str">
            <v>NIGERIA-Maintenance and Repairs, M$</v>
          </cell>
          <cell r="E1058">
            <v>1.1000000000000001</v>
          </cell>
          <cell r="F1058">
            <v>0</v>
          </cell>
          <cell r="G1058">
            <v>1.1000000000000001</v>
          </cell>
          <cell r="H1058">
            <v>0</v>
          </cell>
          <cell r="I1058">
            <v>0</v>
          </cell>
          <cell r="J1058">
            <v>0.1</v>
          </cell>
          <cell r="K1058">
            <v>0</v>
          </cell>
          <cell r="L1058">
            <v>0.1</v>
          </cell>
          <cell r="M1058">
            <v>0</v>
          </cell>
          <cell r="N1058">
            <v>0</v>
          </cell>
          <cell r="O1058">
            <v>0</v>
          </cell>
          <cell r="P1058">
            <v>0</v>
          </cell>
          <cell r="Q1058">
            <v>0</v>
          </cell>
          <cell r="R1058">
            <v>0</v>
          </cell>
          <cell r="S1058">
            <v>0</v>
          </cell>
          <cell r="T1058">
            <v>0</v>
          </cell>
          <cell r="U1058">
            <v>0</v>
          </cell>
          <cell r="V1058">
            <v>1.2</v>
          </cell>
        </row>
        <row r="1059">
          <cell r="D1059" t="str">
            <v>NIGERIA-Depreciation, M$</v>
          </cell>
          <cell r="E1059">
            <v>0.5</v>
          </cell>
          <cell r="F1059">
            <v>0</v>
          </cell>
          <cell r="G1059">
            <v>0.5</v>
          </cell>
          <cell r="H1059">
            <v>0</v>
          </cell>
          <cell r="I1059">
            <v>0.1</v>
          </cell>
          <cell r="J1059">
            <v>0</v>
          </cell>
          <cell r="K1059">
            <v>0</v>
          </cell>
          <cell r="L1059">
            <v>0.1</v>
          </cell>
          <cell r="M1059">
            <v>0.1</v>
          </cell>
          <cell r="N1059">
            <v>0</v>
          </cell>
          <cell r="O1059">
            <v>0.1</v>
          </cell>
          <cell r="P1059">
            <v>0</v>
          </cell>
          <cell r="Q1059">
            <v>0</v>
          </cell>
          <cell r="R1059">
            <v>0</v>
          </cell>
          <cell r="S1059">
            <v>0</v>
          </cell>
          <cell r="T1059">
            <v>0</v>
          </cell>
          <cell r="U1059">
            <v>0</v>
          </cell>
          <cell r="V1059">
            <v>0.7</v>
          </cell>
        </row>
        <row r="1060">
          <cell r="D1060" t="str">
            <v>NIGERIA-Energy, M$</v>
          </cell>
          <cell r="E1060">
            <v>0</v>
          </cell>
          <cell r="F1060">
            <v>0</v>
          </cell>
          <cell r="G1060">
            <v>0</v>
          </cell>
          <cell r="H1060">
            <v>0</v>
          </cell>
          <cell r="I1060">
            <v>0</v>
          </cell>
          <cell r="J1060">
            <v>0</v>
          </cell>
          <cell r="K1060">
            <v>0</v>
          </cell>
          <cell r="L1060">
            <v>0</v>
          </cell>
          <cell r="M1060">
            <v>0</v>
          </cell>
          <cell r="N1060">
            <v>0</v>
          </cell>
          <cell r="O1060">
            <v>0</v>
          </cell>
          <cell r="P1060">
            <v>0</v>
          </cell>
          <cell r="Q1060">
            <v>0</v>
          </cell>
          <cell r="R1060">
            <v>0</v>
          </cell>
          <cell r="S1060">
            <v>0</v>
          </cell>
          <cell r="T1060">
            <v>0</v>
          </cell>
          <cell r="U1060">
            <v>0</v>
          </cell>
          <cell r="V1060">
            <v>0</v>
          </cell>
        </row>
        <row r="1061">
          <cell r="D1061" t="str">
            <v>NIGERIA-Direct Allocations from Other Business Lines (eg. FM, Chem), $M</v>
          </cell>
          <cell r="E1061">
            <v>0</v>
          </cell>
          <cell r="F1061">
            <v>0</v>
          </cell>
          <cell r="G1061">
            <v>0</v>
          </cell>
          <cell r="H1061">
            <v>0</v>
          </cell>
          <cell r="I1061">
            <v>-0.1</v>
          </cell>
          <cell r="J1061">
            <v>0</v>
          </cell>
          <cell r="K1061">
            <v>0</v>
          </cell>
          <cell r="L1061">
            <v>-0.1</v>
          </cell>
          <cell r="M1061">
            <v>-0.2</v>
          </cell>
          <cell r="N1061">
            <v>0</v>
          </cell>
          <cell r="O1061">
            <v>-0.2</v>
          </cell>
          <cell r="P1061">
            <v>0</v>
          </cell>
          <cell r="Q1061">
            <v>0</v>
          </cell>
          <cell r="R1061">
            <v>0</v>
          </cell>
          <cell r="S1061">
            <v>0</v>
          </cell>
          <cell r="T1061">
            <v>0</v>
          </cell>
          <cell r="U1061">
            <v>0</v>
          </cell>
          <cell r="V1061">
            <v>-0.3</v>
          </cell>
        </row>
        <row r="1062">
          <cell r="D1062" t="str">
            <v>NIGERIA-Freight Cost, M$</v>
          </cell>
          <cell r="E1062">
            <v>0</v>
          </cell>
          <cell r="F1062">
            <v>0.4</v>
          </cell>
          <cell r="G1062">
            <v>0.4</v>
          </cell>
          <cell r="H1062">
            <v>0</v>
          </cell>
          <cell r="I1062">
            <v>0</v>
          </cell>
          <cell r="J1062">
            <v>0</v>
          </cell>
          <cell r="K1062">
            <v>0</v>
          </cell>
          <cell r="L1062">
            <v>0</v>
          </cell>
          <cell r="M1062">
            <v>0</v>
          </cell>
          <cell r="N1062">
            <v>0</v>
          </cell>
          <cell r="O1062">
            <v>0</v>
          </cell>
          <cell r="P1062">
            <v>0</v>
          </cell>
          <cell r="Q1062">
            <v>0</v>
          </cell>
          <cell r="R1062">
            <v>0</v>
          </cell>
          <cell r="S1062">
            <v>0</v>
          </cell>
          <cell r="T1062">
            <v>0</v>
          </cell>
          <cell r="U1062">
            <v>0</v>
          </cell>
          <cell r="V1062">
            <v>0.4</v>
          </cell>
        </row>
        <row r="1063">
          <cell r="D1063" t="str">
            <v>NIGERIA-Other Direct OPEX, M$</v>
          </cell>
          <cell r="E1063">
            <v>0.5</v>
          </cell>
          <cell r="F1063">
            <v>0</v>
          </cell>
          <cell r="G1063">
            <v>0.5</v>
          </cell>
          <cell r="H1063">
            <v>0</v>
          </cell>
          <cell r="I1063">
            <v>0</v>
          </cell>
          <cell r="J1063">
            <v>0</v>
          </cell>
          <cell r="K1063">
            <v>0</v>
          </cell>
          <cell r="L1063">
            <v>0</v>
          </cell>
          <cell r="M1063">
            <v>-2.2000000000000002</v>
          </cell>
          <cell r="N1063">
            <v>0</v>
          </cell>
          <cell r="O1063">
            <v>-2.2000000000000002</v>
          </cell>
          <cell r="P1063">
            <v>0</v>
          </cell>
          <cell r="Q1063">
            <v>0</v>
          </cell>
          <cell r="R1063">
            <v>0.1</v>
          </cell>
          <cell r="S1063">
            <v>0</v>
          </cell>
          <cell r="T1063">
            <v>0.1</v>
          </cell>
          <cell r="U1063">
            <v>0.1</v>
          </cell>
          <cell r="V1063">
            <v>-1.5</v>
          </cell>
        </row>
        <row r="1064">
          <cell r="D1064" t="str">
            <v>NIGERIA-SQUEEZE OTHER DIRECT, M$</v>
          </cell>
          <cell r="E1064">
            <v>0</v>
          </cell>
          <cell r="F1064">
            <v>0</v>
          </cell>
          <cell r="G1064">
            <v>0</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0.2</v>
          </cell>
          <cell r="V1064">
            <v>0.2</v>
          </cell>
        </row>
        <row r="1065">
          <cell r="D1065" t="str">
            <v>NIGERIA-Total XOM and Contractor Headcount, YE#</v>
          </cell>
          <cell r="E1065">
            <v>100</v>
          </cell>
          <cell r="F1065">
            <v>1</v>
          </cell>
          <cell r="G1065">
            <v>101</v>
          </cell>
          <cell r="H1065">
            <v>16</v>
          </cell>
          <cell r="I1065">
            <v>7</v>
          </cell>
          <cell r="J1065">
            <v>0</v>
          </cell>
          <cell r="K1065">
            <v>0</v>
          </cell>
          <cell r="L1065">
            <v>7</v>
          </cell>
          <cell r="M1065">
            <v>38</v>
          </cell>
          <cell r="N1065">
            <v>4</v>
          </cell>
          <cell r="O1065">
            <v>42</v>
          </cell>
          <cell r="P1065">
            <v>2</v>
          </cell>
          <cell r="Q1065">
            <v>0</v>
          </cell>
          <cell r="R1065">
            <v>0</v>
          </cell>
          <cell r="S1065">
            <v>0</v>
          </cell>
          <cell r="T1065">
            <v>0</v>
          </cell>
          <cell r="U1065">
            <v>0</v>
          </cell>
          <cell r="V1065">
            <v>168</v>
          </cell>
        </row>
        <row r="1066">
          <cell r="D1066" t="str">
            <v>NIGERIA-Total XOM Headcount, YE, #</v>
          </cell>
          <cell r="E1066">
            <v>49</v>
          </cell>
          <cell r="F1066">
            <v>1</v>
          </cell>
          <cell r="G1066">
            <v>50</v>
          </cell>
          <cell r="H1066">
            <v>11</v>
          </cell>
          <cell r="I1066">
            <v>5</v>
          </cell>
          <cell r="J1066">
            <v>0</v>
          </cell>
          <cell r="K1066">
            <v>0</v>
          </cell>
          <cell r="L1066">
            <v>5</v>
          </cell>
          <cell r="M1066">
            <v>24</v>
          </cell>
          <cell r="N1066">
            <v>3</v>
          </cell>
          <cell r="O1066">
            <v>27</v>
          </cell>
          <cell r="P1066">
            <v>2</v>
          </cell>
          <cell r="Q1066">
            <v>0</v>
          </cell>
          <cell r="R1066">
            <v>0</v>
          </cell>
          <cell r="S1066">
            <v>0</v>
          </cell>
          <cell r="T1066">
            <v>0</v>
          </cell>
          <cell r="U1066">
            <v>0</v>
          </cell>
          <cell r="V1066">
            <v>95</v>
          </cell>
        </row>
        <row r="1067">
          <cell r="D1067" t="str">
            <v>NIGERIA-Contractor Headcount, YE, #</v>
          </cell>
          <cell r="E1067">
            <v>51</v>
          </cell>
          <cell r="F1067">
            <v>0</v>
          </cell>
          <cell r="G1067">
            <v>51</v>
          </cell>
          <cell r="H1067">
            <v>5</v>
          </cell>
          <cell r="I1067">
            <v>2</v>
          </cell>
          <cell r="J1067">
            <v>0</v>
          </cell>
          <cell r="K1067">
            <v>0</v>
          </cell>
          <cell r="L1067">
            <v>2</v>
          </cell>
          <cell r="M1067">
            <v>14</v>
          </cell>
          <cell r="N1067">
            <v>1</v>
          </cell>
          <cell r="O1067">
            <v>15</v>
          </cell>
          <cell r="P1067">
            <v>0</v>
          </cell>
          <cell r="Q1067">
            <v>0</v>
          </cell>
          <cell r="R1067">
            <v>0</v>
          </cell>
          <cell r="S1067">
            <v>0</v>
          </cell>
          <cell r="T1067">
            <v>0</v>
          </cell>
          <cell r="U1067">
            <v>0</v>
          </cell>
          <cell r="V1067">
            <v>73</v>
          </cell>
        </row>
        <row r="1068">
          <cell r="D1068" t="str">
            <v>SOUTH AFRICA-Total - Direct  Opex, M$</v>
          </cell>
          <cell r="E1068">
            <v>0</v>
          </cell>
          <cell r="F1068">
            <v>0</v>
          </cell>
          <cell r="G1068">
            <v>0</v>
          </cell>
          <cell r="H1068">
            <v>0</v>
          </cell>
          <cell r="I1068">
            <v>0</v>
          </cell>
          <cell r="J1068">
            <v>0</v>
          </cell>
          <cell r="K1068">
            <v>0</v>
          </cell>
          <cell r="L1068">
            <v>0</v>
          </cell>
          <cell r="M1068">
            <v>0</v>
          </cell>
          <cell r="N1068">
            <v>0</v>
          </cell>
          <cell r="O1068">
            <v>0</v>
          </cell>
          <cell r="P1068">
            <v>0</v>
          </cell>
          <cell r="Q1068">
            <v>0</v>
          </cell>
          <cell r="R1068">
            <v>0</v>
          </cell>
          <cell r="S1068">
            <v>0</v>
          </cell>
          <cell r="T1068">
            <v>0</v>
          </cell>
          <cell r="U1068">
            <v>1.9</v>
          </cell>
          <cell r="V1068">
            <v>1.9</v>
          </cell>
        </row>
        <row r="1069">
          <cell r="D1069" t="str">
            <v>SOUTH AFRICA-Total - Salaries, Wage and Benefits, M$</v>
          </cell>
          <cell r="E1069">
            <v>0</v>
          </cell>
          <cell r="F1069">
            <v>0</v>
          </cell>
          <cell r="G1069">
            <v>0</v>
          </cell>
          <cell r="H1069">
            <v>0</v>
          </cell>
          <cell r="I1069">
            <v>0</v>
          </cell>
          <cell r="J1069">
            <v>0</v>
          </cell>
          <cell r="K1069">
            <v>0</v>
          </cell>
          <cell r="L1069">
            <v>0</v>
          </cell>
          <cell r="M1069">
            <v>0</v>
          </cell>
          <cell r="N1069">
            <v>0</v>
          </cell>
          <cell r="O1069">
            <v>0</v>
          </cell>
          <cell r="P1069">
            <v>0</v>
          </cell>
          <cell r="Q1069">
            <v>0</v>
          </cell>
          <cell r="R1069">
            <v>0</v>
          </cell>
          <cell r="S1069">
            <v>0</v>
          </cell>
          <cell r="T1069">
            <v>0</v>
          </cell>
          <cell r="U1069">
            <v>0</v>
          </cell>
          <cell r="V1069">
            <v>0</v>
          </cell>
        </row>
        <row r="1070">
          <cell r="D1070" t="str">
            <v>SOUTH AFRICA-Total - XOM Employee SWB, M$</v>
          </cell>
          <cell r="E1070">
            <v>0</v>
          </cell>
          <cell r="F1070">
            <v>0</v>
          </cell>
          <cell r="G1070">
            <v>0</v>
          </cell>
          <cell r="H1070">
            <v>0</v>
          </cell>
          <cell r="I1070">
            <v>0</v>
          </cell>
          <cell r="J1070">
            <v>0</v>
          </cell>
          <cell r="K1070">
            <v>0</v>
          </cell>
          <cell r="L1070">
            <v>0</v>
          </cell>
          <cell r="M1070">
            <v>0</v>
          </cell>
          <cell r="N1070">
            <v>0</v>
          </cell>
          <cell r="O1070">
            <v>0</v>
          </cell>
          <cell r="P1070">
            <v>0</v>
          </cell>
          <cell r="Q1070">
            <v>0</v>
          </cell>
          <cell r="R1070">
            <v>0</v>
          </cell>
          <cell r="S1070">
            <v>0</v>
          </cell>
          <cell r="T1070">
            <v>0</v>
          </cell>
          <cell r="U1070">
            <v>0</v>
          </cell>
          <cell r="V1070">
            <v>0</v>
          </cell>
        </row>
        <row r="1071">
          <cell r="D1071" t="str">
            <v>SOUTH AFRICA-Total - Contract Employee SWB, M$</v>
          </cell>
          <cell r="E1071">
            <v>0</v>
          </cell>
          <cell r="F1071">
            <v>0</v>
          </cell>
          <cell r="G1071">
            <v>0</v>
          </cell>
          <cell r="H1071">
            <v>0</v>
          </cell>
          <cell r="I1071">
            <v>0</v>
          </cell>
          <cell r="J1071">
            <v>0</v>
          </cell>
          <cell r="K1071">
            <v>0</v>
          </cell>
          <cell r="L1071">
            <v>0</v>
          </cell>
          <cell r="M1071">
            <v>0</v>
          </cell>
          <cell r="N1071">
            <v>0</v>
          </cell>
          <cell r="O1071">
            <v>0</v>
          </cell>
          <cell r="P1071">
            <v>0</v>
          </cell>
          <cell r="Q1071">
            <v>0</v>
          </cell>
          <cell r="R1071">
            <v>0</v>
          </cell>
          <cell r="S1071">
            <v>0</v>
          </cell>
          <cell r="T1071">
            <v>0</v>
          </cell>
          <cell r="U1071">
            <v>0</v>
          </cell>
          <cell r="V1071">
            <v>0</v>
          </cell>
        </row>
        <row r="1072">
          <cell r="D1072" t="str">
            <v>SOUTH AFRICA-Total - Employee Expenses (T&amp;E), M$</v>
          </cell>
          <cell r="E1072">
            <v>0</v>
          </cell>
          <cell r="F1072">
            <v>0</v>
          </cell>
          <cell r="G1072">
            <v>0</v>
          </cell>
          <cell r="H1072">
            <v>0</v>
          </cell>
          <cell r="I1072">
            <v>0</v>
          </cell>
          <cell r="J1072">
            <v>0</v>
          </cell>
          <cell r="K1072">
            <v>0</v>
          </cell>
          <cell r="L1072">
            <v>0</v>
          </cell>
          <cell r="M1072">
            <v>0</v>
          </cell>
          <cell r="N1072">
            <v>0</v>
          </cell>
          <cell r="O1072">
            <v>0</v>
          </cell>
          <cell r="P1072">
            <v>0</v>
          </cell>
          <cell r="Q1072">
            <v>0</v>
          </cell>
          <cell r="R1072">
            <v>0</v>
          </cell>
          <cell r="S1072">
            <v>0</v>
          </cell>
          <cell r="T1072">
            <v>0</v>
          </cell>
          <cell r="U1072">
            <v>0</v>
          </cell>
          <cell r="V1072">
            <v>0</v>
          </cell>
        </row>
        <row r="1073">
          <cell r="D1073" t="str">
            <v>SOUTH AFRICA-Total - Training Expenses, M$</v>
          </cell>
          <cell r="E1073">
            <v>0</v>
          </cell>
          <cell r="F1073">
            <v>0</v>
          </cell>
          <cell r="G1073">
            <v>0</v>
          </cell>
          <cell r="H1073">
            <v>0</v>
          </cell>
          <cell r="I1073">
            <v>0</v>
          </cell>
          <cell r="J1073">
            <v>0</v>
          </cell>
          <cell r="K1073">
            <v>0</v>
          </cell>
          <cell r="L1073">
            <v>0</v>
          </cell>
          <cell r="M1073">
            <v>0</v>
          </cell>
          <cell r="N1073">
            <v>0</v>
          </cell>
          <cell r="O1073">
            <v>0</v>
          </cell>
          <cell r="P1073">
            <v>0</v>
          </cell>
          <cell r="Q1073">
            <v>0</v>
          </cell>
          <cell r="R1073">
            <v>0</v>
          </cell>
          <cell r="S1073">
            <v>0</v>
          </cell>
          <cell r="T1073">
            <v>0</v>
          </cell>
          <cell r="U1073">
            <v>0</v>
          </cell>
          <cell r="V1073">
            <v>0</v>
          </cell>
        </row>
        <row r="1074">
          <cell r="D1074" t="str">
            <v>SOUTH AFRICA-Total - Consultancy/Professional Fees, M$</v>
          </cell>
          <cell r="E1074">
            <v>0</v>
          </cell>
          <cell r="F1074">
            <v>0</v>
          </cell>
          <cell r="G1074">
            <v>0</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v>0</v>
          </cell>
        </row>
        <row r="1075">
          <cell r="D1075" t="str">
            <v>SOUTH AFRICA-Advertising and Promotions, M$</v>
          </cell>
          <cell r="E1075">
            <v>0</v>
          </cell>
          <cell r="F1075">
            <v>0</v>
          </cell>
          <cell r="G1075">
            <v>0</v>
          </cell>
          <cell r="H1075">
            <v>0</v>
          </cell>
          <cell r="I1075">
            <v>0</v>
          </cell>
          <cell r="J1075">
            <v>0</v>
          </cell>
          <cell r="K1075">
            <v>0</v>
          </cell>
          <cell r="L1075">
            <v>0</v>
          </cell>
          <cell r="M1075">
            <v>0</v>
          </cell>
          <cell r="N1075">
            <v>0</v>
          </cell>
          <cell r="O1075">
            <v>0</v>
          </cell>
          <cell r="P1075">
            <v>0</v>
          </cell>
          <cell r="Q1075">
            <v>0</v>
          </cell>
          <cell r="R1075">
            <v>0</v>
          </cell>
          <cell r="S1075">
            <v>0</v>
          </cell>
          <cell r="T1075">
            <v>0</v>
          </cell>
          <cell r="U1075">
            <v>0</v>
          </cell>
          <cell r="V1075">
            <v>0</v>
          </cell>
        </row>
        <row r="1076">
          <cell r="D1076" t="str">
            <v>SOUTH AFRICA-Maintenance and Repairs, M$</v>
          </cell>
          <cell r="E1076">
            <v>0</v>
          </cell>
          <cell r="F1076">
            <v>0</v>
          </cell>
          <cell r="G1076">
            <v>0</v>
          </cell>
          <cell r="H1076">
            <v>0</v>
          </cell>
          <cell r="I1076">
            <v>0</v>
          </cell>
          <cell r="J1076">
            <v>0</v>
          </cell>
          <cell r="K1076">
            <v>0</v>
          </cell>
          <cell r="L1076">
            <v>0</v>
          </cell>
          <cell r="M1076">
            <v>0</v>
          </cell>
          <cell r="N1076">
            <v>0</v>
          </cell>
          <cell r="O1076">
            <v>0</v>
          </cell>
          <cell r="P1076">
            <v>0</v>
          </cell>
          <cell r="Q1076">
            <v>0</v>
          </cell>
          <cell r="R1076">
            <v>0</v>
          </cell>
          <cell r="S1076">
            <v>0</v>
          </cell>
          <cell r="T1076">
            <v>0</v>
          </cell>
          <cell r="U1076">
            <v>0</v>
          </cell>
          <cell r="V1076">
            <v>0</v>
          </cell>
        </row>
        <row r="1077">
          <cell r="D1077" t="str">
            <v>SOUTH AFRICA-Depreciation, M$</v>
          </cell>
          <cell r="E1077">
            <v>0</v>
          </cell>
          <cell r="F1077">
            <v>0</v>
          </cell>
          <cell r="G1077">
            <v>0</v>
          </cell>
          <cell r="H1077">
            <v>0</v>
          </cell>
          <cell r="I1077">
            <v>0</v>
          </cell>
          <cell r="J1077">
            <v>0</v>
          </cell>
          <cell r="K1077">
            <v>0</v>
          </cell>
          <cell r="L1077">
            <v>0</v>
          </cell>
          <cell r="M1077">
            <v>0</v>
          </cell>
          <cell r="N1077">
            <v>0</v>
          </cell>
          <cell r="O1077">
            <v>0</v>
          </cell>
          <cell r="P1077">
            <v>0</v>
          </cell>
          <cell r="Q1077">
            <v>0</v>
          </cell>
          <cell r="R1077">
            <v>0</v>
          </cell>
          <cell r="S1077">
            <v>0</v>
          </cell>
          <cell r="T1077">
            <v>0</v>
          </cell>
          <cell r="U1077">
            <v>0</v>
          </cell>
          <cell r="V1077">
            <v>0</v>
          </cell>
        </row>
        <row r="1078">
          <cell r="D1078" t="str">
            <v>SOUTH AFRICA-Energy, M$</v>
          </cell>
          <cell r="E1078">
            <v>0</v>
          </cell>
          <cell r="F1078">
            <v>0</v>
          </cell>
          <cell r="G1078">
            <v>0</v>
          </cell>
          <cell r="H1078">
            <v>0</v>
          </cell>
          <cell r="I1078">
            <v>0</v>
          </cell>
          <cell r="J1078">
            <v>0</v>
          </cell>
          <cell r="K1078">
            <v>0</v>
          </cell>
          <cell r="L1078">
            <v>0</v>
          </cell>
          <cell r="M1078">
            <v>0</v>
          </cell>
          <cell r="N1078">
            <v>0</v>
          </cell>
          <cell r="O1078">
            <v>0</v>
          </cell>
          <cell r="P1078">
            <v>0</v>
          </cell>
          <cell r="Q1078">
            <v>0</v>
          </cell>
          <cell r="R1078">
            <v>0</v>
          </cell>
          <cell r="S1078">
            <v>0</v>
          </cell>
          <cell r="T1078">
            <v>0</v>
          </cell>
          <cell r="U1078">
            <v>0</v>
          </cell>
          <cell r="V1078">
            <v>0</v>
          </cell>
        </row>
        <row r="1079">
          <cell r="D1079" t="str">
            <v>SOUTH AFRICA-Direct Allocations from Other Business Lines (eg. FM, Chem), $M</v>
          </cell>
          <cell r="E1079">
            <v>0</v>
          </cell>
          <cell r="F1079">
            <v>0</v>
          </cell>
          <cell r="G1079">
            <v>0</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row>
        <row r="1080">
          <cell r="D1080" t="str">
            <v>SOUTH AFRICA-Freight Cost, M$</v>
          </cell>
          <cell r="E1080">
            <v>0</v>
          </cell>
          <cell r="F1080">
            <v>0</v>
          </cell>
          <cell r="G1080">
            <v>0</v>
          </cell>
          <cell r="H1080">
            <v>0</v>
          </cell>
          <cell r="I1080">
            <v>0</v>
          </cell>
          <cell r="J1080">
            <v>0</v>
          </cell>
          <cell r="K1080">
            <v>0</v>
          </cell>
          <cell r="L1080">
            <v>0</v>
          </cell>
          <cell r="M1080">
            <v>0</v>
          </cell>
          <cell r="N1080">
            <v>0</v>
          </cell>
          <cell r="O1080">
            <v>0</v>
          </cell>
          <cell r="P1080">
            <v>0</v>
          </cell>
          <cell r="Q1080">
            <v>0</v>
          </cell>
          <cell r="R1080">
            <v>0</v>
          </cell>
          <cell r="S1080">
            <v>0</v>
          </cell>
          <cell r="T1080">
            <v>0</v>
          </cell>
          <cell r="U1080">
            <v>0</v>
          </cell>
          <cell r="V1080">
            <v>0</v>
          </cell>
        </row>
        <row r="1081">
          <cell r="D1081" t="str">
            <v>SOUTH AFRICA-Other Direct OPEX, M$</v>
          </cell>
          <cell r="E1081">
            <v>0</v>
          </cell>
          <cell r="F1081">
            <v>0</v>
          </cell>
          <cell r="G1081">
            <v>0</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v>0</v>
          </cell>
        </row>
        <row r="1082">
          <cell r="D1082" t="str">
            <v>SOUTH AFRICA-SQUEEZE OTHER DIRECT, M$</v>
          </cell>
          <cell r="E1082">
            <v>0</v>
          </cell>
          <cell r="F1082">
            <v>0</v>
          </cell>
          <cell r="G1082">
            <v>0</v>
          </cell>
          <cell r="H1082">
            <v>0</v>
          </cell>
          <cell r="I1082">
            <v>0</v>
          </cell>
          <cell r="J1082">
            <v>0</v>
          </cell>
          <cell r="K1082">
            <v>0</v>
          </cell>
          <cell r="L1082">
            <v>0</v>
          </cell>
          <cell r="M1082">
            <v>0</v>
          </cell>
          <cell r="N1082">
            <v>0</v>
          </cell>
          <cell r="O1082">
            <v>0</v>
          </cell>
          <cell r="P1082">
            <v>0</v>
          </cell>
          <cell r="Q1082">
            <v>0</v>
          </cell>
          <cell r="R1082">
            <v>0</v>
          </cell>
          <cell r="S1082">
            <v>0</v>
          </cell>
          <cell r="T1082">
            <v>0</v>
          </cell>
          <cell r="U1082">
            <v>1.9</v>
          </cell>
          <cell r="V1082">
            <v>1.9</v>
          </cell>
        </row>
        <row r="1083">
          <cell r="D1083" t="str">
            <v>SOUTH AFRICA-Total XOM and Contractor Headcount, YE#</v>
          </cell>
          <cell r="E1083">
            <v>0</v>
          </cell>
          <cell r="F1083">
            <v>0</v>
          </cell>
          <cell r="G1083">
            <v>0</v>
          </cell>
          <cell r="H1083">
            <v>0</v>
          </cell>
          <cell r="I1083">
            <v>0</v>
          </cell>
          <cell r="J1083">
            <v>0</v>
          </cell>
          <cell r="K1083">
            <v>0</v>
          </cell>
          <cell r="L1083">
            <v>0</v>
          </cell>
          <cell r="M1083">
            <v>2</v>
          </cell>
          <cell r="N1083">
            <v>0</v>
          </cell>
          <cell r="O1083">
            <v>2</v>
          </cell>
          <cell r="P1083">
            <v>0</v>
          </cell>
          <cell r="Q1083">
            <v>0</v>
          </cell>
          <cell r="R1083">
            <v>0</v>
          </cell>
          <cell r="S1083">
            <v>0</v>
          </cell>
          <cell r="T1083">
            <v>0</v>
          </cell>
          <cell r="U1083">
            <v>0</v>
          </cell>
          <cell r="V1083">
            <v>2</v>
          </cell>
        </row>
        <row r="1084">
          <cell r="D1084" t="str">
            <v>SOUTH AFRICA-Total XOM Headcount, YE, #</v>
          </cell>
          <cell r="E1084">
            <v>0</v>
          </cell>
          <cell r="F1084">
            <v>0</v>
          </cell>
          <cell r="G1084">
            <v>0</v>
          </cell>
          <cell r="H1084">
            <v>0</v>
          </cell>
          <cell r="I1084">
            <v>0</v>
          </cell>
          <cell r="J1084">
            <v>0</v>
          </cell>
          <cell r="K1084">
            <v>0</v>
          </cell>
          <cell r="L1084">
            <v>0</v>
          </cell>
          <cell r="M1084">
            <v>2</v>
          </cell>
          <cell r="N1084">
            <v>0</v>
          </cell>
          <cell r="O1084">
            <v>2</v>
          </cell>
          <cell r="P1084">
            <v>0</v>
          </cell>
          <cell r="Q1084">
            <v>0</v>
          </cell>
          <cell r="R1084">
            <v>0</v>
          </cell>
          <cell r="S1084">
            <v>0</v>
          </cell>
          <cell r="T1084">
            <v>0</v>
          </cell>
          <cell r="U1084">
            <v>0</v>
          </cell>
          <cell r="V1084">
            <v>2</v>
          </cell>
        </row>
        <row r="1085">
          <cell r="D1085" t="str">
            <v>SOUTH AFRICA-Contractor Headcount, YE, #</v>
          </cell>
          <cell r="E1085">
            <v>0</v>
          </cell>
          <cell r="F1085">
            <v>0</v>
          </cell>
          <cell r="G1085">
            <v>0</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row>
        <row r="1086">
          <cell r="D1086" t="str">
            <v>SOUTHERN AFRICA [LS]-Total - Direct  Opex, M$</v>
          </cell>
          <cell r="E1086">
            <v>0.2</v>
          </cell>
          <cell r="F1086">
            <v>0</v>
          </cell>
          <cell r="G1086">
            <v>0.2</v>
          </cell>
          <cell r="H1086">
            <v>0</v>
          </cell>
          <cell r="I1086">
            <v>0</v>
          </cell>
          <cell r="J1086">
            <v>0</v>
          </cell>
          <cell r="K1086">
            <v>0</v>
          </cell>
          <cell r="L1086">
            <v>0</v>
          </cell>
          <cell r="M1086">
            <v>0.5</v>
          </cell>
          <cell r="N1086">
            <v>0</v>
          </cell>
          <cell r="O1086">
            <v>0.5</v>
          </cell>
          <cell r="P1086">
            <v>0</v>
          </cell>
          <cell r="Q1086">
            <v>0</v>
          </cell>
          <cell r="R1086">
            <v>0</v>
          </cell>
          <cell r="S1086">
            <v>0</v>
          </cell>
          <cell r="T1086">
            <v>0</v>
          </cell>
          <cell r="U1086">
            <v>0.4</v>
          </cell>
          <cell r="V1086">
            <v>1.1000000000000001</v>
          </cell>
        </row>
        <row r="1087">
          <cell r="D1087" t="str">
            <v>SOUTHERN AFRICA [LS]-Total - Salaries, Wage and Benefits, M$</v>
          </cell>
          <cell r="E1087">
            <v>0</v>
          </cell>
          <cell r="F1087">
            <v>0</v>
          </cell>
          <cell r="G1087">
            <v>0</v>
          </cell>
          <cell r="H1087">
            <v>0</v>
          </cell>
          <cell r="I1087">
            <v>0</v>
          </cell>
          <cell r="J1087">
            <v>0</v>
          </cell>
          <cell r="K1087">
            <v>0</v>
          </cell>
          <cell r="L1087">
            <v>0</v>
          </cell>
          <cell r="M1087">
            <v>0.3</v>
          </cell>
          <cell r="N1087">
            <v>0</v>
          </cell>
          <cell r="O1087">
            <v>0.3</v>
          </cell>
          <cell r="P1087">
            <v>0</v>
          </cell>
          <cell r="Q1087">
            <v>0</v>
          </cell>
          <cell r="R1087">
            <v>0</v>
          </cell>
          <cell r="S1087">
            <v>0</v>
          </cell>
          <cell r="T1087">
            <v>0</v>
          </cell>
          <cell r="U1087">
            <v>0</v>
          </cell>
          <cell r="V1087">
            <v>0.3</v>
          </cell>
        </row>
        <row r="1088">
          <cell r="D1088" t="str">
            <v>SOUTHERN AFRICA [LS]-Total - XOM Employee SWB, M$</v>
          </cell>
          <cell r="E1088">
            <v>0</v>
          </cell>
          <cell r="F1088">
            <v>0</v>
          </cell>
          <cell r="G1088">
            <v>0</v>
          </cell>
          <cell r="H1088">
            <v>0</v>
          </cell>
          <cell r="I1088">
            <v>0</v>
          </cell>
          <cell r="J1088">
            <v>0</v>
          </cell>
          <cell r="K1088">
            <v>0</v>
          </cell>
          <cell r="L1088">
            <v>0</v>
          </cell>
          <cell r="M1088">
            <v>0.3</v>
          </cell>
          <cell r="N1088">
            <v>0</v>
          </cell>
          <cell r="O1088">
            <v>0.3</v>
          </cell>
          <cell r="P1088">
            <v>0</v>
          </cell>
          <cell r="Q1088">
            <v>0</v>
          </cell>
          <cell r="R1088">
            <v>0</v>
          </cell>
          <cell r="S1088">
            <v>0</v>
          </cell>
          <cell r="T1088">
            <v>0</v>
          </cell>
          <cell r="U1088">
            <v>0</v>
          </cell>
          <cell r="V1088">
            <v>0.3</v>
          </cell>
        </row>
        <row r="1089">
          <cell r="D1089" t="str">
            <v>SOUTHERN AFRICA [LS]-Total - Contract Employee SWB, M$</v>
          </cell>
          <cell r="E1089">
            <v>0</v>
          </cell>
          <cell r="F1089">
            <v>0</v>
          </cell>
          <cell r="G1089">
            <v>0</v>
          </cell>
          <cell r="H1089">
            <v>0</v>
          </cell>
          <cell r="I1089">
            <v>0</v>
          </cell>
          <cell r="J1089">
            <v>0</v>
          </cell>
          <cell r="K1089">
            <v>0</v>
          </cell>
          <cell r="L1089">
            <v>0</v>
          </cell>
          <cell r="M1089">
            <v>0</v>
          </cell>
          <cell r="N1089">
            <v>0</v>
          </cell>
          <cell r="O1089">
            <v>0</v>
          </cell>
          <cell r="P1089">
            <v>0</v>
          </cell>
          <cell r="Q1089">
            <v>0</v>
          </cell>
          <cell r="R1089">
            <v>0</v>
          </cell>
          <cell r="S1089">
            <v>0</v>
          </cell>
          <cell r="T1089">
            <v>0</v>
          </cell>
          <cell r="U1089">
            <v>0</v>
          </cell>
          <cell r="V1089">
            <v>0</v>
          </cell>
        </row>
        <row r="1090">
          <cell r="D1090" t="str">
            <v>SOUTHERN AFRICA [LS]-Total - Employee Expenses (T&amp;E), M$</v>
          </cell>
          <cell r="E1090">
            <v>0</v>
          </cell>
          <cell r="F1090">
            <v>0</v>
          </cell>
          <cell r="G1090">
            <v>0</v>
          </cell>
          <cell r="H1090">
            <v>0</v>
          </cell>
          <cell r="I1090">
            <v>0</v>
          </cell>
          <cell r="J1090">
            <v>0</v>
          </cell>
          <cell r="K1090">
            <v>0</v>
          </cell>
          <cell r="L1090">
            <v>0</v>
          </cell>
          <cell r="M1090">
            <v>0.1</v>
          </cell>
          <cell r="N1090">
            <v>0</v>
          </cell>
          <cell r="O1090">
            <v>0.1</v>
          </cell>
          <cell r="P1090">
            <v>0</v>
          </cell>
          <cell r="Q1090">
            <v>0</v>
          </cell>
          <cell r="R1090">
            <v>0</v>
          </cell>
          <cell r="S1090">
            <v>0</v>
          </cell>
          <cell r="T1090">
            <v>0</v>
          </cell>
          <cell r="U1090">
            <v>0</v>
          </cell>
          <cell r="V1090">
            <v>0.1</v>
          </cell>
        </row>
        <row r="1091">
          <cell r="D1091" t="str">
            <v>SOUTHERN AFRICA [LS]-Total - Training Expenses, M$</v>
          </cell>
          <cell r="E1091">
            <v>0</v>
          </cell>
          <cell r="F1091">
            <v>0</v>
          </cell>
          <cell r="G1091">
            <v>0</v>
          </cell>
          <cell r="H1091">
            <v>0</v>
          </cell>
          <cell r="I1091">
            <v>0</v>
          </cell>
          <cell r="J1091">
            <v>0</v>
          </cell>
          <cell r="K1091">
            <v>0</v>
          </cell>
          <cell r="L1091">
            <v>0</v>
          </cell>
          <cell r="M1091">
            <v>0</v>
          </cell>
          <cell r="N1091">
            <v>0</v>
          </cell>
          <cell r="O1091">
            <v>0</v>
          </cell>
          <cell r="P1091">
            <v>0</v>
          </cell>
          <cell r="Q1091">
            <v>0</v>
          </cell>
          <cell r="R1091">
            <v>0</v>
          </cell>
          <cell r="S1091">
            <v>0</v>
          </cell>
          <cell r="T1091">
            <v>0</v>
          </cell>
          <cell r="U1091">
            <v>0</v>
          </cell>
          <cell r="V1091">
            <v>0</v>
          </cell>
        </row>
        <row r="1092">
          <cell r="D1092" t="str">
            <v>SOUTHERN AFRICA [LS]-Total - Consultancy/Professional Fees, M$</v>
          </cell>
          <cell r="E1092">
            <v>0</v>
          </cell>
          <cell r="F1092">
            <v>0</v>
          </cell>
          <cell r="G1092">
            <v>0</v>
          </cell>
          <cell r="H1092">
            <v>0</v>
          </cell>
          <cell r="I1092">
            <v>0</v>
          </cell>
          <cell r="J1092">
            <v>0</v>
          </cell>
          <cell r="K1092">
            <v>0</v>
          </cell>
          <cell r="L1092">
            <v>0</v>
          </cell>
          <cell r="M1092">
            <v>0</v>
          </cell>
          <cell r="N1092">
            <v>0</v>
          </cell>
          <cell r="O1092">
            <v>0</v>
          </cell>
          <cell r="P1092">
            <v>0</v>
          </cell>
          <cell r="Q1092">
            <v>0</v>
          </cell>
          <cell r="R1092">
            <v>0</v>
          </cell>
          <cell r="S1092">
            <v>0</v>
          </cell>
          <cell r="T1092">
            <v>0</v>
          </cell>
          <cell r="U1092">
            <v>0</v>
          </cell>
          <cell r="V1092">
            <v>0</v>
          </cell>
        </row>
        <row r="1093">
          <cell r="D1093" t="str">
            <v>SOUTHERN AFRICA [LS]-Advertising and Promotions, M$</v>
          </cell>
          <cell r="E1093">
            <v>0</v>
          </cell>
          <cell r="F1093">
            <v>0</v>
          </cell>
          <cell r="G1093">
            <v>0</v>
          </cell>
          <cell r="H1093">
            <v>0</v>
          </cell>
          <cell r="I1093">
            <v>0</v>
          </cell>
          <cell r="J1093">
            <v>0</v>
          </cell>
          <cell r="K1093">
            <v>0</v>
          </cell>
          <cell r="L1093">
            <v>0</v>
          </cell>
          <cell r="M1093">
            <v>0</v>
          </cell>
          <cell r="N1093">
            <v>0</v>
          </cell>
          <cell r="O1093">
            <v>0</v>
          </cell>
          <cell r="P1093">
            <v>0</v>
          </cell>
          <cell r="Q1093">
            <v>0</v>
          </cell>
          <cell r="R1093">
            <v>0</v>
          </cell>
          <cell r="S1093">
            <v>0</v>
          </cell>
          <cell r="T1093">
            <v>0</v>
          </cell>
          <cell r="U1093">
            <v>0</v>
          </cell>
          <cell r="V1093">
            <v>0</v>
          </cell>
        </row>
        <row r="1094">
          <cell r="D1094" t="str">
            <v>SOUTHERN AFRICA [LS]-Maintenance and Repairs, M$</v>
          </cell>
          <cell r="E1094">
            <v>0</v>
          </cell>
          <cell r="F1094">
            <v>0</v>
          </cell>
          <cell r="G1094">
            <v>0</v>
          </cell>
          <cell r="H1094">
            <v>0</v>
          </cell>
          <cell r="I1094">
            <v>0</v>
          </cell>
          <cell r="J1094">
            <v>0</v>
          </cell>
          <cell r="K1094">
            <v>0</v>
          </cell>
          <cell r="L1094">
            <v>0</v>
          </cell>
          <cell r="M1094">
            <v>0</v>
          </cell>
          <cell r="N1094">
            <v>0</v>
          </cell>
          <cell r="O1094">
            <v>0</v>
          </cell>
          <cell r="P1094">
            <v>0</v>
          </cell>
          <cell r="Q1094">
            <v>0</v>
          </cell>
          <cell r="R1094">
            <v>0</v>
          </cell>
          <cell r="S1094">
            <v>0</v>
          </cell>
          <cell r="T1094">
            <v>0</v>
          </cell>
          <cell r="U1094">
            <v>0</v>
          </cell>
          <cell r="V1094">
            <v>0</v>
          </cell>
        </row>
        <row r="1095">
          <cell r="D1095" t="str">
            <v>SOUTHERN AFRICA [LS]-Depreciation, M$</v>
          </cell>
          <cell r="E1095">
            <v>0</v>
          </cell>
          <cell r="F1095">
            <v>0</v>
          </cell>
          <cell r="G1095">
            <v>0</v>
          </cell>
          <cell r="H1095">
            <v>0</v>
          </cell>
          <cell r="I1095">
            <v>0</v>
          </cell>
          <cell r="J1095">
            <v>0</v>
          </cell>
          <cell r="K1095">
            <v>0</v>
          </cell>
          <cell r="L1095">
            <v>0</v>
          </cell>
          <cell r="M1095">
            <v>0</v>
          </cell>
          <cell r="N1095">
            <v>0</v>
          </cell>
          <cell r="O1095">
            <v>0</v>
          </cell>
          <cell r="P1095">
            <v>0</v>
          </cell>
          <cell r="Q1095">
            <v>0</v>
          </cell>
          <cell r="R1095">
            <v>0</v>
          </cell>
          <cell r="S1095">
            <v>0</v>
          </cell>
          <cell r="T1095">
            <v>0</v>
          </cell>
          <cell r="U1095">
            <v>0</v>
          </cell>
          <cell r="V1095">
            <v>0</v>
          </cell>
        </row>
        <row r="1096">
          <cell r="D1096" t="str">
            <v>SOUTHERN AFRICA [LS]-Energy, M$</v>
          </cell>
          <cell r="E1096">
            <v>0</v>
          </cell>
          <cell r="F1096">
            <v>0</v>
          </cell>
          <cell r="G1096">
            <v>0</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row>
        <row r="1097">
          <cell r="D1097" t="str">
            <v>SOUTHERN AFRICA [LS]-Direct Allocations from Other Business Lines (eg. FM, Chem), $M</v>
          </cell>
          <cell r="E1097">
            <v>0</v>
          </cell>
          <cell r="F1097">
            <v>0</v>
          </cell>
          <cell r="G1097">
            <v>0</v>
          </cell>
          <cell r="H1097">
            <v>0</v>
          </cell>
          <cell r="I1097">
            <v>0</v>
          </cell>
          <cell r="J1097">
            <v>0</v>
          </cell>
          <cell r="K1097">
            <v>0</v>
          </cell>
          <cell r="L1097">
            <v>0</v>
          </cell>
          <cell r="M1097">
            <v>0</v>
          </cell>
          <cell r="N1097">
            <v>0</v>
          </cell>
          <cell r="O1097">
            <v>0</v>
          </cell>
          <cell r="P1097">
            <v>0</v>
          </cell>
          <cell r="Q1097">
            <v>0</v>
          </cell>
          <cell r="R1097">
            <v>0</v>
          </cell>
          <cell r="S1097">
            <v>0</v>
          </cell>
          <cell r="T1097">
            <v>0</v>
          </cell>
          <cell r="U1097">
            <v>0</v>
          </cell>
          <cell r="V1097">
            <v>0</v>
          </cell>
        </row>
        <row r="1098">
          <cell r="D1098" t="str">
            <v>SOUTHERN AFRICA [LS]-Freight Cost, M$</v>
          </cell>
          <cell r="E1098">
            <v>0</v>
          </cell>
          <cell r="F1098">
            <v>0</v>
          </cell>
          <cell r="G1098">
            <v>0</v>
          </cell>
          <cell r="H1098">
            <v>0</v>
          </cell>
          <cell r="I1098">
            <v>0</v>
          </cell>
          <cell r="J1098">
            <v>0</v>
          </cell>
          <cell r="K1098">
            <v>0</v>
          </cell>
          <cell r="L1098">
            <v>0</v>
          </cell>
          <cell r="M1098">
            <v>0</v>
          </cell>
          <cell r="N1098">
            <v>0</v>
          </cell>
          <cell r="O1098">
            <v>0</v>
          </cell>
          <cell r="P1098">
            <v>0</v>
          </cell>
          <cell r="Q1098">
            <v>0</v>
          </cell>
          <cell r="R1098">
            <v>0</v>
          </cell>
          <cell r="S1098">
            <v>0</v>
          </cell>
          <cell r="T1098">
            <v>0</v>
          </cell>
          <cell r="U1098">
            <v>0</v>
          </cell>
          <cell r="V1098">
            <v>0</v>
          </cell>
        </row>
        <row r="1099">
          <cell r="D1099" t="str">
            <v>SOUTHERN AFRICA [LS]-Other Direct OPEX, M$</v>
          </cell>
          <cell r="E1099">
            <v>0.2</v>
          </cell>
          <cell r="F1099">
            <v>0</v>
          </cell>
          <cell r="G1099">
            <v>0.2</v>
          </cell>
          <cell r="H1099">
            <v>0</v>
          </cell>
          <cell r="I1099">
            <v>0</v>
          </cell>
          <cell r="J1099">
            <v>0</v>
          </cell>
          <cell r="K1099">
            <v>0</v>
          </cell>
          <cell r="L1099">
            <v>0</v>
          </cell>
          <cell r="M1099">
            <v>0.1</v>
          </cell>
          <cell r="N1099">
            <v>0</v>
          </cell>
          <cell r="O1099">
            <v>0.1</v>
          </cell>
          <cell r="P1099">
            <v>0</v>
          </cell>
          <cell r="Q1099">
            <v>0</v>
          </cell>
          <cell r="R1099">
            <v>0</v>
          </cell>
          <cell r="S1099">
            <v>0</v>
          </cell>
          <cell r="T1099">
            <v>0</v>
          </cell>
          <cell r="U1099">
            <v>0</v>
          </cell>
          <cell r="V1099">
            <v>0.3</v>
          </cell>
        </row>
        <row r="1100">
          <cell r="D1100" t="str">
            <v>SOUTHERN AFRICA [LS]-SQUEEZE OTHER DIRECT, M$</v>
          </cell>
          <cell r="E1100">
            <v>0</v>
          </cell>
          <cell r="F1100">
            <v>0</v>
          </cell>
          <cell r="G1100">
            <v>0</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0.4</v>
          </cell>
          <cell r="V1100">
            <v>0.4</v>
          </cell>
        </row>
        <row r="1101">
          <cell r="D1101" t="str">
            <v>SOUTHERN AFRICA [LS]-Total XOM and Contractor Headcount, YE#</v>
          </cell>
          <cell r="E1101">
            <v>3</v>
          </cell>
          <cell r="F1101">
            <v>0</v>
          </cell>
          <cell r="G1101">
            <v>3</v>
          </cell>
          <cell r="H1101">
            <v>1</v>
          </cell>
          <cell r="I1101">
            <v>1</v>
          </cell>
          <cell r="J1101">
            <v>0</v>
          </cell>
          <cell r="K1101">
            <v>0</v>
          </cell>
          <cell r="L1101">
            <v>1</v>
          </cell>
          <cell r="M1101">
            <v>6</v>
          </cell>
          <cell r="N1101">
            <v>0</v>
          </cell>
          <cell r="O1101">
            <v>6</v>
          </cell>
          <cell r="P1101">
            <v>1</v>
          </cell>
          <cell r="Q1101">
            <v>0</v>
          </cell>
          <cell r="R1101">
            <v>0</v>
          </cell>
          <cell r="S1101">
            <v>0</v>
          </cell>
          <cell r="T1101">
            <v>0</v>
          </cell>
          <cell r="U1101">
            <v>0</v>
          </cell>
          <cell r="V1101">
            <v>12</v>
          </cell>
        </row>
        <row r="1102">
          <cell r="D1102" t="str">
            <v>SOUTHERN AFRICA [LS]-Total XOM Headcount, YE, #</v>
          </cell>
          <cell r="E1102">
            <v>2</v>
          </cell>
          <cell r="F1102">
            <v>0</v>
          </cell>
          <cell r="G1102">
            <v>2</v>
          </cell>
          <cell r="H1102">
            <v>1</v>
          </cell>
          <cell r="I1102">
            <v>1</v>
          </cell>
          <cell r="J1102">
            <v>0</v>
          </cell>
          <cell r="K1102">
            <v>0</v>
          </cell>
          <cell r="L1102">
            <v>1</v>
          </cell>
          <cell r="M1102">
            <v>5</v>
          </cell>
          <cell r="N1102">
            <v>0</v>
          </cell>
          <cell r="O1102">
            <v>5</v>
          </cell>
          <cell r="P1102">
            <v>1</v>
          </cell>
          <cell r="Q1102">
            <v>0</v>
          </cell>
          <cell r="R1102">
            <v>0</v>
          </cell>
          <cell r="S1102">
            <v>0</v>
          </cell>
          <cell r="T1102">
            <v>0</v>
          </cell>
          <cell r="U1102">
            <v>0</v>
          </cell>
          <cell r="V1102">
            <v>10</v>
          </cell>
        </row>
        <row r="1103">
          <cell r="D1103" t="str">
            <v>SOUTHERN AFRICA [LS]-Contractor Headcount, YE, #</v>
          </cell>
          <cell r="E1103">
            <v>1</v>
          </cell>
          <cell r="F1103">
            <v>0</v>
          </cell>
          <cell r="G1103">
            <v>1</v>
          </cell>
          <cell r="H1103">
            <v>0</v>
          </cell>
          <cell r="I1103">
            <v>0</v>
          </cell>
          <cell r="J1103">
            <v>0</v>
          </cell>
          <cell r="K1103">
            <v>0</v>
          </cell>
          <cell r="L1103">
            <v>0</v>
          </cell>
          <cell r="M1103">
            <v>1</v>
          </cell>
          <cell r="N1103">
            <v>0</v>
          </cell>
          <cell r="O1103">
            <v>1</v>
          </cell>
          <cell r="P1103">
            <v>0</v>
          </cell>
          <cell r="Q1103">
            <v>0</v>
          </cell>
          <cell r="R1103">
            <v>0</v>
          </cell>
          <cell r="S1103">
            <v>0</v>
          </cell>
          <cell r="T1103">
            <v>0</v>
          </cell>
          <cell r="U1103">
            <v>0</v>
          </cell>
          <cell r="V1103">
            <v>2</v>
          </cell>
        </row>
        <row r="1104">
          <cell r="D1104" t="str">
            <v>TUNISIA-Total - Direct  Opex, M$</v>
          </cell>
          <cell r="E1104">
            <v>1.6</v>
          </cell>
          <cell r="F1104">
            <v>0.4</v>
          </cell>
          <cell r="G1104">
            <v>2</v>
          </cell>
          <cell r="H1104">
            <v>0.5</v>
          </cell>
          <cell r="I1104">
            <v>0.1</v>
          </cell>
          <cell r="J1104">
            <v>0.1</v>
          </cell>
          <cell r="K1104">
            <v>0</v>
          </cell>
          <cell r="L1104">
            <v>0.2</v>
          </cell>
          <cell r="M1104">
            <v>1.8</v>
          </cell>
          <cell r="N1104">
            <v>0</v>
          </cell>
          <cell r="O1104">
            <v>1.8</v>
          </cell>
          <cell r="P1104">
            <v>0</v>
          </cell>
          <cell r="Q1104">
            <v>0</v>
          </cell>
          <cell r="R1104">
            <v>0</v>
          </cell>
          <cell r="S1104">
            <v>0.4</v>
          </cell>
          <cell r="T1104">
            <v>0.4</v>
          </cell>
          <cell r="U1104">
            <v>0.7</v>
          </cell>
          <cell r="V1104">
            <v>5.6</v>
          </cell>
        </row>
        <row r="1105">
          <cell r="D1105" t="str">
            <v>TUNISIA-Total - Salaries, Wage and Benefits, M$</v>
          </cell>
          <cell r="E1105">
            <v>1</v>
          </cell>
          <cell r="F1105">
            <v>0.1</v>
          </cell>
          <cell r="G1105">
            <v>1.1000000000000001</v>
          </cell>
          <cell r="H1105">
            <v>0.5</v>
          </cell>
          <cell r="I1105">
            <v>0.1</v>
          </cell>
          <cell r="J1105">
            <v>0</v>
          </cell>
          <cell r="K1105">
            <v>0</v>
          </cell>
          <cell r="L1105">
            <v>0.1</v>
          </cell>
          <cell r="M1105">
            <v>0.4</v>
          </cell>
          <cell r="N1105">
            <v>0</v>
          </cell>
          <cell r="O1105">
            <v>0.4</v>
          </cell>
          <cell r="P1105">
            <v>0</v>
          </cell>
          <cell r="Q1105">
            <v>0</v>
          </cell>
          <cell r="R1105">
            <v>0</v>
          </cell>
          <cell r="S1105">
            <v>0.2</v>
          </cell>
          <cell r="T1105">
            <v>0.2</v>
          </cell>
          <cell r="U1105">
            <v>0.5</v>
          </cell>
          <cell r="V1105">
            <v>2.8</v>
          </cell>
        </row>
        <row r="1106">
          <cell r="D1106" t="str">
            <v>TUNISIA-Total - XOM Employee SWB, M$</v>
          </cell>
          <cell r="E1106">
            <v>0.9</v>
          </cell>
          <cell r="F1106">
            <v>0.1</v>
          </cell>
          <cell r="G1106">
            <v>1</v>
          </cell>
          <cell r="H1106">
            <v>0.5</v>
          </cell>
          <cell r="I1106">
            <v>0.1</v>
          </cell>
          <cell r="J1106">
            <v>0</v>
          </cell>
          <cell r="K1106">
            <v>0</v>
          </cell>
          <cell r="L1106">
            <v>0.1</v>
          </cell>
          <cell r="M1106">
            <v>0.4</v>
          </cell>
          <cell r="N1106">
            <v>0</v>
          </cell>
          <cell r="O1106">
            <v>0.4</v>
          </cell>
          <cell r="P1106">
            <v>0</v>
          </cell>
          <cell r="Q1106">
            <v>0</v>
          </cell>
          <cell r="R1106">
            <v>0</v>
          </cell>
          <cell r="S1106">
            <v>0.2</v>
          </cell>
          <cell r="T1106">
            <v>0.2</v>
          </cell>
          <cell r="U1106">
            <v>0.5</v>
          </cell>
          <cell r="V1106">
            <v>2.7</v>
          </cell>
        </row>
        <row r="1107">
          <cell r="D1107" t="str">
            <v>TUNISIA-Total - Contract Employee SWB, M$</v>
          </cell>
          <cell r="E1107">
            <v>0.1</v>
          </cell>
          <cell r="F1107">
            <v>0</v>
          </cell>
          <cell r="G1107">
            <v>0.1</v>
          </cell>
          <cell r="H1107">
            <v>0</v>
          </cell>
          <cell r="I1107">
            <v>0</v>
          </cell>
          <cell r="J1107">
            <v>0</v>
          </cell>
          <cell r="K1107">
            <v>0</v>
          </cell>
          <cell r="L1107">
            <v>0</v>
          </cell>
          <cell r="M1107">
            <v>0</v>
          </cell>
          <cell r="N1107">
            <v>0</v>
          </cell>
          <cell r="O1107">
            <v>0</v>
          </cell>
          <cell r="P1107">
            <v>0</v>
          </cell>
          <cell r="Q1107">
            <v>0</v>
          </cell>
          <cell r="R1107">
            <v>0</v>
          </cell>
          <cell r="S1107">
            <v>0</v>
          </cell>
          <cell r="T1107">
            <v>0</v>
          </cell>
          <cell r="U1107">
            <v>0</v>
          </cell>
          <cell r="V1107">
            <v>0.1</v>
          </cell>
        </row>
        <row r="1108">
          <cell r="D1108" t="str">
            <v>TUNISIA-Total - Employee Expenses (T&amp;E), M$</v>
          </cell>
          <cell r="E1108">
            <v>0</v>
          </cell>
          <cell r="F1108">
            <v>0</v>
          </cell>
          <cell r="G1108">
            <v>0</v>
          </cell>
          <cell r="H1108">
            <v>0</v>
          </cell>
          <cell r="I1108">
            <v>0</v>
          </cell>
          <cell r="J1108">
            <v>0</v>
          </cell>
          <cell r="K1108">
            <v>0</v>
          </cell>
          <cell r="L1108">
            <v>0</v>
          </cell>
          <cell r="M1108">
            <v>0.1</v>
          </cell>
          <cell r="N1108">
            <v>0</v>
          </cell>
          <cell r="O1108">
            <v>0.1</v>
          </cell>
          <cell r="P1108">
            <v>0</v>
          </cell>
          <cell r="Q1108">
            <v>0</v>
          </cell>
          <cell r="R1108">
            <v>0</v>
          </cell>
          <cell r="S1108">
            <v>0</v>
          </cell>
          <cell r="T1108">
            <v>0</v>
          </cell>
          <cell r="U1108">
            <v>0.1</v>
          </cell>
          <cell r="V1108">
            <v>0.2</v>
          </cell>
        </row>
        <row r="1109">
          <cell r="D1109" t="str">
            <v>TUNISIA-Total - Training Expenses, M$</v>
          </cell>
          <cell r="E1109">
            <v>0</v>
          </cell>
          <cell r="F1109">
            <v>0</v>
          </cell>
          <cell r="G1109">
            <v>0</v>
          </cell>
          <cell r="H1109">
            <v>0</v>
          </cell>
          <cell r="I1109">
            <v>0</v>
          </cell>
          <cell r="J1109">
            <v>0</v>
          </cell>
          <cell r="K1109">
            <v>0</v>
          </cell>
          <cell r="L1109">
            <v>0</v>
          </cell>
          <cell r="M1109">
            <v>0</v>
          </cell>
          <cell r="N1109">
            <v>0</v>
          </cell>
          <cell r="O1109">
            <v>0</v>
          </cell>
          <cell r="P1109">
            <v>0</v>
          </cell>
          <cell r="Q1109">
            <v>0</v>
          </cell>
          <cell r="R1109">
            <v>0</v>
          </cell>
          <cell r="S1109">
            <v>0</v>
          </cell>
          <cell r="T1109">
            <v>0</v>
          </cell>
          <cell r="U1109">
            <v>0</v>
          </cell>
          <cell r="V1109">
            <v>0</v>
          </cell>
        </row>
        <row r="1110">
          <cell r="D1110" t="str">
            <v>TUNISIA-Total - Consultancy/Professional Fees, M$</v>
          </cell>
          <cell r="E1110">
            <v>0</v>
          </cell>
          <cell r="F1110">
            <v>0</v>
          </cell>
          <cell r="G1110">
            <v>0</v>
          </cell>
          <cell r="H1110">
            <v>0</v>
          </cell>
          <cell r="I1110">
            <v>0</v>
          </cell>
          <cell r="J1110">
            <v>0</v>
          </cell>
          <cell r="K1110">
            <v>0</v>
          </cell>
          <cell r="L1110">
            <v>0</v>
          </cell>
          <cell r="M1110">
            <v>0</v>
          </cell>
          <cell r="N1110">
            <v>0</v>
          </cell>
          <cell r="O1110">
            <v>0</v>
          </cell>
          <cell r="P1110">
            <v>0</v>
          </cell>
          <cell r="Q1110">
            <v>0</v>
          </cell>
          <cell r="R1110">
            <v>0</v>
          </cell>
          <cell r="S1110">
            <v>0</v>
          </cell>
          <cell r="T1110">
            <v>0</v>
          </cell>
          <cell r="U1110">
            <v>0</v>
          </cell>
          <cell r="V1110">
            <v>0</v>
          </cell>
        </row>
        <row r="1111">
          <cell r="D1111" t="str">
            <v>TUNISIA-Advertising and Promotions, M$</v>
          </cell>
          <cell r="E1111">
            <v>0</v>
          </cell>
          <cell r="F1111">
            <v>0</v>
          </cell>
          <cell r="G1111">
            <v>0</v>
          </cell>
          <cell r="H1111">
            <v>0</v>
          </cell>
          <cell r="I1111">
            <v>0</v>
          </cell>
          <cell r="J1111">
            <v>0</v>
          </cell>
          <cell r="K1111">
            <v>0</v>
          </cell>
          <cell r="L1111">
            <v>0</v>
          </cell>
          <cell r="M1111">
            <v>0.2</v>
          </cell>
          <cell r="N1111">
            <v>0</v>
          </cell>
          <cell r="O1111">
            <v>0.2</v>
          </cell>
          <cell r="P1111">
            <v>0</v>
          </cell>
          <cell r="Q1111">
            <v>0</v>
          </cell>
          <cell r="R1111">
            <v>0</v>
          </cell>
          <cell r="S1111">
            <v>0</v>
          </cell>
          <cell r="T1111">
            <v>0</v>
          </cell>
          <cell r="U1111">
            <v>0</v>
          </cell>
          <cell r="V1111">
            <v>0.2</v>
          </cell>
        </row>
        <row r="1112">
          <cell r="D1112" t="str">
            <v>TUNISIA-Maintenance and Repairs, M$</v>
          </cell>
          <cell r="E1112">
            <v>0.1</v>
          </cell>
          <cell r="F1112">
            <v>0</v>
          </cell>
          <cell r="G1112">
            <v>0.1</v>
          </cell>
          <cell r="H1112">
            <v>0</v>
          </cell>
          <cell r="I1112">
            <v>0</v>
          </cell>
          <cell r="J1112">
            <v>0.1</v>
          </cell>
          <cell r="K1112">
            <v>0</v>
          </cell>
          <cell r="L1112">
            <v>0.1</v>
          </cell>
          <cell r="M1112">
            <v>0</v>
          </cell>
          <cell r="N1112">
            <v>0</v>
          </cell>
          <cell r="O1112">
            <v>0</v>
          </cell>
          <cell r="P1112">
            <v>0</v>
          </cell>
          <cell r="Q1112">
            <v>0</v>
          </cell>
          <cell r="R1112">
            <v>0</v>
          </cell>
          <cell r="S1112">
            <v>0</v>
          </cell>
          <cell r="T1112">
            <v>0</v>
          </cell>
          <cell r="U1112">
            <v>0</v>
          </cell>
          <cell r="V1112">
            <v>0.2</v>
          </cell>
        </row>
        <row r="1113">
          <cell r="D1113" t="str">
            <v>TUNISIA-Depreciation, M$</v>
          </cell>
          <cell r="E1113">
            <v>0.4</v>
          </cell>
          <cell r="F1113">
            <v>0</v>
          </cell>
          <cell r="G1113">
            <v>0.4</v>
          </cell>
          <cell r="H1113">
            <v>0</v>
          </cell>
          <cell r="I1113">
            <v>0</v>
          </cell>
          <cell r="J1113">
            <v>0</v>
          </cell>
          <cell r="K1113">
            <v>0</v>
          </cell>
          <cell r="L1113">
            <v>0</v>
          </cell>
          <cell r="M1113">
            <v>0.1</v>
          </cell>
          <cell r="N1113">
            <v>0</v>
          </cell>
          <cell r="O1113">
            <v>0.1</v>
          </cell>
          <cell r="P1113">
            <v>0</v>
          </cell>
          <cell r="Q1113">
            <v>0</v>
          </cell>
          <cell r="R1113">
            <v>0</v>
          </cell>
          <cell r="S1113">
            <v>0.1</v>
          </cell>
          <cell r="T1113">
            <v>0.1</v>
          </cell>
          <cell r="U1113">
            <v>0</v>
          </cell>
          <cell r="V1113">
            <v>0.6</v>
          </cell>
        </row>
        <row r="1114">
          <cell r="D1114" t="str">
            <v>TUNISIA-Energy, M$</v>
          </cell>
          <cell r="E1114">
            <v>0</v>
          </cell>
          <cell r="F1114">
            <v>0</v>
          </cell>
          <cell r="G1114">
            <v>0</v>
          </cell>
          <cell r="H1114">
            <v>0</v>
          </cell>
          <cell r="I1114">
            <v>0</v>
          </cell>
          <cell r="J1114">
            <v>0</v>
          </cell>
          <cell r="K1114">
            <v>0</v>
          </cell>
          <cell r="L1114">
            <v>0</v>
          </cell>
          <cell r="M1114">
            <v>0</v>
          </cell>
          <cell r="N1114">
            <v>0</v>
          </cell>
          <cell r="O1114">
            <v>0</v>
          </cell>
          <cell r="P1114">
            <v>0</v>
          </cell>
          <cell r="Q1114">
            <v>0</v>
          </cell>
          <cell r="R1114">
            <v>0</v>
          </cell>
          <cell r="S1114">
            <v>0</v>
          </cell>
          <cell r="T1114">
            <v>0</v>
          </cell>
          <cell r="U1114">
            <v>0</v>
          </cell>
          <cell r="V1114">
            <v>0</v>
          </cell>
        </row>
        <row r="1115">
          <cell r="D1115" t="str">
            <v>TUNISIA-Direct Allocations from Other Business Lines (eg. FM, Chem), $M</v>
          </cell>
          <cell r="E1115">
            <v>0</v>
          </cell>
          <cell r="F1115">
            <v>0</v>
          </cell>
          <cell r="G1115">
            <v>0</v>
          </cell>
          <cell r="H1115">
            <v>0</v>
          </cell>
          <cell r="I1115">
            <v>0</v>
          </cell>
          <cell r="J1115">
            <v>0</v>
          </cell>
          <cell r="K1115">
            <v>0</v>
          </cell>
          <cell r="L1115">
            <v>0</v>
          </cell>
          <cell r="M1115">
            <v>0.1</v>
          </cell>
          <cell r="N1115">
            <v>0</v>
          </cell>
          <cell r="O1115">
            <v>0.1</v>
          </cell>
          <cell r="P1115">
            <v>0</v>
          </cell>
          <cell r="Q1115">
            <v>0</v>
          </cell>
          <cell r="R1115">
            <v>0</v>
          </cell>
          <cell r="S1115">
            <v>0</v>
          </cell>
          <cell r="T1115">
            <v>0</v>
          </cell>
          <cell r="U1115">
            <v>0</v>
          </cell>
          <cell r="V1115">
            <v>0.1</v>
          </cell>
        </row>
        <row r="1116">
          <cell r="D1116" t="str">
            <v>TUNISIA-Freight Cost, M$</v>
          </cell>
          <cell r="E1116">
            <v>0</v>
          </cell>
          <cell r="F1116">
            <v>0.3</v>
          </cell>
          <cell r="G1116">
            <v>0.3</v>
          </cell>
          <cell r="H1116">
            <v>0</v>
          </cell>
          <cell r="I1116">
            <v>0</v>
          </cell>
          <cell r="J1116">
            <v>0</v>
          </cell>
          <cell r="K1116">
            <v>0</v>
          </cell>
          <cell r="L1116">
            <v>0</v>
          </cell>
          <cell r="M1116">
            <v>0</v>
          </cell>
          <cell r="N1116">
            <v>0</v>
          </cell>
          <cell r="O1116">
            <v>0</v>
          </cell>
          <cell r="P1116">
            <v>0</v>
          </cell>
          <cell r="Q1116">
            <v>0</v>
          </cell>
          <cell r="R1116">
            <v>0</v>
          </cell>
          <cell r="S1116">
            <v>0</v>
          </cell>
          <cell r="T1116">
            <v>0</v>
          </cell>
          <cell r="U1116">
            <v>0</v>
          </cell>
          <cell r="V1116">
            <v>0.3</v>
          </cell>
        </row>
        <row r="1117">
          <cell r="D1117" t="str">
            <v>TUNISIA-Other Direct OPEX, M$</v>
          </cell>
          <cell r="E1117">
            <v>0.1</v>
          </cell>
          <cell r="F1117">
            <v>0</v>
          </cell>
          <cell r="G1117">
            <v>0.1</v>
          </cell>
          <cell r="H1117">
            <v>0</v>
          </cell>
          <cell r="I1117">
            <v>0</v>
          </cell>
          <cell r="J1117">
            <v>0</v>
          </cell>
          <cell r="K1117">
            <v>0</v>
          </cell>
          <cell r="L1117">
            <v>0</v>
          </cell>
          <cell r="M1117">
            <v>0.9</v>
          </cell>
          <cell r="N1117">
            <v>0</v>
          </cell>
          <cell r="O1117">
            <v>0.9</v>
          </cell>
          <cell r="P1117">
            <v>0</v>
          </cell>
          <cell r="Q1117">
            <v>0</v>
          </cell>
          <cell r="R1117">
            <v>0</v>
          </cell>
          <cell r="S1117">
            <v>0.1</v>
          </cell>
          <cell r="T1117">
            <v>0.1</v>
          </cell>
          <cell r="U1117">
            <v>0</v>
          </cell>
          <cell r="V1117">
            <v>1.1000000000000001</v>
          </cell>
        </row>
        <row r="1118">
          <cell r="D1118" t="str">
            <v>TUNISIA-SQUEEZE OTHER DIRECT, M$</v>
          </cell>
          <cell r="E1118">
            <v>0</v>
          </cell>
          <cell r="F1118">
            <v>0</v>
          </cell>
          <cell r="G1118">
            <v>0</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9.9999999999999645E-2</v>
          </cell>
          <cell r="V1118">
            <v>9.9999999999999645E-2</v>
          </cell>
        </row>
        <row r="1119">
          <cell r="D1119" t="str">
            <v>TUNISIA-Total XOM and Contractor Headcount, YE#</v>
          </cell>
          <cell r="E1119">
            <v>39</v>
          </cell>
          <cell r="F1119">
            <v>13</v>
          </cell>
          <cell r="G1119">
            <v>52</v>
          </cell>
          <cell r="H1119">
            <v>6</v>
          </cell>
          <cell r="I1119">
            <v>4</v>
          </cell>
          <cell r="J1119">
            <v>0</v>
          </cell>
          <cell r="K1119">
            <v>0</v>
          </cell>
          <cell r="L1119">
            <v>4</v>
          </cell>
          <cell r="M1119">
            <v>17</v>
          </cell>
          <cell r="N1119">
            <v>1</v>
          </cell>
          <cell r="O1119">
            <v>18</v>
          </cell>
          <cell r="P1119">
            <v>2</v>
          </cell>
          <cell r="Q1119">
            <v>0</v>
          </cell>
          <cell r="R1119">
            <v>0</v>
          </cell>
          <cell r="S1119">
            <v>1</v>
          </cell>
          <cell r="T1119">
            <v>1</v>
          </cell>
          <cell r="U1119">
            <v>0</v>
          </cell>
          <cell r="V1119">
            <v>83</v>
          </cell>
        </row>
        <row r="1120">
          <cell r="D1120" t="str">
            <v>TUNISIA-Total XOM Headcount, YE, #</v>
          </cell>
          <cell r="E1120">
            <v>21</v>
          </cell>
          <cell r="F1120">
            <v>6</v>
          </cell>
          <cell r="G1120">
            <v>27</v>
          </cell>
          <cell r="H1120">
            <v>5</v>
          </cell>
          <cell r="I1120">
            <v>2</v>
          </cell>
          <cell r="J1120">
            <v>0</v>
          </cell>
          <cell r="K1120">
            <v>0</v>
          </cell>
          <cell r="L1120">
            <v>2</v>
          </cell>
          <cell r="M1120">
            <v>12</v>
          </cell>
          <cell r="N1120">
            <v>1</v>
          </cell>
          <cell r="O1120">
            <v>13</v>
          </cell>
          <cell r="P1120">
            <v>2</v>
          </cell>
          <cell r="Q1120">
            <v>0</v>
          </cell>
          <cell r="R1120">
            <v>0</v>
          </cell>
          <cell r="S1120">
            <v>1</v>
          </cell>
          <cell r="T1120">
            <v>1</v>
          </cell>
          <cell r="U1120">
            <v>0</v>
          </cell>
          <cell r="V1120">
            <v>50</v>
          </cell>
        </row>
        <row r="1121">
          <cell r="D1121" t="str">
            <v>TUNISIA-Contractor Headcount, YE, #</v>
          </cell>
          <cell r="E1121">
            <v>18</v>
          </cell>
          <cell r="F1121">
            <v>7</v>
          </cell>
          <cell r="G1121">
            <v>25</v>
          </cell>
          <cell r="H1121">
            <v>1</v>
          </cell>
          <cell r="I1121">
            <v>2</v>
          </cell>
          <cell r="J1121">
            <v>0</v>
          </cell>
          <cell r="K1121">
            <v>0</v>
          </cell>
          <cell r="L1121">
            <v>2</v>
          </cell>
          <cell r="M1121">
            <v>5</v>
          </cell>
          <cell r="N1121">
            <v>0</v>
          </cell>
          <cell r="O1121">
            <v>5</v>
          </cell>
          <cell r="P1121">
            <v>0</v>
          </cell>
          <cell r="Q1121">
            <v>0</v>
          </cell>
          <cell r="R1121">
            <v>0</v>
          </cell>
          <cell r="S1121">
            <v>0</v>
          </cell>
          <cell r="T1121">
            <v>0</v>
          </cell>
          <cell r="U1121">
            <v>0</v>
          </cell>
          <cell r="V1121">
            <v>33</v>
          </cell>
        </row>
        <row r="1122">
          <cell r="D1122" t="str">
            <v>WEST AFRICA [LS]-Total - Direct  Opex, M$</v>
          </cell>
          <cell r="E1122">
            <v>1.3</v>
          </cell>
          <cell r="F1122">
            <v>0.5</v>
          </cell>
          <cell r="G1122">
            <v>1.8</v>
          </cell>
          <cell r="H1122">
            <v>0</v>
          </cell>
          <cell r="I1122">
            <v>0</v>
          </cell>
          <cell r="J1122">
            <v>0</v>
          </cell>
          <cell r="K1122">
            <v>0.1</v>
          </cell>
          <cell r="L1122">
            <v>0.1</v>
          </cell>
          <cell r="M1122">
            <v>5.9</v>
          </cell>
          <cell r="N1122">
            <v>0.1</v>
          </cell>
          <cell r="O1122">
            <v>6</v>
          </cell>
          <cell r="P1122">
            <v>0</v>
          </cell>
          <cell r="Q1122">
            <v>0</v>
          </cell>
          <cell r="R1122">
            <v>0.3</v>
          </cell>
          <cell r="S1122">
            <v>0</v>
          </cell>
          <cell r="T1122">
            <v>0.3</v>
          </cell>
          <cell r="U1122">
            <v>2.2999999999999998</v>
          </cell>
          <cell r="V1122">
            <v>10.5</v>
          </cell>
        </row>
        <row r="1123">
          <cell r="D1123" t="str">
            <v>WEST AFRICA [LS]-Total - Salaries, Wage and Benefits, M$</v>
          </cell>
          <cell r="E1123">
            <v>0.4</v>
          </cell>
          <cell r="F1123">
            <v>0</v>
          </cell>
          <cell r="G1123">
            <v>0.4</v>
          </cell>
          <cell r="H1123">
            <v>0</v>
          </cell>
          <cell r="I1123">
            <v>0</v>
          </cell>
          <cell r="J1123">
            <v>0</v>
          </cell>
          <cell r="K1123">
            <v>0.1</v>
          </cell>
          <cell r="L1123">
            <v>0.1</v>
          </cell>
          <cell r="M1123">
            <v>1.5</v>
          </cell>
          <cell r="N1123">
            <v>0</v>
          </cell>
          <cell r="O1123">
            <v>1.5</v>
          </cell>
          <cell r="P1123">
            <v>0</v>
          </cell>
          <cell r="Q1123">
            <v>0</v>
          </cell>
          <cell r="R1123">
            <v>0</v>
          </cell>
          <cell r="S1123">
            <v>0</v>
          </cell>
          <cell r="T1123">
            <v>0</v>
          </cell>
          <cell r="U1123">
            <v>0.8</v>
          </cell>
          <cell r="V1123">
            <v>2.8</v>
          </cell>
        </row>
        <row r="1124">
          <cell r="D1124" t="str">
            <v>WEST AFRICA [LS]-Total - XOM Employee SWB, M$</v>
          </cell>
          <cell r="E1124">
            <v>0.2</v>
          </cell>
          <cell r="F1124">
            <v>0</v>
          </cell>
          <cell r="G1124">
            <v>0.2</v>
          </cell>
          <cell r="H1124">
            <v>0</v>
          </cell>
          <cell r="I1124">
            <v>0</v>
          </cell>
          <cell r="J1124">
            <v>0</v>
          </cell>
          <cell r="K1124">
            <v>0.1</v>
          </cell>
          <cell r="L1124">
            <v>0.1</v>
          </cell>
          <cell r="M1124">
            <v>1.2</v>
          </cell>
          <cell r="N1124">
            <v>0</v>
          </cell>
          <cell r="O1124">
            <v>1.2</v>
          </cell>
          <cell r="P1124">
            <v>0</v>
          </cell>
          <cell r="Q1124">
            <v>0</v>
          </cell>
          <cell r="R1124">
            <v>0</v>
          </cell>
          <cell r="S1124">
            <v>0</v>
          </cell>
          <cell r="T1124">
            <v>0</v>
          </cell>
          <cell r="U1124">
            <v>0.8</v>
          </cell>
          <cell r="V1124">
            <v>2.2999999999999998</v>
          </cell>
        </row>
        <row r="1125">
          <cell r="D1125" t="str">
            <v>WEST AFRICA [LS]-Total - Contract Employee SWB, M$</v>
          </cell>
          <cell r="E1125">
            <v>0.2</v>
          </cell>
          <cell r="F1125">
            <v>0</v>
          </cell>
          <cell r="G1125">
            <v>0.2</v>
          </cell>
          <cell r="H1125">
            <v>0</v>
          </cell>
          <cell r="I1125">
            <v>0</v>
          </cell>
          <cell r="J1125">
            <v>0</v>
          </cell>
          <cell r="K1125">
            <v>0</v>
          </cell>
          <cell r="L1125">
            <v>0</v>
          </cell>
          <cell r="M1125">
            <v>0.3</v>
          </cell>
          <cell r="N1125">
            <v>0</v>
          </cell>
          <cell r="O1125">
            <v>0.3</v>
          </cell>
          <cell r="P1125">
            <v>0</v>
          </cell>
          <cell r="Q1125">
            <v>0</v>
          </cell>
          <cell r="R1125">
            <v>0</v>
          </cell>
          <cell r="S1125">
            <v>0</v>
          </cell>
          <cell r="T1125">
            <v>0</v>
          </cell>
          <cell r="U1125">
            <v>0</v>
          </cell>
          <cell r="V1125">
            <v>0.5</v>
          </cell>
        </row>
        <row r="1126">
          <cell r="D1126" t="str">
            <v>WEST AFRICA [LS]-Total - Employee Expenses (T&amp;E), M$</v>
          </cell>
          <cell r="E1126">
            <v>0</v>
          </cell>
          <cell r="F1126">
            <v>0</v>
          </cell>
          <cell r="G1126">
            <v>0</v>
          </cell>
          <cell r="H1126">
            <v>0</v>
          </cell>
          <cell r="I1126">
            <v>0</v>
          </cell>
          <cell r="J1126">
            <v>0</v>
          </cell>
          <cell r="K1126">
            <v>0</v>
          </cell>
          <cell r="L1126">
            <v>0</v>
          </cell>
          <cell r="M1126">
            <v>0.2</v>
          </cell>
          <cell r="N1126">
            <v>0</v>
          </cell>
          <cell r="O1126">
            <v>0.2</v>
          </cell>
          <cell r="P1126">
            <v>0</v>
          </cell>
          <cell r="Q1126">
            <v>0</v>
          </cell>
          <cell r="R1126">
            <v>0</v>
          </cell>
          <cell r="S1126">
            <v>0</v>
          </cell>
          <cell r="T1126">
            <v>0</v>
          </cell>
          <cell r="U1126">
            <v>0.1</v>
          </cell>
          <cell r="V1126">
            <v>0.3</v>
          </cell>
        </row>
        <row r="1127">
          <cell r="D1127" t="str">
            <v>WEST AFRICA [LS]-Total - Training Expenses, M$</v>
          </cell>
          <cell r="E1127">
            <v>0</v>
          </cell>
          <cell r="F1127">
            <v>0</v>
          </cell>
          <cell r="G1127">
            <v>0</v>
          </cell>
          <cell r="H1127">
            <v>0</v>
          </cell>
          <cell r="I1127">
            <v>0</v>
          </cell>
          <cell r="J1127">
            <v>0</v>
          </cell>
          <cell r="K1127">
            <v>0</v>
          </cell>
          <cell r="L1127">
            <v>0</v>
          </cell>
          <cell r="M1127">
            <v>0.1</v>
          </cell>
          <cell r="N1127">
            <v>0</v>
          </cell>
          <cell r="O1127">
            <v>0.1</v>
          </cell>
          <cell r="P1127">
            <v>0</v>
          </cell>
          <cell r="Q1127">
            <v>0</v>
          </cell>
          <cell r="R1127">
            <v>0</v>
          </cell>
          <cell r="S1127">
            <v>0</v>
          </cell>
          <cell r="T1127">
            <v>0</v>
          </cell>
          <cell r="U1127">
            <v>0</v>
          </cell>
          <cell r="V1127">
            <v>0.1</v>
          </cell>
        </row>
        <row r="1128">
          <cell r="D1128" t="str">
            <v>WEST AFRICA [LS]-Total - Consultancy/Professional Fees, M$</v>
          </cell>
          <cell r="E1128">
            <v>0</v>
          </cell>
          <cell r="F1128">
            <v>0</v>
          </cell>
          <cell r="G1128">
            <v>0</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row>
        <row r="1129">
          <cell r="D1129" t="str">
            <v>WEST AFRICA [LS]-Advertising and Promotions, M$</v>
          </cell>
          <cell r="E1129">
            <v>0</v>
          </cell>
          <cell r="F1129">
            <v>0</v>
          </cell>
          <cell r="G1129">
            <v>0</v>
          </cell>
          <cell r="H1129">
            <v>0</v>
          </cell>
          <cell r="I1129">
            <v>0</v>
          </cell>
          <cell r="J1129">
            <v>0</v>
          </cell>
          <cell r="K1129">
            <v>0</v>
          </cell>
          <cell r="L1129">
            <v>0</v>
          </cell>
          <cell r="M1129">
            <v>0.4</v>
          </cell>
          <cell r="N1129">
            <v>0</v>
          </cell>
          <cell r="O1129">
            <v>0.4</v>
          </cell>
          <cell r="P1129">
            <v>0</v>
          </cell>
          <cell r="Q1129">
            <v>0</v>
          </cell>
          <cell r="R1129">
            <v>0</v>
          </cell>
          <cell r="S1129">
            <v>0</v>
          </cell>
          <cell r="T1129">
            <v>0</v>
          </cell>
          <cell r="U1129">
            <v>0</v>
          </cell>
          <cell r="V1129">
            <v>0.4</v>
          </cell>
        </row>
        <row r="1130">
          <cell r="D1130" t="str">
            <v>WEST AFRICA [LS]-Maintenance and Repairs, M$</v>
          </cell>
          <cell r="E1130">
            <v>0.1</v>
          </cell>
          <cell r="F1130">
            <v>0</v>
          </cell>
          <cell r="G1130">
            <v>0.1</v>
          </cell>
          <cell r="H1130">
            <v>0</v>
          </cell>
          <cell r="I1130">
            <v>0</v>
          </cell>
          <cell r="J1130">
            <v>0</v>
          </cell>
          <cell r="K1130">
            <v>0</v>
          </cell>
          <cell r="L1130">
            <v>0</v>
          </cell>
          <cell r="M1130">
            <v>0.2</v>
          </cell>
          <cell r="N1130">
            <v>0</v>
          </cell>
          <cell r="O1130">
            <v>0.2</v>
          </cell>
          <cell r="P1130">
            <v>0</v>
          </cell>
          <cell r="Q1130">
            <v>0</v>
          </cell>
          <cell r="R1130">
            <v>0</v>
          </cell>
          <cell r="S1130">
            <v>0</v>
          </cell>
          <cell r="T1130">
            <v>0</v>
          </cell>
          <cell r="U1130">
            <v>0</v>
          </cell>
          <cell r="V1130">
            <v>0.3</v>
          </cell>
        </row>
        <row r="1131">
          <cell r="D1131" t="str">
            <v>WEST AFRICA [LS]-Depreciation, M$</v>
          </cell>
          <cell r="E1131">
            <v>0.2</v>
          </cell>
          <cell r="F1131">
            <v>0</v>
          </cell>
          <cell r="G1131">
            <v>0.2</v>
          </cell>
          <cell r="H1131">
            <v>0</v>
          </cell>
          <cell r="I1131">
            <v>0</v>
          </cell>
          <cell r="J1131">
            <v>0</v>
          </cell>
          <cell r="K1131">
            <v>0</v>
          </cell>
          <cell r="L1131">
            <v>0</v>
          </cell>
          <cell r="M1131">
            <v>0.9</v>
          </cell>
          <cell r="N1131">
            <v>0</v>
          </cell>
          <cell r="O1131">
            <v>0.9</v>
          </cell>
          <cell r="P1131">
            <v>0</v>
          </cell>
          <cell r="Q1131">
            <v>0</v>
          </cell>
          <cell r="R1131">
            <v>0</v>
          </cell>
          <cell r="S1131">
            <v>0</v>
          </cell>
          <cell r="T1131">
            <v>0</v>
          </cell>
          <cell r="U1131">
            <v>0</v>
          </cell>
          <cell r="V1131">
            <v>1.1000000000000001</v>
          </cell>
        </row>
        <row r="1132">
          <cell r="D1132" t="str">
            <v>WEST AFRICA [LS]-Energy, M$</v>
          </cell>
          <cell r="E1132">
            <v>0</v>
          </cell>
          <cell r="F1132">
            <v>0</v>
          </cell>
          <cell r="G1132">
            <v>0</v>
          </cell>
          <cell r="H1132">
            <v>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v>0</v>
          </cell>
        </row>
        <row r="1133">
          <cell r="D1133" t="str">
            <v>WEST AFRICA [LS]-Direct Allocations from Other Business Lines (eg. FM, Chem), $M</v>
          </cell>
          <cell r="E1133">
            <v>0.3</v>
          </cell>
          <cell r="F1133">
            <v>0</v>
          </cell>
          <cell r="G1133">
            <v>0.3</v>
          </cell>
          <cell r="H1133">
            <v>0</v>
          </cell>
          <cell r="I1133">
            <v>0</v>
          </cell>
          <cell r="J1133">
            <v>0</v>
          </cell>
          <cell r="K1133">
            <v>0</v>
          </cell>
          <cell r="L1133">
            <v>0</v>
          </cell>
          <cell r="M1133">
            <v>1.5</v>
          </cell>
          <cell r="N1133">
            <v>0.1</v>
          </cell>
          <cell r="O1133">
            <v>1.6</v>
          </cell>
          <cell r="P1133">
            <v>0</v>
          </cell>
          <cell r="Q1133">
            <v>0</v>
          </cell>
          <cell r="R1133">
            <v>0.1</v>
          </cell>
          <cell r="S1133">
            <v>0</v>
          </cell>
          <cell r="T1133">
            <v>0.1</v>
          </cell>
          <cell r="U1133">
            <v>0</v>
          </cell>
          <cell r="V1133">
            <v>2</v>
          </cell>
        </row>
        <row r="1134">
          <cell r="D1134" t="str">
            <v>WEST AFRICA [LS]-Freight Cost, M$</v>
          </cell>
          <cell r="E1134">
            <v>0</v>
          </cell>
          <cell r="F1134">
            <v>0.5</v>
          </cell>
          <cell r="G1134">
            <v>0.5</v>
          </cell>
          <cell r="H1134">
            <v>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v>0.5</v>
          </cell>
        </row>
        <row r="1135">
          <cell r="D1135" t="str">
            <v>WEST AFRICA [LS]-Other Direct OPEX, M$</v>
          </cell>
          <cell r="E1135">
            <v>0.3</v>
          </cell>
          <cell r="F1135">
            <v>0</v>
          </cell>
          <cell r="G1135">
            <v>0.3</v>
          </cell>
          <cell r="H1135">
            <v>0</v>
          </cell>
          <cell r="I1135">
            <v>0</v>
          </cell>
          <cell r="J1135">
            <v>0</v>
          </cell>
          <cell r="K1135">
            <v>0</v>
          </cell>
          <cell r="L1135">
            <v>0</v>
          </cell>
          <cell r="M1135">
            <v>1.1000000000000001</v>
          </cell>
          <cell r="N1135">
            <v>0</v>
          </cell>
          <cell r="O1135">
            <v>1.1000000000000001</v>
          </cell>
          <cell r="P1135">
            <v>0</v>
          </cell>
          <cell r="Q1135">
            <v>0</v>
          </cell>
          <cell r="R1135">
            <v>0.2</v>
          </cell>
          <cell r="S1135">
            <v>0</v>
          </cell>
          <cell r="T1135">
            <v>0.2</v>
          </cell>
          <cell r="U1135">
            <v>0</v>
          </cell>
          <cell r="V1135">
            <v>1.6</v>
          </cell>
        </row>
        <row r="1136">
          <cell r="D1136" t="str">
            <v>WEST AFRICA [LS]-SQUEEZE OTHER DIRECT, M$</v>
          </cell>
          <cell r="E1136">
            <v>0</v>
          </cell>
          <cell r="F1136">
            <v>0</v>
          </cell>
          <cell r="G1136">
            <v>0</v>
          </cell>
          <cell r="H1136">
            <v>0</v>
          </cell>
          <cell r="I1136">
            <v>0</v>
          </cell>
          <cell r="J1136">
            <v>0</v>
          </cell>
          <cell r="K1136">
            <v>0</v>
          </cell>
          <cell r="L1136">
            <v>0</v>
          </cell>
          <cell r="M1136">
            <v>0</v>
          </cell>
          <cell r="N1136">
            <v>0</v>
          </cell>
          <cell r="O1136">
            <v>0</v>
          </cell>
          <cell r="P1136">
            <v>0</v>
          </cell>
          <cell r="Q1136">
            <v>0</v>
          </cell>
          <cell r="R1136">
            <v>0</v>
          </cell>
          <cell r="S1136">
            <v>0</v>
          </cell>
          <cell r="T1136">
            <v>0</v>
          </cell>
          <cell r="U1136">
            <v>1.4</v>
          </cell>
          <cell r="V1136">
            <v>1.4</v>
          </cell>
        </row>
        <row r="1137">
          <cell r="D1137" t="str">
            <v>WEST AFRICA [LS]-Total XOM and Contractor Headcount, YE#</v>
          </cell>
          <cell r="E1137">
            <v>156</v>
          </cell>
          <cell r="F1137">
            <v>0</v>
          </cell>
          <cell r="G1137">
            <v>156</v>
          </cell>
          <cell r="H1137">
            <v>20</v>
          </cell>
          <cell r="I1137">
            <v>5</v>
          </cell>
          <cell r="J1137">
            <v>0</v>
          </cell>
          <cell r="K1137">
            <v>0</v>
          </cell>
          <cell r="L1137">
            <v>5</v>
          </cell>
          <cell r="M1137">
            <v>63</v>
          </cell>
          <cell r="N1137">
            <v>1</v>
          </cell>
          <cell r="O1137">
            <v>64</v>
          </cell>
          <cell r="P1137">
            <v>2</v>
          </cell>
          <cell r="Q1137">
            <v>0</v>
          </cell>
          <cell r="R1137">
            <v>0</v>
          </cell>
          <cell r="S1137">
            <v>0</v>
          </cell>
          <cell r="T1137">
            <v>0</v>
          </cell>
          <cell r="U1137">
            <v>0</v>
          </cell>
          <cell r="V1137">
            <v>247</v>
          </cell>
        </row>
        <row r="1138">
          <cell r="D1138" t="str">
            <v>WEST AFRICA [LS]-Total XOM Headcount, YE, #</v>
          </cell>
          <cell r="E1138">
            <v>37</v>
          </cell>
          <cell r="F1138">
            <v>0</v>
          </cell>
          <cell r="G1138">
            <v>37</v>
          </cell>
          <cell r="H1138">
            <v>14</v>
          </cell>
          <cell r="I1138">
            <v>2</v>
          </cell>
          <cell r="J1138">
            <v>0</v>
          </cell>
          <cell r="K1138">
            <v>0</v>
          </cell>
          <cell r="L1138">
            <v>2</v>
          </cell>
          <cell r="M1138">
            <v>38</v>
          </cell>
          <cell r="N1138">
            <v>1</v>
          </cell>
          <cell r="O1138">
            <v>39</v>
          </cell>
          <cell r="P1138">
            <v>2</v>
          </cell>
          <cell r="Q1138">
            <v>0</v>
          </cell>
          <cell r="R1138">
            <v>0</v>
          </cell>
          <cell r="S1138">
            <v>0</v>
          </cell>
          <cell r="T1138">
            <v>0</v>
          </cell>
          <cell r="U1138">
            <v>0</v>
          </cell>
          <cell r="V1138">
            <v>94</v>
          </cell>
        </row>
        <row r="1139">
          <cell r="D1139" t="str">
            <v>WEST AFRICA [LS]-Contractor Headcount, YE, #</v>
          </cell>
          <cell r="E1139">
            <v>119</v>
          </cell>
          <cell r="F1139">
            <v>0</v>
          </cell>
          <cell r="G1139">
            <v>119</v>
          </cell>
          <cell r="H1139">
            <v>6</v>
          </cell>
          <cell r="I1139">
            <v>3</v>
          </cell>
          <cell r="J1139">
            <v>0</v>
          </cell>
          <cell r="K1139">
            <v>0</v>
          </cell>
          <cell r="L1139">
            <v>3</v>
          </cell>
          <cell r="M1139">
            <v>25</v>
          </cell>
          <cell r="N1139">
            <v>0</v>
          </cell>
          <cell r="O1139">
            <v>25</v>
          </cell>
          <cell r="P1139">
            <v>0</v>
          </cell>
          <cell r="Q1139">
            <v>0</v>
          </cell>
          <cell r="R1139">
            <v>0</v>
          </cell>
          <cell r="S1139">
            <v>0</v>
          </cell>
          <cell r="T1139">
            <v>0</v>
          </cell>
          <cell r="U1139">
            <v>0</v>
          </cell>
          <cell r="V1139">
            <v>153</v>
          </cell>
        </row>
        <row r="1140">
          <cell r="D1140" t="str">
            <v>HQ - AME-Total - Direct  Opex, M$</v>
          </cell>
          <cell r="E1140">
            <v>0</v>
          </cell>
          <cell r="F1140">
            <v>0</v>
          </cell>
          <cell r="G1140">
            <v>0</v>
          </cell>
          <cell r="H1140">
            <v>0</v>
          </cell>
          <cell r="I1140">
            <v>0</v>
          </cell>
          <cell r="J1140">
            <v>0</v>
          </cell>
          <cell r="K1140">
            <v>0</v>
          </cell>
          <cell r="L1140">
            <v>0</v>
          </cell>
          <cell r="M1140">
            <v>0.3</v>
          </cell>
          <cell r="N1140">
            <v>0</v>
          </cell>
          <cell r="O1140">
            <v>0.3</v>
          </cell>
          <cell r="P1140">
            <v>0</v>
          </cell>
          <cell r="Q1140">
            <v>0</v>
          </cell>
          <cell r="R1140">
            <v>0</v>
          </cell>
          <cell r="S1140">
            <v>0</v>
          </cell>
          <cell r="T1140">
            <v>0</v>
          </cell>
          <cell r="U1140">
            <v>-0.3</v>
          </cell>
          <cell r="V1140">
            <v>0</v>
          </cell>
        </row>
        <row r="1141">
          <cell r="D1141" t="str">
            <v>HQ - AME-Total - Salaries, Wage and Benefits, M$</v>
          </cell>
          <cell r="E1141">
            <v>0</v>
          </cell>
          <cell r="F1141">
            <v>0</v>
          </cell>
          <cell r="G1141">
            <v>0</v>
          </cell>
          <cell r="H1141">
            <v>0</v>
          </cell>
          <cell r="I1141">
            <v>0</v>
          </cell>
          <cell r="J1141">
            <v>0</v>
          </cell>
          <cell r="K1141">
            <v>0</v>
          </cell>
          <cell r="L1141">
            <v>0</v>
          </cell>
          <cell r="M1141">
            <v>0.3</v>
          </cell>
          <cell r="N1141">
            <v>0</v>
          </cell>
          <cell r="O1141">
            <v>0.3</v>
          </cell>
          <cell r="P1141">
            <v>0</v>
          </cell>
          <cell r="Q1141">
            <v>0</v>
          </cell>
          <cell r="R1141">
            <v>0</v>
          </cell>
          <cell r="S1141">
            <v>0</v>
          </cell>
          <cell r="T1141">
            <v>0</v>
          </cell>
          <cell r="U1141">
            <v>0</v>
          </cell>
          <cell r="V1141">
            <v>0.3</v>
          </cell>
        </row>
        <row r="1142">
          <cell r="D1142" t="str">
            <v>HQ - AME-Total - XOM Employee SWB, M$</v>
          </cell>
          <cell r="E1142">
            <v>0</v>
          </cell>
          <cell r="F1142">
            <v>0</v>
          </cell>
          <cell r="G1142">
            <v>0</v>
          </cell>
          <cell r="H1142">
            <v>0</v>
          </cell>
          <cell r="I1142">
            <v>0</v>
          </cell>
          <cell r="J1142">
            <v>0</v>
          </cell>
          <cell r="K1142">
            <v>0</v>
          </cell>
          <cell r="L1142">
            <v>0</v>
          </cell>
          <cell r="M1142">
            <v>0.4</v>
          </cell>
          <cell r="N1142">
            <v>0</v>
          </cell>
          <cell r="O1142">
            <v>0.4</v>
          </cell>
          <cell r="P1142">
            <v>0</v>
          </cell>
          <cell r="Q1142">
            <v>0</v>
          </cell>
          <cell r="R1142">
            <v>0</v>
          </cell>
          <cell r="S1142">
            <v>0</v>
          </cell>
          <cell r="T1142">
            <v>0</v>
          </cell>
          <cell r="U1142">
            <v>0</v>
          </cell>
          <cell r="V1142">
            <v>0.4</v>
          </cell>
        </row>
        <row r="1143">
          <cell r="D1143" t="str">
            <v>HQ - AME-Total - Contract Employee SWB, M$</v>
          </cell>
          <cell r="E1143">
            <v>0</v>
          </cell>
          <cell r="F1143">
            <v>0</v>
          </cell>
          <cell r="G1143">
            <v>0</v>
          </cell>
          <cell r="H1143">
            <v>0</v>
          </cell>
          <cell r="I1143">
            <v>0</v>
          </cell>
          <cell r="J1143">
            <v>0</v>
          </cell>
          <cell r="K1143">
            <v>0</v>
          </cell>
          <cell r="L1143">
            <v>0</v>
          </cell>
          <cell r="M1143">
            <v>-0.1</v>
          </cell>
          <cell r="N1143">
            <v>0</v>
          </cell>
          <cell r="O1143">
            <v>-0.1</v>
          </cell>
          <cell r="P1143">
            <v>0</v>
          </cell>
          <cell r="Q1143">
            <v>0</v>
          </cell>
          <cell r="R1143">
            <v>0</v>
          </cell>
          <cell r="S1143">
            <v>0</v>
          </cell>
          <cell r="T1143">
            <v>0</v>
          </cell>
          <cell r="U1143">
            <v>0</v>
          </cell>
          <cell r="V1143">
            <v>-0.1</v>
          </cell>
        </row>
        <row r="1144">
          <cell r="D1144" t="str">
            <v>HQ - AME-Total - Employee Expenses (T&amp;E), M$</v>
          </cell>
          <cell r="E1144">
            <v>0</v>
          </cell>
          <cell r="F1144">
            <v>0</v>
          </cell>
          <cell r="G1144">
            <v>0</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row>
        <row r="1145">
          <cell r="D1145" t="str">
            <v>HQ - AME-Total - Training Expenses, M$</v>
          </cell>
          <cell r="E1145">
            <v>0</v>
          </cell>
          <cell r="F1145">
            <v>0</v>
          </cell>
          <cell r="G1145">
            <v>0</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row>
        <row r="1146">
          <cell r="D1146" t="str">
            <v>HQ - AME-Total - Consultancy/Professional Fees, M$</v>
          </cell>
          <cell r="E1146">
            <v>0</v>
          </cell>
          <cell r="F1146">
            <v>0</v>
          </cell>
          <cell r="G1146">
            <v>0</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v>0</v>
          </cell>
        </row>
        <row r="1147">
          <cell r="D1147" t="str">
            <v>HQ - AME-Advertising and Promotions, M$</v>
          </cell>
          <cell r="E1147">
            <v>0</v>
          </cell>
          <cell r="F1147">
            <v>0</v>
          </cell>
          <cell r="G1147">
            <v>0</v>
          </cell>
          <cell r="H1147">
            <v>0</v>
          </cell>
          <cell r="I1147">
            <v>0</v>
          </cell>
          <cell r="J1147">
            <v>0</v>
          </cell>
          <cell r="K1147">
            <v>0</v>
          </cell>
          <cell r="L1147">
            <v>0</v>
          </cell>
          <cell r="M1147">
            <v>0</v>
          </cell>
          <cell r="N1147">
            <v>0</v>
          </cell>
          <cell r="O1147">
            <v>0</v>
          </cell>
          <cell r="P1147">
            <v>0</v>
          </cell>
          <cell r="Q1147">
            <v>0</v>
          </cell>
          <cell r="R1147">
            <v>0</v>
          </cell>
          <cell r="S1147">
            <v>0</v>
          </cell>
          <cell r="T1147">
            <v>0</v>
          </cell>
          <cell r="U1147">
            <v>0</v>
          </cell>
          <cell r="V1147">
            <v>0</v>
          </cell>
        </row>
        <row r="1148">
          <cell r="D1148" t="str">
            <v>HQ - AME-Maintenance and Repairs, M$</v>
          </cell>
          <cell r="E1148">
            <v>0</v>
          </cell>
          <cell r="F1148">
            <v>0</v>
          </cell>
          <cell r="G1148">
            <v>0</v>
          </cell>
          <cell r="H1148">
            <v>0</v>
          </cell>
          <cell r="I1148">
            <v>0</v>
          </cell>
          <cell r="J1148">
            <v>0</v>
          </cell>
          <cell r="K1148">
            <v>0</v>
          </cell>
          <cell r="L1148">
            <v>0</v>
          </cell>
          <cell r="M1148">
            <v>0</v>
          </cell>
          <cell r="N1148">
            <v>0</v>
          </cell>
          <cell r="O1148">
            <v>0</v>
          </cell>
          <cell r="P1148">
            <v>0</v>
          </cell>
          <cell r="Q1148">
            <v>0</v>
          </cell>
          <cell r="R1148">
            <v>0</v>
          </cell>
          <cell r="S1148">
            <v>0</v>
          </cell>
          <cell r="T1148">
            <v>0</v>
          </cell>
          <cell r="U1148">
            <v>0</v>
          </cell>
          <cell r="V1148">
            <v>0</v>
          </cell>
        </row>
        <row r="1149">
          <cell r="D1149" t="str">
            <v>HQ - AME-Depreciation, M$</v>
          </cell>
          <cell r="E1149">
            <v>0</v>
          </cell>
          <cell r="F1149">
            <v>0</v>
          </cell>
          <cell r="G1149">
            <v>0</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v>0</v>
          </cell>
        </row>
        <row r="1150">
          <cell r="D1150" t="str">
            <v>HQ - AME-Energy, M$</v>
          </cell>
          <cell r="E1150">
            <v>0</v>
          </cell>
          <cell r="F1150">
            <v>0</v>
          </cell>
          <cell r="G1150">
            <v>0</v>
          </cell>
          <cell r="H1150">
            <v>0</v>
          </cell>
          <cell r="I1150">
            <v>0</v>
          </cell>
          <cell r="J1150">
            <v>0</v>
          </cell>
          <cell r="K1150">
            <v>0</v>
          </cell>
          <cell r="L1150">
            <v>0</v>
          </cell>
          <cell r="M1150">
            <v>0</v>
          </cell>
          <cell r="N1150">
            <v>0</v>
          </cell>
          <cell r="O1150">
            <v>0</v>
          </cell>
          <cell r="P1150">
            <v>0</v>
          </cell>
          <cell r="Q1150">
            <v>0</v>
          </cell>
          <cell r="R1150">
            <v>0</v>
          </cell>
          <cell r="S1150">
            <v>0</v>
          </cell>
          <cell r="T1150">
            <v>0</v>
          </cell>
          <cell r="U1150">
            <v>0</v>
          </cell>
          <cell r="V1150">
            <v>0</v>
          </cell>
        </row>
        <row r="1151">
          <cell r="D1151" t="str">
            <v>HQ - AME-Direct Allocations from Other Business Lines (eg. FM, Chem), $M</v>
          </cell>
          <cell r="E1151">
            <v>0</v>
          </cell>
          <cell r="F1151">
            <v>0</v>
          </cell>
          <cell r="G1151">
            <v>0</v>
          </cell>
          <cell r="H1151">
            <v>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v>0</v>
          </cell>
        </row>
        <row r="1152">
          <cell r="D1152" t="str">
            <v>HQ - AME-Freight Cost, M$</v>
          </cell>
          <cell r="E1152">
            <v>0</v>
          </cell>
          <cell r="F1152">
            <v>0</v>
          </cell>
          <cell r="G1152">
            <v>0</v>
          </cell>
          <cell r="H1152">
            <v>0</v>
          </cell>
          <cell r="I1152">
            <v>0</v>
          </cell>
          <cell r="J1152">
            <v>0</v>
          </cell>
          <cell r="K1152">
            <v>0</v>
          </cell>
          <cell r="L1152">
            <v>0</v>
          </cell>
          <cell r="M1152">
            <v>0</v>
          </cell>
          <cell r="N1152">
            <v>0</v>
          </cell>
          <cell r="O1152">
            <v>0</v>
          </cell>
          <cell r="P1152">
            <v>0</v>
          </cell>
          <cell r="Q1152">
            <v>0</v>
          </cell>
          <cell r="R1152">
            <v>0</v>
          </cell>
          <cell r="S1152">
            <v>0</v>
          </cell>
          <cell r="T1152">
            <v>0</v>
          </cell>
          <cell r="U1152">
            <v>0</v>
          </cell>
          <cell r="V1152">
            <v>0</v>
          </cell>
        </row>
        <row r="1153">
          <cell r="D1153" t="str">
            <v>HQ - AME-Other Direct OPEX, M$</v>
          </cell>
          <cell r="E1153">
            <v>0</v>
          </cell>
          <cell r="F1153">
            <v>0</v>
          </cell>
          <cell r="G1153">
            <v>0</v>
          </cell>
          <cell r="H1153">
            <v>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v>0</v>
          </cell>
        </row>
        <row r="1154">
          <cell r="D1154" t="str">
            <v>HQ - AME-SQUEEZE OTHER DIRECT, M$</v>
          </cell>
          <cell r="E1154">
            <v>0</v>
          </cell>
          <cell r="F1154">
            <v>0</v>
          </cell>
          <cell r="G1154">
            <v>0</v>
          </cell>
          <cell r="H1154">
            <v>0</v>
          </cell>
          <cell r="I1154">
            <v>0</v>
          </cell>
          <cell r="J1154">
            <v>0</v>
          </cell>
          <cell r="K1154">
            <v>0</v>
          </cell>
          <cell r="L1154">
            <v>0</v>
          </cell>
          <cell r="M1154">
            <v>0</v>
          </cell>
          <cell r="N1154">
            <v>0</v>
          </cell>
          <cell r="O1154">
            <v>0</v>
          </cell>
          <cell r="P1154">
            <v>0</v>
          </cell>
          <cell r="Q1154">
            <v>0</v>
          </cell>
          <cell r="R1154">
            <v>0</v>
          </cell>
          <cell r="S1154">
            <v>0</v>
          </cell>
          <cell r="T1154">
            <v>0</v>
          </cell>
          <cell r="U1154">
            <v>-0.3</v>
          </cell>
          <cell r="V1154">
            <v>-0.3</v>
          </cell>
        </row>
        <row r="1155">
          <cell r="D1155" t="str">
            <v>HQ - AME-Total XOM and Contractor Headcount, YE#</v>
          </cell>
          <cell r="E1155">
            <v>5</v>
          </cell>
          <cell r="F1155">
            <v>0</v>
          </cell>
          <cell r="G1155">
            <v>5</v>
          </cell>
          <cell r="H1155">
            <v>0</v>
          </cell>
          <cell r="I1155">
            <v>0</v>
          </cell>
          <cell r="J1155">
            <v>0</v>
          </cell>
          <cell r="K1155">
            <v>2</v>
          </cell>
          <cell r="L1155">
            <v>2</v>
          </cell>
          <cell r="M1155">
            <v>7</v>
          </cell>
          <cell r="N1155">
            <v>0</v>
          </cell>
          <cell r="O1155">
            <v>7</v>
          </cell>
          <cell r="P1155">
            <v>0</v>
          </cell>
          <cell r="Q1155">
            <v>0</v>
          </cell>
          <cell r="R1155">
            <v>0</v>
          </cell>
          <cell r="S1155">
            <v>0</v>
          </cell>
          <cell r="T1155">
            <v>0</v>
          </cell>
          <cell r="U1155">
            <v>0</v>
          </cell>
          <cell r="V1155">
            <v>14</v>
          </cell>
        </row>
        <row r="1156">
          <cell r="D1156" t="str">
            <v>HQ - AME-Total XOM Headcount, YE, #</v>
          </cell>
          <cell r="E1156">
            <v>5</v>
          </cell>
          <cell r="F1156">
            <v>0</v>
          </cell>
          <cell r="G1156">
            <v>5</v>
          </cell>
          <cell r="H1156">
            <v>0</v>
          </cell>
          <cell r="I1156">
            <v>0</v>
          </cell>
          <cell r="J1156">
            <v>0</v>
          </cell>
          <cell r="K1156">
            <v>2</v>
          </cell>
          <cell r="L1156">
            <v>2</v>
          </cell>
          <cell r="M1156">
            <v>7</v>
          </cell>
          <cell r="N1156">
            <v>0</v>
          </cell>
          <cell r="O1156">
            <v>7</v>
          </cell>
          <cell r="P1156">
            <v>0</v>
          </cell>
          <cell r="Q1156">
            <v>0</v>
          </cell>
          <cell r="R1156">
            <v>0</v>
          </cell>
          <cell r="S1156">
            <v>0</v>
          </cell>
          <cell r="T1156">
            <v>0</v>
          </cell>
          <cell r="U1156">
            <v>0</v>
          </cell>
          <cell r="V1156">
            <v>14</v>
          </cell>
        </row>
        <row r="1157">
          <cell r="D1157" t="str">
            <v>HQ - AME-Contractor Headcount, YE, #</v>
          </cell>
          <cell r="E1157">
            <v>0</v>
          </cell>
          <cell r="F1157">
            <v>0</v>
          </cell>
          <cell r="G1157">
            <v>0</v>
          </cell>
          <cell r="H1157">
            <v>0</v>
          </cell>
          <cell r="I1157">
            <v>0</v>
          </cell>
          <cell r="J1157">
            <v>0</v>
          </cell>
          <cell r="K1157">
            <v>0</v>
          </cell>
          <cell r="L1157">
            <v>0</v>
          </cell>
          <cell r="M1157">
            <v>0</v>
          </cell>
          <cell r="N1157">
            <v>0</v>
          </cell>
          <cell r="O1157">
            <v>0</v>
          </cell>
          <cell r="P1157">
            <v>0</v>
          </cell>
          <cell r="Q1157">
            <v>0</v>
          </cell>
          <cell r="R1157">
            <v>0</v>
          </cell>
          <cell r="S1157">
            <v>0</v>
          </cell>
          <cell r="T1157">
            <v>0</v>
          </cell>
          <cell r="U1157">
            <v>0</v>
          </cell>
          <cell r="V1157">
            <v>0</v>
          </cell>
        </row>
        <row r="1158">
          <cell r="D1158" t="str">
            <v>AFRICA / MIDDLE EAST ADJ-Total - Direct  Opex, M$</v>
          </cell>
          <cell r="E1158">
            <v>0</v>
          </cell>
          <cell r="F1158">
            <v>0</v>
          </cell>
          <cell r="G1158">
            <v>0</v>
          </cell>
          <cell r="H1158">
            <v>0</v>
          </cell>
          <cell r="I1158">
            <v>0</v>
          </cell>
          <cell r="J1158">
            <v>0</v>
          </cell>
          <cell r="K1158">
            <v>0</v>
          </cell>
          <cell r="L1158">
            <v>0</v>
          </cell>
          <cell r="M1158">
            <v>0.3</v>
          </cell>
          <cell r="N1158">
            <v>0</v>
          </cell>
          <cell r="O1158">
            <v>0.3</v>
          </cell>
          <cell r="P1158">
            <v>0</v>
          </cell>
          <cell r="Q1158">
            <v>0</v>
          </cell>
          <cell r="R1158">
            <v>0</v>
          </cell>
          <cell r="S1158">
            <v>0</v>
          </cell>
          <cell r="T1158">
            <v>0</v>
          </cell>
          <cell r="U1158">
            <v>-4.6000000000000485E-2</v>
          </cell>
          <cell r="V1158">
            <v>0.25399999999999956</v>
          </cell>
        </row>
        <row r="1159">
          <cell r="D1159" t="str">
            <v>AFRICA / MIDDLE EAST ADJ-Total - Salaries, Wage and Benefits, M$</v>
          </cell>
          <cell r="E1159">
            <v>0</v>
          </cell>
          <cell r="F1159">
            <v>0</v>
          </cell>
          <cell r="G1159">
            <v>0</v>
          </cell>
          <cell r="H1159">
            <v>0</v>
          </cell>
          <cell r="I1159">
            <v>0</v>
          </cell>
          <cell r="J1159">
            <v>0</v>
          </cell>
          <cell r="K1159">
            <v>0</v>
          </cell>
          <cell r="L1159">
            <v>0</v>
          </cell>
          <cell r="M1159">
            <v>0.3</v>
          </cell>
          <cell r="N1159">
            <v>0</v>
          </cell>
          <cell r="O1159">
            <v>0.3</v>
          </cell>
          <cell r="P1159">
            <v>0</v>
          </cell>
          <cell r="Q1159">
            <v>0</v>
          </cell>
          <cell r="R1159">
            <v>0</v>
          </cell>
          <cell r="S1159">
            <v>0</v>
          </cell>
          <cell r="T1159">
            <v>0</v>
          </cell>
          <cell r="U1159">
            <v>0</v>
          </cell>
          <cell r="V1159">
            <v>0.3</v>
          </cell>
        </row>
        <row r="1160">
          <cell r="D1160" t="str">
            <v>AFRICA / MIDDLE EAST ADJ-Total - XOM Employee SWB, M$</v>
          </cell>
          <cell r="E1160">
            <v>0</v>
          </cell>
          <cell r="F1160">
            <v>0</v>
          </cell>
          <cell r="G1160">
            <v>0</v>
          </cell>
          <cell r="H1160">
            <v>0</v>
          </cell>
          <cell r="I1160">
            <v>0</v>
          </cell>
          <cell r="J1160">
            <v>0</v>
          </cell>
          <cell r="K1160">
            <v>0</v>
          </cell>
          <cell r="L1160">
            <v>0</v>
          </cell>
          <cell r="M1160">
            <v>0.4</v>
          </cell>
          <cell r="N1160">
            <v>0</v>
          </cell>
          <cell r="O1160">
            <v>0.4</v>
          </cell>
          <cell r="P1160">
            <v>0</v>
          </cell>
          <cell r="Q1160">
            <v>0</v>
          </cell>
          <cell r="R1160">
            <v>0</v>
          </cell>
          <cell r="S1160">
            <v>0</v>
          </cell>
          <cell r="T1160">
            <v>0</v>
          </cell>
          <cell r="U1160">
            <v>0</v>
          </cell>
          <cell r="V1160">
            <v>0.4</v>
          </cell>
        </row>
        <row r="1161">
          <cell r="D1161" t="str">
            <v>AFRICA / MIDDLE EAST ADJ-Total - Contract Employee SWB, M$</v>
          </cell>
          <cell r="E1161">
            <v>0</v>
          </cell>
          <cell r="F1161">
            <v>0</v>
          </cell>
          <cell r="G1161">
            <v>0</v>
          </cell>
          <cell r="H1161">
            <v>0</v>
          </cell>
          <cell r="I1161">
            <v>0</v>
          </cell>
          <cell r="J1161">
            <v>0</v>
          </cell>
          <cell r="K1161">
            <v>0</v>
          </cell>
          <cell r="L1161">
            <v>0</v>
          </cell>
          <cell r="M1161">
            <v>-0.1</v>
          </cell>
          <cell r="N1161">
            <v>0</v>
          </cell>
          <cell r="O1161">
            <v>-0.1</v>
          </cell>
          <cell r="P1161">
            <v>0</v>
          </cell>
          <cell r="Q1161">
            <v>0</v>
          </cell>
          <cell r="R1161">
            <v>0</v>
          </cell>
          <cell r="S1161">
            <v>0</v>
          </cell>
          <cell r="T1161">
            <v>0</v>
          </cell>
          <cell r="U1161">
            <v>0</v>
          </cell>
          <cell r="V1161">
            <v>-0.1</v>
          </cell>
        </row>
        <row r="1162">
          <cell r="D1162" t="str">
            <v>AFRICA / MIDDLE EAST ADJ-Total - Employee Expenses (T&amp;E), M$</v>
          </cell>
          <cell r="E1162">
            <v>0</v>
          </cell>
          <cell r="F1162">
            <v>0</v>
          </cell>
          <cell r="G1162">
            <v>0</v>
          </cell>
          <cell r="H1162">
            <v>0</v>
          </cell>
          <cell r="I1162">
            <v>0</v>
          </cell>
          <cell r="J1162">
            <v>0</v>
          </cell>
          <cell r="K1162">
            <v>0</v>
          </cell>
          <cell r="L1162">
            <v>0</v>
          </cell>
          <cell r="M1162">
            <v>0</v>
          </cell>
          <cell r="N1162">
            <v>0</v>
          </cell>
          <cell r="O1162">
            <v>0</v>
          </cell>
          <cell r="P1162">
            <v>0</v>
          </cell>
          <cell r="Q1162">
            <v>0</v>
          </cell>
          <cell r="R1162">
            <v>0</v>
          </cell>
          <cell r="S1162">
            <v>0</v>
          </cell>
          <cell r="T1162">
            <v>0</v>
          </cell>
          <cell r="U1162">
            <v>0</v>
          </cell>
          <cell r="V1162">
            <v>0</v>
          </cell>
        </row>
        <row r="1163">
          <cell r="D1163" t="str">
            <v>AFRICA / MIDDLE EAST ADJ-Total - Training Expenses, M$</v>
          </cell>
          <cell r="E1163">
            <v>0</v>
          </cell>
          <cell r="F1163">
            <v>0</v>
          </cell>
          <cell r="G1163">
            <v>0</v>
          </cell>
          <cell r="H1163">
            <v>0</v>
          </cell>
          <cell r="I1163">
            <v>0</v>
          </cell>
          <cell r="J1163">
            <v>0</v>
          </cell>
          <cell r="K1163">
            <v>0</v>
          </cell>
          <cell r="L1163">
            <v>0</v>
          </cell>
          <cell r="M1163">
            <v>0</v>
          </cell>
          <cell r="N1163">
            <v>0</v>
          </cell>
          <cell r="O1163">
            <v>0</v>
          </cell>
          <cell r="P1163">
            <v>0</v>
          </cell>
          <cell r="Q1163">
            <v>0</v>
          </cell>
          <cell r="R1163">
            <v>0</v>
          </cell>
          <cell r="S1163">
            <v>0</v>
          </cell>
          <cell r="T1163">
            <v>0</v>
          </cell>
          <cell r="U1163">
            <v>0</v>
          </cell>
          <cell r="V1163">
            <v>0</v>
          </cell>
        </row>
        <row r="1164">
          <cell r="D1164" t="str">
            <v>AFRICA / MIDDLE EAST ADJ-Total - Consultancy/Professional Fees, M$</v>
          </cell>
          <cell r="E1164">
            <v>0</v>
          </cell>
          <cell r="F1164">
            <v>0</v>
          </cell>
          <cell r="G1164">
            <v>0</v>
          </cell>
          <cell r="H1164">
            <v>0</v>
          </cell>
          <cell r="I1164">
            <v>0</v>
          </cell>
          <cell r="J1164">
            <v>0</v>
          </cell>
          <cell r="K1164">
            <v>0</v>
          </cell>
          <cell r="L1164">
            <v>0</v>
          </cell>
          <cell r="M1164">
            <v>0</v>
          </cell>
          <cell r="N1164">
            <v>0</v>
          </cell>
          <cell r="O1164">
            <v>0</v>
          </cell>
          <cell r="P1164">
            <v>0</v>
          </cell>
          <cell r="Q1164">
            <v>0</v>
          </cell>
          <cell r="R1164">
            <v>0</v>
          </cell>
          <cell r="S1164">
            <v>0</v>
          </cell>
          <cell r="T1164">
            <v>0</v>
          </cell>
          <cell r="U1164">
            <v>0</v>
          </cell>
          <cell r="V1164">
            <v>0</v>
          </cell>
        </row>
        <row r="1165">
          <cell r="D1165" t="str">
            <v>AFRICA / MIDDLE EAST ADJ-Advertising and Promotions, M$</v>
          </cell>
          <cell r="E1165">
            <v>0</v>
          </cell>
          <cell r="F1165">
            <v>0</v>
          </cell>
          <cell r="G1165">
            <v>0</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v>0</v>
          </cell>
        </row>
        <row r="1166">
          <cell r="D1166" t="str">
            <v>AFRICA / MIDDLE EAST ADJ-Maintenance and Repairs, M$</v>
          </cell>
          <cell r="E1166">
            <v>0</v>
          </cell>
          <cell r="F1166">
            <v>0</v>
          </cell>
          <cell r="G1166">
            <v>0</v>
          </cell>
          <cell r="H1166">
            <v>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v>0</v>
          </cell>
        </row>
        <row r="1167">
          <cell r="D1167" t="str">
            <v>AFRICA / MIDDLE EAST ADJ-Depreciation, M$</v>
          </cell>
          <cell r="E1167">
            <v>0</v>
          </cell>
          <cell r="F1167">
            <v>0</v>
          </cell>
          <cell r="G1167">
            <v>0</v>
          </cell>
          <cell r="H1167">
            <v>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v>0</v>
          </cell>
        </row>
        <row r="1168">
          <cell r="D1168" t="str">
            <v>AFRICA / MIDDLE EAST ADJ-Energy, M$</v>
          </cell>
          <cell r="E1168">
            <v>0</v>
          </cell>
          <cell r="F1168">
            <v>0</v>
          </cell>
          <cell r="G1168">
            <v>0</v>
          </cell>
          <cell r="H1168">
            <v>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v>0</v>
          </cell>
        </row>
        <row r="1169">
          <cell r="D1169" t="str">
            <v>AFRICA / MIDDLE EAST ADJ-Direct Allocations from Other Business Lines (eg. FM, Chem), $M</v>
          </cell>
          <cell r="E1169">
            <v>0</v>
          </cell>
          <cell r="F1169">
            <v>0</v>
          </cell>
          <cell r="G1169">
            <v>0</v>
          </cell>
          <cell r="H1169">
            <v>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v>0</v>
          </cell>
        </row>
        <row r="1170">
          <cell r="D1170" t="str">
            <v>AFRICA / MIDDLE EAST ADJ-Freight Cost, M$</v>
          </cell>
          <cell r="E1170">
            <v>0</v>
          </cell>
          <cell r="F1170">
            <v>0</v>
          </cell>
          <cell r="G1170">
            <v>0</v>
          </cell>
          <cell r="H1170">
            <v>0</v>
          </cell>
          <cell r="I1170">
            <v>0</v>
          </cell>
          <cell r="J1170">
            <v>0</v>
          </cell>
          <cell r="K1170">
            <v>0</v>
          </cell>
          <cell r="L1170">
            <v>0</v>
          </cell>
          <cell r="M1170">
            <v>0</v>
          </cell>
          <cell r="N1170">
            <v>0</v>
          </cell>
          <cell r="O1170">
            <v>0</v>
          </cell>
          <cell r="P1170">
            <v>0</v>
          </cell>
          <cell r="Q1170">
            <v>0</v>
          </cell>
          <cell r="R1170">
            <v>0</v>
          </cell>
          <cell r="S1170">
            <v>0</v>
          </cell>
          <cell r="T1170">
            <v>0</v>
          </cell>
          <cell r="U1170">
            <v>0</v>
          </cell>
          <cell r="V1170">
            <v>0</v>
          </cell>
        </row>
        <row r="1171">
          <cell r="D1171" t="str">
            <v>AFRICA / MIDDLE EAST ADJ-Other Direct OPEX, M$</v>
          </cell>
          <cell r="E1171">
            <v>0</v>
          </cell>
          <cell r="F1171">
            <v>0</v>
          </cell>
          <cell r="G1171">
            <v>0</v>
          </cell>
          <cell r="H1171">
            <v>0</v>
          </cell>
          <cell r="I1171">
            <v>0</v>
          </cell>
          <cell r="J1171">
            <v>0</v>
          </cell>
          <cell r="K1171">
            <v>0</v>
          </cell>
          <cell r="L1171">
            <v>0</v>
          </cell>
          <cell r="M1171">
            <v>0</v>
          </cell>
          <cell r="N1171">
            <v>0</v>
          </cell>
          <cell r="O1171">
            <v>0</v>
          </cell>
          <cell r="P1171">
            <v>0</v>
          </cell>
          <cell r="Q1171">
            <v>0</v>
          </cell>
          <cell r="R1171">
            <v>0</v>
          </cell>
          <cell r="S1171">
            <v>0</v>
          </cell>
          <cell r="T1171">
            <v>0</v>
          </cell>
          <cell r="U1171">
            <v>0</v>
          </cell>
          <cell r="V1171">
            <v>0</v>
          </cell>
        </row>
        <row r="1172">
          <cell r="D1172" t="str">
            <v>AFRICA / MIDDLE EAST ADJ-SQUEEZE OTHER DIRECT, M$</v>
          </cell>
          <cell r="E1172">
            <v>0</v>
          </cell>
          <cell r="F1172">
            <v>0</v>
          </cell>
          <cell r="G1172">
            <v>0</v>
          </cell>
          <cell r="H1172">
            <v>0</v>
          </cell>
          <cell r="I1172">
            <v>0</v>
          </cell>
          <cell r="J1172">
            <v>0</v>
          </cell>
          <cell r="K1172">
            <v>0</v>
          </cell>
          <cell r="L1172">
            <v>0</v>
          </cell>
          <cell r="M1172">
            <v>0</v>
          </cell>
          <cell r="N1172">
            <v>0</v>
          </cell>
          <cell r="O1172">
            <v>0</v>
          </cell>
          <cell r="P1172">
            <v>0</v>
          </cell>
          <cell r="Q1172">
            <v>0</v>
          </cell>
          <cell r="R1172">
            <v>0</v>
          </cell>
          <cell r="S1172">
            <v>0</v>
          </cell>
          <cell r="T1172">
            <v>0</v>
          </cell>
          <cell r="U1172">
            <v>-4.6000000000000485E-2</v>
          </cell>
          <cell r="V1172">
            <v>-4.6000000000000485E-2</v>
          </cell>
        </row>
        <row r="1173">
          <cell r="D1173" t="str">
            <v>AFRICA / MIDDLE EAST ADJ-Total XOM and Contractor Headcount, YE#</v>
          </cell>
          <cell r="E1173">
            <v>8</v>
          </cell>
          <cell r="F1173">
            <v>0</v>
          </cell>
          <cell r="G1173">
            <v>8</v>
          </cell>
          <cell r="H1173">
            <v>0</v>
          </cell>
          <cell r="I1173">
            <v>0</v>
          </cell>
          <cell r="J1173">
            <v>0</v>
          </cell>
          <cell r="K1173">
            <v>2</v>
          </cell>
          <cell r="L1173">
            <v>2</v>
          </cell>
          <cell r="M1173">
            <v>7</v>
          </cell>
          <cell r="N1173">
            <v>0</v>
          </cell>
          <cell r="O1173">
            <v>7</v>
          </cell>
          <cell r="P1173">
            <v>0</v>
          </cell>
          <cell r="Q1173">
            <v>0</v>
          </cell>
          <cell r="R1173">
            <v>0</v>
          </cell>
          <cell r="S1173">
            <v>0</v>
          </cell>
          <cell r="T1173">
            <v>0</v>
          </cell>
          <cell r="U1173">
            <v>0</v>
          </cell>
          <cell r="V1173">
            <v>17</v>
          </cell>
        </row>
        <row r="1174">
          <cell r="D1174" t="str">
            <v>AFRICA / MIDDLE EAST ADJ-Total XOM Headcount, YE, #</v>
          </cell>
          <cell r="E1174">
            <v>8</v>
          </cell>
          <cell r="F1174">
            <v>0</v>
          </cell>
          <cell r="G1174">
            <v>8</v>
          </cell>
          <cell r="H1174">
            <v>0</v>
          </cell>
          <cell r="I1174">
            <v>0</v>
          </cell>
          <cell r="J1174">
            <v>0</v>
          </cell>
          <cell r="K1174">
            <v>2</v>
          </cell>
          <cell r="L1174">
            <v>2</v>
          </cell>
          <cell r="M1174">
            <v>7</v>
          </cell>
          <cell r="N1174">
            <v>0</v>
          </cell>
          <cell r="O1174">
            <v>7</v>
          </cell>
          <cell r="P1174">
            <v>0</v>
          </cell>
          <cell r="Q1174">
            <v>0</v>
          </cell>
          <cell r="R1174">
            <v>0</v>
          </cell>
          <cell r="S1174">
            <v>0</v>
          </cell>
          <cell r="T1174">
            <v>0</v>
          </cell>
          <cell r="U1174">
            <v>0</v>
          </cell>
          <cell r="V1174">
            <v>17</v>
          </cell>
        </row>
        <row r="1175">
          <cell r="D1175" t="str">
            <v>AFRICA / MIDDLE EAST ADJ-Contractor Headcount, YE, #</v>
          </cell>
          <cell r="E1175">
            <v>0</v>
          </cell>
          <cell r="F1175">
            <v>0</v>
          </cell>
          <cell r="G1175">
            <v>0</v>
          </cell>
          <cell r="H1175">
            <v>0</v>
          </cell>
          <cell r="I1175">
            <v>0</v>
          </cell>
          <cell r="J1175">
            <v>0</v>
          </cell>
          <cell r="K1175">
            <v>0</v>
          </cell>
          <cell r="L1175">
            <v>0</v>
          </cell>
          <cell r="M1175">
            <v>0</v>
          </cell>
          <cell r="N1175">
            <v>0</v>
          </cell>
          <cell r="O1175">
            <v>0</v>
          </cell>
          <cell r="P1175">
            <v>0</v>
          </cell>
          <cell r="Q1175">
            <v>0</v>
          </cell>
          <cell r="R1175">
            <v>0</v>
          </cell>
          <cell r="S1175">
            <v>0</v>
          </cell>
          <cell r="T1175">
            <v>0</v>
          </cell>
          <cell r="U1175">
            <v>0</v>
          </cell>
          <cell r="V1175">
            <v>0</v>
          </cell>
        </row>
        <row r="1176">
          <cell r="D1176" t="str">
            <v>AUSTRALIA-Total - Direct  Opex, M$</v>
          </cell>
          <cell r="E1176">
            <v>11.227402500000004</v>
          </cell>
          <cell r="F1176">
            <v>11.523190047619053</v>
          </cell>
          <cell r="G1176">
            <v>22.750592547619057</v>
          </cell>
          <cell r="H1176">
            <v>1.8112538461538434</v>
          </cell>
          <cell r="I1176">
            <v>0.90970499999999987</v>
          </cell>
          <cell r="J1176">
            <v>0.42083333333333334</v>
          </cell>
          <cell r="K1176">
            <v>0</v>
          </cell>
          <cell r="L1176">
            <v>1.3305383333333332</v>
          </cell>
          <cell r="M1176">
            <v>13.805261999999999</v>
          </cell>
          <cell r="N1176">
            <v>0.28810000000000002</v>
          </cell>
          <cell r="O1176">
            <v>14.093361999999997</v>
          </cell>
          <cell r="P1176">
            <v>0.28000000000000003</v>
          </cell>
          <cell r="Q1176">
            <v>1.258386</v>
          </cell>
          <cell r="R1176">
            <v>1.4030000000000002</v>
          </cell>
          <cell r="S1176">
            <v>1.321</v>
          </cell>
          <cell r="T1176">
            <v>3.982386</v>
          </cell>
          <cell r="U1176">
            <v>62.022583809523816</v>
          </cell>
          <cell r="V1176">
            <v>106.27071653663005</v>
          </cell>
        </row>
        <row r="1177">
          <cell r="D1177" t="str">
            <v>AUSTRALIA-Total - Salaries, Wage and Benefits, M$</v>
          </cell>
          <cell r="E1177">
            <v>4.0878988095238098</v>
          </cell>
          <cell r="F1177">
            <v>0.89017857142857137</v>
          </cell>
          <cell r="G1177">
            <v>4.9780773809523815</v>
          </cell>
          <cell r="H1177">
            <v>1.2615384615384586</v>
          </cell>
          <cell r="I1177">
            <v>1.0112989999999999</v>
          </cell>
          <cell r="J1177">
            <v>0.34404761904761905</v>
          </cell>
          <cell r="K1177">
            <v>0</v>
          </cell>
          <cell r="L1177">
            <v>1.3553466190476189</v>
          </cell>
          <cell r="M1177">
            <v>4.9492830000000003</v>
          </cell>
          <cell r="N1177">
            <v>8.8099999999999998E-2</v>
          </cell>
          <cell r="O1177">
            <v>5.0373830000000002</v>
          </cell>
          <cell r="P1177">
            <v>0.22</v>
          </cell>
          <cell r="Q1177">
            <v>4.41E-2</v>
          </cell>
          <cell r="R1177">
            <v>1.2549999999999999</v>
          </cell>
          <cell r="S1177">
            <v>0.626</v>
          </cell>
          <cell r="T1177">
            <v>1.9251000000000003</v>
          </cell>
          <cell r="U1177">
            <v>0.39156249999999998</v>
          </cell>
          <cell r="V1177">
            <v>15.16900796153846</v>
          </cell>
        </row>
        <row r="1178">
          <cell r="D1178" t="str">
            <v>AUSTRALIA-Total - XOM Employee SWB, M$</v>
          </cell>
          <cell r="E1178">
            <v>2.4956369047619051</v>
          </cell>
          <cell r="F1178">
            <v>0.89017857142857137</v>
          </cell>
          <cell r="G1178">
            <v>3.3858154761904764</v>
          </cell>
          <cell r="H1178">
            <v>1.1669230769230743</v>
          </cell>
          <cell r="I1178">
            <v>0.68874899999999994</v>
          </cell>
          <cell r="J1178">
            <v>0.21309523809523809</v>
          </cell>
          <cell r="K1178">
            <v>0</v>
          </cell>
          <cell r="L1178">
            <v>0.90184423809523806</v>
          </cell>
          <cell r="M1178">
            <v>4.6774260000000005</v>
          </cell>
          <cell r="N1178">
            <v>7.2099999999999997E-2</v>
          </cell>
          <cell r="O1178">
            <v>4.7495260000000004</v>
          </cell>
          <cell r="P1178">
            <v>0.22</v>
          </cell>
          <cell r="Q1178">
            <v>4.41E-2</v>
          </cell>
          <cell r="R1178">
            <v>1.2510000000000001</v>
          </cell>
          <cell r="S1178">
            <v>0.52700000000000002</v>
          </cell>
          <cell r="T1178">
            <v>1.8221000000000003</v>
          </cell>
          <cell r="U1178">
            <v>0.39156249999999998</v>
          </cell>
          <cell r="V1178">
            <v>12.637771291208789</v>
          </cell>
        </row>
        <row r="1179">
          <cell r="D1179" t="str">
            <v>AUSTRALIA-Total - Contract Employee SWB, M$</v>
          </cell>
          <cell r="E1179">
            <v>1.5922619047619049</v>
          </cell>
          <cell r="F1179">
            <v>0</v>
          </cell>
          <cell r="G1179">
            <v>1.5922619047619049</v>
          </cell>
          <cell r="H1179">
            <v>9.4615384615384296E-2</v>
          </cell>
          <cell r="I1179">
            <v>0.32255</v>
          </cell>
          <cell r="J1179">
            <v>0.13095238095238096</v>
          </cell>
          <cell r="K1179">
            <v>0</v>
          </cell>
          <cell r="L1179">
            <v>0.45350238095238093</v>
          </cell>
          <cell r="M1179">
            <v>0.27185700000000002</v>
          </cell>
          <cell r="N1179">
            <v>1.6E-2</v>
          </cell>
          <cell r="O1179">
            <v>0.28785700000000003</v>
          </cell>
          <cell r="P1179">
            <v>0</v>
          </cell>
          <cell r="Q1179">
            <v>0</v>
          </cell>
          <cell r="R1179">
            <v>4.0000000000000001E-3</v>
          </cell>
          <cell r="S1179">
            <v>9.9000000000000005E-2</v>
          </cell>
          <cell r="T1179">
            <v>0.10300000000000001</v>
          </cell>
          <cell r="U1179">
            <v>0</v>
          </cell>
          <cell r="V1179">
            <v>2.5312366703296703</v>
          </cell>
        </row>
        <row r="1180">
          <cell r="D1180" t="str">
            <v>AUSTRALIA-Total - Employee Expenses (T&amp;E), M$</v>
          </cell>
          <cell r="E1180">
            <v>0.18511904761904763</v>
          </cell>
          <cell r="F1180">
            <v>0.17857142857142858</v>
          </cell>
          <cell r="G1180">
            <v>0.36369047619047623</v>
          </cell>
          <cell r="H1180">
            <v>0.11714285714285724</v>
          </cell>
          <cell r="I1180">
            <v>0</v>
          </cell>
          <cell r="J1180">
            <v>0</v>
          </cell>
          <cell r="K1180">
            <v>0</v>
          </cell>
          <cell r="L1180">
            <v>0</v>
          </cell>
          <cell r="M1180">
            <v>1.2916609999999999</v>
          </cell>
          <cell r="N1180">
            <v>7.8E-2</v>
          </cell>
          <cell r="O1180">
            <v>1.369661</v>
          </cell>
          <cell r="P1180">
            <v>0.05</v>
          </cell>
          <cell r="Q1180">
            <v>0</v>
          </cell>
          <cell r="R1180">
            <v>4.3999999999999991E-2</v>
          </cell>
          <cell r="S1180">
            <v>0.111</v>
          </cell>
          <cell r="T1180">
            <v>0.155</v>
          </cell>
          <cell r="U1180">
            <v>0</v>
          </cell>
          <cell r="V1180">
            <v>2.0554943333333338</v>
          </cell>
        </row>
        <row r="1181">
          <cell r="D1181" t="str">
            <v>AUSTRALIA-Total - Training Expenses, M$</v>
          </cell>
          <cell r="E1181">
            <v>5.3571428571428572E-3</v>
          </cell>
          <cell r="F1181">
            <v>0.17857142857142858</v>
          </cell>
          <cell r="G1181">
            <v>0.18392857142857144</v>
          </cell>
          <cell r="H1181">
            <v>1.5769230769230744E-2</v>
          </cell>
          <cell r="I1181">
            <v>0</v>
          </cell>
          <cell r="J1181">
            <v>0</v>
          </cell>
          <cell r="K1181">
            <v>0</v>
          </cell>
          <cell r="L1181">
            <v>0</v>
          </cell>
          <cell r="M1181">
            <v>9.9670999999999996E-2</v>
          </cell>
          <cell r="N1181">
            <v>0</v>
          </cell>
          <cell r="O1181">
            <v>9.9670999999999996E-2</v>
          </cell>
          <cell r="P1181">
            <v>0.01</v>
          </cell>
          <cell r="Q1181">
            <v>0</v>
          </cell>
          <cell r="R1181">
            <v>8.0000000000000002E-3</v>
          </cell>
          <cell r="S1181">
            <v>0</v>
          </cell>
          <cell r="T1181">
            <v>8.0000000000000002E-3</v>
          </cell>
          <cell r="U1181">
            <v>0</v>
          </cell>
          <cell r="V1181">
            <v>0.31736880219780222</v>
          </cell>
        </row>
        <row r="1182">
          <cell r="D1182" t="str">
            <v>AUSTRALIA-Total - Consultancy/Professional Fees, M$</v>
          </cell>
          <cell r="E1182">
            <v>8.2738095238095249E-2</v>
          </cell>
          <cell r="F1182">
            <v>0</v>
          </cell>
          <cell r="G1182">
            <v>8.2738095238095249E-2</v>
          </cell>
          <cell r="H1182">
            <v>0</v>
          </cell>
          <cell r="I1182">
            <v>0</v>
          </cell>
          <cell r="J1182">
            <v>0</v>
          </cell>
          <cell r="K1182">
            <v>0</v>
          </cell>
          <cell r="L1182">
            <v>0</v>
          </cell>
          <cell r="M1182">
            <v>2.9849000000000004E-2</v>
          </cell>
          <cell r="N1182">
            <v>0</v>
          </cell>
          <cell r="O1182">
            <v>2.9849000000000004E-2</v>
          </cell>
          <cell r="P1182">
            <v>0</v>
          </cell>
          <cell r="Q1182">
            <v>0</v>
          </cell>
          <cell r="R1182">
            <v>0.05</v>
          </cell>
          <cell r="S1182">
            <v>0.42099999999999999</v>
          </cell>
          <cell r="T1182">
            <v>0.47099999999999997</v>
          </cell>
          <cell r="U1182">
            <v>2.2988095238099526E-3</v>
          </cell>
          <cell r="V1182">
            <v>0.58588590476190516</v>
          </cell>
        </row>
        <row r="1183">
          <cell r="D1183" t="str">
            <v>AUSTRALIA-Advertising and Promotions, M$</v>
          </cell>
          <cell r="E1183">
            <v>0</v>
          </cell>
          <cell r="F1183">
            <v>0</v>
          </cell>
          <cell r="G1183">
            <v>0</v>
          </cell>
          <cell r="H1183">
            <v>0</v>
          </cell>
          <cell r="I1183">
            <v>0</v>
          </cell>
          <cell r="J1183">
            <v>0</v>
          </cell>
          <cell r="K1183">
            <v>0</v>
          </cell>
          <cell r="L1183">
            <v>0</v>
          </cell>
          <cell r="M1183">
            <v>3.1371189999999998</v>
          </cell>
          <cell r="N1183">
            <v>0</v>
          </cell>
          <cell r="O1183">
            <v>3.1371189999999998</v>
          </cell>
          <cell r="P1183">
            <v>0</v>
          </cell>
          <cell r="Q1183">
            <v>0</v>
          </cell>
          <cell r="R1183">
            <v>2E-3</v>
          </cell>
          <cell r="S1183">
            <v>6.4000000000000001E-2</v>
          </cell>
          <cell r="T1183">
            <v>6.6000000000000003E-2</v>
          </cell>
          <cell r="U1183">
            <v>0</v>
          </cell>
          <cell r="V1183">
            <v>3.2031189999999996</v>
          </cell>
        </row>
        <row r="1184">
          <cell r="D1184" t="str">
            <v>AUSTRALIA-Maintenance and Repairs, M$</v>
          </cell>
          <cell r="E1184">
            <v>0.4642857142857143</v>
          </cell>
          <cell r="F1184">
            <v>0</v>
          </cell>
          <cell r="G1184">
            <v>0.4642857142857143</v>
          </cell>
          <cell r="H1184">
            <v>0</v>
          </cell>
          <cell r="I1184">
            <v>0</v>
          </cell>
          <cell r="J1184">
            <v>0</v>
          </cell>
          <cell r="K1184">
            <v>0</v>
          </cell>
          <cell r="L1184">
            <v>0</v>
          </cell>
          <cell r="M1184">
            <v>7.1999999999999995E-2</v>
          </cell>
          <cell r="N1184">
            <v>0</v>
          </cell>
          <cell r="O1184">
            <v>7.1999999999999995E-2</v>
          </cell>
          <cell r="P1184">
            <v>0</v>
          </cell>
          <cell r="Q1184">
            <v>0</v>
          </cell>
          <cell r="R1184">
            <v>0</v>
          </cell>
          <cell r="S1184">
            <v>0</v>
          </cell>
          <cell r="T1184">
            <v>0</v>
          </cell>
          <cell r="U1184">
            <v>0</v>
          </cell>
          <cell r="V1184">
            <v>0.53628571428571425</v>
          </cell>
        </row>
        <row r="1185">
          <cell r="D1185" t="str">
            <v>AUSTRALIA-Depreciation, M$</v>
          </cell>
          <cell r="E1185">
            <v>2.0535714285714284</v>
          </cell>
          <cell r="F1185">
            <v>0</v>
          </cell>
          <cell r="G1185">
            <v>2.0535714285714284</v>
          </cell>
          <cell r="H1185">
            <v>1.3516483516483531E-2</v>
          </cell>
          <cell r="I1185">
            <v>0.10317900000000001</v>
          </cell>
          <cell r="J1185">
            <v>0</v>
          </cell>
          <cell r="K1185">
            <v>0</v>
          </cell>
          <cell r="L1185">
            <v>0.10317900000000001</v>
          </cell>
          <cell r="M1185">
            <v>0.84375599999999995</v>
          </cell>
          <cell r="N1185">
            <v>2E-3</v>
          </cell>
          <cell r="O1185">
            <v>0.84575599999999995</v>
          </cell>
          <cell r="P1185">
            <v>0</v>
          </cell>
          <cell r="Q1185">
            <v>0</v>
          </cell>
          <cell r="R1185">
            <v>1.7999999999999999E-2</v>
          </cell>
          <cell r="S1185">
            <v>2E-3</v>
          </cell>
          <cell r="T1185">
            <v>0.02</v>
          </cell>
          <cell r="U1185">
            <v>0</v>
          </cell>
          <cell r="V1185">
            <v>3.036022912087911</v>
          </cell>
        </row>
        <row r="1186">
          <cell r="D1186" t="str">
            <v>AUSTRALIA-Energy, M$</v>
          </cell>
          <cell r="E1186">
            <v>0.34523809523809529</v>
          </cell>
          <cell r="F1186">
            <v>0</v>
          </cell>
          <cell r="G1186">
            <v>0.34523809523809529</v>
          </cell>
          <cell r="H1186">
            <v>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v>0.34523809523809529</v>
          </cell>
        </row>
        <row r="1187">
          <cell r="D1187" t="str">
            <v>AUSTRALIA-Direct Allocations from Other Business Lines (eg. FM, Chem), $M</v>
          </cell>
          <cell r="E1187">
            <v>5.9523809523809527E-2</v>
          </cell>
          <cell r="F1187">
            <v>0</v>
          </cell>
          <cell r="G1187">
            <v>5.9523809523809527E-2</v>
          </cell>
          <cell r="H1187">
            <v>0</v>
          </cell>
          <cell r="I1187">
            <v>0</v>
          </cell>
          <cell r="J1187">
            <v>0</v>
          </cell>
          <cell r="K1187">
            <v>0</v>
          </cell>
          <cell r="L1187">
            <v>0</v>
          </cell>
          <cell r="M1187">
            <v>0</v>
          </cell>
          <cell r="N1187">
            <v>0</v>
          </cell>
          <cell r="O1187">
            <v>0</v>
          </cell>
          <cell r="P1187">
            <v>0</v>
          </cell>
          <cell r="Q1187">
            <v>0</v>
          </cell>
          <cell r="R1187">
            <v>0</v>
          </cell>
          <cell r="S1187">
            <v>0</v>
          </cell>
          <cell r="T1187">
            <v>0</v>
          </cell>
          <cell r="U1187">
            <v>0</v>
          </cell>
          <cell r="V1187">
            <v>5.9523809523809527E-2</v>
          </cell>
        </row>
        <row r="1188">
          <cell r="D1188" t="str">
            <v>AUSTRALIA-Freight Cost, M$</v>
          </cell>
          <cell r="E1188">
            <v>0</v>
          </cell>
          <cell r="F1188">
            <v>9.6018579047619106</v>
          </cell>
          <cell r="G1188">
            <v>9.6018579047619106</v>
          </cell>
          <cell r="H1188">
            <v>0</v>
          </cell>
          <cell r="I1188">
            <v>0</v>
          </cell>
          <cell r="J1188">
            <v>0</v>
          </cell>
          <cell r="K1188">
            <v>0</v>
          </cell>
          <cell r="L1188">
            <v>0</v>
          </cell>
          <cell r="M1188">
            <v>0</v>
          </cell>
          <cell r="N1188">
            <v>0</v>
          </cell>
          <cell r="O1188">
            <v>0</v>
          </cell>
          <cell r="P1188">
            <v>0</v>
          </cell>
          <cell r="Q1188">
            <v>0</v>
          </cell>
          <cell r="R1188">
            <v>0</v>
          </cell>
          <cell r="S1188">
            <v>0</v>
          </cell>
          <cell r="T1188">
            <v>0</v>
          </cell>
          <cell r="U1188">
            <v>0</v>
          </cell>
          <cell r="V1188">
            <v>9.6018579047619106</v>
          </cell>
        </row>
        <row r="1189">
          <cell r="D1189" t="str">
            <v>AUSTRALIA-Other Direct OPEX, M$</v>
          </cell>
          <cell r="E1189">
            <v>3.9436703571428602</v>
          </cell>
          <cell r="F1189">
            <v>0.67401071428571424</v>
          </cell>
          <cell r="G1189">
            <v>4.6176810714285743</v>
          </cell>
          <cell r="H1189">
            <v>0.40328681318681331</v>
          </cell>
          <cell r="I1189">
            <v>-0.20477299999999998</v>
          </cell>
          <cell r="J1189">
            <v>7.678571428571429E-2</v>
          </cell>
          <cell r="K1189">
            <v>0</v>
          </cell>
          <cell r="L1189">
            <v>-0.12798728571428569</v>
          </cell>
          <cell r="M1189">
            <v>3.3819229999999996</v>
          </cell>
          <cell r="N1189">
            <v>0.12</v>
          </cell>
          <cell r="O1189">
            <v>3.5019229999999997</v>
          </cell>
          <cell r="P1189">
            <v>0</v>
          </cell>
          <cell r="Q1189">
            <v>1.214286</v>
          </cell>
          <cell r="R1189">
            <v>2.5999999999999995E-2</v>
          </cell>
          <cell r="S1189">
            <v>9.7000000000000003E-2</v>
          </cell>
          <cell r="T1189">
            <v>1.337286</v>
          </cell>
          <cell r="U1189">
            <v>0.23613869047619002</v>
          </cell>
          <cell r="V1189">
            <v>9.9683282893772898</v>
          </cell>
        </row>
        <row r="1190">
          <cell r="D1190" t="str">
            <v>AUSTRALIA-SQUEEZE OTHER DIRECT, M$</v>
          </cell>
          <cell r="E1190">
            <v>0</v>
          </cell>
          <cell r="F1190">
            <v>0</v>
          </cell>
          <cell r="G1190">
            <v>0</v>
          </cell>
          <cell r="H1190">
            <v>0</v>
          </cell>
          <cell r="I1190">
            <v>0</v>
          </cell>
          <cell r="J1190">
            <v>0</v>
          </cell>
          <cell r="K1190">
            <v>0</v>
          </cell>
          <cell r="L1190">
            <v>0</v>
          </cell>
          <cell r="M1190">
            <v>0</v>
          </cell>
          <cell r="N1190">
            <v>0</v>
          </cell>
          <cell r="O1190">
            <v>0</v>
          </cell>
          <cell r="P1190">
            <v>0</v>
          </cell>
          <cell r="Q1190">
            <v>0</v>
          </cell>
          <cell r="R1190">
            <v>0</v>
          </cell>
          <cell r="S1190">
            <v>0</v>
          </cell>
          <cell r="T1190">
            <v>0</v>
          </cell>
          <cell r="U1190">
            <v>61.392583809523813</v>
          </cell>
          <cell r="V1190">
            <v>61.392583809523813</v>
          </cell>
        </row>
        <row r="1191">
          <cell r="D1191" t="str">
            <v>AUSTRALIA-Total XOM and Contractor Headcount, YE#</v>
          </cell>
          <cell r="E1191">
            <v>100</v>
          </cell>
          <cell r="F1191">
            <v>16</v>
          </cell>
          <cell r="G1191">
            <v>116</v>
          </cell>
          <cell r="H1191">
            <v>0</v>
          </cell>
          <cell r="I1191">
            <v>5</v>
          </cell>
          <cell r="J1191">
            <v>30</v>
          </cell>
          <cell r="K1191">
            <v>0</v>
          </cell>
          <cell r="L1191">
            <v>35</v>
          </cell>
          <cell r="M1191">
            <v>73</v>
          </cell>
          <cell r="N1191">
            <v>1</v>
          </cell>
          <cell r="O1191">
            <v>74</v>
          </cell>
          <cell r="P1191">
            <v>3</v>
          </cell>
          <cell r="Q1191">
            <v>0</v>
          </cell>
          <cell r="R1191">
            <v>1</v>
          </cell>
          <cell r="S1191">
            <v>3</v>
          </cell>
          <cell r="T1191">
            <v>4</v>
          </cell>
          <cell r="U1191">
            <v>2</v>
          </cell>
          <cell r="V1191">
            <v>234</v>
          </cell>
        </row>
        <row r="1192">
          <cell r="D1192" t="str">
            <v>AUSTRALIA-Total XOM Headcount, YE, #</v>
          </cell>
          <cell r="E1192">
            <v>65</v>
          </cell>
          <cell r="F1192">
            <v>15</v>
          </cell>
          <cell r="G1192">
            <v>80</v>
          </cell>
          <cell r="H1192">
            <v>0</v>
          </cell>
          <cell r="I1192">
            <v>5</v>
          </cell>
          <cell r="J1192">
            <v>19</v>
          </cell>
          <cell r="K1192">
            <v>0</v>
          </cell>
          <cell r="L1192">
            <v>24</v>
          </cell>
          <cell r="M1192">
            <v>62</v>
          </cell>
          <cell r="N1192">
            <v>1</v>
          </cell>
          <cell r="O1192">
            <v>63</v>
          </cell>
          <cell r="P1192">
            <v>3</v>
          </cell>
          <cell r="Q1192">
            <v>0</v>
          </cell>
          <cell r="R1192">
            <v>1</v>
          </cell>
          <cell r="S1192">
            <v>3</v>
          </cell>
          <cell r="T1192">
            <v>4</v>
          </cell>
          <cell r="U1192">
            <v>2</v>
          </cell>
          <cell r="V1192">
            <v>176</v>
          </cell>
        </row>
        <row r="1193">
          <cell r="D1193" t="str">
            <v>AUSTRALIA-Contractor Headcount, YE, #</v>
          </cell>
          <cell r="E1193">
            <v>35</v>
          </cell>
          <cell r="F1193">
            <v>1</v>
          </cell>
          <cell r="G1193">
            <v>36</v>
          </cell>
          <cell r="H1193">
            <v>0</v>
          </cell>
          <cell r="I1193">
            <v>0</v>
          </cell>
          <cell r="J1193">
            <v>11</v>
          </cell>
          <cell r="K1193">
            <v>0</v>
          </cell>
          <cell r="L1193">
            <v>11</v>
          </cell>
          <cell r="M1193">
            <v>11</v>
          </cell>
          <cell r="N1193">
            <v>0</v>
          </cell>
          <cell r="O1193">
            <v>11</v>
          </cell>
          <cell r="P1193">
            <v>0</v>
          </cell>
          <cell r="Q1193">
            <v>0</v>
          </cell>
          <cell r="R1193">
            <v>0</v>
          </cell>
          <cell r="S1193">
            <v>0</v>
          </cell>
          <cell r="T1193">
            <v>0</v>
          </cell>
          <cell r="U1193">
            <v>0</v>
          </cell>
          <cell r="V1193">
            <v>58</v>
          </cell>
        </row>
        <row r="1194">
          <cell r="D1194" t="str">
            <v>BANGLADESH-Total - Direct  Opex, M$</v>
          </cell>
          <cell r="E1194">
            <v>0</v>
          </cell>
          <cell r="F1194">
            <v>0</v>
          </cell>
          <cell r="G1194">
            <v>0</v>
          </cell>
          <cell r="H1194">
            <v>0</v>
          </cell>
          <cell r="I1194">
            <v>0</v>
          </cell>
          <cell r="J1194">
            <v>0</v>
          </cell>
          <cell r="K1194">
            <v>0</v>
          </cell>
          <cell r="L1194">
            <v>0</v>
          </cell>
          <cell r="M1194">
            <v>0</v>
          </cell>
          <cell r="N1194">
            <v>0</v>
          </cell>
          <cell r="O1194">
            <v>0</v>
          </cell>
          <cell r="P1194">
            <v>0</v>
          </cell>
          <cell r="Q1194">
            <v>0</v>
          </cell>
          <cell r="R1194">
            <v>0</v>
          </cell>
          <cell r="S1194">
            <v>0</v>
          </cell>
          <cell r="T1194">
            <v>0</v>
          </cell>
          <cell r="U1194">
            <v>0</v>
          </cell>
          <cell r="V1194">
            <v>0</v>
          </cell>
        </row>
        <row r="1195">
          <cell r="D1195" t="str">
            <v>BANGLADESH-Total - Salaries, Wage and Benefits, M$</v>
          </cell>
          <cell r="E1195">
            <v>0</v>
          </cell>
          <cell r="F1195">
            <v>0</v>
          </cell>
          <cell r="G1195">
            <v>0</v>
          </cell>
          <cell r="H1195">
            <v>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row>
        <row r="1196">
          <cell r="D1196" t="str">
            <v>BANGLADESH-Total - XOM Employee SWB, M$</v>
          </cell>
          <cell r="E1196">
            <v>0</v>
          </cell>
          <cell r="F1196">
            <v>0</v>
          </cell>
          <cell r="G1196">
            <v>0</v>
          </cell>
          <cell r="H1196">
            <v>0</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v>0</v>
          </cell>
        </row>
        <row r="1197">
          <cell r="D1197" t="str">
            <v>BANGLADESH-Total - Contract Employee SWB, M$</v>
          </cell>
          <cell r="E1197">
            <v>0</v>
          </cell>
          <cell r="F1197">
            <v>0</v>
          </cell>
          <cell r="G1197">
            <v>0</v>
          </cell>
          <cell r="H1197">
            <v>0</v>
          </cell>
          <cell r="I1197">
            <v>0</v>
          </cell>
          <cell r="J1197">
            <v>0</v>
          </cell>
          <cell r="K1197">
            <v>0</v>
          </cell>
          <cell r="L1197">
            <v>0</v>
          </cell>
          <cell r="M1197">
            <v>0</v>
          </cell>
          <cell r="N1197">
            <v>0</v>
          </cell>
          <cell r="O1197">
            <v>0</v>
          </cell>
          <cell r="P1197">
            <v>0</v>
          </cell>
          <cell r="Q1197">
            <v>0</v>
          </cell>
          <cell r="R1197">
            <v>0</v>
          </cell>
          <cell r="S1197">
            <v>0</v>
          </cell>
          <cell r="T1197">
            <v>0</v>
          </cell>
          <cell r="U1197">
            <v>0</v>
          </cell>
          <cell r="V1197">
            <v>0</v>
          </cell>
        </row>
        <row r="1198">
          <cell r="D1198" t="str">
            <v>BANGLADESH-Total - Employee Expenses (T&amp;E), M$</v>
          </cell>
          <cell r="E1198">
            <v>0</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0</v>
          </cell>
          <cell r="T1198">
            <v>0</v>
          </cell>
          <cell r="U1198">
            <v>0</v>
          </cell>
          <cell r="V1198">
            <v>0</v>
          </cell>
        </row>
        <row r="1199">
          <cell r="D1199" t="str">
            <v>BANGLADESH-Total - Training Expenses, M$</v>
          </cell>
          <cell r="E1199">
            <v>0</v>
          </cell>
          <cell r="F1199">
            <v>0</v>
          </cell>
          <cell r="G1199">
            <v>0</v>
          </cell>
          <cell r="H1199">
            <v>0</v>
          </cell>
          <cell r="I1199">
            <v>0</v>
          </cell>
          <cell r="J1199">
            <v>0</v>
          </cell>
          <cell r="K1199">
            <v>0</v>
          </cell>
          <cell r="L1199">
            <v>0</v>
          </cell>
          <cell r="M1199">
            <v>0</v>
          </cell>
          <cell r="N1199">
            <v>0</v>
          </cell>
          <cell r="O1199">
            <v>0</v>
          </cell>
          <cell r="P1199">
            <v>0</v>
          </cell>
          <cell r="Q1199">
            <v>0</v>
          </cell>
          <cell r="R1199">
            <v>0</v>
          </cell>
          <cell r="S1199">
            <v>0</v>
          </cell>
          <cell r="T1199">
            <v>0</v>
          </cell>
          <cell r="U1199">
            <v>0</v>
          </cell>
          <cell r="V1199">
            <v>0</v>
          </cell>
        </row>
        <row r="1200">
          <cell r="D1200" t="str">
            <v>BANGLADESH-Total - Consultancy/Professional Fees, M$</v>
          </cell>
          <cell r="E1200">
            <v>0</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U1200">
            <v>0</v>
          </cell>
          <cell r="V1200">
            <v>0</v>
          </cell>
        </row>
        <row r="1201">
          <cell r="D1201" t="str">
            <v>BANGLADESH-Advertising and Promotions, M$</v>
          </cell>
          <cell r="E1201">
            <v>0</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cell r="S1201">
            <v>0</v>
          </cell>
          <cell r="T1201">
            <v>0</v>
          </cell>
          <cell r="U1201">
            <v>0</v>
          </cell>
          <cell r="V1201">
            <v>0</v>
          </cell>
        </row>
        <row r="1202">
          <cell r="D1202" t="str">
            <v>BANGLADESH-Maintenance and Repairs, M$</v>
          </cell>
          <cell r="E1202">
            <v>0</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cell r="S1202">
            <v>0</v>
          </cell>
          <cell r="T1202">
            <v>0</v>
          </cell>
          <cell r="U1202">
            <v>0</v>
          </cell>
          <cell r="V1202">
            <v>0</v>
          </cell>
        </row>
        <row r="1203">
          <cell r="D1203" t="str">
            <v>BANGLADESH-Depreciation, M$</v>
          </cell>
          <cell r="E1203">
            <v>0</v>
          </cell>
          <cell r="F1203">
            <v>0</v>
          </cell>
          <cell r="G1203">
            <v>0</v>
          </cell>
          <cell r="H1203">
            <v>0</v>
          </cell>
          <cell r="I1203">
            <v>0</v>
          </cell>
          <cell r="J1203">
            <v>0</v>
          </cell>
          <cell r="K1203">
            <v>0</v>
          </cell>
          <cell r="L1203">
            <v>0</v>
          </cell>
          <cell r="M1203">
            <v>0</v>
          </cell>
          <cell r="N1203">
            <v>0</v>
          </cell>
          <cell r="O1203">
            <v>0</v>
          </cell>
          <cell r="P1203">
            <v>0</v>
          </cell>
          <cell r="Q1203">
            <v>0</v>
          </cell>
          <cell r="R1203">
            <v>0</v>
          </cell>
          <cell r="S1203">
            <v>0</v>
          </cell>
          <cell r="T1203">
            <v>0</v>
          </cell>
          <cell r="U1203">
            <v>0</v>
          </cell>
          <cell r="V1203">
            <v>0</v>
          </cell>
        </row>
        <row r="1204">
          <cell r="D1204" t="str">
            <v>BANGLADESH-Energy, M$</v>
          </cell>
          <cell r="E1204">
            <v>0</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v>0</v>
          </cell>
        </row>
        <row r="1205">
          <cell r="D1205" t="str">
            <v>BANGLADESH-Direct Allocations from Other Business Lines (eg. FM, Chem), $M</v>
          </cell>
          <cell r="E1205">
            <v>0</v>
          </cell>
          <cell r="F1205">
            <v>0</v>
          </cell>
          <cell r="G1205">
            <v>0</v>
          </cell>
          <cell r="H1205">
            <v>0</v>
          </cell>
          <cell r="I1205">
            <v>0</v>
          </cell>
          <cell r="J1205">
            <v>0</v>
          </cell>
          <cell r="K1205">
            <v>0</v>
          </cell>
          <cell r="L1205">
            <v>0</v>
          </cell>
          <cell r="M1205">
            <v>0</v>
          </cell>
          <cell r="N1205">
            <v>0</v>
          </cell>
          <cell r="O1205">
            <v>0</v>
          </cell>
          <cell r="P1205">
            <v>0</v>
          </cell>
          <cell r="Q1205">
            <v>0</v>
          </cell>
          <cell r="R1205">
            <v>0</v>
          </cell>
          <cell r="S1205">
            <v>0</v>
          </cell>
          <cell r="T1205">
            <v>0</v>
          </cell>
          <cell r="U1205">
            <v>0</v>
          </cell>
          <cell r="V1205">
            <v>0</v>
          </cell>
        </row>
        <row r="1206">
          <cell r="D1206" t="str">
            <v>BANGLADESH-Freight Cost, M$</v>
          </cell>
          <cell r="E1206">
            <v>0</v>
          </cell>
          <cell r="F1206">
            <v>0</v>
          </cell>
          <cell r="G1206">
            <v>0</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V1206">
            <v>0</v>
          </cell>
        </row>
        <row r="1207">
          <cell r="D1207" t="str">
            <v>BANGLADESH-Other Direct OPEX, M$</v>
          </cell>
          <cell r="E1207">
            <v>0</v>
          </cell>
          <cell r="F1207">
            <v>0</v>
          </cell>
          <cell r="G1207">
            <v>0</v>
          </cell>
          <cell r="H1207">
            <v>0</v>
          </cell>
          <cell r="I1207">
            <v>0</v>
          </cell>
          <cell r="J1207">
            <v>0</v>
          </cell>
          <cell r="K1207">
            <v>0</v>
          </cell>
          <cell r="L1207">
            <v>0</v>
          </cell>
          <cell r="M1207">
            <v>0</v>
          </cell>
          <cell r="N1207">
            <v>0</v>
          </cell>
          <cell r="O1207">
            <v>0</v>
          </cell>
          <cell r="P1207">
            <v>0</v>
          </cell>
          <cell r="Q1207">
            <v>0</v>
          </cell>
          <cell r="R1207">
            <v>0</v>
          </cell>
          <cell r="S1207">
            <v>0</v>
          </cell>
          <cell r="T1207">
            <v>0</v>
          </cell>
          <cell r="U1207">
            <v>0</v>
          </cell>
          <cell r="V1207">
            <v>0</v>
          </cell>
        </row>
        <row r="1208">
          <cell r="D1208" t="str">
            <v>BANGLADESH-SQUEEZE OTHER DIRECT, M$</v>
          </cell>
          <cell r="E1208">
            <v>0</v>
          </cell>
          <cell r="F1208">
            <v>0</v>
          </cell>
          <cell r="G1208">
            <v>0</v>
          </cell>
          <cell r="H1208">
            <v>0</v>
          </cell>
          <cell r="I1208">
            <v>0</v>
          </cell>
          <cell r="J1208">
            <v>0</v>
          </cell>
          <cell r="K1208">
            <v>0</v>
          </cell>
          <cell r="L1208">
            <v>0</v>
          </cell>
          <cell r="M1208">
            <v>0</v>
          </cell>
          <cell r="N1208">
            <v>0</v>
          </cell>
          <cell r="O1208">
            <v>0</v>
          </cell>
          <cell r="P1208">
            <v>0</v>
          </cell>
          <cell r="Q1208">
            <v>0</v>
          </cell>
          <cell r="R1208">
            <v>0</v>
          </cell>
          <cell r="S1208">
            <v>0</v>
          </cell>
          <cell r="T1208">
            <v>0</v>
          </cell>
          <cell r="U1208">
            <v>0</v>
          </cell>
          <cell r="V1208">
            <v>0</v>
          </cell>
        </row>
        <row r="1209">
          <cell r="D1209" t="str">
            <v>BANGLADESH-Total XOM and Contractor Headcount, YE#</v>
          </cell>
          <cell r="E1209">
            <v>0</v>
          </cell>
          <cell r="F1209">
            <v>0</v>
          </cell>
          <cell r="G1209">
            <v>0</v>
          </cell>
          <cell r="H1209">
            <v>0</v>
          </cell>
          <cell r="I1209">
            <v>0</v>
          </cell>
          <cell r="J1209">
            <v>0</v>
          </cell>
          <cell r="K1209">
            <v>0</v>
          </cell>
          <cell r="L1209">
            <v>0</v>
          </cell>
          <cell r="M1209">
            <v>0</v>
          </cell>
          <cell r="N1209">
            <v>0</v>
          </cell>
          <cell r="O1209">
            <v>0</v>
          </cell>
          <cell r="P1209">
            <v>0</v>
          </cell>
          <cell r="Q1209">
            <v>0</v>
          </cell>
          <cell r="R1209">
            <v>0</v>
          </cell>
          <cell r="S1209">
            <v>0</v>
          </cell>
          <cell r="T1209">
            <v>0</v>
          </cell>
          <cell r="U1209">
            <v>0</v>
          </cell>
          <cell r="V1209">
            <v>0</v>
          </cell>
        </row>
        <row r="1210">
          <cell r="D1210" t="str">
            <v>BANGLADESH-Total XOM Headcount, YE, #</v>
          </cell>
          <cell r="E1210">
            <v>0</v>
          </cell>
          <cell r="F1210">
            <v>0</v>
          </cell>
          <cell r="G1210">
            <v>0</v>
          </cell>
          <cell r="H1210">
            <v>0</v>
          </cell>
          <cell r="I1210">
            <v>0</v>
          </cell>
          <cell r="J1210">
            <v>0</v>
          </cell>
          <cell r="K1210">
            <v>0</v>
          </cell>
          <cell r="L1210">
            <v>0</v>
          </cell>
          <cell r="M1210">
            <v>0</v>
          </cell>
          <cell r="N1210">
            <v>0</v>
          </cell>
          <cell r="O1210">
            <v>0</v>
          </cell>
          <cell r="P1210">
            <v>0</v>
          </cell>
          <cell r="Q1210">
            <v>0</v>
          </cell>
          <cell r="R1210">
            <v>0</v>
          </cell>
          <cell r="S1210">
            <v>0</v>
          </cell>
          <cell r="T1210">
            <v>0</v>
          </cell>
          <cell r="U1210">
            <v>0</v>
          </cell>
          <cell r="V1210">
            <v>0</v>
          </cell>
        </row>
        <row r="1211">
          <cell r="D1211" t="str">
            <v>BANGLADESH-Contractor Headcount, YE, #</v>
          </cell>
          <cell r="E1211">
            <v>0</v>
          </cell>
          <cell r="F1211">
            <v>0</v>
          </cell>
          <cell r="G1211">
            <v>0</v>
          </cell>
          <cell r="H1211">
            <v>0</v>
          </cell>
          <cell r="I1211">
            <v>0</v>
          </cell>
          <cell r="J1211">
            <v>0</v>
          </cell>
          <cell r="K1211">
            <v>0</v>
          </cell>
          <cell r="L1211">
            <v>0</v>
          </cell>
          <cell r="M1211">
            <v>0</v>
          </cell>
          <cell r="N1211">
            <v>0</v>
          </cell>
          <cell r="O1211">
            <v>0</v>
          </cell>
          <cell r="P1211">
            <v>0</v>
          </cell>
          <cell r="Q1211">
            <v>0</v>
          </cell>
          <cell r="R1211">
            <v>0</v>
          </cell>
          <cell r="S1211">
            <v>0</v>
          </cell>
          <cell r="T1211">
            <v>0</v>
          </cell>
          <cell r="U1211">
            <v>0</v>
          </cell>
          <cell r="V1211">
            <v>0</v>
          </cell>
        </row>
        <row r="1212">
          <cell r="D1212" t="str">
            <v>CHINA-Total - Direct  Opex, M$</v>
          </cell>
          <cell r="E1212">
            <v>11.990616442028983</v>
          </cell>
          <cell r="F1212">
            <v>9.0638180444444441</v>
          </cell>
          <cell r="G1212">
            <v>21.054434486473429</v>
          </cell>
          <cell r="H1212">
            <v>1.3017000000000001</v>
          </cell>
          <cell r="I1212">
            <v>0.51500000000000001</v>
          </cell>
          <cell r="J1212">
            <v>0.37043236714975847</v>
          </cell>
          <cell r="K1212">
            <v>0</v>
          </cell>
          <cell r="L1212">
            <v>0.88543236714975848</v>
          </cell>
          <cell r="M1212">
            <v>25.289772000000003</v>
          </cell>
          <cell r="N1212">
            <v>1.95675</v>
          </cell>
          <cell r="O1212">
            <v>27.246522000000002</v>
          </cell>
          <cell r="P1212">
            <v>1.1963999999999999</v>
          </cell>
          <cell r="Q1212">
            <v>1.5331296002210881E-11</v>
          </cell>
          <cell r="R1212">
            <v>0.55000000000000004</v>
          </cell>
          <cell r="S1212">
            <v>0.16</v>
          </cell>
          <cell r="T1212">
            <v>0.71000000001533126</v>
          </cell>
          <cell r="U1212">
            <v>-3.1562310000033613</v>
          </cell>
          <cell r="V1212">
            <v>49.238257853635155</v>
          </cell>
        </row>
        <row r="1213">
          <cell r="D1213" t="str">
            <v>CHINA-Total - Salaries, Wage and Benefits, M$</v>
          </cell>
          <cell r="E1213">
            <v>2.3152457173913046</v>
          </cell>
          <cell r="F1213">
            <v>0.89636876908212582</v>
          </cell>
          <cell r="G1213">
            <v>3.2116144864734304</v>
          </cell>
          <cell r="H1213">
            <v>0.68610000000000004</v>
          </cell>
          <cell r="I1213">
            <v>0.28999999999999998</v>
          </cell>
          <cell r="J1213">
            <v>0.15787198067632854</v>
          </cell>
          <cell r="K1213">
            <v>0</v>
          </cell>
          <cell r="L1213">
            <v>0.4478719806763285</v>
          </cell>
          <cell r="M1213">
            <v>7.1689999999999996</v>
          </cell>
          <cell r="N1213">
            <v>1.51745</v>
          </cell>
          <cell r="O1213">
            <v>8.6864499999999989</v>
          </cell>
          <cell r="P1213">
            <v>0.84199999999999997</v>
          </cell>
          <cell r="Q1213">
            <v>8.9819625178477591E-12</v>
          </cell>
          <cell r="R1213">
            <v>0.312</v>
          </cell>
          <cell r="S1213">
            <v>0.05</v>
          </cell>
          <cell r="T1213">
            <v>0.36200000000898191</v>
          </cell>
          <cell r="U1213">
            <v>0.65900000000000003</v>
          </cell>
          <cell r="V1213">
            <v>14.895036467158743</v>
          </cell>
        </row>
        <row r="1214">
          <cell r="D1214" t="str">
            <v>CHINA-Total - XOM Employee SWB, M$</v>
          </cell>
          <cell r="E1214">
            <v>1.9503278429951691</v>
          </cell>
          <cell r="F1214">
            <v>0.89033012173913062</v>
          </cell>
          <cell r="G1214">
            <v>2.8406579647342998</v>
          </cell>
          <cell r="H1214">
            <v>0.65620000000000001</v>
          </cell>
          <cell r="I1214">
            <v>0.28999999999999998</v>
          </cell>
          <cell r="J1214">
            <v>0.12985265700483095</v>
          </cell>
          <cell r="K1214">
            <v>0</v>
          </cell>
          <cell r="L1214">
            <v>0.41985265700483093</v>
          </cell>
          <cell r="M1214">
            <v>7.0093999999999994</v>
          </cell>
          <cell r="N1214">
            <v>1.47045</v>
          </cell>
          <cell r="O1214">
            <v>8.479849999999999</v>
          </cell>
          <cell r="P1214">
            <v>0.83</v>
          </cell>
          <cell r="Q1214">
            <v>8.7183041269128932E-12</v>
          </cell>
          <cell r="R1214">
            <v>0.28499999999999998</v>
          </cell>
          <cell r="S1214">
            <v>3.6999999999999998E-2</v>
          </cell>
          <cell r="T1214">
            <v>0.32200000000871826</v>
          </cell>
          <cell r="U1214">
            <v>0.65900000000000003</v>
          </cell>
          <cell r="V1214">
            <v>14.207560621747851</v>
          </cell>
        </row>
        <row r="1215">
          <cell r="D1215" t="str">
            <v>CHINA-Total - Contract Employee SWB, M$</v>
          </cell>
          <cell r="E1215">
            <v>0.36491787439613527</v>
          </cell>
          <cell r="F1215">
            <v>6.0386473429951699E-3</v>
          </cell>
          <cell r="G1215">
            <v>0.37095652173913046</v>
          </cell>
          <cell r="H1215">
            <v>2.9899999999999999E-2</v>
          </cell>
          <cell r="I1215">
            <v>0</v>
          </cell>
          <cell r="J1215">
            <v>2.8019323671497585E-2</v>
          </cell>
          <cell r="K1215">
            <v>0</v>
          </cell>
          <cell r="L1215">
            <v>2.8019323671497585E-2</v>
          </cell>
          <cell r="M1215">
            <v>0.15959999999999999</v>
          </cell>
          <cell r="N1215">
            <v>4.7E-2</v>
          </cell>
          <cell r="O1215">
            <v>0.20660000000000001</v>
          </cell>
          <cell r="P1215">
            <v>1.2E-2</v>
          </cell>
          <cell r="Q1215">
            <v>2.6365839093486571E-13</v>
          </cell>
          <cell r="R1215">
            <v>2.7E-2</v>
          </cell>
          <cell r="S1215">
            <v>1.2999999999999999E-2</v>
          </cell>
          <cell r="T1215">
            <v>4.0000000000263658E-2</v>
          </cell>
          <cell r="U1215">
            <v>0</v>
          </cell>
          <cell r="V1215">
            <v>0.68747584541089179</v>
          </cell>
        </row>
        <row r="1216">
          <cell r="D1216" t="str">
            <v>CHINA-Total - Employee Expenses (T&amp;E), M$</v>
          </cell>
          <cell r="E1216">
            <v>0.14681550724637682</v>
          </cell>
          <cell r="F1216">
            <v>0.3765</v>
          </cell>
          <cell r="G1216">
            <v>0.52331550724637688</v>
          </cell>
          <cell r="H1216">
            <v>0.18260000000000001</v>
          </cell>
          <cell r="I1216">
            <v>0</v>
          </cell>
          <cell r="J1216">
            <v>0</v>
          </cell>
          <cell r="K1216">
            <v>0</v>
          </cell>
          <cell r="L1216">
            <v>0</v>
          </cell>
          <cell r="M1216">
            <v>3.0630000000000002</v>
          </cell>
          <cell r="N1216">
            <v>0.33199999999999996</v>
          </cell>
          <cell r="O1216">
            <v>3.395</v>
          </cell>
          <cell r="P1216">
            <v>0.224</v>
          </cell>
          <cell r="Q1216">
            <v>3.7263719252127687E-12</v>
          </cell>
          <cell r="R1216">
            <v>0.11</v>
          </cell>
          <cell r="S1216">
            <v>4.1000000000000002E-2</v>
          </cell>
          <cell r="T1216">
            <v>0.15100000000372638</v>
          </cell>
          <cell r="U1216">
            <v>0</v>
          </cell>
          <cell r="V1216">
            <v>4.4759155072501047</v>
          </cell>
        </row>
        <row r="1217">
          <cell r="D1217" t="str">
            <v>CHINA-Total - Training Expenses, M$</v>
          </cell>
          <cell r="E1217">
            <v>3.5514492753623186E-2</v>
          </cell>
          <cell r="F1217">
            <v>0.3765</v>
          </cell>
          <cell r="G1217">
            <v>0.41201449275362317</v>
          </cell>
          <cell r="H1217">
            <v>8.72E-2</v>
          </cell>
          <cell r="I1217">
            <v>0</v>
          </cell>
          <cell r="J1217">
            <v>0</v>
          </cell>
          <cell r="K1217">
            <v>0</v>
          </cell>
          <cell r="L1217">
            <v>0</v>
          </cell>
          <cell r="M1217">
            <v>0.53190000000000004</v>
          </cell>
          <cell r="N1217">
            <v>1.6E-2</v>
          </cell>
          <cell r="O1217">
            <v>0.54790000000000005</v>
          </cell>
          <cell r="P1217">
            <v>0.03</v>
          </cell>
          <cell r="Q1217">
            <v>6.6749515971676844E-13</v>
          </cell>
          <cell r="R1217">
            <v>2.5000000000000001E-2</v>
          </cell>
          <cell r="S1217">
            <v>5.0000000000000001E-3</v>
          </cell>
          <cell r="T1217">
            <v>3.0000000000667496E-2</v>
          </cell>
          <cell r="U1217">
            <v>0</v>
          </cell>
          <cell r="V1217">
            <v>1.1071144927542906</v>
          </cell>
        </row>
        <row r="1218">
          <cell r="D1218" t="str">
            <v>CHINA-Total - Consultancy/Professional Fees, M$</v>
          </cell>
          <cell r="E1218">
            <v>0</v>
          </cell>
          <cell r="F1218">
            <v>0</v>
          </cell>
          <cell r="G1218">
            <v>0</v>
          </cell>
          <cell r="H1218">
            <v>2.2800000000000001E-2</v>
          </cell>
          <cell r="I1218">
            <v>0</v>
          </cell>
          <cell r="J1218">
            <v>0</v>
          </cell>
          <cell r="K1218">
            <v>0</v>
          </cell>
          <cell r="L1218">
            <v>0</v>
          </cell>
          <cell r="M1218">
            <v>0.20340000000000003</v>
          </cell>
          <cell r="N1218">
            <v>1.0500000000000001E-2</v>
          </cell>
          <cell r="O1218">
            <v>0.21390000000000003</v>
          </cell>
          <cell r="P1218">
            <v>3.0000000000000001E-3</v>
          </cell>
          <cell r="Q1218">
            <v>1.977437932011493E-13</v>
          </cell>
          <cell r="R1218">
            <v>6.0000000000000001E-3</v>
          </cell>
          <cell r="S1218">
            <v>1.4E-2</v>
          </cell>
          <cell r="T1218">
            <v>2.0000000000197745E-2</v>
          </cell>
          <cell r="U1218">
            <v>0</v>
          </cell>
          <cell r="V1218">
            <v>0.25970000000019777</v>
          </cell>
        </row>
        <row r="1219">
          <cell r="D1219" t="str">
            <v>CHINA-Advertising and Promotions, M$</v>
          </cell>
          <cell r="E1219">
            <v>0</v>
          </cell>
          <cell r="F1219">
            <v>0</v>
          </cell>
          <cell r="G1219">
            <v>0</v>
          </cell>
          <cell r="H1219">
            <v>0</v>
          </cell>
          <cell r="I1219">
            <v>0</v>
          </cell>
          <cell r="J1219">
            <v>0</v>
          </cell>
          <cell r="K1219">
            <v>0</v>
          </cell>
          <cell r="L1219">
            <v>0</v>
          </cell>
          <cell r="M1219">
            <v>10.4</v>
          </cell>
          <cell r="N1219">
            <v>0</v>
          </cell>
          <cell r="O1219">
            <v>10.4</v>
          </cell>
          <cell r="P1219">
            <v>0</v>
          </cell>
          <cell r="Q1219">
            <v>0</v>
          </cell>
          <cell r="R1219">
            <v>0.02</v>
          </cell>
          <cell r="S1219">
            <v>6.0000000000000001E-3</v>
          </cell>
          <cell r="T1219">
            <v>2.6000000000000002E-2</v>
          </cell>
          <cell r="U1219">
            <v>0</v>
          </cell>
          <cell r="V1219">
            <v>10.426</v>
          </cell>
        </row>
        <row r="1220">
          <cell r="D1220" t="str">
            <v>CHINA-Maintenance and Repairs, M$</v>
          </cell>
          <cell r="E1220">
            <v>0.55149000000000004</v>
          </cell>
          <cell r="F1220">
            <v>0</v>
          </cell>
          <cell r="G1220">
            <v>0.55149000000000004</v>
          </cell>
          <cell r="H1220">
            <v>0</v>
          </cell>
          <cell r="I1220">
            <v>0</v>
          </cell>
          <cell r="J1220">
            <v>0</v>
          </cell>
          <cell r="K1220">
            <v>0</v>
          </cell>
          <cell r="L1220">
            <v>0</v>
          </cell>
          <cell r="M1220">
            <v>0.32400000000000001</v>
          </cell>
          <cell r="N1220">
            <v>0</v>
          </cell>
          <cell r="O1220">
            <v>0.32400000000000001</v>
          </cell>
          <cell r="P1220">
            <v>3.0000000000000001E-3</v>
          </cell>
          <cell r="Q1220">
            <v>0</v>
          </cell>
          <cell r="R1220">
            <v>0</v>
          </cell>
          <cell r="S1220">
            <v>0</v>
          </cell>
          <cell r="T1220">
            <v>0</v>
          </cell>
          <cell r="U1220">
            <v>0</v>
          </cell>
          <cell r="V1220">
            <v>0.8784900000000001</v>
          </cell>
        </row>
        <row r="1221">
          <cell r="D1221" t="str">
            <v>CHINA-Depreciation, M$</v>
          </cell>
          <cell r="E1221">
            <v>5.1696618357487916</v>
          </cell>
          <cell r="F1221">
            <v>0</v>
          </cell>
          <cell r="G1221">
            <v>5.1696618357487916</v>
          </cell>
          <cell r="H1221">
            <v>0</v>
          </cell>
          <cell r="I1221">
            <v>0</v>
          </cell>
          <cell r="J1221">
            <v>6.280193236714976E-2</v>
          </cell>
          <cell r="K1221">
            <v>0</v>
          </cell>
          <cell r="L1221">
            <v>6.280193236714976E-2</v>
          </cell>
          <cell r="M1221">
            <v>2.176272</v>
          </cell>
          <cell r="N1221">
            <v>0</v>
          </cell>
          <cell r="O1221">
            <v>2.176272</v>
          </cell>
          <cell r="P1221">
            <v>0</v>
          </cell>
          <cell r="Q1221">
            <v>0</v>
          </cell>
          <cell r="R1221">
            <v>0</v>
          </cell>
          <cell r="S1221">
            <v>0</v>
          </cell>
          <cell r="T1221">
            <v>0</v>
          </cell>
          <cell r="U1221">
            <v>0</v>
          </cell>
          <cell r="V1221">
            <v>7.4087357681159416</v>
          </cell>
        </row>
        <row r="1222">
          <cell r="D1222" t="str">
            <v>CHINA-Energy, M$</v>
          </cell>
          <cell r="E1222">
            <v>1.2882415458937198</v>
          </cell>
          <cell r="F1222">
            <v>0</v>
          </cell>
          <cell r="G1222">
            <v>1.2882415458937198</v>
          </cell>
          <cell r="H1222">
            <v>0</v>
          </cell>
          <cell r="I1222">
            <v>0</v>
          </cell>
          <cell r="J1222">
            <v>0</v>
          </cell>
          <cell r="K1222">
            <v>0</v>
          </cell>
          <cell r="L1222">
            <v>0</v>
          </cell>
          <cell r="M1222">
            <v>0</v>
          </cell>
          <cell r="N1222">
            <v>0</v>
          </cell>
          <cell r="O1222">
            <v>0</v>
          </cell>
          <cell r="P1222">
            <v>0</v>
          </cell>
          <cell r="Q1222">
            <v>0</v>
          </cell>
          <cell r="R1222">
            <v>0</v>
          </cell>
          <cell r="S1222">
            <v>0</v>
          </cell>
          <cell r="T1222">
            <v>0</v>
          </cell>
          <cell r="U1222">
            <v>0</v>
          </cell>
          <cell r="V1222">
            <v>1.2882415458937198</v>
          </cell>
        </row>
        <row r="1223">
          <cell r="D1223" t="str">
            <v>CHINA-Direct Allocations from Other Business Lines (eg. FM, Chem), $M</v>
          </cell>
          <cell r="E1223">
            <v>0</v>
          </cell>
          <cell r="F1223">
            <v>0</v>
          </cell>
          <cell r="G1223">
            <v>0</v>
          </cell>
          <cell r="H1223">
            <v>0</v>
          </cell>
          <cell r="I1223">
            <v>0</v>
          </cell>
          <cell r="J1223">
            <v>0</v>
          </cell>
          <cell r="K1223">
            <v>0</v>
          </cell>
          <cell r="L1223">
            <v>0</v>
          </cell>
          <cell r="M1223">
            <v>0</v>
          </cell>
          <cell r="N1223">
            <v>0</v>
          </cell>
          <cell r="O1223">
            <v>0</v>
          </cell>
          <cell r="P1223">
            <v>0</v>
          </cell>
          <cell r="Q1223">
            <v>0</v>
          </cell>
          <cell r="R1223">
            <v>0</v>
          </cell>
          <cell r="S1223">
            <v>0</v>
          </cell>
          <cell r="T1223">
            <v>0</v>
          </cell>
          <cell r="U1223">
            <v>0</v>
          </cell>
          <cell r="V1223">
            <v>0</v>
          </cell>
        </row>
        <row r="1224">
          <cell r="D1224" t="str">
            <v>CHINA-Freight Cost, M$</v>
          </cell>
          <cell r="E1224">
            <v>0</v>
          </cell>
          <cell r="F1224">
            <v>7.3383623188405798</v>
          </cell>
          <cell r="G1224">
            <v>7.3383623188405798</v>
          </cell>
          <cell r="H1224">
            <v>0</v>
          </cell>
          <cell r="I1224">
            <v>0</v>
          </cell>
          <cell r="J1224">
            <v>0</v>
          </cell>
          <cell r="K1224">
            <v>0</v>
          </cell>
          <cell r="L1224">
            <v>0</v>
          </cell>
          <cell r="M1224">
            <v>0</v>
          </cell>
          <cell r="N1224">
            <v>0</v>
          </cell>
          <cell r="O1224">
            <v>0</v>
          </cell>
          <cell r="P1224">
            <v>0</v>
          </cell>
          <cell r="Q1224">
            <v>0</v>
          </cell>
          <cell r="R1224">
            <v>0</v>
          </cell>
          <cell r="S1224">
            <v>0</v>
          </cell>
          <cell r="T1224">
            <v>0</v>
          </cell>
          <cell r="U1224">
            <v>0</v>
          </cell>
          <cell r="V1224">
            <v>7.3383623188405798</v>
          </cell>
        </row>
        <row r="1225">
          <cell r="D1225" t="str">
            <v>CHINA-Other Direct OPEX, M$</v>
          </cell>
          <cell r="E1225">
            <v>2.4836473429951691</v>
          </cell>
          <cell r="F1225">
            <v>7.6086956521739135E-2</v>
          </cell>
          <cell r="G1225">
            <v>2.5597342995169083</v>
          </cell>
          <cell r="H1225">
            <v>0.32300000000000001</v>
          </cell>
          <cell r="I1225">
            <v>0.22500000000000001</v>
          </cell>
          <cell r="J1225">
            <v>0.14975845410628019</v>
          </cell>
          <cell r="K1225">
            <v>0</v>
          </cell>
          <cell r="L1225">
            <v>0.37475845410628017</v>
          </cell>
          <cell r="M1225">
            <v>1.4221999999999999</v>
          </cell>
          <cell r="N1225">
            <v>8.0799999999999997E-2</v>
          </cell>
          <cell r="O1225">
            <v>1.5029999999999999</v>
          </cell>
          <cell r="P1225">
            <v>9.4399999999999998E-2</v>
          </cell>
          <cell r="Q1225">
            <v>1.7577226062324384E-12</v>
          </cell>
          <cell r="R1225">
            <v>7.6999999999999999E-2</v>
          </cell>
          <cell r="S1225">
            <v>4.3999999999999997E-2</v>
          </cell>
          <cell r="T1225">
            <v>0.12100000000175772</v>
          </cell>
          <cell r="U1225">
            <v>0.44979999999999998</v>
          </cell>
          <cell r="V1225">
            <v>5.4256927536249453</v>
          </cell>
        </row>
        <row r="1226">
          <cell r="D1226" t="str">
            <v>CHINA-SQUEEZE OTHER DIRECT, M$</v>
          </cell>
          <cell r="E1226">
            <v>0</v>
          </cell>
          <cell r="F1226">
            <v>0</v>
          </cell>
          <cell r="G1226">
            <v>0</v>
          </cell>
          <cell r="H1226">
            <v>0</v>
          </cell>
          <cell r="I1226">
            <v>0</v>
          </cell>
          <cell r="J1226">
            <v>0</v>
          </cell>
          <cell r="K1226">
            <v>0</v>
          </cell>
          <cell r="L1226">
            <v>0</v>
          </cell>
          <cell r="M1226">
            <v>0</v>
          </cell>
          <cell r="N1226">
            <v>0</v>
          </cell>
          <cell r="O1226">
            <v>0</v>
          </cell>
          <cell r="P1226">
            <v>0</v>
          </cell>
          <cell r="Q1226">
            <v>0</v>
          </cell>
          <cell r="R1226">
            <v>0</v>
          </cell>
          <cell r="S1226">
            <v>0</v>
          </cell>
          <cell r="T1226">
            <v>0</v>
          </cell>
          <cell r="U1226">
            <v>-4.2650310000033613</v>
          </cell>
          <cell r="V1226">
            <v>-4.2650310000033613</v>
          </cell>
        </row>
        <row r="1227">
          <cell r="D1227" t="str">
            <v>CHINA-Total XOM and Contractor Headcount, YE#</v>
          </cell>
          <cell r="E1227">
            <v>206</v>
          </cell>
          <cell r="F1227">
            <v>35</v>
          </cell>
          <cell r="G1227">
            <v>241</v>
          </cell>
          <cell r="H1227">
            <v>62</v>
          </cell>
          <cell r="I1227">
            <v>0</v>
          </cell>
          <cell r="J1227">
            <v>17</v>
          </cell>
          <cell r="K1227">
            <v>0</v>
          </cell>
          <cell r="L1227">
            <v>17</v>
          </cell>
          <cell r="M1227">
            <v>214</v>
          </cell>
          <cell r="N1227">
            <v>15</v>
          </cell>
          <cell r="O1227">
            <v>229</v>
          </cell>
          <cell r="P1227">
            <v>8</v>
          </cell>
          <cell r="Q1227">
            <v>0</v>
          </cell>
          <cell r="R1227">
            <v>3</v>
          </cell>
          <cell r="S1227">
            <v>6</v>
          </cell>
          <cell r="T1227">
            <v>9</v>
          </cell>
          <cell r="U1227">
            <v>4</v>
          </cell>
          <cell r="V1227">
            <v>570</v>
          </cell>
        </row>
        <row r="1228">
          <cell r="D1228" t="str">
            <v>CHINA-Total XOM Headcount, YE, #</v>
          </cell>
          <cell r="E1228">
            <v>96</v>
          </cell>
          <cell r="F1228">
            <v>33</v>
          </cell>
          <cell r="G1228">
            <v>129</v>
          </cell>
          <cell r="H1228">
            <v>56</v>
          </cell>
          <cell r="I1228">
            <v>0</v>
          </cell>
          <cell r="J1228">
            <v>14</v>
          </cell>
          <cell r="K1228">
            <v>0</v>
          </cell>
          <cell r="L1228">
            <v>14</v>
          </cell>
          <cell r="M1228">
            <v>214</v>
          </cell>
          <cell r="N1228">
            <v>15</v>
          </cell>
          <cell r="O1228">
            <v>229</v>
          </cell>
          <cell r="P1228">
            <v>8</v>
          </cell>
          <cell r="Q1228">
            <v>0</v>
          </cell>
          <cell r="R1228">
            <v>3</v>
          </cell>
          <cell r="S1228">
            <v>6</v>
          </cell>
          <cell r="T1228">
            <v>9</v>
          </cell>
          <cell r="U1228">
            <v>4</v>
          </cell>
          <cell r="V1228">
            <v>449</v>
          </cell>
        </row>
        <row r="1229">
          <cell r="D1229" t="str">
            <v>CHINA-Contractor Headcount, YE, #</v>
          </cell>
          <cell r="E1229">
            <v>110</v>
          </cell>
          <cell r="F1229">
            <v>2</v>
          </cell>
          <cell r="G1229">
            <v>112</v>
          </cell>
          <cell r="H1229">
            <v>6</v>
          </cell>
          <cell r="I1229">
            <v>0</v>
          </cell>
          <cell r="J1229">
            <v>3</v>
          </cell>
          <cell r="K1229">
            <v>0</v>
          </cell>
          <cell r="L1229">
            <v>3</v>
          </cell>
          <cell r="M1229">
            <v>0</v>
          </cell>
          <cell r="N1229">
            <v>0</v>
          </cell>
          <cell r="O1229">
            <v>0</v>
          </cell>
          <cell r="P1229">
            <v>0</v>
          </cell>
          <cell r="Q1229">
            <v>0</v>
          </cell>
          <cell r="R1229">
            <v>0</v>
          </cell>
          <cell r="S1229">
            <v>0</v>
          </cell>
          <cell r="T1229">
            <v>0</v>
          </cell>
          <cell r="U1229">
            <v>0</v>
          </cell>
          <cell r="V1229">
            <v>121</v>
          </cell>
        </row>
        <row r="1230">
          <cell r="D1230" t="str">
            <v>GUAM-Total - Direct  Opex, M$</v>
          </cell>
          <cell r="E1230">
            <v>0</v>
          </cell>
          <cell r="F1230">
            <v>3.3000000000000006E-9</v>
          </cell>
          <cell r="G1230">
            <v>3.3000000000000006E-9</v>
          </cell>
          <cell r="H1230">
            <v>0</v>
          </cell>
          <cell r="I1230">
            <v>0</v>
          </cell>
          <cell r="J1230">
            <v>0</v>
          </cell>
          <cell r="K1230">
            <v>0</v>
          </cell>
          <cell r="L1230">
            <v>0</v>
          </cell>
          <cell r="M1230">
            <v>1.238</v>
          </cell>
          <cell r="N1230">
            <v>0.22</v>
          </cell>
          <cell r="O1230">
            <v>1.458</v>
          </cell>
          <cell r="P1230">
            <v>0</v>
          </cell>
          <cell r="Q1230">
            <v>0</v>
          </cell>
          <cell r="R1230">
            <v>0</v>
          </cell>
          <cell r="S1230">
            <v>0</v>
          </cell>
          <cell r="T1230">
            <v>0</v>
          </cell>
          <cell r="U1230">
            <v>3.3999999704548145E-8</v>
          </cell>
          <cell r="V1230">
            <v>1.4580000372999997</v>
          </cell>
        </row>
        <row r="1231">
          <cell r="D1231" t="str">
            <v>GUAM-Total - Salaries, Wage and Benefits, M$</v>
          </cell>
          <cell r="E1231">
            <v>0</v>
          </cell>
          <cell r="F1231">
            <v>0</v>
          </cell>
          <cell r="G1231">
            <v>0</v>
          </cell>
          <cell r="H1231">
            <v>0</v>
          </cell>
          <cell r="I1231">
            <v>0</v>
          </cell>
          <cell r="J1231">
            <v>0</v>
          </cell>
          <cell r="K1231">
            <v>0</v>
          </cell>
          <cell r="L1231">
            <v>0</v>
          </cell>
          <cell r="M1231">
            <v>0</v>
          </cell>
          <cell r="N1231">
            <v>0</v>
          </cell>
          <cell r="O1231">
            <v>0</v>
          </cell>
          <cell r="P1231">
            <v>0</v>
          </cell>
          <cell r="Q1231">
            <v>0</v>
          </cell>
          <cell r="R1231">
            <v>0</v>
          </cell>
          <cell r="S1231">
            <v>0</v>
          </cell>
          <cell r="T1231">
            <v>0</v>
          </cell>
          <cell r="U1231">
            <v>0</v>
          </cell>
          <cell r="V1231">
            <v>0</v>
          </cell>
        </row>
        <row r="1232">
          <cell r="D1232" t="str">
            <v>GUAM-Total - XOM Employee SWB, M$</v>
          </cell>
          <cell r="E1232">
            <v>0</v>
          </cell>
          <cell r="F1232">
            <v>0</v>
          </cell>
          <cell r="G1232">
            <v>0</v>
          </cell>
          <cell r="H1232">
            <v>0</v>
          </cell>
          <cell r="I1232">
            <v>0</v>
          </cell>
          <cell r="J1232">
            <v>0</v>
          </cell>
          <cell r="K1232">
            <v>0</v>
          </cell>
          <cell r="L1232">
            <v>0</v>
          </cell>
          <cell r="M1232">
            <v>0</v>
          </cell>
          <cell r="N1232">
            <v>0</v>
          </cell>
          <cell r="O1232">
            <v>0</v>
          </cell>
          <cell r="P1232">
            <v>0</v>
          </cell>
          <cell r="Q1232">
            <v>0</v>
          </cell>
          <cell r="R1232">
            <v>0</v>
          </cell>
          <cell r="S1232">
            <v>0</v>
          </cell>
          <cell r="T1232">
            <v>0</v>
          </cell>
          <cell r="U1232">
            <v>0</v>
          </cell>
          <cell r="V1232">
            <v>0</v>
          </cell>
        </row>
        <row r="1233">
          <cell r="D1233" t="str">
            <v>GUAM-Total - Contract Employee SWB, M$</v>
          </cell>
          <cell r="E1233">
            <v>0</v>
          </cell>
          <cell r="F1233">
            <v>0</v>
          </cell>
          <cell r="G1233">
            <v>0</v>
          </cell>
          <cell r="H1233">
            <v>0</v>
          </cell>
          <cell r="I1233">
            <v>0</v>
          </cell>
          <cell r="J1233">
            <v>0</v>
          </cell>
          <cell r="K1233">
            <v>0</v>
          </cell>
          <cell r="L1233">
            <v>0</v>
          </cell>
          <cell r="M1233">
            <v>0</v>
          </cell>
          <cell r="N1233">
            <v>0</v>
          </cell>
          <cell r="O1233">
            <v>0</v>
          </cell>
          <cell r="P1233">
            <v>0</v>
          </cell>
          <cell r="Q1233">
            <v>0</v>
          </cell>
          <cell r="R1233">
            <v>0</v>
          </cell>
          <cell r="S1233">
            <v>0</v>
          </cell>
          <cell r="T1233">
            <v>0</v>
          </cell>
          <cell r="U1233">
            <v>0</v>
          </cell>
          <cell r="V1233">
            <v>0</v>
          </cell>
        </row>
        <row r="1234">
          <cell r="D1234" t="str">
            <v>GUAM-Total - Employee Expenses (T&amp;E), M$</v>
          </cell>
          <cell r="E1234">
            <v>0</v>
          </cell>
          <cell r="F1234">
            <v>0</v>
          </cell>
          <cell r="G1234">
            <v>0</v>
          </cell>
          <cell r="H1234">
            <v>0</v>
          </cell>
          <cell r="I1234">
            <v>0</v>
          </cell>
          <cell r="J1234">
            <v>0</v>
          </cell>
          <cell r="K1234">
            <v>0</v>
          </cell>
          <cell r="L1234">
            <v>0</v>
          </cell>
          <cell r="M1234">
            <v>0</v>
          </cell>
          <cell r="N1234">
            <v>0</v>
          </cell>
          <cell r="O1234">
            <v>0</v>
          </cell>
          <cell r="P1234">
            <v>0</v>
          </cell>
          <cell r="Q1234">
            <v>0</v>
          </cell>
          <cell r="R1234">
            <v>0</v>
          </cell>
          <cell r="S1234">
            <v>0</v>
          </cell>
          <cell r="T1234">
            <v>0</v>
          </cell>
          <cell r="U1234">
            <v>0</v>
          </cell>
          <cell r="V1234">
            <v>0</v>
          </cell>
        </row>
        <row r="1235">
          <cell r="D1235" t="str">
            <v>GUAM-Total - Training Expenses, M$</v>
          </cell>
          <cell r="E1235">
            <v>0</v>
          </cell>
          <cell r="F1235">
            <v>0</v>
          </cell>
          <cell r="G1235">
            <v>0</v>
          </cell>
          <cell r="H1235">
            <v>0</v>
          </cell>
          <cell r="I1235">
            <v>0</v>
          </cell>
          <cell r="J1235">
            <v>0</v>
          </cell>
          <cell r="K1235">
            <v>0</v>
          </cell>
          <cell r="L1235">
            <v>0</v>
          </cell>
          <cell r="M1235">
            <v>0</v>
          </cell>
          <cell r="N1235">
            <v>0</v>
          </cell>
          <cell r="O1235">
            <v>0</v>
          </cell>
          <cell r="P1235">
            <v>0</v>
          </cell>
          <cell r="Q1235">
            <v>0</v>
          </cell>
          <cell r="R1235">
            <v>0</v>
          </cell>
          <cell r="S1235">
            <v>0</v>
          </cell>
          <cell r="T1235">
            <v>0</v>
          </cell>
          <cell r="U1235">
            <v>0</v>
          </cell>
          <cell r="V1235">
            <v>0</v>
          </cell>
        </row>
        <row r="1236">
          <cell r="D1236" t="str">
            <v>GUAM-Total - Consultancy/Professional Fees, M$</v>
          </cell>
          <cell r="E1236">
            <v>0</v>
          </cell>
          <cell r="F1236">
            <v>0</v>
          </cell>
          <cell r="G1236">
            <v>0</v>
          </cell>
          <cell r="H1236">
            <v>0</v>
          </cell>
          <cell r="I1236">
            <v>0</v>
          </cell>
          <cell r="J1236">
            <v>0</v>
          </cell>
          <cell r="K1236">
            <v>0</v>
          </cell>
          <cell r="L1236">
            <v>0</v>
          </cell>
          <cell r="M1236">
            <v>0</v>
          </cell>
          <cell r="N1236">
            <v>0</v>
          </cell>
          <cell r="O1236">
            <v>0</v>
          </cell>
          <cell r="P1236">
            <v>0</v>
          </cell>
          <cell r="Q1236">
            <v>0</v>
          </cell>
          <cell r="R1236">
            <v>0</v>
          </cell>
          <cell r="S1236">
            <v>0</v>
          </cell>
          <cell r="T1236">
            <v>0</v>
          </cell>
          <cell r="U1236">
            <v>0</v>
          </cell>
          <cell r="V1236">
            <v>0</v>
          </cell>
        </row>
        <row r="1237">
          <cell r="D1237" t="str">
            <v>GUAM-Advertising and Promotions, M$</v>
          </cell>
          <cell r="E1237">
            <v>0</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cell r="S1237">
            <v>0</v>
          </cell>
          <cell r="T1237">
            <v>0</v>
          </cell>
          <cell r="U1237">
            <v>0</v>
          </cell>
          <cell r="V1237">
            <v>0</v>
          </cell>
        </row>
        <row r="1238">
          <cell r="D1238" t="str">
            <v>GUAM-Maintenance and Repairs, M$</v>
          </cell>
          <cell r="E1238">
            <v>0</v>
          </cell>
          <cell r="F1238">
            <v>0</v>
          </cell>
          <cell r="G1238">
            <v>0</v>
          </cell>
          <cell r="H1238">
            <v>0</v>
          </cell>
          <cell r="I1238">
            <v>0</v>
          </cell>
          <cell r="J1238">
            <v>0</v>
          </cell>
          <cell r="K1238">
            <v>0</v>
          </cell>
          <cell r="L1238">
            <v>0</v>
          </cell>
          <cell r="M1238">
            <v>0</v>
          </cell>
          <cell r="N1238">
            <v>0</v>
          </cell>
          <cell r="O1238">
            <v>0</v>
          </cell>
          <cell r="P1238">
            <v>0</v>
          </cell>
          <cell r="Q1238">
            <v>0</v>
          </cell>
          <cell r="R1238">
            <v>0</v>
          </cell>
          <cell r="S1238">
            <v>0</v>
          </cell>
          <cell r="T1238">
            <v>0</v>
          </cell>
          <cell r="U1238">
            <v>0</v>
          </cell>
          <cell r="V1238">
            <v>0</v>
          </cell>
        </row>
        <row r="1239">
          <cell r="D1239" t="str">
            <v>GUAM-Depreciation, M$</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v>0</v>
          </cell>
          <cell r="V1239">
            <v>0</v>
          </cell>
        </row>
        <row r="1240">
          <cell r="D1240" t="str">
            <v>GUAM-Energy, M$</v>
          </cell>
          <cell r="E1240">
            <v>0</v>
          </cell>
          <cell r="F1240">
            <v>0</v>
          </cell>
          <cell r="G1240">
            <v>0</v>
          </cell>
          <cell r="H1240">
            <v>0</v>
          </cell>
          <cell r="I1240">
            <v>0</v>
          </cell>
          <cell r="J1240">
            <v>0</v>
          </cell>
          <cell r="K1240">
            <v>0</v>
          </cell>
          <cell r="L1240">
            <v>0</v>
          </cell>
          <cell r="M1240">
            <v>0</v>
          </cell>
          <cell r="N1240">
            <v>0</v>
          </cell>
          <cell r="O1240">
            <v>0</v>
          </cell>
          <cell r="P1240">
            <v>0</v>
          </cell>
          <cell r="Q1240">
            <v>0</v>
          </cell>
          <cell r="R1240">
            <v>0</v>
          </cell>
          <cell r="S1240">
            <v>0</v>
          </cell>
          <cell r="T1240">
            <v>0</v>
          </cell>
          <cell r="U1240">
            <v>0</v>
          </cell>
          <cell r="V1240">
            <v>0</v>
          </cell>
        </row>
        <row r="1241">
          <cell r="D1241" t="str">
            <v>GUAM-Direct Allocations from Other Business Lines (eg. FM, Chem), $M</v>
          </cell>
          <cell r="E1241">
            <v>0</v>
          </cell>
          <cell r="F1241">
            <v>0</v>
          </cell>
          <cell r="G1241">
            <v>0</v>
          </cell>
          <cell r="H1241">
            <v>0</v>
          </cell>
          <cell r="I1241">
            <v>0</v>
          </cell>
          <cell r="J1241">
            <v>0</v>
          </cell>
          <cell r="K1241">
            <v>0</v>
          </cell>
          <cell r="L1241">
            <v>0</v>
          </cell>
          <cell r="M1241">
            <v>0</v>
          </cell>
          <cell r="N1241">
            <v>0</v>
          </cell>
          <cell r="O1241">
            <v>0</v>
          </cell>
          <cell r="P1241">
            <v>0</v>
          </cell>
          <cell r="Q1241">
            <v>0</v>
          </cell>
          <cell r="R1241">
            <v>0</v>
          </cell>
          <cell r="S1241">
            <v>0</v>
          </cell>
          <cell r="T1241">
            <v>0</v>
          </cell>
          <cell r="U1241">
            <v>0</v>
          </cell>
          <cell r="V1241">
            <v>0</v>
          </cell>
        </row>
        <row r="1242">
          <cell r="D1242" t="str">
            <v>GUAM-Freight Cost, M$</v>
          </cell>
          <cell r="E1242">
            <v>0</v>
          </cell>
          <cell r="F1242">
            <v>3.3000000000000006E-9</v>
          </cell>
          <cell r="G1242">
            <v>3.3000000000000006E-9</v>
          </cell>
          <cell r="H1242">
            <v>0</v>
          </cell>
          <cell r="I1242">
            <v>0</v>
          </cell>
          <cell r="J1242">
            <v>0</v>
          </cell>
          <cell r="K1242">
            <v>0</v>
          </cell>
          <cell r="L1242">
            <v>0</v>
          </cell>
          <cell r="M1242">
            <v>0</v>
          </cell>
          <cell r="N1242">
            <v>0</v>
          </cell>
          <cell r="O1242">
            <v>0</v>
          </cell>
          <cell r="P1242">
            <v>0</v>
          </cell>
          <cell r="Q1242">
            <v>0</v>
          </cell>
          <cell r="R1242">
            <v>0</v>
          </cell>
          <cell r="S1242">
            <v>0</v>
          </cell>
          <cell r="T1242">
            <v>0</v>
          </cell>
          <cell r="U1242">
            <v>0</v>
          </cell>
          <cell r="V1242">
            <v>3.3000000000000006E-9</v>
          </cell>
        </row>
        <row r="1243">
          <cell r="D1243" t="str">
            <v>GUAM-Other Direct OPEX, M$</v>
          </cell>
          <cell r="E1243">
            <v>0</v>
          </cell>
          <cell r="F1243">
            <v>0</v>
          </cell>
          <cell r="G1243">
            <v>0</v>
          </cell>
          <cell r="H1243">
            <v>0</v>
          </cell>
          <cell r="I1243">
            <v>0</v>
          </cell>
          <cell r="J1243">
            <v>0</v>
          </cell>
          <cell r="K1243">
            <v>0</v>
          </cell>
          <cell r="L1243">
            <v>0</v>
          </cell>
          <cell r="M1243">
            <v>1.238</v>
          </cell>
          <cell r="N1243">
            <v>0.22</v>
          </cell>
          <cell r="O1243">
            <v>1.458</v>
          </cell>
          <cell r="P1243">
            <v>0</v>
          </cell>
          <cell r="Q1243">
            <v>0</v>
          </cell>
          <cell r="R1243">
            <v>0</v>
          </cell>
          <cell r="S1243">
            <v>0</v>
          </cell>
          <cell r="T1243">
            <v>0</v>
          </cell>
          <cell r="U1243">
            <v>0</v>
          </cell>
          <cell r="V1243">
            <v>1.458</v>
          </cell>
        </row>
        <row r="1244">
          <cell r="D1244" t="str">
            <v>GUAM-SQUEEZE OTHER DIRECT, M$</v>
          </cell>
          <cell r="E1244">
            <v>0</v>
          </cell>
          <cell r="F1244">
            <v>0</v>
          </cell>
          <cell r="G1244">
            <v>0</v>
          </cell>
          <cell r="H1244">
            <v>0</v>
          </cell>
          <cell r="I1244">
            <v>0</v>
          </cell>
          <cell r="J1244">
            <v>0</v>
          </cell>
          <cell r="K1244">
            <v>0</v>
          </cell>
          <cell r="L1244">
            <v>0</v>
          </cell>
          <cell r="M1244">
            <v>0</v>
          </cell>
          <cell r="N1244">
            <v>0</v>
          </cell>
          <cell r="O1244">
            <v>0</v>
          </cell>
          <cell r="P1244">
            <v>0</v>
          </cell>
          <cell r="Q1244">
            <v>0</v>
          </cell>
          <cell r="R1244">
            <v>0</v>
          </cell>
          <cell r="S1244">
            <v>0</v>
          </cell>
          <cell r="T1244">
            <v>0</v>
          </cell>
          <cell r="U1244">
            <v>3.3999999704548145E-8</v>
          </cell>
          <cell r="V1244">
            <v>3.3999999704548145E-8</v>
          </cell>
        </row>
        <row r="1245">
          <cell r="D1245" t="str">
            <v>GUAM-Total XOM and Contractor Headcount, YE#</v>
          </cell>
          <cell r="E1245">
            <v>0</v>
          </cell>
          <cell r="F1245">
            <v>0</v>
          </cell>
          <cell r="G1245">
            <v>0</v>
          </cell>
          <cell r="H1245">
            <v>0</v>
          </cell>
          <cell r="I1245">
            <v>0</v>
          </cell>
          <cell r="J1245">
            <v>0</v>
          </cell>
          <cell r="K1245">
            <v>0</v>
          </cell>
          <cell r="L1245">
            <v>0</v>
          </cell>
          <cell r="M1245">
            <v>0</v>
          </cell>
          <cell r="N1245">
            <v>0</v>
          </cell>
          <cell r="O1245">
            <v>0</v>
          </cell>
          <cell r="P1245">
            <v>0</v>
          </cell>
          <cell r="Q1245">
            <v>0</v>
          </cell>
          <cell r="R1245">
            <v>0</v>
          </cell>
          <cell r="S1245">
            <v>0</v>
          </cell>
          <cell r="T1245">
            <v>0</v>
          </cell>
          <cell r="U1245">
            <v>0</v>
          </cell>
          <cell r="V1245">
            <v>0</v>
          </cell>
        </row>
        <row r="1246">
          <cell r="D1246" t="str">
            <v>GUAM-Total XOM Headcount, YE, #</v>
          </cell>
          <cell r="E1246">
            <v>0</v>
          </cell>
          <cell r="F1246">
            <v>0</v>
          </cell>
          <cell r="G1246">
            <v>0</v>
          </cell>
          <cell r="H1246">
            <v>0</v>
          </cell>
          <cell r="I1246">
            <v>0</v>
          </cell>
          <cell r="J1246">
            <v>0</v>
          </cell>
          <cell r="K1246">
            <v>0</v>
          </cell>
          <cell r="L1246">
            <v>0</v>
          </cell>
          <cell r="M1246">
            <v>0</v>
          </cell>
          <cell r="N1246">
            <v>0</v>
          </cell>
          <cell r="O1246">
            <v>0</v>
          </cell>
          <cell r="P1246">
            <v>0</v>
          </cell>
          <cell r="Q1246">
            <v>0</v>
          </cell>
          <cell r="R1246">
            <v>0</v>
          </cell>
          <cell r="S1246">
            <v>0</v>
          </cell>
          <cell r="T1246">
            <v>0</v>
          </cell>
          <cell r="U1246">
            <v>0</v>
          </cell>
          <cell r="V1246">
            <v>0</v>
          </cell>
        </row>
        <row r="1247">
          <cell r="D1247" t="str">
            <v>GUAM-Contractor Headcount, YE, #</v>
          </cell>
          <cell r="E1247">
            <v>0</v>
          </cell>
          <cell r="F1247">
            <v>0</v>
          </cell>
          <cell r="G1247">
            <v>0</v>
          </cell>
          <cell r="H1247">
            <v>0</v>
          </cell>
          <cell r="I1247">
            <v>0</v>
          </cell>
          <cell r="J1247">
            <v>0</v>
          </cell>
          <cell r="K1247">
            <v>0</v>
          </cell>
          <cell r="L1247">
            <v>0</v>
          </cell>
          <cell r="M1247">
            <v>0</v>
          </cell>
          <cell r="N1247">
            <v>0</v>
          </cell>
          <cell r="O1247">
            <v>0</v>
          </cell>
          <cell r="P1247">
            <v>0</v>
          </cell>
          <cell r="Q1247">
            <v>0</v>
          </cell>
          <cell r="R1247">
            <v>0</v>
          </cell>
          <cell r="S1247">
            <v>0</v>
          </cell>
          <cell r="T1247">
            <v>0</v>
          </cell>
          <cell r="U1247">
            <v>0</v>
          </cell>
          <cell r="V1247">
            <v>0</v>
          </cell>
        </row>
        <row r="1248">
          <cell r="D1248" t="str">
            <v>INDIA-Total - Direct  Opex, M$</v>
          </cell>
          <cell r="E1248">
            <v>-3.4694469519536142E-18</v>
          </cell>
          <cell r="F1248">
            <v>3.7275410385259633</v>
          </cell>
          <cell r="G1248">
            <v>3.7275410385259633</v>
          </cell>
          <cell r="H1248">
            <v>0.17099999999999999</v>
          </cell>
          <cell r="I1248">
            <v>0</v>
          </cell>
          <cell r="J1248">
            <v>3.9154103852596316E-2</v>
          </cell>
          <cell r="K1248">
            <v>0</v>
          </cell>
          <cell r="L1248">
            <v>3.9154103852596316E-2</v>
          </cell>
          <cell r="M1248">
            <v>4.5289999999999999</v>
          </cell>
          <cell r="N1248">
            <v>0.17499999999999999</v>
          </cell>
          <cell r="O1248">
            <v>4.7040000000000006</v>
          </cell>
          <cell r="P1248">
            <v>0.18099999999999999</v>
          </cell>
          <cell r="Q1248">
            <v>0</v>
          </cell>
          <cell r="R1248">
            <v>3.3000000000000002E-2</v>
          </cell>
          <cell r="S1248">
            <v>0</v>
          </cell>
          <cell r="T1248">
            <v>3.3000000000000002E-2</v>
          </cell>
          <cell r="U1248">
            <v>1.2539598576214355</v>
          </cell>
          <cell r="V1248">
            <v>10.109654999999997</v>
          </cell>
        </row>
        <row r="1249">
          <cell r="D1249" t="str">
            <v>INDIA-Total - Salaries, Wage and Benefits, M$</v>
          </cell>
          <cell r="E1249">
            <v>0</v>
          </cell>
          <cell r="F1249">
            <v>0.27317839195979904</v>
          </cell>
          <cell r="G1249">
            <v>0.27317839195979904</v>
          </cell>
          <cell r="H1249">
            <v>0.127</v>
          </cell>
          <cell r="I1249">
            <v>0</v>
          </cell>
          <cell r="J1249">
            <v>3.1825795644891124E-2</v>
          </cell>
          <cell r="K1249">
            <v>0</v>
          </cell>
          <cell r="L1249">
            <v>3.1825795644891124E-2</v>
          </cell>
          <cell r="M1249">
            <v>1.387</v>
          </cell>
          <cell r="N1249">
            <v>8.4000000000000005E-2</v>
          </cell>
          <cell r="O1249">
            <v>1.4710000000000001</v>
          </cell>
          <cell r="P1249">
            <v>0.13100000000000001</v>
          </cell>
          <cell r="Q1249">
            <v>0</v>
          </cell>
          <cell r="R1249">
            <v>2.3E-2</v>
          </cell>
          <cell r="S1249">
            <v>0</v>
          </cell>
          <cell r="T1249">
            <v>2.3E-2</v>
          </cell>
          <cell r="U1249">
            <v>0.52300000000000002</v>
          </cell>
          <cell r="V1249">
            <v>2.5800041876046906</v>
          </cell>
        </row>
        <row r="1250">
          <cell r="D1250" t="str">
            <v>INDIA-Total - XOM Employee SWB, M$</v>
          </cell>
          <cell r="E1250">
            <v>0</v>
          </cell>
          <cell r="F1250">
            <v>0.26061557788944728</v>
          </cell>
          <cell r="G1250">
            <v>0.26061557788944728</v>
          </cell>
          <cell r="H1250">
            <v>0.115</v>
          </cell>
          <cell r="I1250">
            <v>0</v>
          </cell>
          <cell r="J1250">
            <v>3.1825795644891124E-2</v>
          </cell>
          <cell r="K1250">
            <v>0</v>
          </cell>
          <cell r="L1250">
            <v>3.1825795644891124E-2</v>
          </cell>
          <cell r="M1250">
            <v>1.3780000000000001</v>
          </cell>
          <cell r="N1250">
            <v>8.2000000000000003E-2</v>
          </cell>
          <cell r="O1250">
            <v>1.46</v>
          </cell>
          <cell r="P1250">
            <v>0.13100000000000001</v>
          </cell>
          <cell r="Q1250">
            <v>0</v>
          </cell>
          <cell r="R1250">
            <v>2.3E-2</v>
          </cell>
          <cell r="S1250">
            <v>0</v>
          </cell>
          <cell r="T1250">
            <v>2.3E-2</v>
          </cell>
          <cell r="U1250">
            <v>0.52300000000000002</v>
          </cell>
          <cell r="V1250">
            <v>2.544441373534339</v>
          </cell>
        </row>
        <row r="1251">
          <cell r="D1251" t="str">
            <v>INDIA-Total - Contract Employee SWB, M$</v>
          </cell>
          <cell r="E1251">
            <v>0</v>
          </cell>
          <cell r="F1251">
            <v>1.2562814070351759E-2</v>
          </cell>
          <cell r="G1251">
            <v>1.2562814070351759E-2</v>
          </cell>
          <cell r="H1251">
            <v>1.2E-2</v>
          </cell>
          <cell r="I1251">
            <v>0</v>
          </cell>
          <cell r="J1251">
            <v>0</v>
          </cell>
          <cell r="K1251">
            <v>0</v>
          </cell>
          <cell r="L1251">
            <v>0</v>
          </cell>
          <cell r="M1251">
            <v>9.0000000000000011E-3</v>
          </cell>
          <cell r="N1251">
            <v>2E-3</v>
          </cell>
          <cell r="O1251">
            <v>1.1000000000000001E-2</v>
          </cell>
          <cell r="P1251">
            <v>0</v>
          </cell>
          <cell r="Q1251">
            <v>0</v>
          </cell>
          <cell r="R1251">
            <v>0</v>
          </cell>
          <cell r="S1251">
            <v>0</v>
          </cell>
          <cell r="T1251">
            <v>0</v>
          </cell>
          <cell r="U1251">
            <v>0</v>
          </cell>
          <cell r="V1251">
            <v>3.5562814070351764E-2</v>
          </cell>
        </row>
        <row r="1252">
          <cell r="D1252" t="str">
            <v>INDIA-Total - Employee Expenses (T&amp;E), M$</v>
          </cell>
          <cell r="E1252">
            <v>2.8203517587939698E-2</v>
          </cell>
          <cell r="F1252">
            <v>3.6400753768844218E-2</v>
          </cell>
          <cell r="G1252">
            <v>6.4604271356783913E-2</v>
          </cell>
          <cell r="H1252">
            <v>2.8000000000000001E-2</v>
          </cell>
          <cell r="I1252">
            <v>0</v>
          </cell>
          <cell r="J1252">
            <v>0</v>
          </cell>
          <cell r="K1252">
            <v>0</v>
          </cell>
          <cell r="L1252">
            <v>0</v>
          </cell>
          <cell r="M1252">
            <v>0.58100000000000007</v>
          </cell>
          <cell r="N1252">
            <v>4.4999999999999998E-2</v>
          </cell>
          <cell r="O1252">
            <v>0.62600000000000011</v>
          </cell>
          <cell r="P1252">
            <v>4.5999999999999999E-2</v>
          </cell>
          <cell r="Q1252">
            <v>0</v>
          </cell>
          <cell r="R1252">
            <v>8.9999999999999993E-3</v>
          </cell>
          <cell r="S1252">
            <v>0</v>
          </cell>
          <cell r="T1252">
            <v>8.9999999999999993E-3</v>
          </cell>
          <cell r="U1252">
            <v>6.2E-2</v>
          </cell>
          <cell r="V1252">
            <v>0.83560427135678417</v>
          </cell>
        </row>
        <row r="1253">
          <cell r="D1253" t="str">
            <v>INDIA-Total - Training Expenses, M$</v>
          </cell>
          <cell r="E1253">
            <v>2.9941373534338356E-3</v>
          </cell>
          <cell r="F1253">
            <v>3.6400753768844218E-2</v>
          </cell>
          <cell r="G1253">
            <v>3.9394891122278057E-2</v>
          </cell>
          <cell r="H1253">
            <v>0</v>
          </cell>
          <cell r="I1253">
            <v>0</v>
          </cell>
          <cell r="J1253">
            <v>0</v>
          </cell>
          <cell r="K1253">
            <v>0</v>
          </cell>
          <cell r="L1253">
            <v>0</v>
          </cell>
          <cell r="M1253">
            <v>0.04</v>
          </cell>
          <cell r="N1253">
            <v>0</v>
          </cell>
          <cell r="O1253">
            <v>0.04</v>
          </cell>
          <cell r="P1253">
            <v>0</v>
          </cell>
          <cell r="Q1253">
            <v>0</v>
          </cell>
          <cell r="R1253">
            <v>0</v>
          </cell>
          <cell r="S1253">
            <v>0</v>
          </cell>
          <cell r="T1253">
            <v>0</v>
          </cell>
          <cell r="U1253">
            <v>2.1000000000000001E-2</v>
          </cell>
          <cell r="V1253">
            <v>0.10039489112227806</v>
          </cell>
        </row>
        <row r="1254">
          <cell r="D1254" t="str">
            <v>INDIA-Total - Consultancy/Professional Fees, M$</v>
          </cell>
          <cell r="E1254">
            <v>0</v>
          </cell>
          <cell r="F1254">
            <v>0</v>
          </cell>
          <cell r="G1254">
            <v>0</v>
          </cell>
          <cell r="H1254">
            <v>0</v>
          </cell>
          <cell r="I1254">
            <v>0</v>
          </cell>
          <cell r="J1254">
            <v>0</v>
          </cell>
          <cell r="K1254">
            <v>0</v>
          </cell>
          <cell r="L1254">
            <v>0</v>
          </cell>
          <cell r="M1254">
            <v>0</v>
          </cell>
          <cell r="N1254">
            <v>1E-3</v>
          </cell>
          <cell r="O1254">
            <v>1E-3</v>
          </cell>
          <cell r="P1254">
            <v>0</v>
          </cell>
          <cell r="Q1254">
            <v>0</v>
          </cell>
          <cell r="R1254">
            <v>0</v>
          </cell>
          <cell r="S1254">
            <v>0</v>
          </cell>
          <cell r="T1254">
            <v>0</v>
          </cell>
          <cell r="U1254">
            <v>0.16300000000000001</v>
          </cell>
          <cell r="V1254">
            <v>0.16400000000000001</v>
          </cell>
        </row>
        <row r="1255">
          <cell r="D1255" t="str">
            <v>INDIA-Advertising and Promotions, M$</v>
          </cell>
          <cell r="E1255">
            <v>0</v>
          </cell>
          <cell r="F1255">
            <v>0</v>
          </cell>
          <cell r="G1255">
            <v>0</v>
          </cell>
          <cell r="H1255">
            <v>0</v>
          </cell>
          <cell r="I1255">
            <v>0</v>
          </cell>
          <cell r="J1255">
            <v>0</v>
          </cell>
          <cell r="K1255">
            <v>0</v>
          </cell>
          <cell r="L1255">
            <v>0</v>
          </cell>
          <cell r="M1255">
            <v>1.173</v>
          </cell>
          <cell r="N1255">
            <v>0</v>
          </cell>
          <cell r="O1255">
            <v>1.173</v>
          </cell>
          <cell r="P1255">
            <v>0</v>
          </cell>
          <cell r="Q1255">
            <v>0</v>
          </cell>
          <cell r="R1255">
            <v>0</v>
          </cell>
          <cell r="S1255">
            <v>0</v>
          </cell>
          <cell r="T1255">
            <v>0</v>
          </cell>
          <cell r="U1255">
            <v>0</v>
          </cell>
          <cell r="V1255">
            <v>1.173</v>
          </cell>
        </row>
        <row r="1256">
          <cell r="D1256" t="str">
            <v>INDIA-Maintenance and Repairs, M$</v>
          </cell>
          <cell r="E1256">
            <v>0</v>
          </cell>
          <cell r="F1256">
            <v>0</v>
          </cell>
          <cell r="G1256">
            <v>0</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v>0</v>
          </cell>
        </row>
        <row r="1257">
          <cell r="D1257" t="str">
            <v>INDIA-Depreciation, M$</v>
          </cell>
          <cell r="E1257">
            <v>0</v>
          </cell>
          <cell r="F1257">
            <v>0</v>
          </cell>
          <cell r="G1257">
            <v>0</v>
          </cell>
          <cell r="H1257">
            <v>0</v>
          </cell>
          <cell r="I1257">
            <v>0</v>
          </cell>
          <cell r="J1257">
            <v>0</v>
          </cell>
          <cell r="K1257">
            <v>0</v>
          </cell>
          <cell r="L1257">
            <v>0</v>
          </cell>
          <cell r="M1257">
            <v>0.223</v>
          </cell>
          <cell r="N1257">
            <v>0</v>
          </cell>
          <cell r="O1257">
            <v>0.223</v>
          </cell>
          <cell r="P1257">
            <v>0</v>
          </cell>
          <cell r="Q1257">
            <v>0</v>
          </cell>
          <cell r="R1257">
            <v>0</v>
          </cell>
          <cell r="S1257">
            <v>0</v>
          </cell>
          <cell r="T1257">
            <v>0</v>
          </cell>
          <cell r="U1257">
            <v>0</v>
          </cell>
          <cell r="V1257">
            <v>0.223</v>
          </cell>
        </row>
        <row r="1258">
          <cell r="D1258" t="str">
            <v>INDIA-Energy, M$</v>
          </cell>
          <cell r="E1258">
            <v>0</v>
          </cell>
          <cell r="F1258">
            <v>0</v>
          </cell>
          <cell r="G1258">
            <v>0</v>
          </cell>
          <cell r="H1258">
            <v>0</v>
          </cell>
          <cell r="I1258">
            <v>0</v>
          </cell>
          <cell r="J1258">
            <v>0</v>
          </cell>
          <cell r="K1258">
            <v>0</v>
          </cell>
          <cell r="L1258">
            <v>0</v>
          </cell>
          <cell r="M1258">
            <v>0</v>
          </cell>
          <cell r="N1258">
            <v>0</v>
          </cell>
          <cell r="O1258">
            <v>0</v>
          </cell>
          <cell r="P1258">
            <v>0</v>
          </cell>
          <cell r="Q1258">
            <v>0</v>
          </cell>
          <cell r="R1258">
            <v>0</v>
          </cell>
          <cell r="S1258">
            <v>0</v>
          </cell>
          <cell r="T1258">
            <v>0</v>
          </cell>
          <cell r="U1258">
            <v>0</v>
          </cell>
          <cell r="V1258">
            <v>0</v>
          </cell>
        </row>
        <row r="1259">
          <cell r="D1259" t="str">
            <v>INDIA-Direct Allocations from Other Business Lines (eg. FM, Chem), $M</v>
          </cell>
          <cell r="E1259">
            <v>0</v>
          </cell>
          <cell r="F1259">
            <v>0</v>
          </cell>
          <cell r="G1259">
            <v>0</v>
          </cell>
          <cell r="H1259">
            <v>0</v>
          </cell>
          <cell r="I1259">
            <v>0</v>
          </cell>
          <cell r="J1259">
            <v>0</v>
          </cell>
          <cell r="K1259">
            <v>0</v>
          </cell>
          <cell r="L1259">
            <v>0</v>
          </cell>
          <cell r="M1259">
            <v>0</v>
          </cell>
          <cell r="N1259">
            <v>0</v>
          </cell>
          <cell r="O1259">
            <v>0</v>
          </cell>
          <cell r="P1259">
            <v>0</v>
          </cell>
          <cell r="Q1259">
            <v>0</v>
          </cell>
          <cell r="R1259">
            <v>0</v>
          </cell>
          <cell r="S1259">
            <v>0</v>
          </cell>
          <cell r="T1259">
            <v>0</v>
          </cell>
          <cell r="U1259">
            <v>0</v>
          </cell>
          <cell r="V1259">
            <v>0</v>
          </cell>
        </row>
        <row r="1260">
          <cell r="D1260" t="str">
            <v>INDIA-Freight Cost, M$</v>
          </cell>
          <cell r="E1260">
            <v>0</v>
          </cell>
          <cell r="F1260">
            <v>1.3131984924623112</v>
          </cell>
          <cell r="G1260">
            <v>1.3131984924623112</v>
          </cell>
          <cell r="H1260">
            <v>0</v>
          </cell>
          <cell r="I1260">
            <v>0</v>
          </cell>
          <cell r="J1260">
            <v>0</v>
          </cell>
          <cell r="K1260">
            <v>0</v>
          </cell>
          <cell r="L1260">
            <v>0</v>
          </cell>
          <cell r="M1260">
            <v>0</v>
          </cell>
          <cell r="N1260">
            <v>0</v>
          </cell>
          <cell r="O1260">
            <v>0</v>
          </cell>
          <cell r="P1260">
            <v>0</v>
          </cell>
          <cell r="Q1260">
            <v>0</v>
          </cell>
          <cell r="R1260">
            <v>0</v>
          </cell>
          <cell r="S1260">
            <v>0</v>
          </cell>
          <cell r="T1260">
            <v>0</v>
          </cell>
          <cell r="U1260">
            <v>0</v>
          </cell>
          <cell r="V1260">
            <v>1.3131984924623112</v>
          </cell>
        </row>
        <row r="1261">
          <cell r="D1261" t="str">
            <v>INDIA-Other Direct OPEX, M$</v>
          </cell>
          <cell r="E1261">
            <v>-3.1197654941373536E-2</v>
          </cell>
          <cell r="F1261">
            <v>2.0683626465661646</v>
          </cell>
          <cell r="G1261">
            <v>2.0371649916247909</v>
          </cell>
          <cell r="H1261">
            <v>1.6E-2</v>
          </cell>
          <cell r="I1261">
            <v>0</v>
          </cell>
          <cell r="J1261">
            <v>7.3283082077051928E-3</v>
          </cell>
          <cell r="K1261">
            <v>0</v>
          </cell>
          <cell r="L1261">
            <v>7.3283082077051928E-3</v>
          </cell>
          <cell r="M1261">
            <v>1.125</v>
          </cell>
          <cell r="N1261">
            <v>4.4999999999999998E-2</v>
          </cell>
          <cell r="O1261">
            <v>1.17</v>
          </cell>
          <cell r="P1261">
            <v>4.0000000000000001E-3</v>
          </cell>
          <cell r="Q1261">
            <v>0</v>
          </cell>
          <cell r="R1261">
            <v>1E-3</v>
          </cell>
          <cell r="S1261">
            <v>0</v>
          </cell>
          <cell r="T1261">
            <v>1E-3</v>
          </cell>
          <cell r="U1261">
            <v>0.72499999999999998</v>
          </cell>
          <cell r="V1261">
            <v>3.9604932998324962</v>
          </cell>
        </row>
        <row r="1262">
          <cell r="D1262" t="str">
            <v>INDIA-SQUEEZE OTHER DIRECT, M$</v>
          </cell>
          <cell r="E1262">
            <v>0</v>
          </cell>
          <cell r="F1262">
            <v>0</v>
          </cell>
          <cell r="G1262">
            <v>0</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-0.24004014237856452</v>
          </cell>
          <cell r="V1262">
            <v>-0.24004014237856452</v>
          </cell>
        </row>
        <row r="1263">
          <cell r="D1263" t="str">
            <v>INDIA-Total XOM and Contractor Headcount, YE#</v>
          </cell>
          <cell r="E1263">
            <v>0</v>
          </cell>
          <cell r="F1263">
            <v>24</v>
          </cell>
          <cell r="G1263">
            <v>24</v>
          </cell>
          <cell r="H1263">
            <v>14</v>
          </cell>
          <cell r="I1263">
            <v>0</v>
          </cell>
          <cell r="J1263">
            <v>2</v>
          </cell>
          <cell r="K1263">
            <v>0</v>
          </cell>
          <cell r="L1263">
            <v>2</v>
          </cell>
          <cell r="M1263">
            <v>91</v>
          </cell>
          <cell r="N1263">
            <v>4</v>
          </cell>
          <cell r="O1263">
            <v>95</v>
          </cell>
          <cell r="P1263">
            <v>4</v>
          </cell>
          <cell r="Q1263">
            <v>0</v>
          </cell>
          <cell r="R1263">
            <v>1</v>
          </cell>
          <cell r="S1263">
            <v>0</v>
          </cell>
          <cell r="T1263">
            <v>1</v>
          </cell>
          <cell r="U1263">
            <v>2</v>
          </cell>
          <cell r="V1263">
            <v>142</v>
          </cell>
        </row>
        <row r="1264">
          <cell r="D1264" t="str">
            <v>INDIA-Total XOM Headcount, YE, #</v>
          </cell>
          <cell r="E1264">
            <v>0</v>
          </cell>
          <cell r="F1264">
            <v>19</v>
          </cell>
          <cell r="G1264">
            <v>19</v>
          </cell>
          <cell r="H1264">
            <v>10</v>
          </cell>
          <cell r="I1264">
            <v>0</v>
          </cell>
          <cell r="J1264">
            <v>2</v>
          </cell>
          <cell r="K1264">
            <v>0</v>
          </cell>
          <cell r="L1264">
            <v>2</v>
          </cell>
          <cell r="M1264">
            <v>91</v>
          </cell>
          <cell r="N1264">
            <v>4</v>
          </cell>
          <cell r="O1264">
            <v>95</v>
          </cell>
          <cell r="P1264">
            <v>4</v>
          </cell>
          <cell r="Q1264">
            <v>0</v>
          </cell>
          <cell r="R1264">
            <v>1</v>
          </cell>
          <cell r="S1264">
            <v>0</v>
          </cell>
          <cell r="T1264">
            <v>1</v>
          </cell>
          <cell r="U1264">
            <v>2</v>
          </cell>
          <cell r="V1264">
            <v>133</v>
          </cell>
        </row>
        <row r="1265">
          <cell r="D1265" t="str">
            <v>INDIA-Contractor Headcount, YE, #</v>
          </cell>
          <cell r="E1265">
            <v>0</v>
          </cell>
          <cell r="F1265">
            <v>5</v>
          </cell>
          <cell r="G1265">
            <v>5</v>
          </cell>
          <cell r="H1265">
            <v>4</v>
          </cell>
          <cell r="I1265">
            <v>0</v>
          </cell>
          <cell r="J1265">
            <v>0</v>
          </cell>
          <cell r="K1265">
            <v>0</v>
          </cell>
          <cell r="L1265">
            <v>0</v>
          </cell>
          <cell r="M1265">
            <v>0</v>
          </cell>
          <cell r="N1265">
            <v>0</v>
          </cell>
          <cell r="O1265">
            <v>0</v>
          </cell>
          <cell r="P1265">
            <v>0</v>
          </cell>
          <cell r="Q1265">
            <v>0</v>
          </cell>
          <cell r="R1265">
            <v>0</v>
          </cell>
          <cell r="S1265">
            <v>0</v>
          </cell>
          <cell r="T1265">
            <v>0</v>
          </cell>
          <cell r="U1265">
            <v>0</v>
          </cell>
          <cell r="V1265">
            <v>9</v>
          </cell>
        </row>
        <row r="1266">
          <cell r="D1266" t="str">
            <v>INDONESIA-Total - Direct  Opex, M$</v>
          </cell>
          <cell r="E1266">
            <v>1.5511661028571426</v>
          </cell>
          <cell r="F1266">
            <v>0.17016575635914449</v>
          </cell>
          <cell r="G1266">
            <v>1.721331859216287</v>
          </cell>
          <cell r="H1266">
            <v>3.8919999999999996E-2</v>
          </cell>
          <cell r="I1266">
            <v>0</v>
          </cell>
          <cell r="J1266">
            <v>0.12554605714285716</v>
          </cell>
          <cell r="K1266">
            <v>0</v>
          </cell>
          <cell r="L1266">
            <v>0.12554605714285716</v>
          </cell>
          <cell r="M1266">
            <v>3.8263199999999999</v>
          </cell>
          <cell r="N1266">
            <v>6.0100000000000001E-2</v>
          </cell>
          <cell r="O1266">
            <v>3.8864199999999998</v>
          </cell>
          <cell r="P1266">
            <v>0.137355</v>
          </cell>
          <cell r="Q1266">
            <v>0</v>
          </cell>
          <cell r="R1266">
            <v>6.1000000000000006E-2</v>
          </cell>
          <cell r="S1266">
            <v>0</v>
          </cell>
          <cell r="T1266">
            <v>6.1000000000000006E-2</v>
          </cell>
          <cell r="U1266">
            <v>0.97190600000000027</v>
          </cell>
          <cell r="V1266">
            <v>6.9424789163591436</v>
          </cell>
        </row>
        <row r="1267">
          <cell r="D1267" t="str">
            <v>INDONESIA-Total - Salaries, Wage and Benefits, M$</v>
          </cell>
          <cell r="E1267">
            <v>0.63740159999999979</v>
          </cell>
          <cell r="F1267">
            <v>0.14936301714285716</v>
          </cell>
          <cell r="G1267">
            <v>0.78676461714285695</v>
          </cell>
          <cell r="H1267">
            <v>1.9879999999999998E-2</v>
          </cell>
          <cell r="I1267">
            <v>0</v>
          </cell>
          <cell r="J1267">
            <v>9.5564708571428583E-2</v>
          </cell>
          <cell r="K1267">
            <v>0</v>
          </cell>
          <cell r="L1267">
            <v>9.5564708571428583E-2</v>
          </cell>
          <cell r="M1267">
            <v>0.94</v>
          </cell>
          <cell r="N1267">
            <v>2.9000000000000001E-2</v>
          </cell>
          <cell r="O1267">
            <v>0.96900000000000008</v>
          </cell>
          <cell r="P1267">
            <v>1.9E-2</v>
          </cell>
          <cell r="Q1267">
            <v>0</v>
          </cell>
          <cell r="R1267">
            <v>5.5E-2</v>
          </cell>
          <cell r="S1267">
            <v>0</v>
          </cell>
          <cell r="T1267">
            <v>5.5E-2</v>
          </cell>
          <cell r="U1267">
            <v>0.54500000000000004</v>
          </cell>
          <cell r="V1267">
            <v>2.4902093257142854</v>
          </cell>
        </row>
        <row r="1268">
          <cell r="D1268" t="str">
            <v>INDONESIA-Total - XOM Employee SWB, M$</v>
          </cell>
          <cell r="E1268">
            <v>0.44187428571428555</v>
          </cell>
          <cell r="F1268">
            <v>0.14066276571428574</v>
          </cell>
          <cell r="G1268">
            <v>0.58253705142857126</v>
          </cell>
          <cell r="H1268">
            <v>1.3631999999999998E-2</v>
          </cell>
          <cell r="I1268">
            <v>0</v>
          </cell>
          <cell r="J1268">
            <v>8.1097142857142868E-2</v>
          </cell>
          <cell r="K1268">
            <v>0</v>
          </cell>
          <cell r="L1268">
            <v>8.1097142857142868E-2</v>
          </cell>
          <cell r="M1268">
            <v>0.93</v>
          </cell>
          <cell r="N1268">
            <v>2.9000000000000001E-2</v>
          </cell>
          <cell r="O1268">
            <v>0.95900000000000007</v>
          </cell>
          <cell r="P1268">
            <v>1.9E-2</v>
          </cell>
          <cell r="Q1268">
            <v>0</v>
          </cell>
          <cell r="R1268">
            <v>5.5E-2</v>
          </cell>
          <cell r="S1268">
            <v>0</v>
          </cell>
          <cell r="T1268">
            <v>5.5E-2</v>
          </cell>
          <cell r="U1268">
            <v>0.54100000000000004</v>
          </cell>
          <cell r="V1268">
            <v>2.251266194285714</v>
          </cell>
        </row>
        <row r="1269">
          <cell r="D1269" t="str">
            <v>INDONESIA-Total - Contract Employee SWB, M$</v>
          </cell>
          <cell r="E1269">
            <v>0.19552731428571427</v>
          </cell>
          <cell r="F1269">
            <v>8.7002514285714292E-3</v>
          </cell>
          <cell r="G1269">
            <v>0.20422756571428569</v>
          </cell>
          <cell r="H1269">
            <v>6.2479999999999992E-3</v>
          </cell>
          <cell r="I1269">
            <v>0</v>
          </cell>
          <cell r="J1269">
            <v>1.4467565714285714E-2</v>
          </cell>
          <cell r="K1269">
            <v>0</v>
          </cell>
          <cell r="L1269">
            <v>1.4467565714285714E-2</v>
          </cell>
          <cell r="M1269">
            <v>0.01</v>
          </cell>
          <cell r="N1269">
            <v>0</v>
          </cell>
          <cell r="O1269">
            <v>0.01</v>
          </cell>
          <cell r="P1269">
            <v>0</v>
          </cell>
          <cell r="Q1269">
            <v>0</v>
          </cell>
          <cell r="R1269">
            <v>0</v>
          </cell>
          <cell r="S1269">
            <v>0</v>
          </cell>
          <cell r="T1269">
            <v>0</v>
          </cell>
          <cell r="U1269">
            <v>4.0000000000000001E-3</v>
          </cell>
          <cell r="V1269">
            <v>0.2389431314285714</v>
          </cell>
        </row>
        <row r="1270">
          <cell r="D1270" t="str">
            <v>INDONESIA-Total - Employee Expenses (T&amp;E), M$</v>
          </cell>
          <cell r="E1270">
            <v>1.9665554285714287E-2</v>
          </cell>
          <cell r="F1270">
            <v>0</v>
          </cell>
          <cell r="G1270">
            <v>1.9665554285714287E-2</v>
          </cell>
          <cell r="H1270">
            <v>5.6799999999999993E-4</v>
          </cell>
          <cell r="I1270">
            <v>0</v>
          </cell>
          <cell r="J1270">
            <v>0</v>
          </cell>
          <cell r="K1270">
            <v>0</v>
          </cell>
          <cell r="L1270">
            <v>0</v>
          </cell>
          <cell r="M1270">
            <v>0.51961999999999997</v>
          </cell>
          <cell r="N1270">
            <v>1.66E-2</v>
          </cell>
          <cell r="O1270">
            <v>0.53621999999999992</v>
          </cell>
          <cell r="P1270">
            <v>9.0355000000000005E-2</v>
          </cell>
          <cell r="Q1270">
            <v>0</v>
          </cell>
          <cell r="R1270">
            <v>0</v>
          </cell>
          <cell r="S1270">
            <v>0</v>
          </cell>
          <cell r="T1270">
            <v>0</v>
          </cell>
          <cell r="U1270">
            <v>0.18019499999999999</v>
          </cell>
          <cell r="V1270">
            <v>0.82700355428571415</v>
          </cell>
        </row>
        <row r="1271">
          <cell r="D1271" t="str">
            <v>INDONESIA-Total - Training Expenses, M$</v>
          </cell>
          <cell r="E1271">
            <v>0</v>
          </cell>
          <cell r="F1271">
            <v>0</v>
          </cell>
          <cell r="G1271">
            <v>0</v>
          </cell>
          <cell r="H1271">
            <v>2.2719999999999997E-3</v>
          </cell>
          <cell r="I1271">
            <v>0</v>
          </cell>
          <cell r="J1271">
            <v>0</v>
          </cell>
          <cell r="K1271">
            <v>0</v>
          </cell>
          <cell r="L1271">
            <v>0</v>
          </cell>
          <cell r="M1271">
            <v>0.18720000000000001</v>
          </cell>
          <cell r="N1271">
            <v>1.4E-3</v>
          </cell>
          <cell r="O1271">
            <v>0.18860000000000002</v>
          </cell>
          <cell r="P1271">
            <v>4.4999999999999997E-3</v>
          </cell>
          <cell r="Q1271">
            <v>0</v>
          </cell>
          <cell r="R1271">
            <v>3.0000000000000001E-3</v>
          </cell>
          <cell r="S1271">
            <v>0</v>
          </cell>
          <cell r="T1271">
            <v>3.0000000000000001E-3</v>
          </cell>
          <cell r="U1271">
            <v>4.0500000000000001E-2</v>
          </cell>
          <cell r="V1271">
            <v>0.23887200000000003</v>
          </cell>
        </row>
        <row r="1272">
          <cell r="D1272" t="str">
            <v>INDONESIA-Total - Consultancy/Professional Fees, M$</v>
          </cell>
          <cell r="E1272">
            <v>0</v>
          </cell>
          <cell r="F1272">
            <v>0</v>
          </cell>
          <cell r="G1272">
            <v>0</v>
          </cell>
          <cell r="H1272">
            <v>0</v>
          </cell>
          <cell r="I1272">
            <v>0</v>
          </cell>
          <cell r="J1272">
            <v>0</v>
          </cell>
          <cell r="K1272">
            <v>0</v>
          </cell>
          <cell r="L1272">
            <v>0</v>
          </cell>
          <cell r="M1272">
            <v>9.0000000000000011E-3</v>
          </cell>
          <cell r="N1272">
            <v>1.1000000000000001E-3</v>
          </cell>
          <cell r="O1272">
            <v>1.0100000000000001E-2</v>
          </cell>
          <cell r="P1272">
            <v>1E-3</v>
          </cell>
          <cell r="Q1272">
            <v>0</v>
          </cell>
          <cell r="R1272">
            <v>3.0000000000000001E-3</v>
          </cell>
          <cell r="S1272">
            <v>0</v>
          </cell>
          <cell r="T1272">
            <v>3.0000000000000001E-3</v>
          </cell>
          <cell r="U1272">
            <v>1.9E-2</v>
          </cell>
          <cell r="V1272">
            <v>3.3100000000000004E-2</v>
          </cell>
        </row>
        <row r="1273">
          <cell r="D1273" t="str">
            <v>INDONESIA-Advertising and Promotions, M$</v>
          </cell>
          <cell r="E1273">
            <v>0</v>
          </cell>
          <cell r="F1273">
            <v>0</v>
          </cell>
          <cell r="G1273">
            <v>0</v>
          </cell>
          <cell r="H1273">
            <v>0</v>
          </cell>
          <cell r="I1273">
            <v>0</v>
          </cell>
          <cell r="J1273">
            <v>0</v>
          </cell>
          <cell r="K1273">
            <v>0</v>
          </cell>
          <cell r="L1273">
            <v>0</v>
          </cell>
          <cell r="M1273">
            <v>1.5</v>
          </cell>
          <cell r="N1273">
            <v>0</v>
          </cell>
          <cell r="O1273">
            <v>1.5</v>
          </cell>
          <cell r="P1273">
            <v>0</v>
          </cell>
          <cell r="Q1273">
            <v>0</v>
          </cell>
          <cell r="R1273">
            <v>0</v>
          </cell>
          <cell r="S1273">
            <v>0</v>
          </cell>
          <cell r="T1273">
            <v>0</v>
          </cell>
          <cell r="U1273">
            <v>0</v>
          </cell>
          <cell r="V1273">
            <v>1.5</v>
          </cell>
        </row>
        <row r="1274">
          <cell r="D1274" t="str">
            <v>INDONESIA-Maintenance and Repairs, M$</v>
          </cell>
          <cell r="E1274">
            <v>0.12878399999999998</v>
          </cell>
          <cell r="F1274">
            <v>0</v>
          </cell>
          <cell r="G1274">
            <v>0.12878399999999998</v>
          </cell>
          <cell r="H1274">
            <v>0</v>
          </cell>
          <cell r="I1274">
            <v>0</v>
          </cell>
          <cell r="J1274">
            <v>0</v>
          </cell>
          <cell r="K1274">
            <v>0</v>
          </cell>
          <cell r="L1274">
            <v>0</v>
          </cell>
          <cell r="M1274">
            <v>0</v>
          </cell>
          <cell r="N1274">
            <v>0</v>
          </cell>
          <cell r="O1274">
            <v>0</v>
          </cell>
          <cell r="P1274">
            <v>0</v>
          </cell>
          <cell r="Q1274">
            <v>0</v>
          </cell>
          <cell r="R1274">
            <v>0</v>
          </cell>
          <cell r="S1274">
            <v>0</v>
          </cell>
          <cell r="T1274">
            <v>0</v>
          </cell>
          <cell r="U1274">
            <v>0</v>
          </cell>
          <cell r="V1274">
            <v>0.12878399999999998</v>
          </cell>
        </row>
        <row r="1275">
          <cell r="D1275" t="str">
            <v>INDONESIA-Depreciation, M$</v>
          </cell>
          <cell r="E1275">
            <v>0.35839024000000003</v>
          </cell>
          <cell r="F1275">
            <v>0</v>
          </cell>
          <cell r="G1275">
            <v>0.35839024000000003</v>
          </cell>
          <cell r="H1275">
            <v>0</v>
          </cell>
          <cell r="I1275">
            <v>0</v>
          </cell>
          <cell r="J1275">
            <v>0</v>
          </cell>
          <cell r="K1275">
            <v>0</v>
          </cell>
          <cell r="L1275">
            <v>0</v>
          </cell>
          <cell r="M1275">
            <v>6.0000000000000001E-3</v>
          </cell>
          <cell r="N1275">
            <v>0</v>
          </cell>
          <cell r="O1275">
            <v>6.0000000000000001E-3</v>
          </cell>
          <cell r="P1275">
            <v>0</v>
          </cell>
          <cell r="Q1275">
            <v>0</v>
          </cell>
          <cell r="R1275">
            <v>0</v>
          </cell>
          <cell r="S1275">
            <v>0</v>
          </cell>
          <cell r="T1275">
            <v>0</v>
          </cell>
          <cell r="U1275">
            <v>0.02</v>
          </cell>
          <cell r="V1275">
            <v>0.38439024000000005</v>
          </cell>
        </row>
        <row r="1276">
          <cell r="D1276" t="str">
            <v>INDONESIA-Energy, M$</v>
          </cell>
          <cell r="E1276">
            <v>6.8036022857142858E-2</v>
          </cell>
          <cell r="F1276">
            <v>0</v>
          </cell>
          <cell r="G1276">
            <v>6.8036022857142858E-2</v>
          </cell>
          <cell r="H1276">
            <v>0</v>
          </cell>
          <cell r="I1276">
            <v>0</v>
          </cell>
          <cell r="J1276">
            <v>0</v>
          </cell>
          <cell r="K1276">
            <v>0</v>
          </cell>
          <cell r="L1276">
            <v>0</v>
          </cell>
          <cell r="M1276">
            <v>0</v>
          </cell>
          <cell r="N1276">
            <v>0</v>
          </cell>
          <cell r="O1276">
            <v>0</v>
          </cell>
          <cell r="P1276">
            <v>0</v>
          </cell>
          <cell r="Q1276">
            <v>0</v>
          </cell>
          <cell r="R1276">
            <v>0</v>
          </cell>
          <cell r="S1276">
            <v>0</v>
          </cell>
          <cell r="T1276">
            <v>0</v>
          </cell>
          <cell r="U1276">
            <v>0</v>
          </cell>
          <cell r="V1276">
            <v>6.8036022857142858E-2</v>
          </cell>
        </row>
        <row r="1277">
          <cell r="D1277" t="str">
            <v>INDONESIA-Direct Allocations from Other Business Lines (eg. FM, Chem), $M</v>
          </cell>
          <cell r="E1277">
            <v>0</v>
          </cell>
          <cell r="F1277">
            <v>0</v>
          </cell>
          <cell r="G1277">
            <v>0</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row>
        <row r="1278">
          <cell r="D1278" t="str">
            <v>INDONESIA-Freight Cost, M$</v>
          </cell>
          <cell r="E1278">
            <v>0</v>
          </cell>
          <cell r="F1278">
            <v>1.8349895808416384E-2</v>
          </cell>
          <cell r="G1278">
            <v>1.8349895808416384E-2</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1.8349895808416384E-2</v>
          </cell>
        </row>
        <row r="1279">
          <cell r="D1279" t="str">
            <v>INDONESIA-Other Direct OPEX, M$</v>
          </cell>
          <cell r="E1279">
            <v>0.33888868571428565</v>
          </cell>
          <cell r="F1279">
            <v>2.4528434078709303E-3</v>
          </cell>
          <cell r="G1279">
            <v>0.3413415291221566</v>
          </cell>
          <cell r="H1279">
            <v>1.6199999999999999E-2</v>
          </cell>
          <cell r="I1279">
            <v>0</v>
          </cell>
          <cell r="J1279">
            <v>2.9981348571428576E-2</v>
          </cell>
          <cell r="K1279">
            <v>0</v>
          </cell>
          <cell r="L1279">
            <v>2.9981348571428576E-2</v>
          </cell>
          <cell r="M1279">
            <v>0.66449999999999998</v>
          </cell>
          <cell r="N1279">
            <v>1.2E-2</v>
          </cell>
          <cell r="O1279">
            <v>0.67649999999999999</v>
          </cell>
          <cell r="P1279">
            <v>2.2499999999999999E-2</v>
          </cell>
          <cell r="Q1279">
            <v>0</v>
          </cell>
          <cell r="R1279">
            <v>0</v>
          </cell>
          <cell r="S1279">
            <v>0</v>
          </cell>
          <cell r="T1279">
            <v>0</v>
          </cell>
          <cell r="U1279">
            <v>3.2500000000000001E-2</v>
          </cell>
          <cell r="V1279">
            <v>1.1190228776935851</v>
          </cell>
        </row>
        <row r="1280">
          <cell r="D1280" t="str">
            <v>INDONESIA-SQUEEZE OTHER DIRECT, M$</v>
          </cell>
          <cell r="E1280">
            <v>0</v>
          </cell>
          <cell r="F1280">
            <v>0</v>
          </cell>
          <cell r="G1280">
            <v>0</v>
          </cell>
          <cell r="H1280">
            <v>0</v>
          </cell>
          <cell r="I1280">
            <v>0</v>
          </cell>
          <cell r="J1280">
            <v>0</v>
          </cell>
          <cell r="K1280">
            <v>0</v>
          </cell>
          <cell r="L1280">
            <v>0</v>
          </cell>
          <cell r="M1280">
            <v>0</v>
          </cell>
          <cell r="N1280">
            <v>0</v>
          </cell>
          <cell r="O1280">
            <v>0</v>
          </cell>
          <cell r="P1280">
            <v>0</v>
          </cell>
          <cell r="Q1280">
            <v>0</v>
          </cell>
          <cell r="R1280">
            <v>0</v>
          </cell>
          <cell r="S1280">
            <v>0</v>
          </cell>
          <cell r="T1280">
            <v>0</v>
          </cell>
          <cell r="U1280">
            <v>0.13471100000000025</v>
          </cell>
          <cell r="V1280">
            <v>0.13471100000000025</v>
          </cell>
        </row>
        <row r="1281">
          <cell r="D1281" t="str">
            <v>INDONESIA-Total XOM and Contractor Headcount, YE#</v>
          </cell>
          <cell r="E1281">
            <v>0</v>
          </cell>
          <cell r="F1281">
            <v>0</v>
          </cell>
          <cell r="G1281">
            <v>0</v>
          </cell>
          <cell r="H1281">
            <v>0</v>
          </cell>
          <cell r="I1281">
            <v>0</v>
          </cell>
          <cell r="J1281">
            <v>0</v>
          </cell>
          <cell r="K1281">
            <v>0</v>
          </cell>
          <cell r="L1281">
            <v>0</v>
          </cell>
          <cell r="M1281">
            <v>25</v>
          </cell>
          <cell r="N1281">
            <v>1</v>
          </cell>
          <cell r="O1281">
            <v>26</v>
          </cell>
          <cell r="P1281">
            <v>1</v>
          </cell>
          <cell r="Q1281">
            <v>0</v>
          </cell>
          <cell r="R1281">
            <v>0</v>
          </cell>
          <cell r="S1281">
            <v>1</v>
          </cell>
          <cell r="T1281">
            <v>1</v>
          </cell>
          <cell r="U1281">
            <v>0</v>
          </cell>
          <cell r="V1281">
            <v>28</v>
          </cell>
        </row>
        <row r="1282">
          <cell r="D1282" t="str">
            <v>INDONESIA-Total XOM Headcount, YE, #</v>
          </cell>
          <cell r="E1282">
            <v>0</v>
          </cell>
          <cell r="F1282">
            <v>0</v>
          </cell>
          <cell r="G1282">
            <v>0</v>
          </cell>
          <cell r="H1282">
            <v>0</v>
          </cell>
          <cell r="I1282">
            <v>0</v>
          </cell>
          <cell r="J1282">
            <v>0</v>
          </cell>
          <cell r="K1282">
            <v>0</v>
          </cell>
          <cell r="L1282">
            <v>0</v>
          </cell>
          <cell r="M1282">
            <v>25</v>
          </cell>
          <cell r="N1282">
            <v>1</v>
          </cell>
          <cell r="O1282">
            <v>26</v>
          </cell>
          <cell r="P1282">
            <v>1</v>
          </cell>
          <cell r="Q1282">
            <v>0</v>
          </cell>
          <cell r="R1282">
            <v>0</v>
          </cell>
          <cell r="S1282">
            <v>1</v>
          </cell>
          <cell r="T1282">
            <v>1</v>
          </cell>
          <cell r="U1282">
            <v>0</v>
          </cell>
          <cell r="V1282">
            <v>28</v>
          </cell>
        </row>
        <row r="1283">
          <cell r="D1283" t="str">
            <v>INDONESIA-Contractor Headcount, YE, #</v>
          </cell>
          <cell r="E1283">
            <v>0</v>
          </cell>
          <cell r="F1283">
            <v>0</v>
          </cell>
          <cell r="G1283">
            <v>0</v>
          </cell>
          <cell r="H1283">
            <v>0</v>
          </cell>
          <cell r="I1283">
            <v>0</v>
          </cell>
          <cell r="J1283">
            <v>0</v>
          </cell>
          <cell r="K1283">
            <v>0</v>
          </cell>
          <cell r="L1283">
            <v>0</v>
          </cell>
          <cell r="M1283">
            <v>0</v>
          </cell>
          <cell r="N1283">
            <v>0</v>
          </cell>
          <cell r="O1283">
            <v>0</v>
          </cell>
          <cell r="P1283">
            <v>0</v>
          </cell>
          <cell r="Q1283">
            <v>0</v>
          </cell>
          <cell r="R1283">
            <v>0</v>
          </cell>
          <cell r="S1283">
            <v>0</v>
          </cell>
          <cell r="T1283">
            <v>0</v>
          </cell>
          <cell r="U1283">
            <v>0</v>
          </cell>
          <cell r="V1283">
            <v>0</v>
          </cell>
        </row>
        <row r="1284">
          <cell r="D1284" t="str">
            <v>JAPAN-Total - Direct  Opex, M$</v>
          </cell>
          <cell r="E1284">
            <v>29.624093852563561</v>
          </cell>
          <cell r="F1284">
            <v>29.373788033126431</v>
          </cell>
          <cell r="G1284">
            <v>58.997881885689992</v>
          </cell>
          <cell r="H1284">
            <v>4.5760000000000005</v>
          </cell>
          <cell r="I1284">
            <v>0.35900000000000004</v>
          </cell>
          <cell r="J1284">
            <v>4.0712609471983674</v>
          </cell>
          <cell r="K1284">
            <v>0</v>
          </cell>
          <cell r="L1284">
            <v>4.4302609471983674</v>
          </cell>
          <cell r="M1284">
            <v>25.869888</v>
          </cell>
          <cell r="N1284">
            <v>2.1719999999999997</v>
          </cell>
          <cell r="O1284">
            <v>28.041888</v>
          </cell>
          <cell r="P1284">
            <v>0.78900000000000003</v>
          </cell>
          <cell r="Q1284">
            <v>0.196272</v>
          </cell>
          <cell r="R1284">
            <v>1.0858399999999997</v>
          </cell>
          <cell r="S1284">
            <v>0</v>
          </cell>
          <cell r="T1284">
            <v>1.2821119999999999</v>
          </cell>
          <cell r="U1284">
            <v>-3.3021931099999966</v>
          </cell>
          <cell r="V1284">
            <v>94.814949722888358</v>
          </cell>
        </row>
        <row r="1285">
          <cell r="D1285" t="str">
            <v>JAPAN-Total - Salaries, Wage and Benefits, M$</v>
          </cell>
          <cell r="E1285">
            <v>13.968187245982485</v>
          </cell>
          <cell r="F1285">
            <v>3.0592636935634725</v>
          </cell>
          <cell r="G1285">
            <v>17.027450939545957</v>
          </cell>
          <cell r="H1285">
            <v>2.4209999999999998</v>
          </cell>
          <cell r="I1285">
            <v>0.13200000000000001</v>
          </cell>
          <cell r="J1285">
            <v>3.465190034860981</v>
          </cell>
          <cell r="K1285">
            <v>0</v>
          </cell>
          <cell r="L1285">
            <v>3.5971900348609811</v>
          </cell>
          <cell r="M1285">
            <v>10.273592000000001</v>
          </cell>
          <cell r="N1285">
            <v>1.54</v>
          </cell>
          <cell r="O1285">
            <v>11.813592</v>
          </cell>
          <cell r="P1285">
            <v>0.72799999999999998</v>
          </cell>
          <cell r="Q1285">
            <v>0.15559799999999999</v>
          </cell>
          <cell r="R1285">
            <v>0.84880999999999995</v>
          </cell>
          <cell r="S1285">
            <v>0</v>
          </cell>
          <cell r="T1285">
            <v>1.004408</v>
          </cell>
          <cell r="U1285">
            <v>0.33100000000000002</v>
          </cell>
          <cell r="V1285">
            <v>36.922640974406939</v>
          </cell>
        </row>
        <row r="1286">
          <cell r="D1286" t="str">
            <v>JAPAN-Total - XOM Employee SWB, M$</v>
          </cell>
          <cell r="E1286">
            <v>4.9351293002295726</v>
          </cell>
          <cell r="F1286">
            <v>2.7999320040812856</v>
          </cell>
          <cell r="G1286">
            <v>7.7350613043108583</v>
          </cell>
          <cell r="H1286">
            <v>1.9019999999999999</v>
          </cell>
          <cell r="I1286">
            <v>0.13200000000000001</v>
          </cell>
          <cell r="J1286">
            <v>2.5327013009097863</v>
          </cell>
          <cell r="K1286">
            <v>0</v>
          </cell>
          <cell r="L1286">
            <v>2.6647013009097864</v>
          </cell>
          <cell r="M1286">
            <v>9.0513919999999999</v>
          </cell>
          <cell r="N1286">
            <v>1.5009999999999999</v>
          </cell>
          <cell r="O1286">
            <v>10.552391999999999</v>
          </cell>
          <cell r="P1286">
            <v>0.72799999999999998</v>
          </cell>
          <cell r="Q1286">
            <v>0.15229799999999999</v>
          </cell>
          <cell r="R1286">
            <v>0.83531</v>
          </cell>
          <cell r="S1286">
            <v>0</v>
          </cell>
          <cell r="T1286">
            <v>0.98760800000000004</v>
          </cell>
          <cell r="U1286">
            <v>0.33100000000000002</v>
          </cell>
          <cell r="V1286">
            <v>24.900762605220645</v>
          </cell>
        </row>
        <row r="1287">
          <cell r="D1287" t="str">
            <v>JAPAN-Total - Contract Employee SWB, M$</v>
          </cell>
          <cell r="E1287">
            <v>9.0330579457529119</v>
          </cell>
          <cell r="F1287">
            <v>0.25933168948218688</v>
          </cell>
          <cell r="G1287">
            <v>9.2923896352350983</v>
          </cell>
          <cell r="H1287">
            <v>0.51900000000000002</v>
          </cell>
          <cell r="I1287">
            <v>0</v>
          </cell>
          <cell r="J1287">
            <v>0.93248873395119469</v>
          </cell>
          <cell r="K1287">
            <v>0</v>
          </cell>
          <cell r="L1287">
            <v>0.93248873395119469</v>
          </cell>
          <cell r="M1287">
            <v>1.2222</v>
          </cell>
          <cell r="N1287">
            <v>3.9E-2</v>
          </cell>
          <cell r="O1287">
            <v>1.2611999999999999</v>
          </cell>
          <cell r="P1287">
            <v>0</v>
          </cell>
          <cell r="Q1287">
            <v>3.2999999999999995E-3</v>
          </cell>
          <cell r="R1287">
            <v>1.3499999999999998E-2</v>
          </cell>
          <cell r="S1287">
            <v>0</v>
          </cell>
          <cell r="T1287">
            <v>1.6799999999999999E-2</v>
          </cell>
          <cell r="U1287">
            <v>0</v>
          </cell>
          <cell r="V1287">
            <v>12.021878369186291</v>
          </cell>
        </row>
        <row r="1288">
          <cell r="D1288" t="str">
            <v>JAPAN-Total - Employee Expenses (T&amp;E), M$</v>
          </cell>
          <cell r="E1288">
            <v>4.1957954255590513E-2</v>
          </cell>
          <cell r="F1288">
            <v>0.41191225235949325</v>
          </cell>
          <cell r="G1288">
            <v>0.45387020661508376</v>
          </cell>
          <cell r="H1288">
            <v>3.9E-2</v>
          </cell>
          <cell r="I1288">
            <v>6.0000000000000001E-3</v>
          </cell>
          <cell r="J1288">
            <v>0</v>
          </cell>
          <cell r="K1288">
            <v>0</v>
          </cell>
          <cell r="L1288">
            <v>6.0000000000000001E-3</v>
          </cell>
          <cell r="M1288">
            <v>1.4636639999999999</v>
          </cell>
          <cell r="N1288">
            <v>0.29099999999999998</v>
          </cell>
          <cell r="O1288">
            <v>1.7546639999999998</v>
          </cell>
          <cell r="P1288">
            <v>5.3999999999999999E-2</v>
          </cell>
          <cell r="Q1288">
            <v>3.2815999999999998E-2</v>
          </cell>
          <cell r="R1288">
            <v>0.14452000000000001</v>
          </cell>
          <cell r="S1288">
            <v>0</v>
          </cell>
          <cell r="T1288">
            <v>0.17733599999999999</v>
          </cell>
          <cell r="U1288">
            <v>0.10100000000000001</v>
          </cell>
          <cell r="V1288">
            <v>2.5858702066150832</v>
          </cell>
        </row>
        <row r="1289">
          <cell r="D1289" t="str">
            <v>JAPAN-Total - Training Expenses, M$</v>
          </cell>
          <cell r="E1289">
            <v>6.9977042768472062E-3</v>
          </cell>
          <cell r="F1289">
            <v>0.41191225235949325</v>
          </cell>
          <cell r="G1289">
            <v>0.41890995663634045</v>
          </cell>
          <cell r="H1289">
            <v>3.0000000000000001E-3</v>
          </cell>
          <cell r="I1289">
            <v>1E-3</v>
          </cell>
          <cell r="J1289">
            <v>0</v>
          </cell>
          <cell r="K1289">
            <v>0</v>
          </cell>
          <cell r="L1289">
            <v>1E-3</v>
          </cell>
          <cell r="M1289">
            <v>2.1991999999999998E-2</v>
          </cell>
          <cell r="N1289">
            <v>6.0000000000000001E-3</v>
          </cell>
          <cell r="O1289">
            <v>2.7991999999999996E-2</v>
          </cell>
          <cell r="P1289">
            <v>6.0000000000000001E-3</v>
          </cell>
          <cell r="Q1289">
            <v>2.1979999999999999E-3</v>
          </cell>
          <cell r="R1289">
            <v>1.5809999999999998E-2</v>
          </cell>
          <cell r="S1289">
            <v>0</v>
          </cell>
          <cell r="T1289">
            <v>1.8007999999999996E-2</v>
          </cell>
          <cell r="U1289">
            <v>0</v>
          </cell>
          <cell r="V1289">
            <v>0.47490995663634045</v>
          </cell>
        </row>
        <row r="1290">
          <cell r="D1290" t="str">
            <v>JAPAN-Total - Consultancy/Professional Fees, M$</v>
          </cell>
          <cell r="E1290">
            <v>0</v>
          </cell>
          <cell r="F1290">
            <v>0</v>
          </cell>
          <cell r="G1290">
            <v>0</v>
          </cell>
          <cell r="H1290">
            <v>8.0000000000000002E-3</v>
          </cell>
          <cell r="I1290">
            <v>1.0999999999999999E-2</v>
          </cell>
          <cell r="J1290">
            <v>0</v>
          </cell>
          <cell r="K1290">
            <v>0</v>
          </cell>
          <cell r="L1290">
            <v>1.0999999999999999E-2</v>
          </cell>
          <cell r="M1290">
            <v>0.33610399999999996</v>
          </cell>
          <cell r="N1290">
            <v>0</v>
          </cell>
          <cell r="O1290">
            <v>0.33610399999999996</v>
          </cell>
          <cell r="P1290">
            <v>0</v>
          </cell>
          <cell r="Q1290">
            <v>3.176E-3</v>
          </cell>
          <cell r="R1290">
            <v>3.3720000000000007E-2</v>
          </cell>
          <cell r="S1290">
            <v>0</v>
          </cell>
          <cell r="T1290">
            <v>3.6896000000000005E-2</v>
          </cell>
          <cell r="U1290">
            <v>1E-3</v>
          </cell>
          <cell r="V1290">
            <v>0.39300000000000002</v>
          </cell>
        </row>
        <row r="1291">
          <cell r="D1291" t="str">
            <v>JAPAN-Advertising and Promotions, M$</v>
          </cell>
          <cell r="E1291">
            <v>0</v>
          </cell>
          <cell r="F1291">
            <v>0</v>
          </cell>
          <cell r="G1291">
            <v>0</v>
          </cell>
          <cell r="H1291">
            <v>0</v>
          </cell>
          <cell r="I1291">
            <v>0</v>
          </cell>
          <cell r="J1291">
            <v>0</v>
          </cell>
          <cell r="K1291">
            <v>0</v>
          </cell>
          <cell r="L1291">
            <v>0</v>
          </cell>
          <cell r="M1291">
            <v>5.2240000000000002</v>
          </cell>
          <cell r="N1291">
            <v>3.4000000000000002E-2</v>
          </cell>
          <cell r="O1291">
            <v>5.258</v>
          </cell>
          <cell r="P1291">
            <v>0</v>
          </cell>
          <cell r="Q1291">
            <v>0</v>
          </cell>
          <cell r="R1291">
            <v>1.9000000000000003E-2</v>
          </cell>
          <cell r="S1291">
            <v>0</v>
          </cell>
          <cell r="T1291">
            <v>1.9000000000000003E-2</v>
          </cell>
          <cell r="U1291">
            <v>0</v>
          </cell>
          <cell r="V1291">
            <v>5.2770000000000001</v>
          </cell>
        </row>
        <row r="1292">
          <cell r="D1292" t="str">
            <v>JAPAN-Maintenance and Repairs, M$</v>
          </cell>
          <cell r="E1292">
            <v>1.5843952129920926</v>
          </cell>
          <cell r="F1292">
            <v>0</v>
          </cell>
          <cell r="G1292">
            <v>1.5843952129920926</v>
          </cell>
          <cell r="H1292">
            <v>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v>1.5843952129920926</v>
          </cell>
        </row>
        <row r="1293">
          <cell r="D1293" t="str">
            <v>JAPAN-Depreciation, M$</v>
          </cell>
          <cell r="E1293">
            <v>4.0977271320465949</v>
          </cell>
          <cell r="F1293">
            <v>0.59518080945497842</v>
          </cell>
          <cell r="G1293">
            <v>4.6929079415015735</v>
          </cell>
          <cell r="H1293">
            <v>1.7000000000000001E-2</v>
          </cell>
          <cell r="I1293">
            <v>0.189</v>
          </cell>
          <cell r="J1293">
            <v>0.12260862171584049</v>
          </cell>
          <cell r="K1293">
            <v>0</v>
          </cell>
          <cell r="L1293">
            <v>0.31160862171584047</v>
          </cell>
          <cell r="M1293">
            <v>0.70799999999999996</v>
          </cell>
          <cell r="N1293">
            <v>0</v>
          </cell>
          <cell r="O1293">
            <v>0.70799999999999996</v>
          </cell>
          <cell r="P1293">
            <v>0</v>
          </cell>
          <cell r="Q1293">
            <v>0</v>
          </cell>
          <cell r="R1293">
            <v>0</v>
          </cell>
          <cell r="S1293">
            <v>0</v>
          </cell>
          <cell r="T1293">
            <v>0</v>
          </cell>
          <cell r="U1293">
            <v>0</v>
          </cell>
          <cell r="V1293">
            <v>5.7295165632174143</v>
          </cell>
        </row>
        <row r="1294">
          <cell r="D1294" t="str">
            <v>JAPAN-Energy, M$</v>
          </cell>
          <cell r="E1294">
            <v>2.3255659892866252</v>
          </cell>
          <cell r="F1294">
            <v>0</v>
          </cell>
          <cell r="G1294">
            <v>2.3255659892866252</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2.3255659892866252</v>
          </cell>
        </row>
        <row r="1295">
          <cell r="D1295" t="str">
            <v>JAPAN-Direct Allocations from Other Business Lines (eg. FM, Chem), $M</v>
          </cell>
          <cell r="E1295">
            <v>0</v>
          </cell>
          <cell r="F1295">
            <v>0</v>
          </cell>
          <cell r="G1295">
            <v>0</v>
          </cell>
          <cell r="H1295">
            <v>0</v>
          </cell>
          <cell r="I1295">
            <v>-2E-3</v>
          </cell>
          <cell r="J1295">
            <v>0</v>
          </cell>
          <cell r="K1295">
            <v>0</v>
          </cell>
          <cell r="L1295">
            <v>-2E-3</v>
          </cell>
          <cell r="M1295">
            <v>4.9000000000000002E-2</v>
          </cell>
          <cell r="N1295">
            <v>0</v>
          </cell>
          <cell r="O1295">
            <v>4.9000000000000002E-2</v>
          </cell>
          <cell r="P1295">
            <v>0</v>
          </cell>
          <cell r="Q1295">
            <v>0</v>
          </cell>
          <cell r="R1295">
            <v>0</v>
          </cell>
          <cell r="S1295">
            <v>0</v>
          </cell>
          <cell r="T1295">
            <v>0</v>
          </cell>
          <cell r="U1295">
            <v>0</v>
          </cell>
          <cell r="V1295">
            <v>4.7E-2</v>
          </cell>
        </row>
        <row r="1296">
          <cell r="D1296" t="str">
            <v>JAPAN-Freight Cost, M$</v>
          </cell>
          <cell r="E1296">
            <v>0</v>
          </cell>
          <cell r="F1296">
            <v>24.316122579508541</v>
          </cell>
          <cell r="G1296">
            <v>24.316122579508541</v>
          </cell>
          <cell r="H1296">
            <v>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v>24.316122579508541</v>
          </cell>
        </row>
        <row r="1297">
          <cell r="D1297" t="str">
            <v>JAPAN-Other Direct OPEX, M$</v>
          </cell>
          <cell r="E1297">
            <v>7.5992626137233241</v>
          </cell>
          <cell r="F1297">
            <v>0.57939644588045236</v>
          </cell>
          <cell r="G1297">
            <v>8.1786590596037758</v>
          </cell>
          <cell r="H1297">
            <v>2.0880000000000001</v>
          </cell>
          <cell r="I1297">
            <v>2.1999999999999999E-2</v>
          </cell>
          <cell r="J1297">
            <v>0.48346229062154578</v>
          </cell>
          <cell r="K1297">
            <v>0</v>
          </cell>
          <cell r="L1297">
            <v>0.5054622906215458</v>
          </cell>
          <cell r="M1297">
            <v>7.7935359999999996</v>
          </cell>
          <cell r="N1297">
            <v>0.30100000000000005</v>
          </cell>
          <cell r="O1297">
            <v>8.0945359999999997</v>
          </cell>
          <cell r="P1297">
            <v>1E-3</v>
          </cell>
          <cell r="Q1297">
            <v>2.4840000000000001E-3</v>
          </cell>
          <cell r="R1297">
            <v>2.3979999999999998E-2</v>
          </cell>
          <cell r="S1297">
            <v>0</v>
          </cell>
          <cell r="T1297">
            <v>2.6463999999999998E-2</v>
          </cell>
          <cell r="U1297">
            <v>0.107</v>
          </cell>
          <cell r="V1297">
            <v>19.001121350225322</v>
          </cell>
        </row>
        <row r="1298">
          <cell r="D1298" t="str">
            <v>JAPAN-SQUEEZE OTHER DIRECT, M$</v>
          </cell>
          <cell r="E1298">
            <v>0</v>
          </cell>
          <cell r="F1298">
            <v>0</v>
          </cell>
          <cell r="G1298">
            <v>0</v>
          </cell>
          <cell r="H1298">
            <v>0</v>
          </cell>
          <cell r="I1298">
            <v>0</v>
          </cell>
          <cell r="J1298">
            <v>0</v>
          </cell>
          <cell r="K1298">
            <v>0</v>
          </cell>
          <cell r="L1298">
            <v>0</v>
          </cell>
          <cell r="M1298">
            <v>0</v>
          </cell>
          <cell r="N1298">
            <v>0</v>
          </cell>
          <cell r="O1298">
            <v>0</v>
          </cell>
          <cell r="P1298">
            <v>0</v>
          </cell>
          <cell r="Q1298">
            <v>0</v>
          </cell>
          <cell r="R1298">
            <v>0</v>
          </cell>
          <cell r="S1298">
            <v>0</v>
          </cell>
          <cell r="T1298">
            <v>0</v>
          </cell>
          <cell r="U1298">
            <v>-3.8421931099999966</v>
          </cell>
          <cell r="V1298">
            <v>-3.8421931099999966</v>
          </cell>
        </row>
        <row r="1299">
          <cell r="D1299" t="str">
            <v>JAPAN-Total XOM and Contractor Headcount, YE#</v>
          </cell>
          <cell r="E1299">
            <v>220</v>
          </cell>
          <cell r="F1299">
            <v>27</v>
          </cell>
          <cell r="G1299">
            <v>247</v>
          </cell>
          <cell r="H1299">
            <v>1</v>
          </cell>
          <cell r="I1299">
            <v>4</v>
          </cell>
          <cell r="J1299">
            <v>32</v>
          </cell>
          <cell r="K1299">
            <v>0</v>
          </cell>
          <cell r="L1299">
            <v>36</v>
          </cell>
          <cell r="M1299">
            <v>65</v>
          </cell>
          <cell r="N1299">
            <v>10</v>
          </cell>
          <cell r="O1299">
            <v>75</v>
          </cell>
          <cell r="P1299">
            <v>5</v>
          </cell>
          <cell r="Q1299">
            <v>1</v>
          </cell>
          <cell r="R1299">
            <v>6</v>
          </cell>
          <cell r="S1299">
            <v>0</v>
          </cell>
          <cell r="T1299">
            <v>7</v>
          </cell>
          <cell r="U1299">
            <v>2</v>
          </cell>
          <cell r="V1299">
            <v>373</v>
          </cell>
        </row>
        <row r="1300">
          <cell r="D1300" t="str">
            <v>JAPAN-Total XOM Headcount, YE, #</v>
          </cell>
          <cell r="E1300">
            <v>38</v>
          </cell>
          <cell r="F1300">
            <v>16</v>
          </cell>
          <cell r="G1300">
            <v>54</v>
          </cell>
          <cell r="H1300">
            <v>1</v>
          </cell>
          <cell r="I1300">
            <v>1</v>
          </cell>
          <cell r="J1300">
            <v>19</v>
          </cell>
          <cell r="K1300">
            <v>0</v>
          </cell>
          <cell r="L1300">
            <v>20</v>
          </cell>
          <cell r="M1300">
            <v>65</v>
          </cell>
          <cell r="N1300">
            <v>10</v>
          </cell>
          <cell r="O1300">
            <v>75</v>
          </cell>
          <cell r="P1300">
            <v>5</v>
          </cell>
          <cell r="Q1300">
            <v>1</v>
          </cell>
          <cell r="R1300">
            <v>6</v>
          </cell>
          <cell r="S1300">
            <v>0</v>
          </cell>
          <cell r="T1300">
            <v>7</v>
          </cell>
          <cell r="U1300">
            <v>2</v>
          </cell>
          <cell r="V1300">
            <v>164</v>
          </cell>
        </row>
        <row r="1301">
          <cell r="D1301" t="str">
            <v>JAPAN-Contractor Headcount, YE, #</v>
          </cell>
          <cell r="E1301">
            <v>182</v>
          </cell>
          <cell r="F1301">
            <v>11</v>
          </cell>
          <cell r="G1301">
            <v>193</v>
          </cell>
          <cell r="H1301">
            <v>0</v>
          </cell>
          <cell r="I1301">
            <v>3</v>
          </cell>
          <cell r="J1301">
            <v>13</v>
          </cell>
          <cell r="K1301">
            <v>0</v>
          </cell>
          <cell r="L1301">
            <v>16</v>
          </cell>
          <cell r="M1301">
            <v>0</v>
          </cell>
          <cell r="N1301">
            <v>0</v>
          </cell>
          <cell r="O1301">
            <v>0</v>
          </cell>
          <cell r="P1301">
            <v>0</v>
          </cell>
          <cell r="Q1301">
            <v>0</v>
          </cell>
          <cell r="R1301">
            <v>0</v>
          </cell>
          <cell r="S1301">
            <v>0</v>
          </cell>
          <cell r="T1301">
            <v>0</v>
          </cell>
          <cell r="U1301">
            <v>0</v>
          </cell>
          <cell r="V1301">
            <v>209</v>
          </cell>
        </row>
        <row r="1302">
          <cell r="D1302" t="str">
            <v>KOREA-Total - Direct  Opex, M$</v>
          </cell>
          <cell r="E1302">
            <v>1.4733016790923825</v>
          </cell>
          <cell r="F1302">
            <v>2.0833933042471942</v>
          </cell>
          <cell r="G1302">
            <v>3.5566949833395767</v>
          </cell>
          <cell r="H1302">
            <v>0.39690000000000003</v>
          </cell>
          <cell r="I1302">
            <v>0.112</v>
          </cell>
          <cell r="J1302">
            <v>0.159967585089141</v>
          </cell>
          <cell r="K1302">
            <v>0</v>
          </cell>
          <cell r="L1302">
            <v>0.27196758508914104</v>
          </cell>
          <cell r="M1302">
            <v>4.0310000000000006</v>
          </cell>
          <cell r="N1302">
            <v>0.30600000000000005</v>
          </cell>
          <cell r="O1302">
            <v>4.3369999999999997</v>
          </cell>
          <cell r="P1302">
            <v>6.0999999999999999E-2</v>
          </cell>
          <cell r="Q1302">
            <v>0</v>
          </cell>
          <cell r="R1302">
            <v>4.1000000000000009E-2</v>
          </cell>
          <cell r="S1302">
            <v>0</v>
          </cell>
          <cell r="T1302">
            <v>4.1000000000000009E-2</v>
          </cell>
          <cell r="U1302">
            <v>-6.2852568428716671E-2</v>
          </cell>
          <cell r="V1302">
            <v>8.6017100000000024</v>
          </cell>
        </row>
        <row r="1303">
          <cell r="D1303" t="str">
            <v>KOREA-Total - Salaries, Wage and Benefits, M$</v>
          </cell>
          <cell r="E1303">
            <v>0.8642090761750405</v>
          </cell>
          <cell r="F1303">
            <v>0.10656564019448947</v>
          </cell>
          <cell r="G1303">
            <v>0.97077471636952994</v>
          </cell>
          <cell r="H1303">
            <v>0.3659</v>
          </cell>
          <cell r="I1303">
            <v>9.8000000000000004E-2</v>
          </cell>
          <cell r="J1303">
            <v>0.10332252836304699</v>
          </cell>
          <cell r="K1303">
            <v>0</v>
          </cell>
          <cell r="L1303">
            <v>0.20132252836304701</v>
          </cell>
          <cell r="M1303">
            <v>1.1120000000000001</v>
          </cell>
          <cell r="N1303">
            <v>0.13900000000000001</v>
          </cell>
          <cell r="O1303">
            <v>1.2510000000000001</v>
          </cell>
          <cell r="P1303">
            <v>0.06</v>
          </cell>
          <cell r="Q1303">
            <v>0</v>
          </cell>
          <cell r="R1303">
            <v>3.5000000000000003E-2</v>
          </cell>
          <cell r="S1303">
            <v>0</v>
          </cell>
          <cell r="T1303">
            <v>3.5000000000000003E-2</v>
          </cell>
          <cell r="U1303">
            <v>0.47700000000000004</v>
          </cell>
          <cell r="V1303">
            <v>3.3609972447325771</v>
          </cell>
        </row>
        <row r="1304">
          <cell r="D1304" t="str">
            <v>KOREA-Total - XOM Employee SWB, M$</v>
          </cell>
          <cell r="E1304">
            <v>0.49461669367909239</v>
          </cell>
          <cell r="F1304">
            <v>0.10656564019448947</v>
          </cell>
          <cell r="G1304">
            <v>0.60118233387358189</v>
          </cell>
          <cell r="H1304">
            <v>0.34389999999999998</v>
          </cell>
          <cell r="I1304">
            <v>7.6999999999999999E-2</v>
          </cell>
          <cell r="J1304">
            <v>8.837115072933549E-2</v>
          </cell>
          <cell r="K1304">
            <v>0</v>
          </cell>
          <cell r="L1304">
            <v>0.1653711507293355</v>
          </cell>
          <cell r="M1304">
            <v>1.1000000000000001</v>
          </cell>
          <cell r="N1304">
            <v>0.13900000000000001</v>
          </cell>
          <cell r="O1304">
            <v>1.2390000000000001</v>
          </cell>
          <cell r="P1304">
            <v>5.6000000000000001E-2</v>
          </cell>
          <cell r="Q1304">
            <v>0</v>
          </cell>
          <cell r="R1304">
            <v>3.5000000000000003E-2</v>
          </cell>
          <cell r="S1304">
            <v>0</v>
          </cell>
          <cell r="T1304">
            <v>3.5000000000000003E-2</v>
          </cell>
          <cell r="U1304">
            <v>0.46100000000000002</v>
          </cell>
          <cell r="V1304">
            <v>2.9014534846029174</v>
          </cell>
        </row>
        <row r="1305">
          <cell r="D1305" t="str">
            <v>KOREA-Total - Contract Employee SWB, M$</v>
          </cell>
          <cell r="E1305">
            <v>0.36959238249594811</v>
          </cell>
          <cell r="F1305">
            <v>0</v>
          </cell>
          <cell r="G1305">
            <v>0.36959238249594811</v>
          </cell>
          <cell r="H1305">
            <v>2.1999999999999999E-2</v>
          </cell>
          <cell r="I1305">
            <v>2.1000000000000001E-2</v>
          </cell>
          <cell r="J1305">
            <v>1.4951377633711507E-2</v>
          </cell>
          <cell r="K1305">
            <v>0</v>
          </cell>
          <cell r="L1305">
            <v>3.5951377633711507E-2</v>
          </cell>
          <cell r="M1305">
            <v>1.2E-2</v>
          </cell>
          <cell r="N1305">
            <v>0</v>
          </cell>
          <cell r="O1305">
            <v>1.2E-2</v>
          </cell>
          <cell r="P1305">
            <v>4.0000000000000001E-3</v>
          </cell>
          <cell r="Q1305">
            <v>0</v>
          </cell>
          <cell r="R1305">
            <v>0</v>
          </cell>
          <cell r="S1305">
            <v>0</v>
          </cell>
          <cell r="T1305">
            <v>0</v>
          </cell>
          <cell r="U1305">
            <v>1.6E-2</v>
          </cell>
          <cell r="V1305">
            <v>0.4595437601296597</v>
          </cell>
        </row>
        <row r="1306">
          <cell r="D1306" t="str">
            <v>KOREA-Total - Employee Expenses (T&amp;E), M$</v>
          </cell>
          <cell r="E1306">
            <v>1.1021069692058346E-2</v>
          </cell>
          <cell r="F1306">
            <v>1.3589951377633712E-2</v>
          </cell>
          <cell r="G1306">
            <v>2.4611021069692058E-2</v>
          </cell>
          <cell r="H1306">
            <v>0.01</v>
          </cell>
          <cell r="I1306">
            <v>3.0000000000000001E-3</v>
          </cell>
          <cell r="J1306">
            <v>0</v>
          </cell>
          <cell r="K1306">
            <v>0</v>
          </cell>
          <cell r="L1306">
            <v>3.0000000000000001E-3</v>
          </cell>
          <cell r="M1306">
            <v>0.10400000000000001</v>
          </cell>
          <cell r="N1306">
            <v>5.8999999999999997E-2</v>
          </cell>
          <cell r="O1306">
            <v>0.16300000000000001</v>
          </cell>
          <cell r="P1306">
            <v>1E-3</v>
          </cell>
          <cell r="Q1306">
            <v>0</v>
          </cell>
          <cell r="R1306">
            <v>3.0000000000000001E-3</v>
          </cell>
          <cell r="S1306">
            <v>0</v>
          </cell>
          <cell r="T1306">
            <v>3.0000000000000001E-3</v>
          </cell>
          <cell r="U1306">
            <v>2.3E-2</v>
          </cell>
          <cell r="V1306">
            <v>0.22761102106969205</v>
          </cell>
        </row>
        <row r="1307">
          <cell r="D1307" t="str">
            <v>KOREA-Total - Training Expenses, M$</v>
          </cell>
          <cell r="E1307">
            <v>1.8322528363047E-2</v>
          </cell>
          <cell r="F1307">
            <v>1.3589951377633712E-2</v>
          </cell>
          <cell r="G1307">
            <v>3.1912479740680712E-2</v>
          </cell>
          <cell r="H1307">
            <v>2E-3</v>
          </cell>
          <cell r="I1307">
            <v>0</v>
          </cell>
          <cell r="J1307">
            <v>0</v>
          </cell>
          <cell r="K1307">
            <v>0</v>
          </cell>
          <cell r="L1307">
            <v>0</v>
          </cell>
          <cell r="M1307">
            <v>6.0000000000000001E-3</v>
          </cell>
          <cell r="N1307">
            <v>2E-3</v>
          </cell>
          <cell r="O1307">
            <v>8.0000000000000002E-3</v>
          </cell>
          <cell r="P1307">
            <v>0</v>
          </cell>
          <cell r="Q1307">
            <v>0</v>
          </cell>
          <cell r="R1307">
            <v>0</v>
          </cell>
          <cell r="S1307">
            <v>0</v>
          </cell>
          <cell r="T1307">
            <v>0</v>
          </cell>
          <cell r="U1307">
            <v>0</v>
          </cell>
          <cell r="V1307">
            <v>4.1912479740680714E-2</v>
          </cell>
        </row>
        <row r="1308">
          <cell r="D1308" t="str">
            <v>KOREA-Total - Consultancy/Professional Fees, M$</v>
          </cell>
          <cell r="E1308">
            <v>0</v>
          </cell>
          <cell r="F1308">
            <v>0</v>
          </cell>
          <cell r="G1308">
            <v>0</v>
          </cell>
          <cell r="H1308">
            <v>1.2E-2</v>
          </cell>
          <cell r="I1308">
            <v>2E-3</v>
          </cell>
          <cell r="J1308">
            <v>0</v>
          </cell>
          <cell r="K1308">
            <v>0</v>
          </cell>
          <cell r="L1308">
            <v>2E-3</v>
          </cell>
          <cell r="M1308">
            <v>0.03</v>
          </cell>
          <cell r="N1308">
            <v>0.2</v>
          </cell>
          <cell r="O1308">
            <v>0.23</v>
          </cell>
          <cell r="P1308">
            <v>0</v>
          </cell>
          <cell r="Q1308">
            <v>0</v>
          </cell>
          <cell r="R1308">
            <v>0</v>
          </cell>
          <cell r="S1308">
            <v>0</v>
          </cell>
          <cell r="T1308">
            <v>0</v>
          </cell>
          <cell r="U1308">
            <v>2.5000000000000001E-2</v>
          </cell>
          <cell r="V1308">
            <v>0.26900000000000002</v>
          </cell>
        </row>
        <row r="1309">
          <cell r="D1309" t="str">
            <v>KOREA-Advertising and Promotions, M$</v>
          </cell>
          <cell r="E1309">
            <v>0</v>
          </cell>
          <cell r="F1309">
            <v>0</v>
          </cell>
          <cell r="G1309">
            <v>0</v>
          </cell>
          <cell r="H1309">
            <v>0</v>
          </cell>
          <cell r="I1309">
            <v>0</v>
          </cell>
          <cell r="J1309">
            <v>0</v>
          </cell>
          <cell r="K1309">
            <v>0</v>
          </cell>
          <cell r="L1309">
            <v>0</v>
          </cell>
          <cell r="M1309">
            <v>1.47</v>
          </cell>
          <cell r="N1309">
            <v>0</v>
          </cell>
          <cell r="O1309">
            <v>1.47</v>
          </cell>
          <cell r="P1309">
            <v>0</v>
          </cell>
          <cell r="Q1309">
            <v>0</v>
          </cell>
          <cell r="R1309">
            <v>0</v>
          </cell>
          <cell r="S1309">
            <v>0</v>
          </cell>
          <cell r="T1309">
            <v>0</v>
          </cell>
          <cell r="U1309">
            <v>0</v>
          </cell>
          <cell r="V1309">
            <v>1.47</v>
          </cell>
        </row>
        <row r="1310">
          <cell r="D1310" t="str">
            <v>KOREA-Maintenance and Repairs, M$</v>
          </cell>
          <cell r="E1310">
            <v>5.6726094003241488E-2</v>
          </cell>
          <cell r="F1310">
            <v>0</v>
          </cell>
          <cell r="G1310">
            <v>5.6726094003241488E-2</v>
          </cell>
          <cell r="H1310">
            <v>0</v>
          </cell>
          <cell r="I1310">
            <v>0</v>
          </cell>
          <cell r="J1310">
            <v>0</v>
          </cell>
          <cell r="K1310">
            <v>0</v>
          </cell>
          <cell r="L1310">
            <v>0</v>
          </cell>
          <cell r="M1310">
            <v>0</v>
          </cell>
          <cell r="N1310">
            <v>0</v>
          </cell>
          <cell r="O1310">
            <v>0</v>
          </cell>
          <cell r="P1310">
            <v>0</v>
          </cell>
          <cell r="Q1310">
            <v>0</v>
          </cell>
          <cell r="R1310">
            <v>0</v>
          </cell>
          <cell r="S1310">
            <v>0</v>
          </cell>
          <cell r="T1310">
            <v>0</v>
          </cell>
          <cell r="U1310">
            <v>0</v>
          </cell>
          <cell r="V1310">
            <v>5.6726094003241488E-2</v>
          </cell>
        </row>
        <row r="1311">
          <cell r="D1311" t="str">
            <v>KOREA-Depreciation, M$</v>
          </cell>
          <cell r="E1311">
            <v>0.23381342949756886</v>
          </cell>
          <cell r="F1311">
            <v>0</v>
          </cell>
          <cell r="G1311">
            <v>0.23381342949756886</v>
          </cell>
          <cell r="H1311">
            <v>0</v>
          </cell>
          <cell r="I1311">
            <v>0</v>
          </cell>
          <cell r="J1311">
            <v>1.9448946515397082E-3</v>
          </cell>
          <cell r="K1311">
            <v>0</v>
          </cell>
          <cell r="L1311">
            <v>1.9448946515397082E-3</v>
          </cell>
          <cell r="M1311">
            <v>0.31</v>
          </cell>
          <cell r="N1311">
            <v>0</v>
          </cell>
          <cell r="O1311">
            <v>0.31</v>
          </cell>
          <cell r="P1311">
            <v>0</v>
          </cell>
          <cell r="Q1311">
            <v>0</v>
          </cell>
          <cell r="R1311">
            <v>0</v>
          </cell>
          <cell r="S1311">
            <v>0</v>
          </cell>
          <cell r="T1311">
            <v>0</v>
          </cell>
          <cell r="U1311">
            <v>0</v>
          </cell>
          <cell r="V1311">
            <v>0.54575832414910863</v>
          </cell>
        </row>
        <row r="1312">
          <cell r="D1312" t="str">
            <v>KOREA-Energy, M$</v>
          </cell>
          <cell r="E1312">
            <v>0.12985372771474879</v>
          </cell>
          <cell r="F1312">
            <v>0</v>
          </cell>
          <cell r="G1312">
            <v>0.12985372771474879</v>
          </cell>
          <cell r="H1312">
            <v>0</v>
          </cell>
          <cell r="I1312">
            <v>0</v>
          </cell>
          <cell r="J1312">
            <v>0</v>
          </cell>
          <cell r="K1312">
            <v>0</v>
          </cell>
          <cell r="L1312">
            <v>0</v>
          </cell>
          <cell r="M1312">
            <v>0</v>
          </cell>
          <cell r="N1312">
            <v>0</v>
          </cell>
          <cell r="O1312">
            <v>0</v>
          </cell>
          <cell r="P1312">
            <v>0</v>
          </cell>
          <cell r="Q1312">
            <v>0</v>
          </cell>
          <cell r="R1312">
            <v>0</v>
          </cell>
          <cell r="S1312">
            <v>0</v>
          </cell>
          <cell r="T1312">
            <v>0</v>
          </cell>
          <cell r="U1312">
            <v>0</v>
          </cell>
          <cell r="V1312">
            <v>0.12985372771474879</v>
          </cell>
        </row>
        <row r="1313">
          <cell r="D1313" t="str">
            <v>KOREA-Direct Allocations from Other Business Lines (eg. FM, Chem), $M</v>
          </cell>
          <cell r="E1313">
            <v>1.95E-2</v>
          </cell>
          <cell r="F1313">
            <v>0</v>
          </cell>
          <cell r="G1313">
            <v>1.95E-2</v>
          </cell>
          <cell r="H1313">
            <v>0</v>
          </cell>
          <cell r="I1313">
            <v>0</v>
          </cell>
          <cell r="J1313">
            <v>0</v>
          </cell>
          <cell r="K1313">
            <v>0</v>
          </cell>
          <cell r="L1313">
            <v>0</v>
          </cell>
          <cell r="M1313">
            <v>0</v>
          </cell>
          <cell r="N1313">
            <v>0</v>
          </cell>
          <cell r="O1313">
            <v>0</v>
          </cell>
          <cell r="P1313">
            <v>0</v>
          </cell>
          <cell r="Q1313">
            <v>0</v>
          </cell>
          <cell r="R1313">
            <v>0</v>
          </cell>
          <cell r="S1313">
            <v>0</v>
          </cell>
          <cell r="T1313">
            <v>0</v>
          </cell>
          <cell r="U1313">
            <v>0</v>
          </cell>
          <cell r="V1313">
            <v>1.95E-2</v>
          </cell>
        </row>
        <row r="1314">
          <cell r="D1314" t="str">
            <v>KOREA-Freight Cost, M$</v>
          </cell>
          <cell r="E1314">
            <v>0</v>
          </cell>
          <cell r="F1314">
            <v>1.9315764484935476</v>
          </cell>
          <cell r="G1314">
            <v>1.9315764484935476</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1.9315764484935476</v>
          </cell>
        </row>
        <row r="1315">
          <cell r="D1315" t="str">
            <v>KOREA-Other Direct OPEX, M$</v>
          </cell>
          <cell r="E1315">
            <v>0.13985575364667746</v>
          </cell>
          <cell r="F1315">
            <v>1.8071312803889791E-2</v>
          </cell>
          <cell r="G1315">
            <v>0.15792706645056726</v>
          </cell>
          <cell r="H1315">
            <v>7.0000000000000001E-3</v>
          </cell>
          <cell r="I1315">
            <v>8.9999999999999993E-3</v>
          </cell>
          <cell r="J1315">
            <v>5.4700162074554297E-2</v>
          </cell>
          <cell r="K1315">
            <v>0</v>
          </cell>
          <cell r="L1315">
            <v>6.3700162074554298E-2</v>
          </cell>
          <cell r="M1315">
            <v>0.99900000000000011</v>
          </cell>
          <cell r="N1315">
            <v>-9.3999999999999972E-2</v>
          </cell>
          <cell r="O1315">
            <v>0.90500000000000003</v>
          </cell>
          <cell r="P1315">
            <v>0</v>
          </cell>
          <cell r="Q1315">
            <v>0</v>
          </cell>
          <cell r="R1315">
            <v>3.0000000000000001E-3</v>
          </cell>
          <cell r="S1315">
            <v>0</v>
          </cell>
          <cell r="T1315">
            <v>3.0000000000000001E-3</v>
          </cell>
          <cell r="U1315">
            <v>0.11</v>
          </cell>
          <cell r="V1315">
            <v>1.2466272285251216</v>
          </cell>
        </row>
        <row r="1316">
          <cell r="D1316" t="str">
            <v>KOREA-SQUEEZE OTHER DIRECT, M$</v>
          </cell>
          <cell r="E1316">
            <v>0</v>
          </cell>
          <cell r="F1316">
            <v>0</v>
          </cell>
          <cell r="G1316">
            <v>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-0.69785256842871668</v>
          </cell>
          <cell r="V1316">
            <v>-0.69785256842871668</v>
          </cell>
        </row>
        <row r="1317">
          <cell r="D1317" t="str">
            <v>KOREA-Total XOM and Contractor Headcount, YE#</v>
          </cell>
          <cell r="E1317">
            <v>1</v>
          </cell>
          <cell r="F1317">
            <v>0</v>
          </cell>
          <cell r="G1317">
            <v>1</v>
          </cell>
          <cell r="H1317">
            <v>6</v>
          </cell>
          <cell r="I1317">
            <v>0</v>
          </cell>
          <cell r="J1317">
            <v>0</v>
          </cell>
          <cell r="K1317">
            <v>0</v>
          </cell>
          <cell r="L1317">
            <v>0</v>
          </cell>
          <cell r="M1317">
            <v>11</v>
          </cell>
          <cell r="N1317">
            <v>0</v>
          </cell>
          <cell r="O1317">
            <v>11</v>
          </cell>
          <cell r="P1317">
            <v>2</v>
          </cell>
          <cell r="Q1317">
            <v>0</v>
          </cell>
          <cell r="R1317">
            <v>0</v>
          </cell>
          <cell r="S1317">
            <v>0</v>
          </cell>
          <cell r="T1317">
            <v>0</v>
          </cell>
          <cell r="U1317">
            <v>0</v>
          </cell>
          <cell r="V1317">
            <v>20</v>
          </cell>
        </row>
        <row r="1318">
          <cell r="D1318" t="str">
            <v>KOREA-Total XOM Headcount, YE, #</v>
          </cell>
          <cell r="E1318">
            <v>1</v>
          </cell>
          <cell r="F1318">
            <v>0</v>
          </cell>
          <cell r="G1318">
            <v>1</v>
          </cell>
          <cell r="H1318">
            <v>6</v>
          </cell>
          <cell r="I1318">
            <v>0</v>
          </cell>
          <cell r="J1318">
            <v>0</v>
          </cell>
          <cell r="K1318">
            <v>0</v>
          </cell>
          <cell r="L1318">
            <v>0</v>
          </cell>
          <cell r="M1318">
            <v>11</v>
          </cell>
          <cell r="N1318">
            <v>0</v>
          </cell>
          <cell r="O1318">
            <v>11</v>
          </cell>
          <cell r="P1318">
            <v>2</v>
          </cell>
          <cell r="Q1318">
            <v>0</v>
          </cell>
          <cell r="R1318">
            <v>0</v>
          </cell>
          <cell r="S1318">
            <v>0</v>
          </cell>
          <cell r="T1318">
            <v>0</v>
          </cell>
          <cell r="U1318">
            <v>0</v>
          </cell>
          <cell r="V1318">
            <v>20</v>
          </cell>
        </row>
        <row r="1319">
          <cell r="D1319" t="str">
            <v>KOREA-Contractor Headcount, YE, #</v>
          </cell>
          <cell r="E1319">
            <v>0</v>
          </cell>
          <cell r="F1319">
            <v>0</v>
          </cell>
          <cell r="G1319">
            <v>0</v>
          </cell>
          <cell r="H1319">
            <v>0</v>
          </cell>
          <cell r="I1319">
            <v>0</v>
          </cell>
          <cell r="J1319">
            <v>0</v>
          </cell>
          <cell r="K1319">
            <v>0</v>
          </cell>
          <cell r="L1319">
            <v>0</v>
          </cell>
          <cell r="M1319">
            <v>0</v>
          </cell>
          <cell r="N1319">
            <v>0</v>
          </cell>
          <cell r="O1319">
            <v>0</v>
          </cell>
          <cell r="P1319">
            <v>0</v>
          </cell>
          <cell r="Q1319">
            <v>0</v>
          </cell>
          <cell r="R1319">
            <v>0</v>
          </cell>
          <cell r="S1319">
            <v>0</v>
          </cell>
          <cell r="T1319">
            <v>0</v>
          </cell>
          <cell r="U1319">
            <v>0</v>
          </cell>
          <cell r="V1319">
            <v>0</v>
          </cell>
        </row>
        <row r="1320">
          <cell r="D1320" t="str">
            <v>MALAYSIA-Total - Direct  Opex, M$</v>
          </cell>
          <cell r="E1320">
            <v>1.0277105263157895</v>
          </cell>
          <cell r="F1320">
            <v>1.8022105263157866</v>
          </cell>
          <cell r="G1320">
            <v>2.8299210526315761</v>
          </cell>
          <cell r="H1320">
            <v>0.41</v>
          </cell>
          <cell r="I1320">
            <v>0</v>
          </cell>
          <cell r="J1320">
            <v>0</v>
          </cell>
          <cell r="K1320">
            <v>0</v>
          </cell>
          <cell r="L1320">
            <v>0</v>
          </cell>
          <cell r="M1320">
            <v>3.2888306012401349</v>
          </cell>
          <cell r="N1320">
            <v>0.12995973684210527</v>
          </cell>
          <cell r="O1320">
            <v>3.41879033808224</v>
          </cell>
          <cell r="P1320">
            <v>5.1742050000000005E-2</v>
          </cell>
          <cell r="Q1320">
            <v>0</v>
          </cell>
          <cell r="R1320">
            <v>0.161</v>
          </cell>
          <cell r="S1320">
            <v>0.14800000000000002</v>
          </cell>
          <cell r="T1320">
            <v>0.30900000000000005</v>
          </cell>
          <cell r="U1320">
            <v>4.1706210526315818E-2</v>
          </cell>
          <cell r="V1320">
            <v>7.061159651240132</v>
          </cell>
        </row>
        <row r="1321">
          <cell r="D1321" t="str">
            <v>MALAYSIA-Total - Salaries, Wage and Benefits, M$</v>
          </cell>
          <cell r="E1321">
            <v>0.30289473684210527</v>
          </cell>
          <cell r="F1321">
            <v>0.17815789473684213</v>
          </cell>
          <cell r="G1321">
            <v>0.4810526315789474</v>
          </cell>
          <cell r="H1321">
            <v>0.21</v>
          </cell>
          <cell r="I1321">
            <v>0</v>
          </cell>
          <cell r="J1321">
            <v>0</v>
          </cell>
          <cell r="K1321">
            <v>0</v>
          </cell>
          <cell r="L1321">
            <v>0</v>
          </cell>
          <cell r="M1321">
            <v>0.91201324136146844</v>
          </cell>
          <cell r="N1321">
            <v>6.8159736842105273E-2</v>
          </cell>
          <cell r="O1321">
            <v>0.98017297820357374</v>
          </cell>
          <cell r="P1321">
            <v>4.8742050000000002E-2</v>
          </cell>
          <cell r="Q1321">
            <v>0</v>
          </cell>
          <cell r="R1321">
            <v>0.13400000000000001</v>
          </cell>
          <cell r="S1321">
            <v>0.13</v>
          </cell>
          <cell r="T1321">
            <v>0.26400000000000001</v>
          </cell>
          <cell r="U1321">
            <v>0.112</v>
          </cell>
          <cell r="V1321">
            <v>2.095967659782521</v>
          </cell>
        </row>
        <row r="1322">
          <cell r="D1322" t="str">
            <v>MALAYSIA-Total - XOM Employee SWB, M$</v>
          </cell>
          <cell r="E1322">
            <v>0.20421052631578948</v>
          </cell>
          <cell r="F1322">
            <v>0.16500000000000001</v>
          </cell>
          <cell r="G1322">
            <v>0.36921052631578949</v>
          </cell>
          <cell r="H1322">
            <v>0.18</v>
          </cell>
          <cell r="I1322">
            <v>0</v>
          </cell>
          <cell r="J1322">
            <v>0</v>
          </cell>
          <cell r="K1322">
            <v>0</v>
          </cell>
          <cell r="L1322">
            <v>0</v>
          </cell>
          <cell r="M1322">
            <v>0.89836324136146839</v>
          </cell>
          <cell r="N1322">
            <v>6.6159736842105271E-2</v>
          </cell>
          <cell r="O1322">
            <v>0.96452297820357369</v>
          </cell>
          <cell r="P1322">
            <v>4.8742050000000002E-2</v>
          </cell>
          <cell r="Q1322">
            <v>0</v>
          </cell>
          <cell r="R1322">
            <v>0.13400000000000001</v>
          </cell>
          <cell r="S1322">
            <v>0.13</v>
          </cell>
          <cell r="T1322">
            <v>0.26400000000000001</v>
          </cell>
          <cell r="U1322">
            <v>0.112</v>
          </cell>
          <cell r="V1322">
            <v>1.9384755545193633</v>
          </cell>
        </row>
        <row r="1323">
          <cell r="D1323" t="str">
            <v>MALAYSIA-Total - Contract Employee SWB, M$</v>
          </cell>
          <cell r="E1323">
            <v>9.8684210526315791E-2</v>
          </cell>
          <cell r="F1323">
            <v>1.3157894736842106E-2</v>
          </cell>
          <cell r="G1323">
            <v>0.1118421052631579</v>
          </cell>
          <cell r="H1323">
            <v>0.03</v>
          </cell>
          <cell r="I1323">
            <v>0</v>
          </cell>
          <cell r="J1323">
            <v>0</v>
          </cell>
          <cell r="K1323">
            <v>0</v>
          </cell>
          <cell r="L1323">
            <v>0</v>
          </cell>
          <cell r="M1323">
            <v>1.3650000000000001E-2</v>
          </cell>
          <cell r="N1323">
            <v>2E-3</v>
          </cell>
          <cell r="O1323">
            <v>1.5650000000000001E-2</v>
          </cell>
          <cell r="P1323">
            <v>0</v>
          </cell>
          <cell r="Q1323">
            <v>0</v>
          </cell>
          <cell r="R1323">
            <v>0</v>
          </cell>
          <cell r="S1323">
            <v>0</v>
          </cell>
          <cell r="T1323">
            <v>0</v>
          </cell>
          <cell r="U1323">
            <v>0</v>
          </cell>
          <cell r="V1323">
            <v>0.15749210526315788</v>
          </cell>
        </row>
        <row r="1324">
          <cell r="D1324" t="str">
            <v>MALAYSIA-Total - Employee Expenses (T&amp;E), M$</v>
          </cell>
          <cell r="E1324">
            <v>3.9473684210526317E-3</v>
          </cell>
          <cell r="F1324">
            <v>0</v>
          </cell>
          <cell r="G1324">
            <v>3.9473684210526317E-3</v>
          </cell>
          <cell r="H1324">
            <v>0.02</v>
          </cell>
          <cell r="I1324">
            <v>0</v>
          </cell>
          <cell r="J1324">
            <v>0</v>
          </cell>
          <cell r="K1324">
            <v>0</v>
          </cell>
          <cell r="L1324">
            <v>0</v>
          </cell>
          <cell r="M1324">
            <v>0.21160680000000001</v>
          </cell>
          <cell r="N1324">
            <v>1.9E-2</v>
          </cell>
          <cell r="O1324">
            <v>0.2306068</v>
          </cell>
          <cell r="P1324">
            <v>3.0000000000000001E-3</v>
          </cell>
          <cell r="Q1324">
            <v>0</v>
          </cell>
          <cell r="R1324">
            <v>1.7999999999999999E-2</v>
          </cell>
          <cell r="S1324">
            <v>6.0000000000000001E-3</v>
          </cell>
          <cell r="T1324">
            <v>2.4E-2</v>
          </cell>
          <cell r="U1324">
            <v>0</v>
          </cell>
          <cell r="V1324">
            <v>0.28155416842105269</v>
          </cell>
        </row>
        <row r="1325">
          <cell r="D1325" t="str">
            <v>MALAYSIA-Total - Training Expenses, M$</v>
          </cell>
          <cell r="E1325">
            <v>0</v>
          </cell>
          <cell r="F1325">
            <v>0</v>
          </cell>
          <cell r="G1325">
            <v>0</v>
          </cell>
          <cell r="H1325">
            <v>0.02</v>
          </cell>
          <cell r="I1325">
            <v>0</v>
          </cell>
          <cell r="J1325">
            <v>0</v>
          </cell>
          <cell r="K1325">
            <v>0</v>
          </cell>
          <cell r="L1325">
            <v>0</v>
          </cell>
          <cell r="M1325">
            <v>1.2427199999999999E-2</v>
          </cell>
          <cell r="N1325">
            <v>1E-3</v>
          </cell>
          <cell r="O1325">
            <v>1.34272E-2</v>
          </cell>
          <cell r="P1325">
            <v>0</v>
          </cell>
          <cell r="Q1325">
            <v>0</v>
          </cell>
          <cell r="R1325">
            <v>1E-3</v>
          </cell>
          <cell r="S1325">
            <v>3.0000000000000001E-3</v>
          </cell>
          <cell r="T1325">
            <v>4.0000000000000001E-3</v>
          </cell>
          <cell r="U1325">
            <v>0</v>
          </cell>
          <cell r="V1325">
            <v>3.7427200000000008E-2</v>
          </cell>
        </row>
        <row r="1326">
          <cell r="D1326" t="str">
            <v>MALAYSIA-Total - Consultancy/Professional Fees, M$</v>
          </cell>
          <cell r="E1326">
            <v>0</v>
          </cell>
          <cell r="F1326">
            <v>0</v>
          </cell>
          <cell r="G1326">
            <v>0</v>
          </cell>
          <cell r="H1326">
            <v>0</v>
          </cell>
          <cell r="I1326">
            <v>0</v>
          </cell>
          <cell r="J1326">
            <v>0</v>
          </cell>
          <cell r="K1326">
            <v>0</v>
          </cell>
          <cell r="L1326">
            <v>0</v>
          </cell>
          <cell r="M1326">
            <v>0</v>
          </cell>
          <cell r="N1326">
            <v>2.5000000000000001E-3</v>
          </cell>
          <cell r="O1326">
            <v>2.5000000000000001E-3</v>
          </cell>
          <cell r="P1326">
            <v>0</v>
          </cell>
          <cell r="Q1326">
            <v>0</v>
          </cell>
          <cell r="R1326">
            <v>0</v>
          </cell>
          <cell r="S1326">
            <v>0</v>
          </cell>
          <cell r="T1326">
            <v>0</v>
          </cell>
          <cell r="U1326">
            <v>0</v>
          </cell>
          <cell r="V1326">
            <v>2.5000000000000001E-3</v>
          </cell>
        </row>
        <row r="1327">
          <cell r="D1327" t="str">
            <v>MALAYSIA-Advertising and Promotions, M$</v>
          </cell>
          <cell r="E1327">
            <v>0</v>
          </cell>
          <cell r="F1327">
            <v>0</v>
          </cell>
          <cell r="G1327">
            <v>0</v>
          </cell>
          <cell r="H1327">
            <v>0</v>
          </cell>
          <cell r="I1327">
            <v>0</v>
          </cell>
          <cell r="J1327">
            <v>0</v>
          </cell>
          <cell r="K1327">
            <v>0</v>
          </cell>
          <cell r="L1327">
            <v>0</v>
          </cell>
          <cell r="M1327">
            <v>0.6543000000000001</v>
          </cell>
          <cell r="N1327">
            <v>0</v>
          </cell>
          <cell r="O1327">
            <v>0.6543000000000001</v>
          </cell>
          <cell r="P1327">
            <v>0</v>
          </cell>
          <cell r="Q1327">
            <v>0</v>
          </cell>
          <cell r="R1327">
            <v>0</v>
          </cell>
          <cell r="S1327">
            <v>0</v>
          </cell>
          <cell r="T1327">
            <v>0</v>
          </cell>
          <cell r="U1327">
            <v>0</v>
          </cell>
          <cell r="V1327">
            <v>0.6543000000000001</v>
          </cell>
        </row>
        <row r="1328">
          <cell r="D1328" t="str">
            <v>MALAYSIA-Maintenance and Repairs, M$</v>
          </cell>
          <cell r="E1328">
            <v>0.05</v>
          </cell>
          <cell r="F1328">
            <v>0</v>
          </cell>
          <cell r="G1328">
            <v>0.05</v>
          </cell>
          <cell r="H1328">
            <v>0</v>
          </cell>
          <cell r="I1328">
            <v>0</v>
          </cell>
          <cell r="J1328">
            <v>0</v>
          </cell>
          <cell r="K1328">
            <v>0</v>
          </cell>
          <cell r="L1328">
            <v>0</v>
          </cell>
          <cell r="M1328">
            <v>9.35E-2</v>
          </cell>
          <cell r="N1328">
            <v>0</v>
          </cell>
          <cell r="O1328">
            <v>9.35E-2</v>
          </cell>
          <cell r="P1328">
            <v>0</v>
          </cell>
          <cell r="Q1328">
            <v>0</v>
          </cell>
          <cell r="R1328">
            <v>0</v>
          </cell>
          <cell r="S1328">
            <v>0</v>
          </cell>
          <cell r="T1328">
            <v>0</v>
          </cell>
          <cell r="U1328">
            <v>0</v>
          </cell>
          <cell r="V1328">
            <v>0.14350000000000002</v>
          </cell>
        </row>
        <row r="1329">
          <cell r="D1329" t="str">
            <v>MALAYSIA-Depreciation, M$</v>
          </cell>
          <cell r="E1329">
            <v>0.24126315789473685</v>
          </cell>
          <cell r="F1329">
            <v>0</v>
          </cell>
          <cell r="G1329">
            <v>0.24126315789473685</v>
          </cell>
          <cell r="H1329">
            <v>0</v>
          </cell>
          <cell r="I1329">
            <v>0</v>
          </cell>
          <cell r="J1329">
            <v>0</v>
          </cell>
          <cell r="K1329">
            <v>0</v>
          </cell>
          <cell r="L1329">
            <v>0</v>
          </cell>
          <cell r="M1329">
            <v>0.47142496666666667</v>
          </cell>
          <cell r="N1329">
            <v>0</v>
          </cell>
          <cell r="O1329">
            <v>0.47142496666666667</v>
          </cell>
          <cell r="P1329">
            <v>0</v>
          </cell>
          <cell r="Q1329">
            <v>0</v>
          </cell>
          <cell r="R1329">
            <v>0</v>
          </cell>
          <cell r="S1329">
            <v>0</v>
          </cell>
          <cell r="T1329">
            <v>0</v>
          </cell>
          <cell r="U1329">
            <v>0</v>
          </cell>
          <cell r="V1329">
            <v>0.71268812456140351</v>
          </cell>
        </row>
        <row r="1330">
          <cell r="D1330" t="str">
            <v>MALAYSIA-Energy, M$</v>
          </cell>
          <cell r="E1330">
            <v>0.18184210526315792</v>
          </cell>
          <cell r="F1330">
            <v>0</v>
          </cell>
          <cell r="G1330">
            <v>0.18184210526315792</v>
          </cell>
          <cell r="H1330">
            <v>0</v>
          </cell>
          <cell r="I1330">
            <v>0</v>
          </cell>
          <cell r="J1330">
            <v>0</v>
          </cell>
          <cell r="K1330">
            <v>0</v>
          </cell>
          <cell r="L1330">
            <v>0</v>
          </cell>
          <cell r="M1330">
            <v>0</v>
          </cell>
          <cell r="N1330">
            <v>0</v>
          </cell>
          <cell r="O1330">
            <v>0</v>
          </cell>
          <cell r="P1330">
            <v>0</v>
          </cell>
          <cell r="Q1330">
            <v>0</v>
          </cell>
          <cell r="R1330">
            <v>0</v>
          </cell>
          <cell r="S1330">
            <v>0</v>
          </cell>
          <cell r="T1330">
            <v>0</v>
          </cell>
          <cell r="U1330">
            <v>0</v>
          </cell>
          <cell r="V1330">
            <v>0.18184210526315792</v>
          </cell>
        </row>
        <row r="1331">
          <cell r="D1331" t="str">
            <v>MALAYSIA-Direct Allocations from Other Business Lines (eg. FM, Chem), $M</v>
          </cell>
          <cell r="E1331">
            <v>6.3157894736842107E-2</v>
          </cell>
          <cell r="F1331">
            <v>0</v>
          </cell>
          <cell r="G1331">
            <v>6.3157894736842107E-2</v>
          </cell>
          <cell r="H1331">
            <v>0</v>
          </cell>
          <cell r="I1331">
            <v>0</v>
          </cell>
          <cell r="J1331">
            <v>0</v>
          </cell>
          <cell r="K1331">
            <v>0</v>
          </cell>
          <cell r="L1331">
            <v>0</v>
          </cell>
          <cell r="M1331">
            <v>0.14070000000000002</v>
          </cell>
          <cell r="N1331">
            <v>0</v>
          </cell>
          <cell r="O1331">
            <v>0.14070000000000002</v>
          </cell>
          <cell r="P1331">
            <v>0</v>
          </cell>
          <cell r="Q1331">
            <v>0</v>
          </cell>
          <cell r="R1331">
            <v>0</v>
          </cell>
          <cell r="S1331">
            <v>0</v>
          </cell>
          <cell r="T1331">
            <v>0</v>
          </cell>
          <cell r="U1331">
            <v>0</v>
          </cell>
          <cell r="V1331">
            <v>0.20385789473684213</v>
          </cell>
        </row>
        <row r="1332">
          <cell r="D1332" t="str">
            <v>MALAYSIA-Freight Cost, M$</v>
          </cell>
          <cell r="E1332">
            <v>0</v>
          </cell>
          <cell r="F1332">
            <v>1.5819473684210499</v>
          </cell>
          <cell r="G1332">
            <v>1.5819473684210499</v>
          </cell>
          <cell r="H1332">
            <v>0</v>
          </cell>
          <cell r="I1332">
            <v>0</v>
          </cell>
          <cell r="J1332">
            <v>0</v>
          </cell>
          <cell r="K1332">
            <v>0</v>
          </cell>
          <cell r="L1332">
            <v>0</v>
          </cell>
          <cell r="M1332">
            <v>0</v>
          </cell>
          <cell r="N1332">
            <v>0</v>
          </cell>
          <cell r="O1332">
            <v>0</v>
          </cell>
          <cell r="P1332">
            <v>0</v>
          </cell>
          <cell r="Q1332">
            <v>0</v>
          </cell>
          <cell r="R1332">
            <v>0</v>
          </cell>
          <cell r="S1332">
            <v>0</v>
          </cell>
          <cell r="T1332">
            <v>0</v>
          </cell>
          <cell r="U1332">
            <v>0</v>
          </cell>
          <cell r="V1332">
            <v>1.5819473684210499</v>
          </cell>
        </row>
        <row r="1333">
          <cell r="D1333" t="str">
            <v>MALAYSIA-Other Direct OPEX, M$</v>
          </cell>
          <cell r="E1333">
            <v>0.18460526315789474</v>
          </cell>
          <cell r="F1333">
            <v>4.2105263157894743E-2</v>
          </cell>
          <cell r="G1333">
            <v>0.22671052631578947</v>
          </cell>
          <cell r="H1333">
            <v>0.16</v>
          </cell>
          <cell r="I1333">
            <v>0</v>
          </cell>
          <cell r="J1333">
            <v>0</v>
          </cell>
          <cell r="K1333">
            <v>0</v>
          </cell>
          <cell r="L1333">
            <v>0</v>
          </cell>
          <cell r="M1333">
            <v>0.79285839321199991</v>
          </cell>
          <cell r="N1333">
            <v>3.9300000000000002E-2</v>
          </cell>
          <cell r="O1333">
            <v>0.83215839321199991</v>
          </cell>
          <cell r="P1333">
            <v>0</v>
          </cell>
          <cell r="Q1333">
            <v>0</v>
          </cell>
          <cell r="R1333">
            <v>8.0000000000000002E-3</v>
          </cell>
          <cell r="S1333">
            <v>8.9999999999999993E-3</v>
          </cell>
          <cell r="T1333">
            <v>1.7000000000000001E-2</v>
          </cell>
          <cell r="U1333">
            <v>4.8000000000000001E-2</v>
          </cell>
          <cell r="V1333">
            <v>1.2838689195277895</v>
          </cell>
        </row>
        <row r="1334">
          <cell r="D1334" t="str">
            <v>MALAYSIA-SQUEEZE OTHER DIRECT, M$</v>
          </cell>
          <cell r="E1334">
            <v>0</v>
          </cell>
          <cell r="F1334">
            <v>0</v>
          </cell>
          <cell r="G1334">
            <v>0</v>
          </cell>
          <cell r="H1334">
            <v>0</v>
          </cell>
          <cell r="I1334">
            <v>0</v>
          </cell>
          <cell r="J1334">
            <v>0</v>
          </cell>
          <cell r="K1334">
            <v>0</v>
          </cell>
          <cell r="L1334">
            <v>0</v>
          </cell>
          <cell r="M1334">
            <v>0</v>
          </cell>
          <cell r="N1334">
            <v>0</v>
          </cell>
          <cell r="O1334">
            <v>0</v>
          </cell>
          <cell r="P1334">
            <v>0</v>
          </cell>
          <cell r="Q1334">
            <v>0</v>
          </cell>
          <cell r="R1334">
            <v>0</v>
          </cell>
          <cell r="S1334">
            <v>0</v>
          </cell>
          <cell r="T1334">
            <v>0</v>
          </cell>
          <cell r="U1334">
            <v>-0.11829378947368419</v>
          </cell>
          <cell r="V1334">
            <v>-0.11829378947368419</v>
          </cell>
        </row>
        <row r="1335">
          <cell r="D1335" t="str">
            <v>MALAYSIA-Total XOM and Contractor Headcount, YE#</v>
          </cell>
          <cell r="E1335">
            <v>20</v>
          </cell>
          <cell r="F1335">
            <v>6</v>
          </cell>
          <cell r="G1335">
            <v>26</v>
          </cell>
          <cell r="H1335">
            <v>0</v>
          </cell>
          <cell r="I1335">
            <v>0</v>
          </cell>
          <cell r="J1335">
            <v>1</v>
          </cell>
          <cell r="K1335">
            <v>0</v>
          </cell>
          <cell r="L1335">
            <v>1</v>
          </cell>
          <cell r="M1335">
            <v>22</v>
          </cell>
          <cell r="N1335">
            <v>1</v>
          </cell>
          <cell r="O1335">
            <v>23</v>
          </cell>
          <cell r="P1335">
            <v>1</v>
          </cell>
          <cell r="Q1335">
            <v>0</v>
          </cell>
          <cell r="R1335">
            <v>3</v>
          </cell>
          <cell r="S1335">
            <v>2</v>
          </cell>
          <cell r="T1335">
            <v>5</v>
          </cell>
          <cell r="U1335">
            <v>0</v>
          </cell>
          <cell r="V1335">
            <v>56</v>
          </cell>
        </row>
        <row r="1336">
          <cell r="D1336" t="str">
            <v>MALAYSIA-Total XOM Headcount, YE, #</v>
          </cell>
          <cell r="E1336">
            <v>7</v>
          </cell>
          <cell r="F1336">
            <v>4</v>
          </cell>
          <cell r="G1336">
            <v>11</v>
          </cell>
          <cell r="H1336">
            <v>0</v>
          </cell>
          <cell r="I1336">
            <v>0</v>
          </cell>
          <cell r="J1336">
            <v>1</v>
          </cell>
          <cell r="K1336">
            <v>0</v>
          </cell>
          <cell r="L1336">
            <v>1</v>
          </cell>
          <cell r="M1336">
            <v>22</v>
          </cell>
          <cell r="N1336">
            <v>1</v>
          </cell>
          <cell r="O1336">
            <v>23</v>
          </cell>
          <cell r="P1336">
            <v>1</v>
          </cell>
          <cell r="Q1336">
            <v>0</v>
          </cell>
          <cell r="R1336">
            <v>3</v>
          </cell>
          <cell r="S1336">
            <v>2</v>
          </cell>
          <cell r="T1336">
            <v>5</v>
          </cell>
          <cell r="U1336">
            <v>0</v>
          </cell>
          <cell r="V1336">
            <v>41</v>
          </cell>
        </row>
        <row r="1337">
          <cell r="D1337" t="str">
            <v>MALAYSIA-Contractor Headcount, YE, #</v>
          </cell>
          <cell r="E1337">
            <v>13</v>
          </cell>
          <cell r="F1337">
            <v>2</v>
          </cell>
          <cell r="G1337">
            <v>15</v>
          </cell>
          <cell r="H1337">
            <v>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v>15</v>
          </cell>
        </row>
        <row r="1338">
          <cell r="D1338" t="str">
            <v>NEW ZEALAND-Total - Direct  Opex, M$</v>
          </cell>
          <cell r="E1338">
            <v>0.71030434065934067</v>
          </cell>
          <cell r="F1338">
            <v>2.1951054945054946</v>
          </cell>
          <cell r="G1338">
            <v>2.9054098351648352</v>
          </cell>
          <cell r="H1338">
            <v>0.38769200000000004</v>
          </cell>
          <cell r="I1338">
            <v>0</v>
          </cell>
          <cell r="J1338">
            <v>0</v>
          </cell>
          <cell r="K1338">
            <v>0</v>
          </cell>
          <cell r="L1338">
            <v>0</v>
          </cell>
          <cell r="M1338">
            <v>3.2090039999999997</v>
          </cell>
          <cell r="N1338">
            <v>0.12590299999999999</v>
          </cell>
          <cell r="O1338">
            <v>3.3349070000000003</v>
          </cell>
          <cell r="P1338">
            <v>0</v>
          </cell>
          <cell r="Q1338">
            <v>0</v>
          </cell>
          <cell r="R1338">
            <v>7.5999999999999998E-2</v>
          </cell>
          <cell r="S1338">
            <v>0</v>
          </cell>
          <cell r="T1338">
            <v>7.5999999999999998E-2</v>
          </cell>
          <cell r="U1338">
            <v>-0.15654900000000449</v>
          </cell>
          <cell r="V1338">
            <v>6.5474598351648305</v>
          </cell>
        </row>
        <row r="1339">
          <cell r="D1339" t="str">
            <v>NEW ZEALAND-Total - Salaries, Wage and Benefits, M$</v>
          </cell>
          <cell r="E1339">
            <v>8.1329670329670315E-3</v>
          </cell>
          <cell r="F1339">
            <v>0.16084670329670331</v>
          </cell>
          <cell r="G1339">
            <v>0.16897967032967032</v>
          </cell>
          <cell r="H1339">
            <v>0.27692299999999997</v>
          </cell>
          <cell r="I1339">
            <v>0</v>
          </cell>
          <cell r="J1339">
            <v>0</v>
          </cell>
          <cell r="K1339">
            <v>0</v>
          </cell>
          <cell r="L1339">
            <v>0</v>
          </cell>
          <cell r="M1339">
            <v>0.59076200000000001</v>
          </cell>
          <cell r="N1339">
            <v>8.2702999999999999E-2</v>
          </cell>
          <cell r="O1339">
            <v>0.67346499999999998</v>
          </cell>
          <cell r="P1339">
            <v>0</v>
          </cell>
          <cell r="Q1339">
            <v>0</v>
          </cell>
          <cell r="R1339">
            <v>2.8000000000000004E-2</v>
          </cell>
          <cell r="S1339">
            <v>0</v>
          </cell>
          <cell r="T1339">
            <v>2.8000000000000004E-2</v>
          </cell>
          <cell r="U1339">
            <v>0</v>
          </cell>
          <cell r="V1339">
            <v>1.1473676703296702</v>
          </cell>
        </row>
        <row r="1340">
          <cell r="D1340" t="str">
            <v>NEW ZEALAND-Total - XOM Employee SWB, M$</v>
          </cell>
          <cell r="E1340">
            <v>8.1329670329670315E-3</v>
          </cell>
          <cell r="F1340">
            <v>0.10779615384615385</v>
          </cell>
          <cell r="G1340">
            <v>0.11592912087912088</v>
          </cell>
          <cell r="H1340">
            <v>0.25615399999999999</v>
          </cell>
          <cell r="I1340">
            <v>0</v>
          </cell>
          <cell r="J1340">
            <v>0</v>
          </cell>
          <cell r="K1340">
            <v>0</v>
          </cell>
          <cell r="L1340">
            <v>0</v>
          </cell>
          <cell r="M1340">
            <v>0.59076200000000001</v>
          </cell>
          <cell r="N1340">
            <v>8.2702999999999999E-2</v>
          </cell>
          <cell r="O1340">
            <v>0.67346499999999998</v>
          </cell>
          <cell r="P1340">
            <v>0</v>
          </cell>
          <cell r="Q1340">
            <v>0</v>
          </cell>
          <cell r="R1340">
            <v>2.7000000000000003E-2</v>
          </cell>
          <cell r="S1340">
            <v>0</v>
          </cell>
          <cell r="T1340">
            <v>2.7000000000000003E-2</v>
          </cell>
          <cell r="U1340">
            <v>0</v>
          </cell>
          <cell r="V1340">
            <v>1.0725481208791208</v>
          </cell>
        </row>
        <row r="1341">
          <cell r="D1341" t="str">
            <v>NEW ZEALAND-Total - Contract Employee SWB, M$</v>
          </cell>
          <cell r="E1341">
            <v>0</v>
          </cell>
          <cell r="F1341">
            <v>5.3050549450549447E-2</v>
          </cell>
          <cell r="G1341">
            <v>5.3050549450549447E-2</v>
          </cell>
          <cell r="H1341">
            <v>2.0768999999999999E-2</v>
          </cell>
          <cell r="I1341">
            <v>0</v>
          </cell>
          <cell r="J1341">
            <v>0</v>
          </cell>
          <cell r="K1341">
            <v>0</v>
          </cell>
          <cell r="L1341">
            <v>0</v>
          </cell>
          <cell r="M1341">
            <v>0</v>
          </cell>
          <cell r="N1341">
            <v>0</v>
          </cell>
          <cell r="O1341">
            <v>0</v>
          </cell>
          <cell r="P1341">
            <v>0</v>
          </cell>
          <cell r="Q1341">
            <v>0</v>
          </cell>
          <cell r="R1341">
            <v>1E-3</v>
          </cell>
          <cell r="S1341">
            <v>0</v>
          </cell>
          <cell r="T1341">
            <v>1E-3</v>
          </cell>
          <cell r="U1341">
            <v>0</v>
          </cell>
          <cell r="V1341">
            <v>7.4819549450549444E-2</v>
          </cell>
        </row>
        <row r="1342">
          <cell r="D1342" t="str">
            <v>NEW ZEALAND-Total - Employee Expenses (T&amp;E), M$</v>
          </cell>
          <cell r="E1342">
            <v>0</v>
          </cell>
          <cell r="F1342">
            <v>0</v>
          </cell>
          <cell r="G1342">
            <v>0</v>
          </cell>
          <cell r="H1342">
            <v>2.5714000000000001E-2</v>
          </cell>
          <cell r="I1342">
            <v>0</v>
          </cell>
          <cell r="J1342">
            <v>0</v>
          </cell>
          <cell r="K1342">
            <v>0</v>
          </cell>
          <cell r="L1342">
            <v>0</v>
          </cell>
          <cell r="M1342">
            <v>0.42233100000000001</v>
          </cell>
          <cell r="N1342">
            <v>3.2000000000000001E-2</v>
          </cell>
          <cell r="O1342">
            <v>0.45433100000000004</v>
          </cell>
          <cell r="P1342">
            <v>0</v>
          </cell>
          <cell r="Q1342">
            <v>0</v>
          </cell>
          <cell r="R1342">
            <v>4.0000000000000001E-3</v>
          </cell>
          <cell r="S1342">
            <v>0</v>
          </cell>
          <cell r="T1342">
            <v>4.0000000000000001E-3</v>
          </cell>
          <cell r="U1342">
            <v>0</v>
          </cell>
          <cell r="V1342">
            <v>0.48404500000000006</v>
          </cell>
        </row>
        <row r="1343">
          <cell r="D1343" t="str">
            <v>NEW ZEALAND-Total - Training Expenses, M$</v>
          </cell>
          <cell r="E1343">
            <v>0</v>
          </cell>
          <cell r="F1343">
            <v>0</v>
          </cell>
          <cell r="G1343">
            <v>0</v>
          </cell>
          <cell r="H1343">
            <v>3.4619999999999998E-3</v>
          </cell>
          <cell r="I1343">
            <v>0</v>
          </cell>
          <cell r="J1343">
            <v>0</v>
          </cell>
          <cell r="K1343">
            <v>0</v>
          </cell>
          <cell r="L1343">
            <v>0</v>
          </cell>
          <cell r="M1343">
            <v>1.7835E-2</v>
          </cell>
          <cell r="N1343">
            <v>1E-3</v>
          </cell>
          <cell r="O1343">
            <v>1.8835000000000001E-2</v>
          </cell>
          <cell r="P1343">
            <v>0</v>
          </cell>
          <cell r="Q1343">
            <v>0</v>
          </cell>
          <cell r="R1343">
            <v>1.9E-2</v>
          </cell>
          <cell r="S1343">
            <v>0</v>
          </cell>
          <cell r="T1343">
            <v>1.9E-2</v>
          </cell>
          <cell r="U1343">
            <v>0</v>
          </cell>
          <cell r="V1343">
            <v>4.1297E-2</v>
          </cell>
        </row>
        <row r="1344">
          <cell r="D1344" t="str">
            <v>NEW ZEALAND-Total - Consultancy/Professional Fees, M$</v>
          </cell>
          <cell r="E1344">
            <v>0</v>
          </cell>
          <cell r="F1344">
            <v>0</v>
          </cell>
          <cell r="G1344">
            <v>0</v>
          </cell>
          <cell r="H1344">
            <v>0</v>
          </cell>
          <cell r="I1344">
            <v>0</v>
          </cell>
          <cell r="J1344">
            <v>0</v>
          </cell>
          <cell r="K1344">
            <v>0</v>
          </cell>
          <cell r="L1344">
            <v>0</v>
          </cell>
          <cell r="M1344">
            <v>1.9262999999999999E-2</v>
          </cell>
          <cell r="N1344">
            <v>1.4999999999999999E-4</v>
          </cell>
          <cell r="O1344">
            <v>1.9413E-2</v>
          </cell>
          <cell r="P1344">
            <v>0</v>
          </cell>
          <cell r="Q1344">
            <v>0</v>
          </cell>
          <cell r="R1344">
            <v>1E-3</v>
          </cell>
          <cell r="S1344">
            <v>0</v>
          </cell>
          <cell r="T1344">
            <v>1E-3</v>
          </cell>
          <cell r="U1344">
            <v>0</v>
          </cell>
          <cell r="V1344">
            <v>2.0413000000000001E-2</v>
          </cell>
        </row>
        <row r="1345">
          <cell r="D1345" t="str">
            <v>NEW ZEALAND-Advertising and Promotions, M$</v>
          </cell>
          <cell r="E1345">
            <v>0</v>
          </cell>
          <cell r="F1345">
            <v>0</v>
          </cell>
          <cell r="G1345">
            <v>0</v>
          </cell>
          <cell r="H1345">
            <v>0</v>
          </cell>
          <cell r="I1345">
            <v>0</v>
          </cell>
          <cell r="J1345">
            <v>0</v>
          </cell>
          <cell r="K1345">
            <v>0</v>
          </cell>
          <cell r="L1345">
            <v>0</v>
          </cell>
          <cell r="M1345">
            <v>0.55100000000000005</v>
          </cell>
          <cell r="N1345">
            <v>0</v>
          </cell>
          <cell r="O1345">
            <v>0.55100000000000005</v>
          </cell>
          <cell r="P1345">
            <v>0</v>
          </cell>
          <cell r="Q1345">
            <v>0</v>
          </cell>
          <cell r="R1345">
            <v>0</v>
          </cell>
          <cell r="S1345">
            <v>0</v>
          </cell>
          <cell r="T1345">
            <v>0</v>
          </cell>
          <cell r="U1345">
            <v>0</v>
          </cell>
          <cell r="V1345">
            <v>0.55100000000000005</v>
          </cell>
        </row>
        <row r="1346">
          <cell r="D1346" t="str">
            <v>NEW ZEALAND-Maintenance and Repairs, M$</v>
          </cell>
          <cell r="E1346">
            <v>5.3401098901098903E-3</v>
          </cell>
          <cell r="F1346">
            <v>0</v>
          </cell>
          <cell r="G1346">
            <v>5.3401098901098903E-3</v>
          </cell>
          <cell r="H1346">
            <v>0</v>
          </cell>
          <cell r="I1346">
            <v>0</v>
          </cell>
          <cell r="J1346">
            <v>0</v>
          </cell>
          <cell r="K1346">
            <v>0</v>
          </cell>
          <cell r="L1346">
            <v>0</v>
          </cell>
          <cell r="M1346">
            <v>0.313</v>
          </cell>
          <cell r="N1346">
            <v>0</v>
          </cell>
          <cell r="O1346">
            <v>0.313</v>
          </cell>
          <cell r="P1346">
            <v>0</v>
          </cell>
          <cell r="Q1346">
            <v>0</v>
          </cell>
          <cell r="R1346">
            <v>0</v>
          </cell>
          <cell r="S1346">
            <v>0</v>
          </cell>
          <cell r="T1346">
            <v>0</v>
          </cell>
          <cell r="U1346">
            <v>0</v>
          </cell>
          <cell r="V1346">
            <v>0.31834010989010991</v>
          </cell>
        </row>
        <row r="1347">
          <cell r="D1347" t="str">
            <v>NEW ZEALAND-Depreciation, M$</v>
          </cell>
          <cell r="E1347">
            <v>0</v>
          </cell>
          <cell r="F1347">
            <v>0</v>
          </cell>
          <cell r="G1347">
            <v>0</v>
          </cell>
          <cell r="H1347">
            <v>2.967E-3</v>
          </cell>
          <cell r="I1347">
            <v>0</v>
          </cell>
          <cell r="J1347">
            <v>0</v>
          </cell>
          <cell r="K1347">
            <v>0</v>
          </cell>
          <cell r="L1347">
            <v>0</v>
          </cell>
          <cell r="M1347">
            <v>0.52072799999999997</v>
          </cell>
          <cell r="N1347">
            <v>1E-3</v>
          </cell>
          <cell r="O1347">
            <v>0.52172799999999997</v>
          </cell>
          <cell r="P1347">
            <v>0</v>
          </cell>
          <cell r="Q1347">
            <v>0</v>
          </cell>
          <cell r="R1347">
            <v>0</v>
          </cell>
          <cell r="S1347">
            <v>0</v>
          </cell>
          <cell r="T1347">
            <v>0</v>
          </cell>
          <cell r="U1347">
            <v>0</v>
          </cell>
          <cell r="V1347">
            <v>0.52469500000000002</v>
          </cell>
        </row>
        <row r="1348">
          <cell r="D1348" t="str">
            <v>NEW ZEALAND-Energy, M$</v>
          </cell>
          <cell r="E1348">
            <v>0</v>
          </cell>
          <cell r="F1348">
            <v>0</v>
          </cell>
          <cell r="G1348">
            <v>0</v>
          </cell>
          <cell r="H1348">
            <v>0</v>
          </cell>
          <cell r="I1348">
            <v>0</v>
          </cell>
          <cell r="J1348">
            <v>0</v>
          </cell>
          <cell r="K1348">
            <v>0</v>
          </cell>
          <cell r="L1348">
            <v>0</v>
          </cell>
          <cell r="M1348">
            <v>0</v>
          </cell>
          <cell r="N1348">
            <v>0</v>
          </cell>
          <cell r="O1348">
            <v>0</v>
          </cell>
          <cell r="P1348">
            <v>0</v>
          </cell>
          <cell r="Q1348">
            <v>0</v>
          </cell>
          <cell r="R1348">
            <v>0</v>
          </cell>
          <cell r="S1348">
            <v>0</v>
          </cell>
          <cell r="T1348">
            <v>0</v>
          </cell>
          <cell r="U1348">
            <v>0</v>
          </cell>
          <cell r="V1348">
            <v>0</v>
          </cell>
        </row>
        <row r="1349">
          <cell r="D1349" t="str">
            <v>NEW ZEALAND-Direct Allocations from Other Business Lines (eg. FM, Chem), $M</v>
          </cell>
          <cell r="E1349">
            <v>2.3723076923076923E-2</v>
          </cell>
          <cell r="F1349">
            <v>0</v>
          </cell>
          <cell r="G1349">
            <v>2.3723076923076923E-2</v>
          </cell>
          <cell r="H1349">
            <v>0</v>
          </cell>
          <cell r="I1349">
            <v>0</v>
          </cell>
          <cell r="J1349">
            <v>0</v>
          </cell>
          <cell r="K1349">
            <v>0</v>
          </cell>
          <cell r="L1349">
            <v>0</v>
          </cell>
          <cell r="M1349">
            <v>0</v>
          </cell>
          <cell r="N1349">
            <v>0</v>
          </cell>
          <cell r="O1349">
            <v>0</v>
          </cell>
          <cell r="P1349">
            <v>0</v>
          </cell>
          <cell r="Q1349">
            <v>0</v>
          </cell>
          <cell r="R1349">
            <v>0</v>
          </cell>
          <cell r="S1349">
            <v>0</v>
          </cell>
          <cell r="T1349">
            <v>0</v>
          </cell>
          <cell r="U1349">
            <v>0</v>
          </cell>
          <cell r="V1349">
            <v>2.3723076923076923E-2</v>
          </cell>
        </row>
        <row r="1350">
          <cell r="D1350" t="str">
            <v>NEW ZEALAND-Freight Cost, M$</v>
          </cell>
          <cell r="E1350">
            <v>0</v>
          </cell>
          <cell r="F1350">
            <v>1.650614285714286</v>
          </cell>
          <cell r="G1350">
            <v>1.650614285714286</v>
          </cell>
          <cell r="H1350">
            <v>0</v>
          </cell>
          <cell r="I1350">
            <v>0</v>
          </cell>
          <cell r="J1350">
            <v>0</v>
          </cell>
          <cell r="K1350">
            <v>0</v>
          </cell>
          <cell r="L1350">
            <v>0</v>
          </cell>
          <cell r="M1350">
            <v>0</v>
          </cell>
          <cell r="N1350">
            <v>0</v>
          </cell>
          <cell r="O1350">
            <v>0</v>
          </cell>
          <cell r="P1350">
            <v>0</v>
          </cell>
          <cell r="Q1350">
            <v>0</v>
          </cell>
          <cell r="R1350">
            <v>0</v>
          </cell>
          <cell r="S1350">
            <v>0</v>
          </cell>
          <cell r="T1350">
            <v>0</v>
          </cell>
          <cell r="U1350">
            <v>0</v>
          </cell>
          <cell r="V1350">
            <v>1.650614285714286</v>
          </cell>
        </row>
        <row r="1351">
          <cell r="D1351" t="str">
            <v>NEW ZEALAND-Other Direct OPEX, M$</v>
          </cell>
          <cell r="E1351">
            <v>0.67310818681318685</v>
          </cell>
          <cell r="F1351">
            <v>0.38364450549450513</v>
          </cell>
          <cell r="G1351">
            <v>1.056752692307692</v>
          </cell>
          <cell r="H1351">
            <v>7.8626000000000001E-2</v>
          </cell>
          <cell r="I1351">
            <v>0</v>
          </cell>
          <cell r="J1351">
            <v>0</v>
          </cell>
          <cell r="K1351">
            <v>0</v>
          </cell>
          <cell r="L1351">
            <v>0</v>
          </cell>
          <cell r="M1351">
            <v>0.77408499999999991</v>
          </cell>
          <cell r="N1351">
            <v>9.0500000000000008E-3</v>
          </cell>
          <cell r="O1351">
            <v>0.78313499999999991</v>
          </cell>
          <cell r="P1351">
            <v>0</v>
          </cell>
          <cell r="Q1351">
            <v>0</v>
          </cell>
          <cell r="R1351">
            <v>2.3999999999999994E-2</v>
          </cell>
          <cell r="S1351">
            <v>0</v>
          </cell>
          <cell r="T1351">
            <v>2.3999999999999994E-2</v>
          </cell>
          <cell r="U1351">
            <v>0</v>
          </cell>
          <cell r="V1351">
            <v>1.942513692307692</v>
          </cell>
        </row>
        <row r="1352">
          <cell r="D1352" t="str">
            <v>NEW ZEALAND-SQUEEZE OTHER DIRECT, M$</v>
          </cell>
          <cell r="E1352">
            <v>0</v>
          </cell>
          <cell r="F1352">
            <v>0</v>
          </cell>
          <cell r="G1352">
            <v>0</v>
          </cell>
          <cell r="H1352">
            <v>0</v>
          </cell>
          <cell r="I1352">
            <v>0</v>
          </cell>
          <cell r="J1352">
            <v>0</v>
          </cell>
          <cell r="K1352">
            <v>0</v>
          </cell>
          <cell r="L1352">
            <v>0</v>
          </cell>
          <cell r="M1352">
            <v>0</v>
          </cell>
          <cell r="N1352">
            <v>0</v>
          </cell>
          <cell r="O1352">
            <v>0</v>
          </cell>
          <cell r="P1352">
            <v>0</v>
          </cell>
          <cell r="Q1352">
            <v>0</v>
          </cell>
          <cell r="R1352">
            <v>0</v>
          </cell>
          <cell r="S1352">
            <v>0</v>
          </cell>
          <cell r="T1352">
            <v>0</v>
          </cell>
          <cell r="U1352">
            <v>-0.15654900000000449</v>
          </cell>
          <cell r="V1352">
            <v>-0.15654900000000449</v>
          </cell>
        </row>
        <row r="1353">
          <cell r="D1353" t="str">
            <v>NEW ZEALAND-Total XOM and Contractor Headcount, YE#</v>
          </cell>
          <cell r="E1353">
            <v>1</v>
          </cell>
          <cell r="F1353">
            <v>6</v>
          </cell>
          <cell r="G1353">
            <v>7</v>
          </cell>
          <cell r="H1353">
            <v>38</v>
          </cell>
          <cell r="I1353">
            <v>0</v>
          </cell>
          <cell r="J1353">
            <v>0</v>
          </cell>
          <cell r="K1353">
            <v>0</v>
          </cell>
          <cell r="L1353">
            <v>0</v>
          </cell>
          <cell r="M1353">
            <v>24</v>
          </cell>
          <cell r="N1353">
            <v>2</v>
          </cell>
          <cell r="O1353">
            <v>26</v>
          </cell>
          <cell r="P1353">
            <v>0</v>
          </cell>
          <cell r="Q1353">
            <v>0</v>
          </cell>
          <cell r="R1353">
            <v>0</v>
          </cell>
          <cell r="S1353">
            <v>0</v>
          </cell>
          <cell r="T1353">
            <v>0</v>
          </cell>
          <cell r="U1353">
            <v>0</v>
          </cell>
          <cell r="V1353">
            <v>71</v>
          </cell>
        </row>
        <row r="1354">
          <cell r="D1354" t="str">
            <v>NEW ZEALAND-Total XOM Headcount, YE, #</v>
          </cell>
          <cell r="E1354">
            <v>0</v>
          </cell>
          <cell r="F1354">
            <v>5</v>
          </cell>
          <cell r="G1354">
            <v>5</v>
          </cell>
          <cell r="H1354">
            <v>34</v>
          </cell>
          <cell r="I1354">
            <v>0</v>
          </cell>
          <cell r="J1354">
            <v>0</v>
          </cell>
          <cell r="K1354">
            <v>0</v>
          </cell>
          <cell r="L1354">
            <v>0</v>
          </cell>
          <cell r="M1354">
            <v>24</v>
          </cell>
          <cell r="N1354">
            <v>2</v>
          </cell>
          <cell r="O1354">
            <v>26</v>
          </cell>
          <cell r="P1354">
            <v>0</v>
          </cell>
          <cell r="Q1354">
            <v>0</v>
          </cell>
          <cell r="R1354">
            <v>0</v>
          </cell>
          <cell r="S1354">
            <v>0</v>
          </cell>
          <cell r="T1354">
            <v>0</v>
          </cell>
          <cell r="U1354">
            <v>0</v>
          </cell>
          <cell r="V1354">
            <v>65</v>
          </cell>
        </row>
        <row r="1355">
          <cell r="D1355" t="str">
            <v>NEW ZEALAND-Contractor Headcount, YE, #</v>
          </cell>
          <cell r="E1355">
            <v>1</v>
          </cell>
          <cell r="F1355">
            <v>1</v>
          </cell>
          <cell r="G1355">
            <v>2</v>
          </cell>
          <cell r="H1355">
            <v>4</v>
          </cell>
          <cell r="I1355">
            <v>0</v>
          </cell>
          <cell r="J1355">
            <v>0</v>
          </cell>
          <cell r="K1355">
            <v>0</v>
          </cell>
          <cell r="L1355">
            <v>0</v>
          </cell>
          <cell r="M1355">
            <v>0</v>
          </cell>
          <cell r="N1355">
            <v>0</v>
          </cell>
          <cell r="O1355">
            <v>0</v>
          </cell>
          <cell r="P1355">
            <v>0</v>
          </cell>
          <cell r="Q1355">
            <v>0</v>
          </cell>
          <cell r="R1355">
            <v>0</v>
          </cell>
          <cell r="S1355">
            <v>0</v>
          </cell>
          <cell r="T1355">
            <v>0</v>
          </cell>
          <cell r="U1355">
            <v>0</v>
          </cell>
          <cell r="V1355">
            <v>6</v>
          </cell>
        </row>
        <row r="1356">
          <cell r="D1356" t="str">
            <v>PACIFIC ISLANDS-Total - Direct  Opex, M$</v>
          </cell>
          <cell r="E1356">
            <v>1.0000000000000002E-3</v>
          </cell>
          <cell r="F1356">
            <v>1.5000000000000002E-3</v>
          </cell>
          <cell r="G1356">
            <v>2.5000000000000001E-3</v>
          </cell>
          <cell r="H1356">
            <v>0</v>
          </cell>
          <cell r="I1356">
            <v>0</v>
          </cell>
          <cell r="J1356">
            <v>9.0000000000000019E-4</v>
          </cell>
          <cell r="K1356">
            <v>0</v>
          </cell>
          <cell r="L1356">
            <v>9.0000000000000019E-4</v>
          </cell>
          <cell r="M1356">
            <v>1.1870000000000001</v>
          </cell>
          <cell r="N1356">
            <v>6.3E-2</v>
          </cell>
          <cell r="O1356">
            <v>1.25</v>
          </cell>
          <cell r="P1356">
            <v>0</v>
          </cell>
          <cell r="Q1356">
            <v>0</v>
          </cell>
          <cell r="R1356">
            <v>0</v>
          </cell>
          <cell r="S1356">
            <v>0</v>
          </cell>
          <cell r="T1356">
            <v>0</v>
          </cell>
          <cell r="U1356">
            <v>-2.3999999999999577E-3</v>
          </cell>
          <cell r="V1356">
            <v>1.2510000000000001</v>
          </cell>
        </row>
        <row r="1357">
          <cell r="D1357" t="str">
            <v>PACIFIC ISLANDS-Total - Salaries, Wage and Benefits, M$</v>
          </cell>
          <cell r="E1357">
            <v>2.0000000000000001E-4</v>
          </cell>
          <cell r="F1357">
            <v>2.0000000000000001E-4</v>
          </cell>
          <cell r="G1357">
            <v>4.0000000000000002E-4</v>
          </cell>
          <cell r="H1357">
            <v>0</v>
          </cell>
          <cell r="I1357">
            <v>0</v>
          </cell>
          <cell r="J1357">
            <v>2.0000000000000001E-4</v>
          </cell>
          <cell r="K1357">
            <v>0</v>
          </cell>
          <cell r="L1357">
            <v>2.0000000000000001E-4</v>
          </cell>
          <cell r="M1357">
            <v>0</v>
          </cell>
          <cell r="N1357">
            <v>0</v>
          </cell>
          <cell r="O1357">
            <v>0</v>
          </cell>
          <cell r="P1357">
            <v>0</v>
          </cell>
          <cell r="Q1357">
            <v>0</v>
          </cell>
          <cell r="R1357">
            <v>0</v>
          </cell>
          <cell r="S1357">
            <v>0</v>
          </cell>
          <cell r="T1357">
            <v>0</v>
          </cell>
          <cell r="U1357">
            <v>0</v>
          </cell>
          <cell r="V1357">
            <v>6.0000000000000006E-4</v>
          </cell>
        </row>
        <row r="1358">
          <cell r="D1358" t="str">
            <v>PACIFIC ISLANDS-Total - XOM Employee SWB, M$</v>
          </cell>
          <cell r="E1358">
            <v>1E-4</v>
          </cell>
          <cell r="F1358">
            <v>1E-4</v>
          </cell>
          <cell r="G1358">
            <v>2.0000000000000001E-4</v>
          </cell>
          <cell r="H1358">
            <v>0</v>
          </cell>
          <cell r="I1358">
            <v>0</v>
          </cell>
          <cell r="J1358">
            <v>1E-4</v>
          </cell>
          <cell r="K1358">
            <v>0</v>
          </cell>
          <cell r="L1358">
            <v>1E-4</v>
          </cell>
          <cell r="M1358">
            <v>0</v>
          </cell>
          <cell r="N1358">
            <v>0</v>
          </cell>
          <cell r="O1358">
            <v>0</v>
          </cell>
          <cell r="P1358">
            <v>0</v>
          </cell>
          <cell r="Q1358">
            <v>0</v>
          </cell>
          <cell r="R1358">
            <v>0</v>
          </cell>
          <cell r="S1358">
            <v>0</v>
          </cell>
          <cell r="T1358">
            <v>0</v>
          </cell>
          <cell r="U1358">
            <v>0</v>
          </cell>
          <cell r="V1358">
            <v>3.0000000000000003E-4</v>
          </cell>
        </row>
        <row r="1359">
          <cell r="D1359" t="str">
            <v>PACIFIC ISLANDS-Total - Contract Employee SWB, M$</v>
          </cell>
          <cell r="E1359">
            <v>1E-4</v>
          </cell>
          <cell r="F1359">
            <v>1E-4</v>
          </cell>
          <cell r="G1359">
            <v>2.0000000000000001E-4</v>
          </cell>
          <cell r="H1359">
            <v>0</v>
          </cell>
          <cell r="I1359">
            <v>0</v>
          </cell>
          <cell r="J1359">
            <v>1E-4</v>
          </cell>
          <cell r="K1359">
            <v>0</v>
          </cell>
          <cell r="L1359">
            <v>1E-4</v>
          </cell>
          <cell r="M1359">
            <v>0</v>
          </cell>
          <cell r="N1359">
            <v>0</v>
          </cell>
          <cell r="O1359">
            <v>0</v>
          </cell>
          <cell r="P1359">
            <v>0</v>
          </cell>
          <cell r="Q1359">
            <v>0</v>
          </cell>
          <cell r="R1359">
            <v>0</v>
          </cell>
          <cell r="S1359">
            <v>0</v>
          </cell>
          <cell r="T1359">
            <v>0</v>
          </cell>
          <cell r="U1359">
            <v>0</v>
          </cell>
          <cell r="V1359">
            <v>3.0000000000000003E-4</v>
          </cell>
        </row>
        <row r="1360">
          <cell r="D1360" t="str">
            <v>PACIFIC ISLANDS-Total - Employee Expenses (T&amp;E), M$</v>
          </cell>
          <cell r="E1360">
            <v>1E-4</v>
          </cell>
          <cell r="F1360">
            <v>1E-4</v>
          </cell>
          <cell r="G1360">
            <v>2.0000000000000001E-4</v>
          </cell>
          <cell r="H1360">
            <v>0</v>
          </cell>
          <cell r="I1360">
            <v>0</v>
          </cell>
          <cell r="J1360">
            <v>1E-4</v>
          </cell>
          <cell r="K1360">
            <v>0</v>
          </cell>
          <cell r="L1360">
            <v>1E-4</v>
          </cell>
          <cell r="M1360">
            <v>0</v>
          </cell>
          <cell r="N1360">
            <v>0</v>
          </cell>
          <cell r="O1360">
            <v>0</v>
          </cell>
          <cell r="P1360">
            <v>0</v>
          </cell>
          <cell r="Q1360">
            <v>0</v>
          </cell>
          <cell r="R1360">
            <v>0</v>
          </cell>
          <cell r="S1360">
            <v>0</v>
          </cell>
          <cell r="T1360">
            <v>0</v>
          </cell>
          <cell r="U1360">
            <v>0</v>
          </cell>
          <cell r="V1360">
            <v>3.0000000000000003E-4</v>
          </cell>
        </row>
        <row r="1361">
          <cell r="D1361" t="str">
            <v>PACIFIC ISLANDS-Total - Training Expenses, M$</v>
          </cell>
          <cell r="E1361">
            <v>1E-4</v>
          </cell>
          <cell r="F1361">
            <v>1E-4</v>
          </cell>
          <cell r="G1361">
            <v>2.0000000000000001E-4</v>
          </cell>
          <cell r="H1361">
            <v>0</v>
          </cell>
          <cell r="I1361">
            <v>0</v>
          </cell>
          <cell r="J1361">
            <v>1E-4</v>
          </cell>
          <cell r="K1361">
            <v>0</v>
          </cell>
          <cell r="L1361">
            <v>1E-4</v>
          </cell>
          <cell r="M1361">
            <v>0</v>
          </cell>
          <cell r="N1361">
            <v>0</v>
          </cell>
          <cell r="O1361">
            <v>0</v>
          </cell>
          <cell r="P1361">
            <v>0</v>
          </cell>
          <cell r="Q1361">
            <v>0</v>
          </cell>
          <cell r="R1361">
            <v>0</v>
          </cell>
          <cell r="S1361">
            <v>0</v>
          </cell>
          <cell r="T1361">
            <v>0</v>
          </cell>
          <cell r="U1361">
            <v>0</v>
          </cell>
          <cell r="V1361">
            <v>3.0000000000000003E-4</v>
          </cell>
        </row>
        <row r="1362">
          <cell r="D1362" t="str">
            <v>PACIFIC ISLANDS-Total - Consultancy/Professional Fees, M$</v>
          </cell>
          <cell r="E1362">
            <v>1E-4</v>
          </cell>
          <cell r="F1362">
            <v>1E-4</v>
          </cell>
          <cell r="G1362">
            <v>2.0000000000000001E-4</v>
          </cell>
          <cell r="H1362">
            <v>0</v>
          </cell>
          <cell r="I1362">
            <v>0</v>
          </cell>
          <cell r="J1362">
            <v>1E-4</v>
          </cell>
          <cell r="K1362">
            <v>0</v>
          </cell>
          <cell r="L1362">
            <v>1E-4</v>
          </cell>
          <cell r="M1362">
            <v>0</v>
          </cell>
          <cell r="N1362">
            <v>0</v>
          </cell>
          <cell r="O1362">
            <v>0</v>
          </cell>
          <cell r="P1362">
            <v>0</v>
          </cell>
          <cell r="Q1362">
            <v>0</v>
          </cell>
          <cell r="R1362">
            <v>0</v>
          </cell>
          <cell r="S1362">
            <v>0</v>
          </cell>
          <cell r="T1362">
            <v>0</v>
          </cell>
          <cell r="U1362">
            <v>0</v>
          </cell>
          <cell r="V1362">
            <v>3.0000000000000003E-4</v>
          </cell>
        </row>
        <row r="1363">
          <cell r="D1363" t="str">
            <v>PACIFIC ISLANDS-Advertising and Promotions, M$</v>
          </cell>
          <cell r="E1363">
            <v>0</v>
          </cell>
          <cell r="F1363">
            <v>0</v>
          </cell>
          <cell r="G1363">
            <v>0</v>
          </cell>
          <cell r="H1363">
            <v>0</v>
          </cell>
          <cell r="I1363">
            <v>0</v>
          </cell>
          <cell r="J1363">
            <v>0</v>
          </cell>
          <cell r="K1363">
            <v>0</v>
          </cell>
          <cell r="L1363">
            <v>0</v>
          </cell>
          <cell r="M1363">
            <v>0</v>
          </cell>
          <cell r="N1363">
            <v>0</v>
          </cell>
          <cell r="O1363">
            <v>0</v>
          </cell>
          <cell r="P1363">
            <v>0</v>
          </cell>
          <cell r="Q1363">
            <v>0</v>
          </cell>
          <cell r="R1363">
            <v>0</v>
          </cell>
          <cell r="S1363">
            <v>0</v>
          </cell>
          <cell r="T1363">
            <v>0</v>
          </cell>
          <cell r="U1363">
            <v>0</v>
          </cell>
          <cell r="V1363">
            <v>0</v>
          </cell>
        </row>
        <row r="1364">
          <cell r="D1364" t="str">
            <v>PACIFIC ISLANDS-Maintenance and Repairs, M$</v>
          </cell>
          <cell r="E1364">
            <v>1E-4</v>
          </cell>
          <cell r="F1364">
            <v>1E-4</v>
          </cell>
          <cell r="G1364">
            <v>2.0000000000000001E-4</v>
          </cell>
          <cell r="H1364">
            <v>0</v>
          </cell>
          <cell r="I1364">
            <v>0</v>
          </cell>
          <cell r="J1364">
            <v>1E-4</v>
          </cell>
          <cell r="K1364">
            <v>0</v>
          </cell>
          <cell r="L1364">
            <v>1E-4</v>
          </cell>
          <cell r="M1364">
            <v>0</v>
          </cell>
          <cell r="N1364">
            <v>0</v>
          </cell>
          <cell r="O1364">
            <v>0</v>
          </cell>
          <cell r="P1364">
            <v>0</v>
          </cell>
          <cell r="Q1364">
            <v>0</v>
          </cell>
          <cell r="R1364">
            <v>0</v>
          </cell>
          <cell r="S1364">
            <v>0</v>
          </cell>
          <cell r="T1364">
            <v>0</v>
          </cell>
          <cell r="U1364">
            <v>0</v>
          </cell>
          <cell r="V1364">
            <v>3.0000000000000003E-4</v>
          </cell>
        </row>
        <row r="1365">
          <cell r="D1365" t="str">
            <v>PACIFIC ISLANDS-Depreciation, M$</v>
          </cell>
          <cell r="E1365">
            <v>1E-4</v>
          </cell>
          <cell r="F1365">
            <v>1E-4</v>
          </cell>
          <cell r="G1365">
            <v>2.0000000000000001E-4</v>
          </cell>
          <cell r="H1365">
            <v>0</v>
          </cell>
          <cell r="I1365">
            <v>0</v>
          </cell>
          <cell r="J1365">
            <v>1E-4</v>
          </cell>
          <cell r="K1365">
            <v>0</v>
          </cell>
          <cell r="L1365">
            <v>1E-4</v>
          </cell>
          <cell r="M1365">
            <v>0</v>
          </cell>
          <cell r="N1365">
            <v>0</v>
          </cell>
          <cell r="O1365">
            <v>0</v>
          </cell>
          <cell r="P1365">
            <v>0</v>
          </cell>
          <cell r="Q1365">
            <v>0</v>
          </cell>
          <cell r="R1365">
            <v>0</v>
          </cell>
          <cell r="S1365">
            <v>0</v>
          </cell>
          <cell r="T1365">
            <v>0</v>
          </cell>
          <cell r="U1365">
            <v>0</v>
          </cell>
          <cell r="V1365">
            <v>3.0000000000000003E-4</v>
          </cell>
        </row>
        <row r="1366">
          <cell r="D1366" t="str">
            <v>PACIFIC ISLANDS-Energy, M$</v>
          </cell>
          <cell r="E1366">
            <v>1E-4</v>
          </cell>
          <cell r="F1366">
            <v>0</v>
          </cell>
          <cell r="G1366">
            <v>1E-4</v>
          </cell>
          <cell r="H1366">
            <v>0</v>
          </cell>
          <cell r="I1366">
            <v>0</v>
          </cell>
          <cell r="J1366">
            <v>0</v>
          </cell>
          <cell r="K1366">
            <v>0</v>
          </cell>
          <cell r="L1366">
            <v>0</v>
          </cell>
          <cell r="M1366">
            <v>0</v>
          </cell>
          <cell r="N1366">
            <v>0</v>
          </cell>
          <cell r="O1366">
            <v>0</v>
          </cell>
          <cell r="P1366">
            <v>0</v>
          </cell>
          <cell r="Q1366">
            <v>0</v>
          </cell>
          <cell r="R1366">
            <v>0</v>
          </cell>
          <cell r="S1366">
            <v>0</v>
          </cell>
          <cell r="T1366">
            <v>0</v>
          </cell>
          <cell r="U1366">
            <v>0</v>
          </cell>
          <cell r="V1366">
            <v>1E-4</v>
          </cell>
        </row>
        <row r="1367">
          <cell r="D1367" t="str">
            <v>PACIFIC ISLANDS-Direct Allocations from Other Business Lines (eg. FM, Chem), $M</v>
          </cell>
          <cell r="E1367">
            <v>1E-4</v>
          </cell>
          <cell r="F1367">
            <v>1E-4</v>
          </cell>
          <cell r="G1367">
            <v>2.0000000000000001E-4</v>
          </cell>
          <cell r="H1367">
            <v>0</v>
          </cell>
          <cell r="I1367">
            <v>0</v>
          </cell>
          <cell r="J1367">
            <v>1E-4</v>
          </cell>
          <cell r="K1367">
            <v>0</v>
          </cell>
          <cell r="L1367">
            <v>1E-4</v>
          </cell>
          <cell r="M1367">
            <v>0</v>
          </cell>
          <cell r="N1367">
            <v>0</v>
          </cell>
          <cell r="O1367">
            <v>0</v>
          </cell>
          <cell r="P1367">
            <v>0</v>
          </cell>
          <cell r="Q1367">
            <v>0</v>
          </cell>
          <cell r="R1367">
            <v>0</v>
          </cell>
          <cell r="S1367">
            <v>0</v>
          </cell>
          <cell r="T1367">
            <v>0</v>
          </cell>
          <cell r="U1367">
            <v>0</v>
          </cell>
          <cell r="V1367">
            <v>3.0000000000000003E-4</v>
          </cell>
        </row>
        <row r="1368">
          <cell r="D1368" t="str">
            <v>PACIFIC ISLANDS-Freight Cost, M$</v>
          </cell>
          <cell r="E1368">
            <v>0</v>
          </cell>
          <cell r="F1368">
            <v>6.0000000000000006E-4</v>
          </cell>
          <cell r="G1368">
            <v>6.0000000000000006E-4</v>
          </cell>
          <cell r="H1368">
            <v>0</v>
          </cell>
          <cell r="I1368">
            <v>0</v>
          </cell>
          <cell r="J1368">
            <v>0</v>
          </cell>
          <cell r="K1368">
            <v>0</v>
          </cell>
          <cell r="L1368">
            <v>0</v>
          </cell>
          <cell r="M1368">
            <v>0</v>
          </cell>
          <cell r="N1368">
            <v>0</v>
          </cell>
          <cell r="O1368">
            <v>0</v>
          </cell>
          <cell r="P1368">
            <v>0</v>
          </cell>
          <cell r="Q1368">
            <v>0</v>
          </cell>
          <cell r="R1368">
            <v>0</v>
          </cell>
          <cell r="S1368">
            <v>0</v>
          </cell>
          <cell r="T1368">
            <v>0</v>
          </cell>
          <cell r="U1368">
            <v>0</v>
          </cell>
          <cell r="V1368">
            <v>6.0000000000000006E-4</v>
          </cell>
        </row>
        <row r="1369">
          <cell r="D1369" t="str">
            <v>PACIFIC ISLANDS-Other Direct OPEX, M$</v>
          </cell>
          <cell r="E1369">
            <v>1E-4</v>
          </cell>
          <cell r="F1369">
            <v>1E-4</v>
          </cell>
          <cell r="G1369">
            <v>2.0000000000000001E-4</v>
          </cell>
          <cell r="H1369">
            <v>0</v>
          </cell>
          <cell r="I1369">
            <v>0</v>
          </cell>
          <cell r="J1369">
            <v>1E-4</v>
          </cell>
          <cell r="K1369">
            <v>0</v>
          </cell>
          <cell r="L1369">
            <v>1E-4</v>
          </cell>
          <cell r="M1369">
            <v>1.1870000000000001</v>
          </cell>
          <cell r="N1369">
            <v>6.3E-2</v>
          </cell>
          <cell r="O1369">
            <v>1.25</v>
          </cell>
          <cell r="P1369">
            <v>0</v>
          </cell>
          <cell r="Q1369">
            <v>0</v>
          </cell>
          <cell r="R1369">
            <v>0</v>
          </cell>
          <cell r="S1369">
            <v>0</v>
          </cell>
          <cell r="T1369">
            <v>0</v>
          </cell>
          <cell r="U1369">
            <v>0</v>
          </cell>
          <cell r="V1369">
            <v>1.2503</v>
          </cell>
        </row>
        <row r="1370">
          <cell r="D1370" t="str">
            <v>PACIFIC ISLANDS-SQUEEZE OTHER DIRECT, M$</v>
          </cell>
          <cell r="E1370">
            <v>0</v>
          </cell>
          <cell r="F1370">
            <v>0</v>
          </cell>
          <cell r="G1370">
            <v>0</v>
          </cell>
          <cell r="H1370">
            <v>0</v>
          </cell>
          <cell r="I1370">
            <v>0</v>
          </cell>
          <cell r="J1370">
            <v>0</v>
          </cell>
          <cell r="K1370">
            <v>0</v>
          </cell>
          <cell r="L1370">
            <v>0</v>
          </cell>
          <cell r="M1370">
            <v>0</v>
          </cell>
          <cell r="N1370">
            <v>0</v>
          </cell>
          <cell r="O1370">
            <v>0</v>
          </cell>
          <cell r="P1370">
            <v>0</v>
          </cell>
          <cell r="Q1370">
            <v>0</v>
          </cell>
          <cell r="R1370">
            <v>0</v>
          </cell>
          <cell r="S1370">
            <v>0</v>
          </cell>
          <cell r="T1370">
            <v>0</v>
          </cell>
          <cell r="U1370">
            <v>-2.3999999999999577E-3</v>
          </cell>
          <cell r="V1370">
            <v>-2.3999999999999577E-3</v>
          </cell>
        </row>
        <row r="1371">
          <cell r="D1371" t="str">
            <v>PACIFIC ISLANDS-Total XOM and Contractor Headcount, YE#</v>
          </cell>
          <cell r="E1371">
            <v>0</v>
          </cell>
          <cell r="F1371">
            <v>0</v>
          </cell>
          <cell r="G1371">
            <v>0</v>
          </cell>
          <cell r="H1371">
            <v>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v>0</v>
          </cell>
        </row>
        <row r="1372">
          <cell r="D1372" t="str">
            <v>PACIFIC ISLANDS-Total XOM Headcount, YE, #</v>
          </cell>
          <cell r="E1372">
            <v>0</v>
          </cell>
          <cell r="F1372">
            <v>0</v>
          </cell>
          <cell r="G1372">
            <v>0</v>
          </cell>
          <cell r="H1372">
            <v>0</v>
          </cell>
          <cell r="I1372">
            <v>0</v>
          </cell>
          <cell r="J1372">
            <v>0</v>
          </cell>
          <cell r="K1372">
            <v>0</v>
          </cell>
          <cell r="L1372">
            <v>0</v>
          </cell>
          <cell r="M1372">
            <v>0</v>
          </cell>
          <cell r="N1372">
            <v>0</v>
          </cell>
          <cell r="O1372">
            <v>0</v>
          </cell>
          <cell r="P1372">
            <v>0</v>
          </cell>
          <cell r="Q1372">
            <v>0</v>
          </cell>
          <cell r="R1372">
            <v>0</v>
          </cell>
          <cell r="S1372">
            <v>0</v>
          </cell>
          <cell r="T1372">
            <v>0</v>
          </cell>
          <cell r="U1372">
            <v>0</v>
          </cell>
          <cell r="V1372">
            <v>0</v>
          </cell>
        </row>
        <row r="1373">
          <cell r="D1373" t="str">
            <v>PACIFIC ISLANDS-Contractor Headcount, YE, #</v>
          </cell>
          <cell r="E1373">
            <v>0</v>
          </cell>
          <cell r="F1373">
            <v>0</v>
          </cell>
          <cell r="G1373">
            <v>0</v>
          </cell>
          <cell r="H1373">
            <v>0</v>
          </cell>
          <cell r="I1373">
            <v>0</v>
          </cell>
          <cell r="J1373">
            <v>0</v>
          </cell>
          <cell r="K1373">
            <v>0</v>
          </cell>
          <cell r="L1373">
            <v>0</v>
          </cell>
          <cell r="M1373">
            <v>0</v>
          </cell>
          <cell r="N1373">
            <v>0</v>
          </cell>
          <cell r="O1373">
            <v>0</v>
          </cell>
          <cell r="P1373">
            <v>0</v>
          </cell>
          <cell r="Q1373">
            <v>0</v>
          </cell>
          <cell r="R1373">
            <v>0</v>
          </cell>
          <cell r="S1373">
            <v>0</v>
          </cell>
          <cell r="T1373">
            <v>0</v>
          </cell>
          <cell r="U1373">
            <v>0</v>
          </cell>
          <cell r="V1373">
            <v>0</v>
          </cell>
        </row>
        <row r="1374">
          <cell r="D1374" t="str">
            <v>PAKISTAN-Total - Direct  Opex, M$</v>
          </cell>
          <cell r="E1374">
            <v>0.41367663653334696</v>
          </cell>
          <cell r="F1374">
            <v>0.16205465680827372</v>
          </cell>
          <cell r="G1374">
            <v>0.57573129334162065</v>
          </cell>
          <cell r="H1374">
            <v>2.7E-2</v>
          </cell>
          <cell r="I1374">
            <v>2.6849999999999999E-2</v>
          </cell>
          <cell r="J1374">
            <v>8.9633945290123793E-2</v>
          </cell>
          <cell r="K1374">
            <v>0</v>
          </cell>
          <cell r="L1374">
            <v>0.11648394529012379</v>
          </cell>
          <cell r="M1374">
            <v>1.135</v>
          </cell>
          <cell r="N1374">
            <v>0</v>
          </cell>
          <cell r="O1374">
            <v>1.135</v>
          </cell>
          <cell r="P1374">
            <v>0</v>
          </cell>
          <cell r="Q1374">
            <v>0</v>
          </cell>
          <cell r="R1374">
            <v>0</v>
          </cell>
          <cell r="S1374">
            <v>0</v>
          </cell>
          <cell r="T1374">
            <v>0</v>
          </cell>
          <cell r="U1374">
            <v>0.20099999999999998</v>
          </cell>
          <cell r="V1374">
            <v>2.0552152386317446</v>
          </cell>
        </row>
        <row r="1375">
          <cell r="D1375" t="str">
            <v>PAKISTAN-Total - Salaries, Wage and Benefits, M$</v>
          </cell>
          <cell r="E1375">
            <v>0.12871967270611703</v>
          </cell>
          <cell r="F1375">
            <v>3.5650458776595742E-2</v>
          </cell>
          <cell r="G1375">
            <v>0.16437013148271279</v>
          </cell>
          <cell r="H1375">
            <v>2.3E-2</v>
          </cell>
          <cell r="I1375">
            <v>3.3999999999999998E-3</v>
          </cell>
          <cell r="J1375">
            <v>4.3241486037234045E-2</v>
          </cell>
          <cell r="K1375">
            <v>0</v>
          </cell>
          <cell r="L1375">
            <v>4.6641486037234045E-2</v>
          </cell>
          <cell r="M1375">
            <v>0.28900000000000003</v>
          </cell>
          <cell r="N1375">
            <v>0</v>
          </cell>
          <cell r="O1375">
            <v>0.28900000000000003</v>
          </cell>
          <cell r="P1375">
            <v>0</v>
          </cell>
          <cell r="Q1375">
            <v>0</v>
          </cell>
          <cell r="R1375">
            <v>0</v>
          </cell>
          <cell r="S1375">
            <v>0</v>
          </cell>
          <cell r="T1375">
            <v>0</v>
          </cell>
          <cell r="U1375">
            <v>0.14899999999999999</v>
          </cell>
          <cell r="V1375">
            <v>0.67201161751994687</v>
          </cell>
        </row>
        <row r="1376">
          <cell r="D1376" t="str">
            <v>PAKISTAN-Total - XOM Employee SWB, M$</v>
          </cell>
          <cell r="E1376">
            <v>8.501469747340426E-2</v>
          </cell>
          <cell r="F1376">
            <v>3.5650458776595742E-2</v>
          </cell>
          <cell r="G1376">
            <v>0.12066515625</v>
          </cell>
          <cell r="H1376">
            <v>2.3E-2</v>
          </cell>
          <cell r="I1376">
            <v>3.3999999999999998E-3</v>
          </cell>
          <cell r="J1376">
            <v>4.3052091090425536E-2</v>
          </cell>
          <cell r="K1376">
            <v>0</v>
          </cell>
          <cell r="L1376">
            <v>4.6452091090425536E-2</v>
          </cell>
          <cell r="M1376">
            <v>0.28200000000000003</v>
          </cell>
          <cell r="N1376">
            <v>0</v>
          </cell>
          <cell r="O1376">
            <v>0.28200000000000003</v>
          </cell>
          <cell r="P1376">
            <v>0</v>
          </cell>
          <cell r="Q1376">
            <v>0</v>
          </cell>
          <cell r="R1376">
            <v>0</v>
          </cell>
          <cell r="S1376">
            <v>0</v>
          </cell>
          <cell r="T1376">
            <v>0</v>
          </cell>
          <cell r="U1376">
            <v>0.14899999999999999</v>
          </cell>
          <cell r="V1376">
            <v>0.62111724734042562</v>
          </cell>
        </row>
        <row r="1377">
          <cell r="D1377" t="str">
            <v>PAKISTAN-Total - Contract Employee SWB, M$</v>
          </cell>
          <cell r="E1377">
            <v>4.3704975232712773E-2</v>
          </cell>
          <cell r="F1377">
            <v>0</v>
          </cell>
          <cell r="G1377">
            <v>4.3704975232712773E-2</v>
          </cell>
          <cell r="H1377">
            <v>0</v>
          </cell>
          <cell r="I1377">
            <v>0</v>
          </cell>
          <cell r="J1377">
            <v>1.8939494680851065E-4</v>
          </cell>
          <cell r="K1377">
            <v>0</v>
          </cell>
          <cell r="L1377">
            <v>1.8939494680851065E-4</v>
          </cell>
          <cell r="M1377">
            <v>7.0000000000000001E-3</v>
          </cell>
          <cell r="N1377">
            <v>0</v>
          </cell>
          <cell r="O1377">
            <v>7.0000000000000001E-3</v>
          </cell>
          <cell r="P1377">
            <v>0</v>
          </cell>
          <cell r="Q1377">
            <v>0</v>
          </cell>
          <cell r="R1377">
            <v>0</v>
          </cell>
          <cell r="S1377">
            <v>0</v>
          </cell>
          <cell r="T1377">
            <v>0</v>
          </cell>
          <cell r="U1377">
            <v>0</v>
          </cell>
          <cell r="V1377">
            <v>5.0894370179521281E-2</v>
          </cell>
        </row>
        <row r="1378">
          <cell r="D1378" t="str">
            <v>PAKISTAN-Total - Employee Expenses (T&amp;E), M$</v>
          </cell>
          <cell r="E1378">
            <v>4.5113525598404255E-3</v>
          </cell>
          <cell r="F1378">
            <v>6.7657527321352412E-3</v>
          </cell>
          <cell r="G1378">
            <v>1.1277105291975667E-2</v>
          </cell>
          <cell r="H1378">
            <v>0</v>
          </cell>
          <cell r="I1378">
            <v>1.3500000000000001E-3</v>
          </cell>
          <cell r="J1378">
            <v>0</v>
          </cell>
          <cell r="K1378">
            <v>0</v>
          </cell>
          <cell r="L1378">
            <v>1.3500000000000001E-3</v>
          </cell>
          <cell r="M1378">
            <v>8.2000000000000003E-2</v>
          </cell>
          <cell r="N1378">
            <v>0</v>
          </cell>
          <cell r="O1378">
            <v>8.2000000000000003E-2</v>
          </cell>
          <cell r="P1378">
            <v>0</v>
          </cell>
          <cell r="Q1378">
            <v>0</v>
          </cell>
          <cell r="R1378">
            <v>0</v>
          </cell>
          <cell r="S1378">
            <v>0</v>
          </cell>
          <cell r="T1378">
            <v>0</v>
          </cell>
          <cell r="U1378">
            <v>3.2000000000000001E-2</v>
          </cell>
          <cell r="V1378">
            <v>0.12662710529197568</v>
          </cell>
        </row>
        <row r="1379">
          <cell r="D1379" t="str">
            <v>PAKISTAN-Total - Training Expenses, M$</v>
          </cell>
          <cell r="E1379">
            <v>5.6256261635638299E-3</v>
          </cell>
          <cell r="F1379">
            <v>6.7657527321352412E-3</v>
          </cell>
          <cell r="G1379">
            <v>1.2391378895699072E-2</v>
          </cell>
          <cell r="H1379">
            <v>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v>1.2391378895699072E-2</v>
          </cell>
        </row>
        <row r="1380">
          <cell r="D1380" t="str">
            <v>PAKISTAN-Total - Consultancy/Professional Fees, M$</v>
          </cell>
          <cell r="E1380">
            <v>8.1166256648936171E-4</v>
          </cell>
          <cell r="F1380">
            <v>0</v>
          </cell>
          <cell r="G1380">
            <v>8.1166256648936171E-4</v>
          </cell>
          <cell r="H1380">
            <v>0</v>
          </cell>
          <cell r="I1380">
            <v>1.9699999999999999E-2</v>
          </cell>
          <cell r="J1380">
            <v>0</v>
          </cell>
          <cell r="K1380">
            <v>0</v>
          </cell>
          <cell r="L1380">
            <v>1.9699999999999999E-2</v>
          </cell>
          <cell r="M1380">
            <v>3.0000000000000001E-3</v>
          </cell>
          <cell r="N1380">
            <v>0</v>
          </cell>
          <cell r="O1380">
            <v>3.0000000000000001E-3</v>
          </cell>
          <cell r="P1380">
            <v>0</v>
          </cell>
          <cell r="Q1380">
            <v>0</v>
          </cell>
          <cell r="R1380">
            <v>0</v>
          </cell>
          <cell r="S1380">
            <v>0</v>
          </cell>
          <cell r="T1380">
            <v>0</v>
          </cell>
          <cell r="U1380">
            <v>1E-3</v>
          </cell>
          <cell r="V1380">
            <v>2.4511662566489359E-2</v>
          </cell>
        </row>
        <row r="1381">
          <cell r="D1381" t="str">
            <v>PAKISTAN-Advertising and Promotions, M$</v>
          </cell>
          <cell r="E1381">
            <v>0</v>
          </cell>
          <cell r="F1381">
            <v>0</v>
          </cell>
          <cell r="G1381">
            <v>0</v>
          </cell>
          <cell r="H1381">
            <v>0</v>
          </cell>
          <cell r="I1381">
            <v>0</v>
          </cell>
          <cell r="J1381">
            <v>0</v>
          </cell>
          <cell r="K1381">
            <v>0</v>
          </cell>
          <cell r="L1381">
            <v>0</v>
          </cell>
          <cell r="M1381">
            <v>0.3</v>
          </cell>
          <cell r="N1381">
            <v>0</v>
          </cell>
          <cell r="O1381">
            <v>0.3</v>
          </cell>
          <cell r="P1381">
            <v>0</v>
          </cell>
          <cell r="Q1381">
            <v>0</v>
          </cell>
          <cell r="R1381">
            <v>0</v>
          </cell>
          <cell r="S1381">
            <v>0</v>
          </cell>
          <cell r="T1381">
            <v>0</v>
          </cell>
          <cell r="U1381">
            <v>0</v>
          </cell>
          <cell r="V1381">
            <v>0.3</v>
          </cell>
        </row>
        <row r="1382">
          <cell r="D1382" t="str">
            <v>PAKISTAN-Maintenance and Repairs, M$</v>
          </cell>
          <cell r="E1382">
            <v>3.9896716589095743E-2</v>
          </cell>
          <cell r="F1382">
            <v>0</v>
          </cell>
          <cell r="G1382">
            <v>3.9896716589095743E-2</v>
          </cell>
          <cell r="H1382">
            <v>0</v>
          </cell>
          <cell r="I1382">
            <v>0</v>
          </cell>
          <cell r="J1382">
            <v>0</v>
          </cell>
          <cell r="K1382">
            <v>0</v>
          </cell>
          <cell r="L1382">
            <v>0</v>
          </cell>
          <cell r="M1382">
            <v>1.4E-2</v>
          </cell>
          <cell r="N1382">
            <v>0</v>
          </cell>
          <cell r="O1382">
            <v>1.4E-2</v>
          </cell>
          <cell r="P1382">
            <v>0</v>
          </cell>
          <cell r="Q1382">
            <v>0</v>
          </cell>
          <cell r="R1382">
            <v>0</v>
          </cell>
          <cell r="S1382">
            <v>0</v>
          </cell>
          <cell r="T1382">
            <v>0</v>
          </cell>
          <cell r="U1382">
            <v>0</v>
          </cell>
          <cell r="V1382">
            <v>5.3896716589095742E-2</v>
          </cell>
        </row>
        <row r="1383">
          <cell r="D1383" t="str">
            <v>PAKISTAN-Depreciation, M$</v>
          </cell>
          <cell r="E1383">
            <v>0.10292426861702128</v>
          </cell>
          <cell r="F1383">
            <v>0</v>
          </cell>
          <cell r="G1383">
            <v>0.10292426861702128</v>
          </cell>
          <cell r="H1383">
            <v>0</v>
          </cell>
          <cell r="I1383">
            <v>0</v>
          </cell>
          <cell r="J1383">
            <v>1.7975731382978727E-2</v>
          </cell>
          <cell r="K1383">
            <v>0</v>
          </cell>
          <cell r="L1383">
            <v>1.7975731382978727E-2</v>
          </cell>
          <cell r="M1383">
            <v>0.191</v>
          </cell>
          <cell r="N1383">
            <v>0</v>
          </cell>
          <cell r="O1383">
            <v>0.191</v>
          </cell>
          <cell r="P1383">
            <v>0</v>
          </cell>
          <cell r="Q1383">
            <v>0</v>
          </cell>
          <cell r="R1383">
            <v>0</v>
          </cell>
          <cell r="S1383">
            <v>0</v>
          </cell>
          <cell r="T1383">
            <v>0</v>
          </cell>
          <cell r="U1383">
            <v>0</v>
          </cell>
          <cell r="V1383">
            <v>0.31190000000000001</v>
          </cell>
        </row>
        <row r="1384">
          <cell r="D1384" t="str">
            <v>PAKISTAN-Energy, M$</v>
          </cell>
          <cell r="E1384">
            <v>3.8509884973404254E-2</v>
          </cell>
          <cell r="F1384">
            <v>0</v>
          </cell>
          <cell r="G1384">
            <v>3.8509884973404254E-2</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3.8509884973404254E-2</v>
          </cell>
        </row>
        <row r="1385">
          <cell r="D1385" t="str">
            <v>PAKISTAN-Direct Allocations from Other Business Lines (eg. FM, Chem), $M</v>
          </cell>
          <cell r="E1385">
            <v>0</v>
          </cell>
          <cell r="F1385">
            <v>0</v>
          </cell>
          <cell r="G1385">
            <v>0</v>
          </cell>
          <cell r="H1385">
            <v>0</v>
          </cell>
          <cell r="I1385">
            <v>0</v>
          </cell>
          <cell r="J1385">
            <v>0</v>
          </cell>
          <cell r="K1385">
            <v>0</v>
          </cell>
          <cell r="L1385">
            <v>0</v>
          </cell>
          <cell r="M1385">
            <v>0</v>
          </cell>
          <cell r="N1385">
            <v>0</v>
          </cell>
          <cell r="O1385">
            <v>0</v>
          </cell>
          <cell r="P1385">
            <v>0</v>
          </cell>
          <cell r="Q1385">
            <v>0</v>
          </cell>
          <cell r="R1385">
            <v>0</v>
          </cell>
          <cell r="S1385">
            <v>0</v>
          </cell>
          <cell r="T1385">
            <v>0</v>
          </cell>
          <cell r="U1385">
            <v>0</v>
          </cell>
          <cell r="V1385">
            <v>0</v>
          </cell>
        </row>
        <row r="1386">
          <cell r="D1386" t="str">
            <v>PAKISTAN-Freight Cost, M$</v>
          </cell>
          <cell r="E1386">
            <v>0</v>
          </cell>
          <cell r="F1386">
            <v>0.11287269256740749</v>
          </cell>
          <cell r="G1386">
            <v>0.11287269256740749</v>
          </cell>
          <cell r="H1386">
            <v>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v>0.11287269256740749</v>
          </cell>
        </row>
        <row r="1387">
          <cell r="D1387" t="str">
            <v>PAKISTAN-Other Direct OPEX, M$</v>
          </cell>
          <cell r="E1387">
            <v>9.2677452357815035E-2</v>
          </cell>
          <cell r="F1387">
            <v>0</v>
          </cell>
          <cell r="G1387">
            <v>9.2677452357815035E-2</v>
          </cell>
          <cell r="H1387">
            <v>4.0000000000000001E-3</v>
          </cell>
          <cell r="I1387">
            <v>2.3999999999999998E-3</v>
          </cell>
          <cell r="J1387">
            <v>2.8416727869911017E-2</v>
          </cell>
          <cell r="K1387">
            <v>0</v>
          </cell>
          <cell r="L1387">
            <v>3.0816727869911017E-2</v>
          </cell>
          <cell r="M1387">
            <v>0.25600000000000001</v>
          </cell>
          <cell r="N1387">
            <v>0</v>
          </cell>
          <cell r="O1387">
            <v>0.25600000000000001</v>
          </cell>
          <cell r="P1387">
            <v>0</v>
          </cell>
          <cell r="Q1387">
            <v>0</v>
          </cell>
          <cell r="R1387">
            <v>0</v>
          </cell>
          <cell r="S1387">
            <v>0</v>
          </cell>
          <cell r="T1387">
            <v>0</v>
          </cell>
          <cell r="U1387">
            <v>1.9E-2</v>
          </cell>
          <cell r="V1387">
            <v>0.40249418022772609</v>
          </cell>
        </row>
        <row r="1388">
          <cell r="D1388" t="str">
            <v>PAKISTAN-SQUEEZE OTHER DIRECT, M$</v>
          </cell>
          <cell r="E1388">
            <v>0</v>
          </cell>
          <cell r="F1388">
            <v>0</v>
          </cell>
          <cell r="G1388">
            <v>0</v>
          </cell>
          <cell r="H1388">
            <v>0</v>
          </cell>
          <cell r="I1388">
            <v>0</v>
          </cell>
          <cell r="J1388">
            <v>0</v>
          </cell>
          <cell r="K1388">
            <v>0</v>
          </cell>
          <cell r="L1388">
            <v>0</v>
          </cell>
          <cell r="M1388">
            <v>0</v>
          </cell>
          <cell r="N1388">
            <v>0</v>
          </cell>
          <cell r="O1388">
            <v>0</v>
          </cell>
          <cell r="P1388">
            <v>0</v>
          </cell>
          <cell r="Q1388">
            <v>0</v>
          </cell>
          <cell r="R1388">
            <v>0</v>
          </cell>
          <cell r="S1388">
            <v>0</v>
          </cell>
          <cell r="T1388">
            <v>0</v>
          </cell>
          <cell r="U1388">
            <v>0</v>
          </cell>
          <cell r="V1388">
            <v>0</v>
          </cell>
        </row>
        <row r="1389">
          <cell r="D1389" t="str">
            <v>PAKISTAN-Total XOM and Contractor Headcount, YE#</v>
          </cell>
          <cell r="E1389">
            <v>37</v>
          </cell>
          <cell r="F1389">
            <v>4</v>
          </cell>
          <cell r="G1389">
            <v>41</v>
          </cell>
          <cell r="H1389">
            <v>0</v>
          </cell>
          <cell r="I1389">
            <v>0</v>
          </cell>
          <cell r="J1389">
            <v>8</v>
          </cell>
          <cell r="K1389">
            <v>0</v>
          </cell>
          <cell r="L1389">
            <v>8</v>
          </cell>
          <cell r="M1389">
            <v>28</v>
          </cell>
          <cell r="N1389">
            <v>0</v>
          </cell>
          <cell r="O1389">
            <v>28</v>
          </cell>
          <cell r="P1389">
            <v>0</v>
          </cell>
          <cell r="Q1389">
            <v>0</v>
          </cell>
          <cell r="R1389">
            <v>0</v>
          </cell>
          <cell r="S1389">
            <v>0</v>
          </cell>
          <cell r="T1389">
            <v>0</v>
          </cell>
          <cell r="U1389">
            <v>2</v>
          </cell>
          <cell r="V1389">
            <v>79</v>
          </cell>
        </row>
        <row r="1390">
          <cell r="D1390" t="str">
            <v>PAKISTAN-Total XOM Headcount, YE, #</v>
          </cell>
          <cell r="E1390">
            <v>10</v>
          </cell>
          <cell r="F1390">
            <v>4</v>
          </cell>
          <cell r="G1390">
            <v>14</v>
          </cell>
          <cell r="H1390">
            <v>0</v>
          </cell>
          <cell r="I1390">
            <v>0</v>
          </cell>
          <cell r="J1390">
            <v>5</v>
          </cell>
          <cell r="K1390">
            <v>0</v>
          </cell>
          <cell r="L1390">
            <v>5</v>
          </cell>
          <cell r="M1390">
            <v>28</v>
          </cell>
          <cell r="N1390">
            <v>0</v>
          </cell>
          <cell r="O1390">
            <v>28</v>
          </cell>
          <cell r="P1390">
            <v>0</v>
          </cell>
          <cell r="Q1390">
            <v>0</v>
          </cell>
          <cell r="R1390">
            <v>0</v>
          </cell>
          <cell r="S1390">
            <v>0</v>
          </cell>
          <cell r="T1390">
            <v>0</v>
          </cell>
          <cell r="U1390">
            <v>2</v>
          </cell>
          <cell r="V1390">
            <v>49</v>
          </cell>
        </row>
        <row r="1391">
          <cell r="D1391" t="str">
            <v>PAKISTAN-Contractor Headcount, YE, #</v>
          </cell>
          <cell r="E1391">
            <v>27</v>
          </cell>
          <cell r="F1391">
            <v>0</v>
          </cell>
          <cell r="G1391">
            <v>27</v>
          </cell>
          <cell r="H1391">
            <v>0</v>
          </cell>
          <cell r="I1391">
            <v>0</v>
          </cell>
          <cell r="J1391">
            <v>3</v>
          </cell>
          <cell r="K1391">
            <v>0</v>
          </cell>
          <cell r="L1391">
            <v>3</v>
          </cell>
          <cell r="M1391">
            <v>0</v>
          </cell>
          <cell r="N1391">
            <v>0</v>
          </cell>
          <cell r="O1391">
            <v>0</v>
          </cell>
          <cell r="P1391">
            <v>0</v>
          </cell>
          <cell r="Q1391">
            <v>0</v>
          </cell>
          <cell r="R1391">
            <v>0</v>
          </cell>
          <cell r="S1391">
            <v>0</v>
          </cell>
          <cell r="T1391">
            <v>0</v>
          </cell>
          <cell r="U1391">
            <v>0</v>
          </cell>
          <cell r="V1391">
            <v>30</v>
          </cell>
        </row>
        <row r="1392">
          <cell r="D1392" t="str">
            <v>PHILIPPINES-Total - Direct  Opex, M$</v>
          </cell>
          <cell r="E1392">
            <v>0.33931758499999998</v>
          </cell>
          <cell r="F1392">
            <v>3.2673160000000007E-2</v>
          </cell>
          <cell r="G1392">
            <v>0.37199074499999996</v>
          </cell>
          <cell r="H1392">
            <v>0</v>
          </cell>
          <cell r="I1392">
            <v>0</v>
          </cell>
          <cell r="J1392">
            <v>2.7463200000000004E-2</v>
          </cell>
          <cell r="K1392">
            <v>0</v>
          </cell>
          <cell r="L1392">
            <v>2.7463200000000004E-2</v>
          </cell>
          <cell r="M1392">
            <v>0.54800000000000004</v>
          </cell>
          <cell r="N1392">
            <v>9.6578999999999998E-2</v>
          </cell>
          <cell r="O1392">
            <v>0.64457900000000001</v>
          </cell>
          <cell r="P1392">
            <v>0.21</v>
          </cell>
          <cell r="Q1392">
            <v>0</v>
          </cell>
          <cell r="R1392">
            <v>0.04</v>
          </cell>
          <cell r="S1392">
            <v>0</v>
          </cell>
          <cell r="T1392">
            <v>0.04</v>
          </cell>
          <cell r="U1392">
            <v>0.1380289999999999</v>
          </cell>
          <cell r="V1392">
            <v>1.4320619450000003</v>
          </cell>
        </row>
        <row r="1393">
          <cell r="D1393" t="str">
            <v>PHILIPPINES-Total - Salaries, Wage and Benefits, M$</v>
          </cell>
          <cell r="E1393">
            <v>0.13943159999999996</v>
          </cell>
          <cell r="F1393">
            <v>3.2673160000000007E-2</v>
          </cell>
          <cell r="G1393">
            <v>0.17210475999999997</v>
          </cell>
          <cell r="H1393">
            <v>0</v>
          </cell>
          <cell r="I1393">
            <v>0</v>
          </cell>
          <cell r="J1393">
            <v>2.0904780000000001E-2</v>
          </cell>
          <cell r="K1393">
            <v>0</v>
          </cell>
          <cell r="L1393">
            <v>2.0904780000000001E-2</v>
          </cell>
          <cell r="M1393">
            <v>6.4000000000000001E-2</v>
          </cell>
          <cell r="N1393">
            <v>3.4456000000000001E-2</v>
          </cell>
          <cell r="O1393">
            <v>9.8456000000000002E-2</v>
          </cell>
          <cell r="P1393">
            <v>3.2000000000000001E-2</v>
          </cell>
          <cell r="Q1393">
            <v>0</v>
          </cell>
          <cell r="R1393">
            <v>0.02</v>
          </cell>
          <cell r="S1393">
            <v>0</v>
          </cell>
          <cell r="T1393">
            <v>0.02</v>
          </cell>
          <cell r="U1393">
            <v>0.15</v>
          </cell>
          <cell r="V1393">
            <v>0.49346554000000004</v>
          </cell>
        </row>
        <row r="1394">
          <cell r="D1394" t="str">
            <v>PHILIPPINES-Total - XOM Employee SWB, M$</v>
          </cell>
          <cell r="E1394">
            <v>9.6659999999999968E-2</v>
          </cell>
          <cell r="F1394">
            <v>3.0769980000000006E-2</v>
          </cell>
          <cell r="G1394">
            <v>0.12742997999999997</v>
          </cell>
          <cell r="H1394">
            <v>0</v>
          </cell>
          <cell r="I1394">
            <v>0</v>
          </cell>
          <cell r="J1394">
            <v>1.7740000000000002E-2</v>
          </cell>
          <cell r="K1394">
            <v>0</v>
          </cell>
          <cell r="L1394">
            <v>1.7740000000000002E-2</v>
          </cell>
          <cell r="M1394">
            <v>6.4000000000000001E-2</v>
          </cell>
          <cell r="N1394">
            <v>3.3056000000000002E-2</v>
          </cell>
          <cell r="O1394">
            <v>9.7056000000000003E-2</v>
          </cell>
          <cell r="P1394">
            <v>3.2000000000000001E-2</v>
          </cell>
          <cell r="Q1394">
            <v>0</v>
          </cell>
          <cell r="R1394">
            <v>0.02</v>
          </cell>
          <cell r="S1394">
            <v>0</v>
          </cell>
          <cell r="T1394">
            <v>0.02</v>
          </cell>
          <cell r="U1394">
            <v>0.15</v>
          </cell>
          <cell r="V1394">
            <v>0.44422598000000002</v>
          </cell>
        </row>
        <row r="1395">
          <cell r="D1395" t="str">
            <v>PHILIPPINES-Total - Contract Employee SWB, M$</v>
          </cell>
          <cell r="E1395">
            <v>4.27716E-2</v>
          </cell>
          <cell r="F1395">
            <v>1.9031800000000002E-3</v>
          </cell>
          <cell r="G1395">
            <v>4.4674779999999997E-2</v>
          </cell>
          <cell r="H1395">
            <v>0</v>
          </cell>
          <cell r="I1395">
            <v>0</v>
          </cell>
          <cell r="J1395">
            <v>3.1647799999999999E-3</v>
          </cell>
          <cell r="K1395">
            <v>0</v>
          </cell>
          <cell r="L1395">
            <v>3.1647799999999999E-3</v>
          </cell>
          <cell r="M1395">
            <v>0</v>
          </cell>
          <cell r="N1395">
            <v>1.4E-3</v>
          </cell>
          <cell r="O1395">
            <v>1.4E-3</v>
          </cell>
          <cell r="P1395">
            <v>0</v>
          </cell>
          <cell r="Q1395">
            <v>0</v>
          </cell>
          <cell r="R1395">
            <v>0</v>
          </cell>
          <cell r="S1395">
            <v>0</v>
          </cell>
          <cell r="T1395">
            <v>0</v>
          </cell>
          <cell r="U1395">
            <v>0</v>
          </cell>
          <cell r="V1395">
            <v>4.9239559999999995E-2</v>
          </cell>
        </row>
        <row r="1396">
          <cell r="D1396" t="str">
            <v>PHILIPPINES-Total - Employee Expenses (T&amp;E), M$</v>
          </cell>
          <cell r="E1396">
            <v>4.3018400000000004E-3</v>
          </cell>
          <cell r="F1396">
            <v>0</v>
          </cell>
          <cell r="G1396">
            <v>4.3018400000000004E-3</v>
          </cell>
          <cell r="H1396">
            <v>0</v>
          </cell>
          <cell r="I1396">
            <v>0</v>
          </cell>
          <cell r="J1396">
            <v>0</v>
          </cell>
          <cell r="K1396">
            <v>0</v>
          </cell>
          <cell r="L1396">
            <v>0</v>
          </cell>
          <cell r="M1396">
            <v>8.5000000000000006E-2</v>
          </cell>
          <cell r="N1396">
            <v>3.1274000000000003E-2</v>
          </cell>
          <cell r="O1396">
            <v>0.11627400000000002</v>
          </cell>
          <cell r="P1396">
            <v>1.4E-2</v>
          </cell>
          <cell r="Q1396">
            <v>0</v>
          </cell>
          <cell r="R1396">
            <v>6.0000000000000001E-3</v>
          </cell>
          <cell r="S1396">
            <v>0</v>
          </cell>
          <cell r="T1396">
            <v>6.0000000000000001E-3</v>
          </cell>
          <cell r="U1396">
            <v>1.4999999999999999E-2</v>
          </cell>
          <cell r="V1396">
            <v>0.15557584000000002</v>
          </cell>
        </row>
        <row r="1397">
          <cell r="D1397" t="str">
            <v>PHILIPPINES-Total - Training Expenses, M$</v>
          </cell>
          <cell r="E1397">
            <v>0</v>
          </cell>
          <cell r="F1397">
            <v>0</v>
          </cell>
          <cell r="G1397">
            <v>0</v>
          </cell>
          <cell r="H1397">
            <v>0</v>
          </cell>
          <cell r="I1397">
            <v>0</v>
          </cell>
          <cell r="J1397">
            <v>0</v>
          </cell>
          <cell r="K1397">
            <v>0</v>
          </cell>
          <cell r="L1397">
            <v>0</v>
          </cell>
          <cell r="M1397">
            <v>0</v>
          </cell>
          <cell r="N1397">
            <v>1.923E-3</v>
          </cell>
          <cell r="O1397">
            <v>1.923E-3</v>
          </cell>
          <cell r="P1397">
            <v>0</v>
          </cell>
          <cell r="Q1397">
            <v>0</v>
          </cell>
          <cell r="R1397">
            <v>5.0000000000000001E-3</v>
          </cell>
          <cell r="S1397">
            <v>0</v>
          </cell>
          <cell r="T1397">
            <v>5.0000000000000001E-3</v>
          </cell>
          <cell r="U1397">
            <v>0</v>
          </cell>
          <cell r="V1397">
            <v>6.9230000000000003E-3</v>
          </cell>
        </row>
        <row r="1398">
          <cell r="D1398" t="str">
            <v>PHILIPPINES-Total - Consultancy/Professional Fees, M$</v>
          </cell>
          <cell r="E1398">
            <v>0</v>
          </cell>
          <cell r="F1398">
            <v>0</v>
          </cell>
          <cell r="G1398">
            <v>0</v>
          </cell>
          <cell r="H1398">
            <v>0</v>
          </cell>
          <cell r="I1398">
            <v>0</v>
          </cell>
          <cell r="J1398">
            <v>0</v>
          </cell>
          <cell r="K1398">
            <v>0</v>
          </cell>
          <cell r="L1398">
            <v>0</v>
          </cell>
          <cell r="M1398">
            <v>0</v>
          </cell>
          <cell r="N1398">
            <v>8.0000000000000002E-3</v>
          </cell>
          <cell r="O1398">
            <v>8.0000000000000002E-3</v>
          </cell>
          <cell r="P1398">
            <v>0.16400000000000001</v>
          </cell>
          <cell r="Q1398">
            <v>0</v>
          </cell>
          <cell r="R1398">
            <v>2E-3</v>
          </cell>
          <cell r="S1398">
            <v>0</v>
          </cell>
          <cell r="T1398">
            <v>2E-3</v>
          </cell>
          <cell r="U1398">
            <v>0</v>
          </cell>
          <cell r="V1398">
            <v>0.17400000000000002</v>
          </cell>
        </row>
        <row r="1399">
          <cell r="D1399" t="str">
            <v>PHILIPPINES-Advertising and Promotions, M$</v>
          </cell>
          <cell r="E1399">
            <v>0</v>
          </cell>
          <cell r="F1399">
            <v>0</v>
          </cell>
          <cell r="G1399">
            <v>0</v>
          </cell>
          <cell r="H1399">
            <v>0</v>
          </cell>
          <cell r="I1399">
            <v>0</v>
          </cell>
          <cell r="J1399">
            <v>0</v>
          </cell>
          <cell r="K1399">
            <v>0</v>
          </cell>
          <cell r="L1399">
            <v>0</v>
          </cell>
          <cell r="M1399">
            <v>0.249</v>
          </cell>
          <cell r="N1399">
            <v>0</v>
          </cell>
          <cell r="O1399">
            <v>0.249</v>
          </cell>
          <cell r="P1399">
            <v>0</v>
          </cell>
          <cell r="Q1399">
            <v>0</v>
          </cell>
          <cell r="R1399">
            <v>0</v>
          </cell>
          <cell r="S1399">
            <v>0</v>
          </cell>
          <cell r="T1399">
            <v>0</v>
          </cell>
          <cell r="U1399">
            <v>0</v>
          </cell>
          <cell r="V1399">
            <v>0.249</v>
          </cell>
        </row>
        <row r="1400">
          <cell r="D1400" t="str">
            <v>PHILIPPINES-Maintenance and Repairs, M$</v>
          </cell>
          <cell r="E1400">
            <v>2.8171500000000002E-2</v>
          </cell>
          <cell r="F1400">
            <v>0</v>
          </cell>
          <cell r="G1400">
            <v>2.8171500000000002E-2</v>
          </cell>
          <cell r="H1400">
            <v>0</v>
          </cell>
          <cell r="I1400">
            <v>0</v>
          </cell>
          <cell r="J1400">
            <v>0</v>
          </cell>
          <cell r="K1400">
            <v>0</v>
          </cell>
          <cell r="L1400">
            <v>0</v>
          </cell>
          <cell r="M1400">
            <v>0</v>
          </cell>
          <cell r="N1400">
            <v>0</v>
          </cell>
          <cell r="O1400">
            <v>0</v>
          </cell>
          <cell r="P1400">
            <v>0</v>
          </cell>
          <cell r="Q1400">
            <v>0</v>
          </cell>
          <cell r="R1400">
            <v>0</v>
          </cell>
          <cell r="S1400">
            <v>0</v>
          </cell>
          <cell r="T1400">
            <v>0</v>
          </cell>
          <cell r="U1400">
            <v>0</v>
          </cell>
          <cell r="V1400">
            <v>2.8171500000000002E-2</v>
          </cell>
        </row>
        <row r="1401">
          <cell r="D1401" t="str">
            <v>PHILIPPINES-Depreciation, M$</v>
          </cell>
          <cell r="E1401">
            <v>7.8397865000000011E-2</v>
          </cell>
          <cell r="F1401">
            <v>0</v>
          </cell>
          <cell r="G1401">
            <v>7.8397865000000011E-2</v>
          </cell>
          <cell r="H1401">
            <v>0</v>
          </cell>
          <cell r="I1401">
            <v>0</v>
          </cell>
          <cell r="J1401">
            <v>0</v>
          </cell>
          <cell r="K1401">
            <v>0</v>
          </cell>
          <cell r="L1401">
            <v>0</v>
          </cell>
          <cell r="M1401">
            <v>0.15</v>
          </cell>
          <cell r="N1401">
            <v>0</v>
          </cell>
          <cell r="O1401">
            <v>0.15</v>
          </cell>
          <cell r="P1401">
            <v>0</v>
          </cell>
          <cell r="Q1401">
            <v>0</v>
          </cell>
          <cell r="R1401">
            <v>0</v>
          </cell>
          <cell r="S1401">
            <v>0</v>
          </cell>
          <cell r="T1401">
            <v>0</v>
          </cell>
          <cell r="U1401">
            <v>0</v>
          </cell>
          <cell r="V1401">
            <v>0.22839786500000001</v>
          </cell>
        </row>
        <row r="1402">
          <cell r="D1402" t="str">
            <v>PHILIPPINES-Energy, M$</v>
          </cell>
          <cell r="E1402">
            <v>1.4882880000000001E-2</v>
          </cell>
          <cell r="F1402">
            <v>0</v>
          </cell>
          <cell r="G1402">
            <v>1.4882880000000001E-2</v>
          </cell>
          <cell r="H1402">
            <v>0</v>
          </cell>
          <cell r="I1402">
            <v>0</v>
          </cell>
          <cell r="J1402">
            <v>0</v>
          </cell>
          <cell r="K1402">
            <v>0</v>
          </cell>
          <cell r="L1402">
            <v>0</v>
          </cell>
          <cell r="M1402">
            <v>0</v>
          </cell>
          <cell r="N1402">
            <v>0</v>
          </cell>
          <cell r="O1402">
            <v>0</v>
          </cell>
          <cell r="P1402">
            <v>0</v>
          </cell>
          <cell r="Q1402">
            <v>0</v>
          </cell>
          <cell r="R1402">
            <v>0</v>
          </cell>
          <cell r="S1402">
            <v>0</v>
          </cell>
          <cell r="T1402">
            <v>0</v>
          </cell>
          <cell r="U1402">
            <v>0</v>
          </cell>
          <cell r="V1402">
            <v>1.4882880000000001E-2</v>
          </cell>
        </row>
        <row r="1403">
          <cell r="D1403" t="str">
            <v>PHILIPPINES-Direct Allocations from Other Business Lines (eg. FM, Chem), $M</v>
          </cell>
          <cell r="E1403">
            <v>0</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0</v>
          </cell>
          <cell r="T1403">
            <v>0</v>
          </cell>
          <cell r="U1403">
            <v>0</v>
          </cell>
          <cell r="V1403">
            <v>0</v>
          </cell>
        </row>
        <row r="1404">
          <cell r="D1404" t="str">
            <v>PHILIPPINES-Freight Cost, M$</v>
          </cell>
          <cell r="E1404">
            <v>0</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V1404">
            <v>0</v>
          </cell>
        </row>
        <row r="1405">
          <cell r="D1405" t="str">
            <v>PHILIPPINES-Other Direct OPEX, M$</v>
          </cell>
          <cell r="E1405">
            <v>7.4131900000000001E-2</v>
          </cell>
          <cell r="F1405">
            <v>0</v>
          </cell>
          <cell r="G1405">
            <v>7.4131900000000001E-2</v>
          </cell>
          <cell r="H1405">
            <v>0</v>
          </cell>
          <cell r="I1405">
            <v>0</v>
          </cell>
          <cell r="J1405">
            <v>6.5584200000000014E-3</v>
          </cell>
          <cell r="K1405">
            <v>0</v>
          </cell>
          <cell r="L1405">
            <v>6.5584200000000014E-3</v>
          </cell>
          <cell r="M1405">
            <v>0</v>
          </cell>
          <cell r="N1405">
            <v>2.0926E-2</v>
          </cell>
          <cell r="O1405">
            <v>2.0926E-2</v>
          </cell>
          <cell r="P1405">
            <v>0</v>
          </cell>
          <cell r="Q1405">
            <v>0</v>
          </cell>
          <cell r="R1405">
            <v>7.0000000000000001E-3</v>
          </cell>
          <cell r="S1405">
            <v>0</v>
          </cell>
          <cell r="T1405">
            <v>7.0000000000000001E-3</v>
          </cell>
          <cell r="U1405">
            <v>0</v>
          </cell>
          <cell r="V1405">
            <v>0.10861632</v>
          </cell>
        </row>
        <row r="1406">
          <cell r="D1406" t="str">
            <v>PHILIPPINES-SQUEEZE OTHER DIRECT, M$</v>
          </cell>
          <cell r="E1406">
            <v>0</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0</v>
          </cell>
          <cell r="T1406">
            <v>0</v>
          </cell>
          <cell r="U1406">
            <v>-2.6971000000000078E-2</v>
          </cell>
          <cell r="V1406">
            <v>-2.6971000000000078E-2</v>
          </cell>
        </row>
        <row r="1407">
          <cell r="D1407" t="str">
            <v>PHILIPPINES-Total XOM and Contractor Headcount, YE#</v>
          </cell>
          <cell r="E1407">
            <v>0</v>
          </cell>
          <cell r="F1407">
            <v>0</v>
          </cell>
          <cell r="G1407">
            <v>0</v>
          </cell>
          <cell r="H1407">
            <v>0</v>
          </cell>
          <cell r="I1407">
            <v>0</v>
          </cell>
          <cell r="J1407">
            <v>0</v>
          </cell>
          <cell r="K1407">
            <v>0</v>
          </cell>
          <cell r="L1407">
            <v>0</v>
          </cell>
          <cell r="M1407">
            <v>5</v>
          </cell>
          <cell r="N1407">
            <v>2</v>
          </cell>
          <cell r="O1407">
            <v>7</v>
          </cell>
          <cell r="P1407">
            <v>1</v>
          </cell>
          <cell r="Q1407">
            <v>0</v>
          </cell>
          <cell r="R1407">
            <v>1</v>
          </cell>
          <cell r="S1407">
            <v>0</v>
          </cell>
          <cell r="T1407">
            <v>1</v>
          </cell>
          <cell r="U1407">
            <v>0</v>
          </cell>
          <cell r="V1407">
            <v>9</v>
          </cell>
        </row>
        <row r="1408">
          <cell r="D1408" t="str">
            <v>PHILIPPINES-Total XOM Headcount, YE, #</v>
          </cell>
          <cell r="E1408">
            <v>0</v>
          </cell>
          <cell r="F1408">
            <v>0</v>
          </cell>
          <cell r="G1408">
            <v>0</v>
          </cell>
          <cell r="H1408">
            <v>0</v>
          </cell>
          <cell r="I1408">
            <v>0</v>
          </cell>
          <cell r="J1408">
            <v>0</v>
          </cell>
          <cell r="K1408">
            <v>0</v>
          </cell>
          <cell r="L1408">
            <v>0</v>
          </cell>
          <cell r="M1408">
            <v>5</v>
          </cell>
          <cell r="N1408">
            <v>2</v>
          </cell>
          <cell r="O1408">
            <v>7</v>
          </cell>
          <cell r="P1408">
            <v>1</v>
          </cell>
          <cell r="Q1408">
            <v>0</v>
          </cell>
          <cell r="R1408">
            <v>1</v>
          </cell>
          <cell r="S1408">
            <v>0</v>
          </cell>
          <cell r="T1408">
            <v>1</v>
          </cell>
          <cell r="U1408">
            <v>0</v>
          </cell>
          <cell r="V1408">
            <v>9</v>
          </cell>
        </row>
        <row r="1409">
          <cell r="D1409" t="str">
            <v>PHILIPPINES-Contractor Headcount, YE, #</v>
          </cell>
          <cell r="E1409">
            <v>0</v>
          </cell>
          <cell r="F1409">
            <v>0</v>
          </cell>
          <cell r="G1409">
            <v>0</v>
          </cell>
          <cell r="H1409">
            <v>0</v>
          </cell>
          <cell r="I1409">
            <v>0</v>
          </cell>
          <cell r="J1409">
            <v>0</v>
          </cell>
          <cell r="K1409">
            <v>0</v>
          </cell>
          <cell r="L1409">
            <v>0</v>
          </cell>
          <cell r="M1409">
            <v>0</v>
          </cell>
          <cell r="N1409">
            <v>0</v>
          </cell>
          <cell r="O1409">
            <v>0</v>
          </cell>
          <cell r="P1409">
            <v>0</v>
          </cell>
          <cell r="Q1409">
            <v>0</v>
          </cell>
          <cell r="R1409">
            <v>0</v>
          </cell>
          <cell r="S1409">
            <v>0</v>
          </cell>
          <cell r="T1409">
            <v>0</v>
          </cell>
          <cell r="U1409">
            <v>0</v>
          </cell>
          <cell r="V1409">
            <v>0</v>
          </cell>
        </row>
        <row r="1410">
          <cell r="D1410" t="str">
            <v>SINGAPORE-Total - Direct  Opex, M$</v>
          </cell>
          <cell r="E1410">
            <v>7.8043044549999978</v>
          </cell>
          <cell r="F1410">
            <v>1.0962867979265696</v>
          </cell>
          <cell r="G1410">
            <v>8.9005912529265672</v>
          </cell>
          <cell r="H1410">
            <v>0.56100000000000005</v>
          </cell>
          <cell r="I1410">
            <v>0</v>
          </cell>
          <cell r="J1410">
            <v>0.63165359999999993</v>
          </cell>
          <cell r="K1410">
            <v>0</v>
          </cell>
          <cell r="L1410">
            <v>0.63165359999999993</v>
          </cell>
          <cell r="M1410">
            <v>4.3472776999999994</v>
          </cell>
          <cell r="N1410">
            <v>1.2266699999999999</v>
          </cell>
          <cell r="O1410">
            <v>5.5739476999999988</v>
          </cell>
          <cell r="P1410">
            <v>7.5569999999999998E-2</v>
          </cell>
          <cell r="Q1410">
            <v>0</v>
          </cell>
          <cell r="R1410">
            <v>0.30499999999999999</v>
          </cell>
          <cell r="S1410">
            <v>1.9079999999999999</v>
          </cell>
          <cell r="T1410">
            <v>2.2130000000000001</v>
          </cell>
          <cell r="U1410">
            <v>-2.0342537300000028</v>
          </cell>
          <cell r="V1410">
            <v>15.921508822926564</v>
          </cell>
        </row>
        <row r="1411">
          <cell r="D1411" t="str">
            <v>SINGAPORE-Total - Salaries, Wage and Benefits, M$</v>
          </cell>
          <cell r="E1411">
            <v>3.2069267999999989</v>
          </cell>
          <cell r="F1411">
            <v>0.75148267999999996</v>
          </cell>
          <cell r="G1411">
            <v>3.9584094799999989</v>
          </cell>
          <cell r="H1411">
            <v>0.32</v>
          </cell>
          <cell r="I1411">
            <v>0</v>
          </cell>
          <cell r="J1411">
            <v>0.48080993999999999</v>
          </cell>
          <cell r="K1411">
            <v>0</v>
          </cell>
          <cell r="L1411">
            <v>0.48080993999999999</v>
          </cell>
          <cell r="M1411">
            <v>0.90272088999999989</v>
          </cell>
          <cell r="N1411">
            <v>0.83367000000000002</v>
          </cell>
          <cell r="O1411">
            <v>1.73639089</v>
          </cell>
          <cell r="P1411">
            <v>5.1270000000000003E-2</v>
          </cell>
          <cell r="Q1411">
            <v>0</v>
          </cell>
          <cell r="R1411">
            <v>0.14900000000000002</v>
          </cell>
          <cell r="S1411">
            <v>0.83</v>
          </cell>
          <cell r="T1411">
            <v>0.97899999999999998</v>
          </cell>
          <cell r="U1411">
            <v>0.26336722000000001</v>
          </cell>
          <cell r="V1411">
            <v>7.7892475299999973</v>
          </cell>
        </row>
        <row r="1412">
          <cell r="D1412" t="str">
            <v>SINGAPORE-Total - XOM Employee SWB, M$</v>
          </cell>
          <cell r="E1412">
            <v>2.2231799999999988</v>
          </cell>
          <cell r="F1412">
            <v>0.70770953999999997</v>
          </cell>
          <cell r="G1412">
            <v>2.930889539999999</v>
          </cell>
          <cell r="H1412">
            <v>0.221</v>
          </cell>
          <cell r="I1412">
            <v>0</v>
          </cell>
          <cell r="J1412">
            <v>0.40801999999999999</v>
          </cell>
          <cell r="K1412">
            <v>0</v>
          </cell>
          <cell r="L1412">
            <v>0.40801999999999999</v>
          </cell>
          <cell r="M1412">
            <v>0.86768088999999993</v>
          </cell>
          <cell r="N1412">
            <v>0.81267</v>
          </cell>
          <cell r="O1412">
            <v>1.6803508899999999</v>
          </cell>
          <cell r="P1412">
            <v>5.1270000000000003E-2</v>
          </cell>
          <cell r="Q1412">
            <v>0</v>
          </cell>
          <cell r="R1412">
            <v>0.14800000000000002</v>
          </cell>
          <cell r="S1412">
            <v>0.6</v>
          </cell>
          <cell r="T1412">
            <v>0.748</v>
          </cell>
          <cell r="U1412">
            <v>0.22001967</v>
          </cell>
          <cell r="V1412">
            <v>6.2595500999999976</v>
          </cell>
        </row>
        <row r="1413">
          <cell r="D1413" t="str">
            <v>SINGAPORE-Total - Contract Employee SWB, M$</v>
          </cell>
          <cell r="E1413">
            <v>0.98374679999999981</v>
          </cell>
          <cell r="F1413">
            <v>4.3773139999999995E-2</v>
          </cell>
          <cell r="G1413">
            <v>1.0275199399999999</v>
          </cell>
          <cell r="H1413">
            <v>9.9000000000000005E-2</v>
          </cell>
          <cell r="I1413">
            <v>0</v>
          </cell>
          <cell r="J1413">
            <v>7.2789939999999984E-2</v>
          </cell>
          <cell r="K1413">
            <v>0</v>
          </cell>
          <cell r="L1413">
            <v>7.2789939999999984E-2</v>
          </cell>
          <cell r="M1413">
            <v>3.5040000000000002E-2</v>
          </cell>
          <cell r="N1413">
            <v>2.0999999999999998E-2</v>
          </cell>
          <cell r="O1413">
            <v>5.604E-2</v>
          </cell>
          <cell r="P1413">
            <v>0</v>
          </cell>
          <cell r="Q1413">
            <v>0</v>
          </cell>
          <cell r="R1413">
            <v>1E-3</v>
          </cell>
          <cell r="S1413">
            <v>0.23</v>
          </cell>
          <cell r="T1413">
            <v>0.23100000000000001</v>
          </cell>
          <cell r="U1413">
            <v>4.3347549999999999E-2</v>
          </cell>
          <cell r="V1413">
            <v>1.5296974299999997</v>
          </cell>
        </row>
        <row r="1414">
          <cell r="D1414" t="str">
            <v>SINGAPORE-Total - Employee Expenses (T&amp;E), M$</v>
          </cell>
          <cell r="E1414">
            <v>9.894232E-2</v>
          </cell>
          <cell r="F1414">
            <v>0</v>
          </cell>
          <cell r="G1414">
            <v>9.894232E-2</v>
          </cell>
          <cell r="H1414">
            <v>1.0999999999999999E-2</v>
          </cell>
          <cell r="I1414">
            <v>0</v>
          </cell>
          <cell r="J1414">
            <v>0</v>
          </cell>
          <cell r="K1414">
            <v>0</v>
          </cell>
          <cell r="L1414">
            <v>0</v>
          </cell>
          <cell r="M1414">
            <v>0.24344779</v>
          </cell>
          <cell r="N1414">
            <v>0.192</v>
          </cell>
          <cell r="O1414">
            <v>0.43544779</v>
          </cell>
          <cell r="P1414">
            <v>2.4299999999999999E-2</v>
          </cell>
          <cell r="Q1414">
            <v>0</v>
          </cell>
          <cell r="R1414">
            <v>1.4999999999999999E-2</v>
          </cell>
          <cell r="S1414">
            <v>0.13500000000000001</v>
          </cell>
          <cell r="T1414">
            <v>0.15</v>
          </cell>
          <cell r="U1414">
            <v>1.195805E-2</v>
          </cell>
          <cell r="V1414">
            <v>0.7316481600000001</v>
          </cell>
        </row>
        <row r="1415">
          <cell r="D1415" t="str">
            <v>SINGAPORE-Total - Training Expenses, M$</v>
          </cell>
          <cell r="E1415">
            <v>0</v>
          </cell>
          <cell r="F1415">
            <v>0</v>
          </cell>
          <cell r="G1415">
            <v>0</v>
          </cell>
          <cell r="H1415">
            <v>3.0000000000000001E-3</v>
          </cell>
          <cell r="I1415">
            <v>0</v>
          </cell>
          <cell r="J1415">
            <v>0</v>
          </cell>
          <cell r="K1415">
            <v>0</v>
          </cell>
          <cell r="L1415">
            <v>0</v>
          </cell>
          <cell r="M1415">
            <v>6.0900000000000003E-2</v>
          </cell>
          <cell r="N1415">
            <v>1.4999999999999999E-2</v>
          </cell>
          <cell r="O1415">
            <v>7.5899999999999995E-2</v>
          </cell>
          <cell r="P1415">
            <v>0</v>
          </cell>
          <cell r="Q1415">
            <v>0</v>
          </cell>
          <cell r="R1415">
            <v>1.4999999999999999E-2</v>
          </cell>
          <cell r="S1415">
            <v>0.01</v>
          </cell>
          <cell r="T1415">
            <v>2.5000000000000001E-2</v>
          </cell>
          <cell r="U1415">
            <v>3.0000000000000001E-3</v>
          </cell>
          <cell r="V1415">
            <v>0.1069</v>
          </cell>
        </row>
        <row r="1416">
          <cell r="D1416" t="str">
            <v>SINGAPORE-Total - Consultancy/Professional Fees, M$</v>
          </cell>
          <cell r="E1416">
            <v>0</v>
          </cell>
          <cell r="F1416">
            <v>0</v>
          </cell>
          <cell r="G1416">
            <v>0</v>
          </cell>
          <cell r="H1416">
            <v>0</v>
          </cell>
          <cell r="I1416">
            <v>0</v>
          </cell>
          <cell r="J1416">
            <v>0</v>
          </cell>
          <cell r="K1416">
            <v>0</v>
          </cell>
          <cell r="L1416">
            <v>0</v>
          </cell>
          <cell r="M1416">
            <v>0</v>
          </cell>
          <cell r="N1416">
            <v>2.5000000000000001E-2</v>
          </cell>
          <cell r="O1416">
            <v>2.5000000000000001E-2</v>
          </cell>
          <cell r="P1416">
            <v>0</v>
          </cell>
          <cell r="Q1416">
            <v>0</v>
          </cell>
          <cell r="R1416">
            <v>0</v>
          </cell>
          <cell r="S1416">
            <v>0</v>
          </cell>
          <cell r="T1416">
            <v>0</v>
          </cell>
          <cell r="U1416">
            <v>0</v>
          </cell>
          <cell r="V1416">
            <v>2.5000000000000001E-2</v>
          </cell>
        </row>
        <row r="1417">
          <cell r="D1417" t="str">
            <v>SINGAPORE-Advertising and Promotions, M$</v>
          </cell>
          <cell r="E1417">
            <v>0</v>
          </cell>
          <cell r="F1417">
            <v>0</v>
          </cell>
          <cell r="G1417">
            <v>0</v>
          </cell>
          <cell r="H1417">
            <v>0</v>
          </cell>
          <cell r="I1417">
            <v>0</v>
          </cell>
          <cell r="J1417">
            <v>0</v>
          </cell>
          <cell r="K1417">
            <v>0</v>
          </cell>
          <cell r="L1417">
            <v>0</v>
          </cell>
          <cell r="M1417">
            <v>0.73899999999999999</v>
          </cell>
          <cell r="N1417">
            <v>0</v>
          </cell>
          <cell r="O1417">
            <v>0.73899999999999999</v>
          </cell>
          <cell r="P1417">
            <v>0</v>
          </cell>
          <cell r="Q1417">
            <v>0</v>
          </cell>
          <cell r="R1417">
            <v>0.10200000000000001</v>
          </cell>
          <cell r="S1417">
            <v>0.11</v>
          </cell>
          <cell r="T1417">
            <v>0.21200000000000002</v>
          </cell>
          <cell r="U1417">
            <v>0</v>
          </cell>
          <cell r="V1417">
            <v>0.95099999999999996</v>
          </cell>
        </row>
        <row r="1418">
          <cell r="D1418" t="str">
            <v>SINGAPORE-Maintenance and Repairs, M$</v>
          </cell>
          <cell r="E1418">
            <v>0.64794449999999992</v>
          </cell>
          <cell r="F1418">
            <v>0</v>
          </cell>
          <cell r="G1418">
            <v>0.64794449999999992</v>
          </cell>
          <cell r="H1418">
            <v>0</v>
          </cell>
          <cell r="I1418">
            <v>0</v>
          </cell>
          <cell r="J1418">
            <v>0</v>
          </cell>
          <cell r="K1418">
            <v>0</v>
          </cell>
          <cell r="L1418">
            <v>0</v>
          </cell>
          <cell r="M1418">
            <v>0.1424</v>
          </cell>
          <cell r="N1418">
            <v>0</v>
          </cell>
          <cell r="O1418">
            <v>0.1424</v>
          </cell>
          <cell r="P1418">
            <v>0</v>
          </cell>
          <cell r="Q1418">
            <v>0</v>
          </cell>
          <cell r="R1418">
            <v>0</v>
          </cell>
          <cell r="S1418">
            <v>0</v>
          </cell>
          <cell r="T1418">
            <v>0</v>
          </cell>
          <cell r="U1418">
            <v>0</v>
          </cell>
          <cell r="V1418">
            <v>0.79034449999999989</v>
          </cell>
        </row>
        <row r="1419">
          <cell r="D1419" t="str">
            <v>SINGAPORE-Depreciation, M$</v>
          </cell>
          <cell r="E1419">
            <v>1.8031508949999999</v>
          </cell>
          <cell r="F1419">
            <v>0</v>
          </cell>
          <cell r="G1419">
            <v>1.8031508949999999</v>
          </cell>
          <cell r="H1419">
            <v>0</v>
          </cell>
          <cell r="I1419">
            <v>0</v>
          </cell>
          <cell r="J1419">
            <v>0</v>
          </cell>
          <cell r="K1419">
            <v>0</v>
          </cell>
          <cell r="L1419">
            <v>0</v>
          </cell>
          <cell r="M1419">
            <v>1.1875144599999998</v>
          </cell>
          <cell r="N1419">
            <v>0</v>
          </cell>
          <cell r="O1419">
            <v>1.1875144599999998</v>
          </cell>
          <cell r="P1419">
            <v>0</v>
          </cell>
          <cell r="Q1419">
            <v>0</v>
          </cell>
          <cell r="R1419">
            <v>1E-3</v>
          </cell>
          <cell r="S1419">
            <v>5.0000000000000001E-3</v>
          </cell>
          <cell r="T1419">
            <v>6.0000000000000001E-3</v>
          </cell>
          <cell r="U1419">
            <v>0</v>
          </cell>
          <cell r="V1419">
            <v>2.9966653549999998</v>
          </cell>
        </row>
        <row r="1420">
          <cell r="D1420" t="str">
            <v>SINGAPORE-Energy, M$</v>
          </cell>
          <cell r="E1420">
            <v>0.34230623999999998</v>
          </cell>
          <cell r="F1420">
            <v>0</v>
          </cell>
          <cell r="G1420">
            <v>0.34230623999999998</v>
          </cell>
          <cell r="H1420">
            <v>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v>0.34230623999999998</v>
          </cell>
        </row>
        <row r="1421">
          <cell r="D1421" t="str">
            <v>SINGAPORE-Direct Allocations from Other Business Lines (eg. FM, Chem), $M</v>
          </cell>
          <cell r="E1421">
            <v>0</v>
          </cell>
          <cell r="F1421">
            <v>0</v>
          </cell>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row>
        <row r="1422">
          <cell r="D1422" t="str">
            <v>SINGAPORE-Freight Cost, M$</v>
          </cell>
          <cell r="E1422">
            <v>0</v>
          </cell>
          <cell r="F1422">
            <v>0.30414838990586918</v>
          </cell>
          <cell r="G1422">
            <v>0.30414838990586918</v>
          </cell>
          <cell r="H1422">
            <v>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v>0.30414838990586918</v>
          </cell>
        </row>
        <row r="1423">
          <cell r="D1423" t="str">
            <v>SINGAPORE-Other Direct OPEX, M$</v>
          </cell>
          <cell r="E1423">
            <v>1.7050336999999995</v>
          </cell>
          <cell r="F1423">
            <v>4.0655728020700499E-2</v>
          </cell>
          <cell r="G1423">
            <v>1.7456894280207</v>
          </cell>
          <cell r="H1423">
            <v>0.22700000000000001</v>
          </cell>
          <cell r="I1423">
            <v>0</v>
          </cell>
          <cell r="J1423">
            <v>0.15084365999999999</v>
          </cell>
          <cell r="K1423">
            <v>0</v>
          </cell>
          <cell r="L1423">
            <v>0.15084365999999999</v>
          </cell>
          <cell r="M1423">
            <v>1.0712945599999999</v>
          </cell>
          <cell r="N1423">
            <v>0.161</v>
          </cell>
          <cell r="O1423">
            <v>1.2322945599999999</v>
          </cell>
          <cell r="P1423">
            <v>0</v>
          </cell>
          <cell r="Q1423">
            <v>0</v>
          </cell>
          <cell r="R1423">
            <v>2.3E-2</v>
          </cell>
          <cell r="S1423">
            <v>0.81799999999999995</v>
          </cell>
          <cell r="T1423">
            <v>0.84099999999999997</v>
          </cell>
          <cell r="U1423">
            <v>2.7515350000000001E-2</v>
          </cell>
          <cell r="V1423">
            <v>4.2243429980206999</v>
          </cell>
        </row>
        <row r="1424">
          <cell r="D1424" t="str">
            <v>SINGAPORE-SQUEEZE OTHER DIRECT, M$</v>
          </cell>
          <cell r="E1424">
            <v>0</v>
          </cell>
          <cell r="F1424">
            <v>0</v>
          </cell>
          <cell r="G1424">
            <v>0</v>
          </cell>
          <cell r="H1424">
            <v>0</v>
          </cell>
          <cell r="I1424">
            <v>0</v>
          </cell>
          <cell r="J1424">
            <v>0</v>
          </cell>
          <cell r="K1424">
            <v>0</v>
          </cell>
          <cell r="L1424">
            <v>0</v>
          </cell>
          <cell r="M1424">
            <v>0</v>
          </cell>
          <cell r="N1424">
            <v>0</v>
          </cell>
          <cell r="O1424">
            <v>0</v>
          </cell>
          <cell r="P1424">
            <v>0</v>
          </cell>
          <cell r="Q1424">
            <v>0</v>
          </cell>
          <cell r="R1424">
            <v>0</v>
          </cell>
          <cell r="S1424">
            <v>0</v>
          </cell>
          <cell r="T1424">
            <v>0</v>
          </cell>
          <cell r="U1424">
            <v>-2.3400943500000029</v>
          </cell>
          <cell r="V1424">
            <v>-2.3400943500000029</v>
          </cell>
        </row>
        <row r="1425">
          <cell r="D1425" t="str">
            <v>SINGAPORE-Total XOM and Contractor Headcount, YE#</v>
          </cell>
          <cell r="E1425">
            <v>148</v>
          </cell>
          <cell r="F1425">
            <v>14</v>
          </cell>
          <cell r="G1425">
            <v>162</v>
          </cell>
          <cell r="H1425">
            <v>0</v>
          </cell>
          <cell r="I1425">
            <v>0</v>
          </cell>
          <cell r="J1425">
            <v>14</v>
          </cell>
          <cell r="K1425">
            <v>0</v>
          </cell>
          <cell r="L1425">
            <v>14</v>
          </cell>
          <cell r="M1425">
            <v>16</v>
          </cell>
          <cell r="N1425">
            <v>7</v>
          </cell>
          <cell r="O1425">
            <v>23</v>
          </cell>
          <cell r="P1425">
            <v>1</v>
          </cell>
          <cell r="Q1425">
            <v>0</v>
          </cell>
          <cell r="R1425">
            <v>1</v>
          </cell>
          <cell r="S1425">
            <v>0</v>
          </cell>
          <cell r="T1425">
            <v>1</v>
          </cell>
          <cell r="U1425">
            <v>2</v>
          </cell>
          <cell r="V1425">
            <v>203</v>
          </cell>
        </row>
        <row r="1426">
          <cell r="D1426" t="str">
            <v>SINGAPORE-Total XOM Headcount, YE, #</v>
          </cell>
          <cell r="E1426">
            <v>55</v>
          </cell>
          <cell r="F1426">
            <v>12</v>
          </cell>
          <cell r="G1426">
            <v>67</v>
          </cell>
          <cell r="H1426">
            <v>0</v>
          </cell>
          <cell r="I1426">
            <v>0</v>
          </cell>
          <cell r="J1426">
            <v>11</v>
          </cell>
          <cell r="K1426">
            <v>0</v>
          </cell>
          <cell r="L1426">
            <v>11</v>
          </cell>
          <cell r="M1426">
            <v>16</v>
          </cell>
          <cell r="N1426">
            <v>7</v>
          </cell>
          <cell r="O1426">
            <v>23</v>
          </cell>
          <cell r="P1426">
            <v>1</v>
          </cell>
          <cell r="Q1426">
            <v>0</v>
          </cell>
          <cell r="R1426">
            <v>1</v>
          </cell>
          <cell r="S1426">
            <v>0</v>
          </cell>
          <cell r="T1426">
            <v>1</v>
          </cell>
          <cell r="U1426">
            <v>2</v>
          </cell>
          <cell r="V1426">
            <v>105</v>
          </cell>
        </row>
        <row r="1427">
          <cell r="D1427" t="str">
            <v>SINGAPORE-Contractor Headcount, YE, #</v>
          </cell>
          <cell r="E1427">
            <v>93</v>
          </cell>
          <cell r="F1427">
            <v>2</v>
          </cell>
          <cell r="G1427">
            <v>95</v>
          </cell>
          <cell r="H1427">
            <v>0</v>
          </cell>
          <cell r="I1427">
            <v>0</v>
          </cell>
          <cell r="J1427">
            <v>3</v>
          </cell>
          <cell r="K1427">
            <v>0</v>
          </cell>
          <cell r="L1427">
            <v>3</v>
          </cell>
          <cell r="M1427">
            <v>0</v>
          </cell>
          <cell r="N1427">
            <v>0</v>
          </cell>
          <cell r="O1427">
            <v>0</v>
          </cell>
          <cell r="P1427">
            <v>0</v>
          </cell>
          <cell r="Q1427">
            <v>0</v>
          </cell>
          <cell r="R1427">
            <v>0</v>
          </cell>
          <cell r="S1427">
            <v>0</v>
          </cell>
          <cell r="T1427">
            <v>0</v>
          </cell>
          <cell r="U1427">
            <v>0</v>
          </cell>
          <cell r="V1427">
            <v>98</v>
          </cell>
        </row>
        <row r="1428">
          <cell r="D1428" t="str">
            <v>TAIWAN-Total - Direct  Opex, M$</v>
          </cell>
          <cell r="E1428">
            <v>2.2343183779119928</v>
          </cell>
          <cell r="F1428">
            <v>1.4273224043715844</v>
          </cell>
          <cell r="G1428">
            <v>3.6616407822835773</v>
          </cell>
          <cell r="H1428">
            <v>0.34460000000000002</v>
          </cell>
          <cell r="I1428">
            <v>0</v>
          </cell>
          <cell r="J1428">
            <v>0.22881794650560827</v>
          </cell>
          <cell r="K1428">
            <v>0</v>
          </cell>
          <cell r="L1428">
            <v>0.22881794650560827</v>
          </cell>
          <cell r="M1428">
            <v>4.3683399999999999</v>
          </cell>
          <cell r="N1428">
            <v>0.33803900000000003</v>
          </cell>
          <cell r="O1428">
            <v>4.7063790000000001</v>
          </cell>
          <cell r="P1428">
            <v>0.20530000000000001</v>
          </cell>
          <cell r="Q1428">
            <v>0</v>
          </cell>
          <cell r="R1428">
            <v>0.14300000000000002</v>
          </cell>
          <cell r="S1428">
            <v>0</v>
          </cell>
          <cell r="T1428">
            <v>0.14300000000000002</v>
          </cell>
          <cell r="U1428">
            <v>-0.73887070700000024</v>
          </cell>
          <cell r="V1428">
            <v>8.550867021789184</v>
          </cell>
        </row>
        <row r="1429">
          <cell r="D1429" t="str">
            <v>TAIWAN-Total - Salaries, Wage and Benefits, M$</v>
          </cell>
          <cell r="E1429">
            <v>0.87753810756399186</v>
          </cell>
          <cell r="F1429">
            <v>0.11009490940465917</v>
          </cell>
          <cell r="G1429">
            <v>0.98763301696865102</v>
          </cell>
          <cell r="H1429">
            <v>0.1019</v>
          </cell>
          <cell r="I1429">
            <v>0</v>
          </cell>
          <cell r="J1429">
            <v>0.14345700316364682</v>
          </cell>
          <cell r="K1429">
            <v>0</v>
          </cell>
          <cell r="L1429">
            <v>0.14345700316364682</v>
          </cell>
          <cell r="M1429">
            <v>1.30772</v>
          </cell>
          <cell r="N1429">
            <v>0.13560900000000001</v>
          </cell>
          <cell r="O1429">
            <v>1.4433290000000001</v>
          </cell>
          <cell r="P1429">
            <v>0.158</v>
          </cell>
          <cell r="Q1429">
            <v>0</v>
          </cell>
          <cell r="R1429">
            <v>0.05</v>
          </cell>
          <cell r="S1429">
            <v>0</v>
          </cell>
          <cell r="T1429">
            <v>0.05</v>
          </cell>
          <cell r="U1429">
            <v>0</v>
          </cell>
          <cell r="V1429">
            <v>2.8843190201322977</v>
          </cell>
        </row>
        <row r="1430">
          <cell r="D1430" t="str">
            <v>TAIWAN-Total - XOM Employee SWB, M$</v>
          </cell>
          <cell r="E1430">
            <v>0.84014955421340232</v>
          </cell>
          <cell r="F1430">
            <v>0.11009490940465917</v>
          </cell>
          <cell r="G1430">
            <v>0.95024446361806147</v>
          </cell>
          <cell r="H1430">
            <v>0.1019</v>
          </cell>
          <cell r="I1430">
            <v>0</v>
          </cell>
          <cell r="J1430">
            <v>0.14345700316364682</v>
          </cell>
          <cell r="K1430">
            <v>0</v>
          </cell>
          <cell r="L1430">
            <v>0.14345700316364682</v>
          </cell>
          <cell r="M1430">
            <v>1.30772</v>
          </cell>
          <cell r="N1430">
            <v>0.13560900000000001</v>
          </cell>
          <cell r="O1430">
            <v>1.4433290000000001</v>
          </cell>
          <cell r="P1430">
            <v>0.158</v>
          </cell>
          <cell r="Q1430">
            <v>0</v>
          </cell>
          <cell r="R1430">
            <v>0.05</v>
          </cell>
          <cell r="S1430">
            <v>0</v>
          </cell>
          <cell r="T1430">
            <v>0.05</v>
          </cell>
          <cell r="U1430">
            <v>0</v>
          </cell>
          <cell r="V1430">
            <v>2.8469304667817079</v>
          </cell>
        </row>
        <row r="1431">
          <cell r="D1431" t="str">
            <v>TAIWAN-Total - Contract Employee SWB, M$</v>
          </cell>
          <cell r="E1431">
            <v>3.738855335058959E-2</v>
          </cell>
          <cell r="F1431">
            <v>0</v>
          </cell>
          <cell r="G1431">
            <v>3.738855335058959E-2</v>
          </cell>
          <cell r="H1431">
            <v>0</v>
          </cell>
          <cell r="I1431">
            <v>0</v>
          </cell>
          <cell r="J1431">
            <v>0</v>
          </cell>
          <cell r="K1431">
            <v>0</v>
          </cell>
          <cell r="L1431">
            <v>0</v>
          </cell>
          <cell r="M1431">
            <v>0</v>
          </cell>
          <cell r="N1431">
            <v>0</v>
          </cell>
          <cell r="O1431">
            <v>0</v>
          </cell>
          <cell r="P1431">
            <v>0</v>
          </cell>
          <cell r="Q1431">
            <v>0</v>
          </cell>
          <cell r="R1431">
            <v>0</v>
          </cell>
          <cell r="S1431">
            <v>0</v>
          </cell>
          <cell r="T1431">
            <v>0</v>
          </cell>
          <cell r="U1431">
            <v>0</v>
          </cell>
          <cell r="V1431">
            <v>3.738855335058959E-2</v>
          </cell>
        </row>
        <row r="1432">
          <cell r="D1432" t="str">
            <v>TAIWAN-Total - Employee Expenses (T&amp;E), M$</v>
          </cell>
          <cell r="E1432">
            <v>1.438021282714984E-2</v>
          </cell>
          <cell r="F1432">
            <v>3.8826574633304571E-2</v>
          </cell>
          <cell r="G1432">
            <v>5.3206787460454409E-2</v>
          </cell>
          <cell r="H1432">
            <v>1.38E-2</v>
          </cell>
          <cell r="I1432">
            <v>0</v>
          </cell>
          <cell r="J1432">
            <v>0</v>
          </cell>
          <cell r="K1432">
            <v>0</v>
          </cell>
          <cell r="L1432">
            <v>0</v>
          </cell>
          <cell r="M1432">
            <v>0.29289999999999999</v>
          </cell>
          <cell r="N1432">
            <v>2.7245999999999999E-2</v>
          </cell>
          <cell r="O1432">
            <v>0.32014599999999999</v>
          </cell>
          <cell r="P1432">
            <v>4.2500000000000003E-2</v>
          </cell>
          <cell r="Q1432">
            <v>0</v>
          </cell>
          <cell r="R1432">
            <v>1.2E-2</v>
          </cell>
          <cell r="S1432">
            <v>0</v>
          </cell>
          <cell r="T1432">
            <v>1.2E-2</v>
          </cell>
          <cell r="U1432">
            <v>0</v>
          </cell>
          <cell r="V1432">
            <v>0.44165278746045439</v>
          </cell>
        </row>
        <row r="1433">
          <cell r="D1433" t="str">
            <v>TAIWAN-Total - Training Expenses, M$</v>
          </cell>
          <cell r="E1433">
            <v>1.1504170261719873E-2</v>
          </cell>
          <cell r="F1433">
            <v>3.8826574633304571E-2</v>
          </cell>
          <cell r="G1433">
            <v>5.033074489502444E-2</v>
          </cell>
          <cell r="H1433">
            <v>1.44E-2</v>
          </cell>
          <cell r="I1433">
            <v>0</v>
          </cell>
          <cell r="J1433">
            <v>0</v>
          </cell>
          <cell r="K1433">
            <v>0</v>
          </cell>
          <cell r="L1433">
            <v>0</v>
          </cell>
          <cell r="M1433">
            <v>5.3519999999999998E-2</v>
          </cell>
          <cell r="N1433">
            <v>8.7399999999999999E-4</v>
          </cell>
          <cell r="O1433">
            <v>5.4393999999999998E-2</v>
          </cell>
          <cell r="P1433">
            <v>4.8000000000000004E-3</v>
          </cell>
          <cell r="Q1433">
            <v>0</v>
          </cell>
          <cell r="R1433">
            <v>5.0000000000000001E-3</v>
          </cell>
          <cell r="S1433">
            <v>0</v>
          </cell>
          <cell r="T1433">
            <v>5.0000000000000001E-3</v>
          </cell>
          <cell r="U1433">
            <v>0</v>
          </cell>
          <cell r="V1433">
            <v>0.12892474489502442</v>
          </cell>
        </row>
        <row r="1434">
          <cell r="D1434" t="str">
            <v>TAIWAN-Total - Consultancy/Professional Fees, M$</v>
          </cell>
          <cell r="E1434">
            <v>0</v>
          </cell>
          <cell r="F1434">
            <v>0</v>
          </cell>
          <cell r="G1434">
            <v>0</v>
          </cell>
          <cell r="H1434">
            <v>0</v>
          </cell>
          <cell r="I1434">
            <v>0</v>
          </cell>
          <cell r="J1434">
            <v>0</v>
          </cell>
          <cell r="K1434">
            <v>0</v>
          </cell>
          <cell r="L1434">
            <v>0</v>
          </cell>
          <cell r="M1434">
            <v>1.8599999999999998E-2</v>
          </cell>
          <cell r="N1434">
            <v>0</v>
          </cell>
          <cell r="O1434">
            <v>1.8599999999999998E-2</v>
          </cell>
          <cell r="P1434">
            <v>0</v>
          </cell>
          <cell r="Q1434">
            <v>0</v>
          </cell>
          <cell r="R1434">
            <v>0.03</v>
          </cell>
          <cell r="S1434">
            <v>0</v>
          </cell>
          <cell r="T1434">
            <v>0.03</v>
          </cell>
          <cell r="U1434">
            <v>0</v>
          </cell>
          <cell r="V1434">
            <v>4.8599999999999997E-2</v>
          </cell>
        </row>
        <row r="1435">
          <cell r="D1435" t="str">
            <v>TAIWAN-Advertising and Promotions, M$</v>
          </cell>
          <cell r="E1435">
            <v>0</v>
          </cell>
          <cell r="F1435">
            <v>0</v>
          </cell>
          <cell r="G1435">
            <v>0</v>
          </cell>
          <cell r="H1435">
            <v>0</v>
          </cell>
          <cell r="I1435">
            <v>0</v>
          </cell>
          <cell r="J1435">
            <v>0</v>
          </cell>
          <cell r="K1435">
            <v>0</v>
          </cell>
          <cell r="L1435">
            <v>0</v>
          </cell>
          <cell r="M1435">
            <v>1.5029999999999999</v>
          </cell>
          <cell r="N1435">
            <v>0</v>
          </cell>
          <cell r="O1435">
            <v>1.5029999999999999</v>
          </cell>
          <cell r="P1435">
            <v>0</v>
          </cell>
          <cell r="Q1435">
            <v>0</v>
          </cell>
          <cell r="R1435">
            <v>0</v>
          </cell>
          <cell r="S1435">
            <v>0</v>
          </cell>
          <cell r="T1435">
            <v>0</v>
          </cell>
          <cell r="U1435">
            <v>0</v>
          </cell>
          <cell r="V1435">
            <v>1.5029999999999999</v>
          </cell>
        </row>
        <row r="1436">
          <cell r="D1436" t="str">
            <v>TAIWAN-Maintenance and Repairs, M$</v>
          </cell>
          <cell r="E1436">
            <v>0.10619068162208799</v>
          </cell>
          <cell r="F1436">
            <v>0</v>
          </cell>
          <cell r="G1436">
            <v>0.10619068162208799</v>
          </cell>
          <cell r="H1436">
            <v>0</v>
          </cell>
          <cell r="I1436">
            <v>0</v>
          </cell>
          <cell r="J1436">
            <v>0</v>
          </cell>
          <cell r="K1436">
            <v>0</v>
          </cell>
          <cell r="L1436">
            <v>0</v>
          </cell>
          <cell r="M1436">
            <v>1.4999999999999999E-2</v>
          </cell>
          <cell r="N1436">
            <v>0</v>
          </cell>
          <cell r="O1436">
            <v>1.4999999999999999E-2</v>
          </cell>
          <cell r="P1436">
            <v>0</v>
          </cell>
          <cell r="Q1436">
            <v>0</v>
          </cell>
          <cell r="R1436">
            <v>0</v>
          </cell>
          <cell r="S1436">
            <v>0</v>
          </cell>
          <cell r="T1436">
            <v>0</v>
          </cell>
          <cell r="U1436">
            <v>0</v>
          </cell>
          <cell r="V1436">
            <v>0.12119068162208799</v>
          </cell>
        </row>
        <row r="1437">
          <cell r="D1437" t="str">
            <v>TAIWAN-Depreciation, M$</v>
          </cell>
          <cell r="E1437">
            <v>0.58961748633879774</v>
          </cell>
          <cell r="F1437">
            <v>0</v>
          </cell>
          <cell r="G1437">
            <v>0.58961748633879774</v>
          </cell>
          <cell r="H1437">
            <v>0</v>
          </cell>
          <cell r="I1437">
            <v>0</v>
          </cell>
          <cell r="J1437">
            <v>1.5818234109864826E-2</v>
          </cell>
          <cell r="K1437">
            <v>0</v>
          </cell>
          <cell r="L1437">
            <v>1.5818234109864826E-2</v>
          </cell>
          <cell r="M1437">
            <v>0.37959999999999999</v>
          </cell>
          <cell r="N1437">
            <v>0</v>
          </cell>
          <cell r="O1437">
            <v>0.37959999999999999</v>
          </cell>
          <cell r="P1437">
            <v>0</v>
          </cell>
          <cell r="Q1437">
            <v>0</v>
          </cell>
          <cell r="R1437">
            <v>0</v>
          </cell>
          <cell r="S1437">
            <v>0</v>
          </cell>
          <cell r="T1437">
            <v>0</v>
          </cell>
          <cell r="U1437">
            <v>0</v>
          </cell>
          <cell r="V1437">
            <v>0.98503572044866261</v>
          </cell>
        </row>
        <row r="1438">
          <cell r="D1438" t="str">
            <v>TAIWAN-Energy, M$</v>
          </cell>
          <cell r="E1438">
            <v>0.11504170261719872</v>
          </cell>
          <cell r="F1438">
            <v>0</v>
          </cell>
          <cell r="G1438">
            <v>0.11504170261719872</v>
          </cell>
          <cell r="H1438">
            <v>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v>0.11504170261719872</v>
          </cell>
        </row>
        <row r="1439">
          <cell r="D1439" t="str">
            <v>TAIWAN-Direct Allocations from Other Business Lines (eg. FM, Chem), $M</v>
          </cell>
          <cell r="E1439">
            <v>4.0264595916019552E-2</v>
          </cell>
          <cell r="F1439">
            <v>0</v>
          </cell>
          <cell r="G1439">
            <v>4.0264595916019552E-2</v>
          </cell>
          <cell r="H1439">
            <v>0</v>
          </cell>
          <cell r="I1439">
            <v>0</v>
          </cell>
          <cell r="J1439">
            <v>0</v>
          </cell>
          <cell r="K1439">
            <v>0</v>
          </cell>
          <cell r="L1439">
            <v>0</v>
          </cell>
          <cell r="M1439">
            <v>0</v>
          </cell>
          <cell r="N1439">
            <v>0</v>
          </cell>
          <cell r="O1439">
            <v>0</v>
          </cell>
          <cell r="P1439">
            <v>0</v>
          </cell>
          <cell r="Q1439">
            <v>0</v>
          </cell>
          <cell r="R1439">
            <v>0</v>
          </cell>
          <cell r="S1439">
            <v>0</v>
          </cell>
          <cell r="T1439">
            <v>0</v>
          </cell>
          <cell r="U1439">
            <v>0</v>
          </cell>
          <cell r="V1439">
            <v>4.0264595916019552E-2</v>
          </cell>
        </row>
        <row r="1440">
          <cell r="D1440" t="str">
            <v>TAIWAN-Freight Cost, M$</v>
          </cell>
          <cell r="E1440">
            <v>0</v>
          </cell>
          <cell r="F1440">
            <v>1.2395743457003161</v>
          </cell>
          <cell r="G1440">
            <v>1.2395743457003161</v>
          </cell>
          <cell r="H1440">
            <v>0</v>
          </cell>
          <cell r="I1440">
            <v>0</v>
          </cell>
          <cell r="J1440">
            <v>0</v>
          </cell>
          <cell r="K1440">
            <v>0</v>
          </cell>
          <cell r="L1440">
            <v>0</v>
          </cell>
          <cell r="M1440">
            <v>0</v>
          </cell>
          <cell r="N1440">
            <v>0</v>
          </cell>
          <cell r="O1440">
            <v>0</v>
          </cell>
          <cell r="P1440">
            <v>0</v>
          </cell>
          <cell r="Q1440">
            <v>0</v>
          </cell>
          <cell r="R1440">
            <v>0</v>
          </cell>
          <cell r="S1440">
            <v>0</v>
          </cell>
          <cell r="T1440">
            <v>0</v>
          </cell>
          <cell r="U1440">
            <v>0</v>
          </cell>
          <cell r="V1440">
            <v>1.2395743457003161</v>
          </cell>
        </row>
        <row r="1441">
          <cell r="D1441" t="str">
            <v>TAIWAN-Other Direct OPEX, M$</v>
          </cell>
          <cell r="E1441">
            <v>0.47978142076502733</v>
          </cell>
          <cell r="F1441">
            <v>0</v>
          </cell>
          <cell r="G1441">
            <v>0.47978142076502733</v>
          </cell>
          <cell r="H1441">
            <v>0.2145</v>
          </cell>
          <cell r="I1441">
            <v>0</v>
          </cell>
          <cell r="J1441">
            <v>6.9542709232096628E-2</v>
          </cell>
          <cell r="K1441">
            <v>0</v>
          </cell>
          <cell r="L1441">
            <v>6.9542709232096628E-2</v>
          </cell>
          <cell r="M1441">
            <v>0.79799999999999993</v>
          </cell>
          <cell r="N1441">
            <v>0.17431000000000002</v>
          </cell>
          <cell r="O1441">
            <v>0.97231000000000001</v>
          </cell>
          <cell r="P1441">
            <v>0</v>
          </cell>
          <cell r="Q1441">
            <v>0</v>
          </cell>
          <cell r="R1441">
            <v>4.5999999999999999E-2</v>
          </cell>
          <cell r="S1441">
            <v>0</v>
          </cell>
          <cell r="T1441">
            <v>4.5999999999999999E-2</v>
          </cell>
          <cell r="U1441">
            <v>0</v>
          </cell>
          <cell r="V1441">
            <v>1.7821341299971238</v>
          </cell>
        </row>
        <row r="1442">
          <cell r="D1442" t="str">
            <v>TAIWAN-SQUEEZE OTHER DIRECT, M$</v>
          </cell>
          <cell r="E1442">
            <v>0</v>
          </cell>
          <cell r="F1442">
            <v>0</v>
          </cell>
          <cell r="G1442">
            <v>0</v>
          </cell>
          <cell r="H1442">
            <v>0</v>
          </cell>
          <cell r="I1442">
            <v>0</v>
          </cell>
          <cell r="J1442">
            <v>0</v>
          </cell>
          <cell r="K1442">
            <v>0</v>
          </cell>
          <cell r="L1442">
            <v>0</v>
          </cell>
          <cell r="M1442">
            <v>0</v>
          </cell>
          <cell r="N1442">
            <v>0</v>
          </cell>
          <cell r="O1442">
            <v>0</v>
          </cell>
          <cell r="P1442">
            <v>0</v>
          </cell>
          <cell r="Q1442">
            <v>0</v>
          </cell>
          <cell r="R1442">
            <v>0</v>
          </cell>
          <cell r="S1442">
            <v>0</v>
          </cell>
          <cell r="T1442">
            <v>0</v>
          </cell>
          <cell r="U1442">
            <v>-0.73887070700000024</v>
          </cell>
          <cell r="V1442">
            <v>-0.73887070700000024</v>
          </cell>
        </row>
        <row r="1443">
          <cell r="D1443" t="str">
            <v>TAIWAN-Total XOM and Contractor Headcount, YE#</v>
          </cell>
          <cell r="E1443">
            <v>26</v>
          </cell>
          <cell r="F1443">
            <v>4</v>
          </cell>
          <cell r="G1443">
            <v>30</v>
          </cell>
          <cell r="H1443">
            <v>1</v>
          </cell>
          <cell r="I1443">
            <v>0</v>
          </cell>
          <cell r="J1443">
            <v>4</v>
          </cell>
          <cell r="K1443">
            <v>0</v>
          </cell>
          <cell r="L1443">
            <v>4</v>
          </cell>
          <cell r="M1443">
            <v>19</v>
          </cell>
          <cell r="N1443">
            <v>2</v>
          </cell>
          <cell r="O1443">
            <v>21</v>
          </cell>
          <cell r="P1443">
            <v>1</v>
          </cell>
          <cell r="Q1443">
            <v>0</v>
          </cell>
          <cell r="R1443">
            <v>1</v>
          </cell>
          <cell r="S1443">
            <v>0</v>
          </cell>
          <cell r="T1443">
            <v>1</v>
          </cell>
          <cell r="U1443">
            <v>0</v>
          </cell>
          <cell r="V1443">
            <v>58</v>
          </cell>
        </row>
        <row r="1444">
          <cell r="D1444" t="str">
            <v>TAIWAN-Total XOM Headcount, YE, #</v>
          </cell>
          <cell r="E1444">
            <v>22</v>
          </cell>
          <cell r="F1444">
            <v>3</v>
          </cell>
          <cell r="G1444">
            <v>25</v>
          </cell>
          <cell r="H1444">
            <v>1</v>
          </cell>
          <cell r="I1444">
            <v>0</v>
          </cell>
          <cell r="J1444">
            <v>4</v>
          </cell>
          <cell r="K1444">
            <v>0</v>
          </cell>
          <cell r="L1444">
            <v>4</v>
          </cell>
          <cell r="M1444">
            <v>19</v>
          </cell>
          <cell r="N1444">
            <v>2</v>
          </cell>
          <cell r="O1444">
            <v>21</v>
          </cell>
          <cell r="P1444">
            <v>1</v>
          </cell>
          <cell r="Q1444">
            <v>0</v>
          </cell>
          <cell r="R1444">
            <v>1</v>
          </cell>
          <cell r="S1444">
            <v>0</v>
          </cell>
          <cell r="T1444">
            <v>1</v>
          </cell>
          <cell r="U1444">
            <v>0</v>
          </cell>
          <cell r="V1444">
            <v>53</v>
          </cell>
        </row>
        <row r="1445">
          <cell r="D1445" t="str">
            <v>TAIWAN-Contractor Headcount, YE, #</v>
          </cell>
          <cell r="E1445">
            <v>4</v>
          </cell>
          <cell r="F1445">
            <v>1</v>
          </cell>
          <cell r="G1445">
            <v>5</v>
          </cell>
          <cell r="H1445">
            <v>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v>5</v>
          </cell>
        </row>
        <row r="1446">
          <cell r="D1446" t="str">
            <v>THAILAND-Total - Direct  Opex, M$</v>
          </cell>
          <cell r="E1446">
            <v>4.2158793264733401</v>
          </cell>
          <cell r="F1446">
            <v>3.5044447146866253</v>
          </cell>
          <cell r="G1446">
            <v>7.7203240411599658</v>
          </cell>
          <cell r="H1446">
            <v>0.59</v>
          </cell>
          <cell r="I1446">
            <v>0</v>
          </cell>
          <cell r="J1446">
            <v>0.35079513564078579</v>
          </cell>
          <cell r="K1446">
            <v>0</v>
          </cell>
          <cell r="L1446">
            <v>0.35079513564078579</v>
          </cell>
          <cell r="M1446">
            <v>6.6250000060314704</v>
          </cell>
          <cell r="N1446">
            <v>0.295603</v>
          </cell>
          <cell r="O1446">
            <v>6.9206030060314703</v>
          </cell>
          <cell r="P1446">
            <v>0.15572783166945728</v>
          </cell>
          <cell r="Q1446">
            <v>0</v>
          </cell>
          <cell r="R1446">
            <v>0.26700000000000002</v>
          </cell>
          <cell r="S1446">
            <v>0.34360000000000002</v>
          </cell>
          <cell r="T1446">
            <v>0.61060000000000003</v>
          </cell>
          <cell r="U1446">
            <v>1.317927697731665</v>
          </cell>
          <cell r="V1446">
            <v>17.665977712233342</v>
          </cell>
        </row>
        <row r="1447">
          <cell r="D1447" t="str">
            <v>THAILAND-Total - Salaries, Wage and Benefits, M$</v>
          </cell>
          <cell r="E1447">
            <v>1.1910196445275958</v>
          </cell>
          <cell r="F1447">
            <v>0.21047708138447146</v>
          </cell>
          <cell r="G1447">
            <v>1.4014967259120672</v>
          </cell>
          <cell r="H1447">
            <v>0.54</v>
          </cell>
          <cell r="I1447">
            <v>0</v>
          </cell>
          <cell r="J1447">
            <v>0.14967259120673529</v>
          </cell>
          <cell r="K1447">
            <v>0</v>
          </cell>
          <cell r="L1447">
            <v>0.14967259120673529</v>
          </cell>
          <cell r="M1447">
            <v>1.5542310882000387</v>
          </cell>
          <cell r="N1447">
            <v>0.114303</v>
          </cell>
          <cell r="O1447">
            <v>1.6685340882000388</v>
          </cell>
          <cell r="P1447">
            <v>0.11215785476414548</v>
          </cell>
          <cell r="Q1447">
            <v>0</v>
          </cell>
          <cell r="R1447">
            <v>0.104</v>
          </cell>
          <cell r="S1447">
            <v>0.124</v>
          </cell>
          <cell r="T1447">
            <v>0.22799999999999998</v>
          </cell>
          <cell r="U1447">
            <v>0.3658631792559181</v>
          </cell>
          <cell r="V1447">
            <v>4.4657244393389046</v>
          </cell>
        </row>
        <row r="1448">
          <cell r="D1448" t="str">
            <v>THAILAND-Total - XOM Employee SWB, M$</v>
          </cell>
          <cell r="E1448">
            <v>1.1910196445275958</v>
          </cell>
          <cell r="F1448">
            <v>0.21047708138447146</v>
          </cell>
          <cell r="G1448">
            <v>1.4014967259120672</v>
          </cell>
          <cell r="H1448">
            <v>0.53</v>
          </cell>
          <cell r="I1448">
            <v>0</v>
          </cell>
          <cell r="J1448">
            <v>0.14967259120673529</v>
          </cell>
          <cell r="K1448">
            <v>0</v>
          </cell>
          <cell r="L1448">
            <v>0.14967259120673529</v>
          </cell>
          <cell r="M1448">
            <v>1.2050394022877986</v>
          </cell>
          <cell r="N1448">
            <v>0.108303</v>
          </cell>
          <cell r="O1448">
            <v>1.3133424022877986</v>
          </cell>
          <cell r="P1448">
            <v>0.11215785476414548</v>
          </cell>
          <cell r="Q1448">
            <v>0</v>
          </cell>
          <cell r="R1448">
            <v>0.104</v>
          </cell>
          <cell r="S1448">
            <v>0.124</v>
          </cell>
          <cell r="T1448">
            <v>0.22799999999999998</v>
          </cell>
          <cell r="U1448">
            <v>0.3658631792559181</v>
          </cell>
          <cell r="V1448">
            <v>4.1005327534266645</v>
          </cell>
        </row>
        <row r="1449">
          <cell r="D1449" t="str">
            <v>THAILAND-Total - Contract Employee SWB, M$</v>
          </cell>
          <cell r="E1449">
            <v>0</v>
          </cell>
          <cell r="F1449">
            <v>0</v>
          </cell>
          <cell r="G1449">
            <v>0</v>
          </cell>
          <cell r="H1449">
            <v>0.01</v>
          </cell>
          <cell r="I1449">
            <v>0</v>
          </cell>
          <cell r="J1449">
            <v>0</v>
          </cell>
          <cell r="K1449">
            <v>0</v>
          </cell>
          <cell r="L1449">
            <v>0</v>
          </cell>
          <cell r="M1449">
            <v>0.3491916859122402</v>
          </cell>
          <cell r="N1449">
            <v>6.0000000000000001E-3</v>
          </cell>
          <cell r="O1449">
            <v>0.35519168591224021</v>
          </cell>
          <cell r="P1449">
            <v>0</v>
          </cell>
          <cell r="Q1449">
            <v>0</v>
          </cell>
          <cell r="R1449">
            <v>0</v>
          </cell>
          <cell r="S1449">
            <v>0</v>
          </cell>
          <cell r="T1449">
            <v>0</v>
          </cell>
          <cell r="U1449">
            <v>0</v>
          </cell>
          <cell r="V1449">
            <v>0.36519168591224022</v>
          </cell>
        </row>
        <row r="1450">
          <cell r="D1450" t="str">
            <v>THAILAND-Total - Employee Expenses (T&amp;E), M$</v>
          </cell>
          <cell r="E1450">
            <v>5.8465855940130963E-2</v>
          </cell>
          <cell r="F1450">
            <v>3.0402245088868105E-2</v>
          </cell>
          <cell r="G1450">
            <v>8.8868101028999072E-2</v>
          </cell>
          <cell r="H1450">
            <v>0.01</v>
          </cell>
          <cell r="I1450">
            <v>0</v>
          </cell>
          <cell r="J1450">
            <v>0</v>
          </cell>
          <cell r="K1450">
            <v>0</v>
          </cell>
          <cell r="L1450">
            <v>0</v>
          </cell>
          <cell r="M1450">
            <v>0.26767629092609913</v>
          </cell>
          <cell r="N1450">
            <v>2.4799999999999999E-2</v>
          </cell>
          <cell r="O1450">
            <v>0.29247629092609911</v>
          </cell>
          <cell r="P1450">
            <v>3.8807806004618944E-2</v>
          </cell>
          <cell r="Q1450">
            <v>0</v>
          </cell>
          <cell r="R1450">
            <v>1.4E-2</v>
          </cell>
          <cell r="S1450">
            <v>2.5000000000000001E-2</v>
          </cell>
          <cell r="T1450">
            <v>3.9E-2</v>
          </cell>
          <cell r="U1450">
            <v>2.0901419750577369E-2</v>
          </cell>
          <cell r="V1450">
            <v>0.49005361771029454</v>
          </cell>
        </row>
        <row r="1451">
          <cell r="D1451" t="str">
            <v>THAILAND-Total - Training Expenses, M$</v>
          </cell>
          <cell r="E1451">
            <v>5.846585594013097E-3</v>
          </cell>
          <cell r="F1451">
            <v>3.0402245088868105E-2</v>
          </cell>
          <cell r="G1451">
            <v>3.6248830682881206E-2</v>
          </cell>
          <cell r="H1451">
            <v>0</v>
          </cell>
          <cell r="I1451">
            <v>0</v>
          </cell>
          <cell r="J1451">
            <v>0</v>
          </cell>
          <cell r="K1451">
            <v>0</v>
          </cell>
          <cell r="L1451">
            <v>0</v>
          </cell>
          <cell r="M1451">
            <v>0</v>
          </cell>
          <cell r="N1451">
            <v>3.2000000000000002E-3</v>
          </cell>
          <cell r="O1451">
            <v>3.2000000000000002E-3</v>
          </cell>
          <cell r="P1451">
            <v>0</v>
          </cell>
          <cell r="Q1451">
            <v>0</v>
          </cell>
          <cell r="R1451">
            <v>0</v>
          </cell>
          <cell r="S1451">
            <v>0</v>
          </cell>
          <cell r="T1451">
            <v>0</v>
          </cell>
          <cell r="U1451">
            <v>0</v>
          </cell>
          <cell r="V1451">
            <v>3.9448830682881207E-2</v>
          </cell>
        </row>
        <row r="1452">
          <cell r="D1452" t="str">
            <v>THAILAND-Total - Consultancy/Professional Fees, M$</v>
          </cell>
          <cell r="E1452">
            <v>0</v>
          </cell>
          <cell r="F1452">
            <v>0</v>
          </cell>
          <cell r="G1452">
            <v>0</v>
          </cell>
          <cell r="H1452">
            <v>0</v>
          </cell>
          <cell r="I1452">
            <v>0</v>
          </cell>
          <cell r="J1452">
            <v>0</v>
          </cell>
          <cell r="K1452">
            <v>0</v>
          </cell>
          <cell r="L1452">
            <v>0</v>
          </cell>
          <cell r="M1452">
            <v>0</v>
          </cell>
          <cell r="N1452">
            <v>2.5000000000000001E-3</v>
          </cell>
          <cell r="O1452">
            <v>2.5000000000000001E-3</v>
          </cell>
          <cell r="P1452">
            <v>2.5841108545034647E-3</v>
          </cell>
          <cell r="Q1452">
            <v>0</v>
          </cell>
          <cell r="R1452">
            <v>0</v>
          </cell>
          <cell r="S1452">
            <v>0</v>
          </cell>
          <cell r="T1452">
            <v>0</v>
          </cell>
          <cell r="U1452">
            <v>0.10368382872055427</v>
          </cell>
          <cell r="V1452">
            <v>0.10876793957505775</v>
          </cell>
        </row>
        <row r="1453">
          <cell r="D1453" t="str">
            <v>THAILAND-Advertising and Promotions, M$</v>
          </cell>
          <cell r="E1453">
            <v>0</v>
          </cell>
          <cell r="F1453">
            <v>0</v>
          </cell>
          <cell r="G1453">
            <v>0</v>
          </cell>
          <cell r="H1453">
            <v>0</v>
          </cell>
          <cell r="I1453">
            <v>0</v>
          </cell>
          <cell r="J1453">
            <v>0</v>
          </cell>
          <cell r="K1453">
            <v>0</v>
          </cell>
          <cell r="L1453">
            <v>0</v>
          </cell>
          <cell r="M1453">
            <v>2.441870669745958</v>
          </cell>
          <cell r="N1453">
            <v>0</v>
          </cell>
          <cell r="O1453">
            <v>2.441870669745958</v>
          </cell>
          <cell r="P1453">
            <v>0</v>
          </cell>
          <cell r="Q1453">
            <v>0</v>
          </cell>
          <cell r="R1453">
            <v>0</v>
          </cell>
          <cell r="S1453">
            <v>0</v>
          </cell>
          <cell r="T1453">
            <v>0</v>
          </cell>
          <cell r="U1453">
            <v>0</v>
          </cell>
          <cell r="V1453">
            <v>2.441870669745958</v>
          </cell>
        </row>
        <row r="1454">
          <cell r="D1454" t="str">
            <v>THAILAND-Maintenance and Repairs, M$</v>
          </cell>
          <cell r="E1454">
            <v>0.24555659494855006</v>
          </cell>
          <cell r="F1454">
            <v>0</v>
          </cell>
          <cell r="G1454">
            <v>0.24555659494855006</v>
          </cell>
          <cell r="H1454">
            <v>0</v>
          </cell>
          <cell r="I1454">
            <v>0</v>
          </cell>
          <cell r="J1454">
            <v>0</v>
          </cell>
          <cell r="K1454">
            <v>0</v>
          </cell>
          <cell r="L1454">
            <v>0</v>
          </cell>
          <cell r="M1454">
            <v>9.9290731057062737E-2</v>
          </cell>
          <cell r="N1454">
            <v>0</v>
          </cell>
          <cell r="O1454">
            <v>9.9290731057062737E-2</v>
          </cell>
          <cell r="P1454">
            <v>0</v>
          </cell>
          <cell r="Q1454">
            <v>0</v>
          </cell>
          <cell r="R1454">
            <v>0</v>
          </cell>
          <cell r="S1454">
            <v>0</v>
          </cell>
          <cell r="T1454">
            <v>0</v>
          </cell>
          <cell r="U1454">
            <v>0</v>
          </cell>
          <cell r="V1454">
            <v>0.3448473260056128</v>
          </cell>
        </row>
        <row r="1455">
          <cell r="D1455" t="str">
            <v>THAILAND-Depreciation, M$</v>
          </cell>
          <cell r="E1455">
            <v>1.0640785781103834</v>
          </cell>
          <cell r="F1455">
            <v>0</v>
          </cell>
          <cell r="G1455">
            <v>1.0640785781103834</v>
          </cell>
          <cell r="H1455">
            <v>0</v>
          </cell>
          <cell r="I1455">
            <v>0</v>
          </cell>
          <cell r="J1455">
            <v>0.10757717492984097</v>
          </cell>
          <cell r="K1455">
            <v>0</v>
          </cell>
          <cell r="L1455">
            <v>0.10757717492984097</v>
          </cell>
          <cell r="M1455">
            <v>0.62222022450888681</v>
          </cell>
          <cell r="N1455">
            <v>7.0000000000000001E-3</v>
          </cell>
          <cell r="O1455">
            <v>0.62922022450888682</v>
          </cell>
          <cell r="P1455">
            <v>0</v>
          </cell>
          <cell r="Q1455">
            <v>0</v>
          </cell>
          <cell r="R1455">
            <v>0.125</v>
          </cell>
          <cell r="S1455">
            <v>4.5600000000000002E-2</v>
          </cell>
          <cell r="T1455">
            <v>0.1706</v>
          </cell>
          <cell r="U1455">
            <v>0</v>
          </cell>
          <cell r="V1455">
            <v>1.9714759775491111</v>
          </cell>
        </row>
        <row r="1456">
          <cell r="D1456" t="str">
            <v>THAILAND-Energy, M$</v>
          </cell>
          <cell r="E1456">
            <v>0.23989710009354537</v>
          </cell>
          <cell r="F1456">
            <v>0</v>
          </cell>
          <cell r="G1456">
            <v>0.23989710009354537</v>
          </cell>
          <cell r="H1456">
            <v>0</v>
          </cell>
          <cell r="I1456">
            <v>0</v>
          </cell>
          <cell r="J1456">
            <v>0</v>
          </cell>
          <cell r="K1456">
            <v>0</v>
          </cell>
          <cell r="L1456">
            <v>0</v>
          </cell>
          <cell r="M1456">
            <v>0</v>
          </cell>
          <cell r="N1456">
            <v>0</v>
          </cell>
          <cell r="O1456">
            <v>0</v>
          </cell>
          <cell r="P1456">
            <v>0</v>
          </cell>
          <cell r="Q1456">
            <v>0</v>
          </cell>
          <cell r="R1456">
            <v>0</v>
          </cell>
          <cell r="S1456">
            <v>0</v>
          </cell>
          <cell r="T1456">
            <v>0</v>
          </cell>
          <cell r="U1456">
            <v>0</v>
          </cell>
          <cell r="V1456">
            <v>0.23989710009354537</v>
          </cell>
        </row>
        <row r="1457">
          <cell r="D1457" t="str">
            <v>THAILAND-Direct Allocations from Other Business Lines (eg. FM, Chem), $M</v>
          </cell>
          <cell r="E1457">
            <v>0</v>
          </cell>
          <cell r="F1457">
            <v>0</v>
          </cell>
          <cell r="G1457">
            <v>0</v>
          </cell>
          <cell r="H1457">
            <v>0</v>
          </cell>
          <cell r="I1457">
            <v>0</v>
          </cell>
          <cell r="J1457">
            <v>0</v>
          </cell>
          <cell r="K1457">
            <v>0</v>
          </cell>
          <cell r="L1457">
            <v>0</v>
          </cell>
          <cell r="M1457">
            <v>0.63364055299539168</v>
          </cell>
          <cell r="N1457">
            <v>0</v>
          </cell>
          <cell r="O1457">
            <v>0.63364055299539168</v>
          </cell>
          <cell r="P1457">
            <v>0</v>
          </cell>
          <cell r="Q1457">
            <v>0</v>
          </cell>
          <cell r="R1457">
            <v>0</v>
          </cell>
          <cell r="S1457">
            <v>0</v>
          </cell>
          <cell r="T1457">
            <v>0</v>
          </cell>
          <cell r="U1457">
            <v>0</v>
          </cell>
          <cell r="V1457">
            <v>0.63364055299539168</v>
          </cell>
        </row>
        <row r="1458">
          <cell r="D1458" t="str">
            <v>THAILAND-Freight Cost, M$</v>
          </cell>
          <cell r="E1458">
            <v>0</v>
          </cell>
          <cell r="F1458">
            <v>2.121493615528534</v>
          </cell>
          <cell r="G1458">
            <v>2.121493615528534</v>
          </cell>
          <cell r="H1458">
            <v>0</v>
          </cell>
          <cell r="I1458">
            <v>0</v>
          </cell>
          <cell r="J1458">
            <v>0</v>
          </cell>
          <cell r="K1458">
            <v>0</v>
          </cell>
          <cell r="L1458">
            <v>0</v>
          </cell>
          <cell r="M1458">
            <v>0</v>
          </cell>
          <cell r="N1458">
            <v>0</v>
          </cell>
          <cell r="O1458">
            <v>0</v>
          </cell>
          <cell r="P1458">
            <v>0</v>
          </cell>
          <cell r="Q1458">
            <v>0</v>
          </cell>
          <cell r="R1458">
            <v>0</v>
          </cell>
          <cell r="S1458">
            <v>0</v>
          </cell>
          <cell r="T1458">
            <v>0</v>
          </cell>
          <cell r="U1458">
            <v>0</v>
          </cell>
          <cell r="V1458">
            <v>2.121493615528534</v>
          </cell>
        </row>
        <row r="1459">
          <cell r="D1459" t="str">
            <v>THAILAND-Other Direct OPEX, M$</v>
          </cell>
          <cell r="E1459">
            <v>1.4110149672591208</v>
          </cell>
          <cell r="F1459">
            <v>1.1116695275958839</v>
          </cell>
          <cell r="G1459">
            <v>2.5226844948550049</v>
          </cell>
          <cell r="H1459">
            <v>0.04</v>
          </cell>
          <cell r="I1459">
            <v>0</v>
          </cell>
          <cell r="J1459">
            <v>9.3545369504209552E-2</v>
          </cell>
          <cell r="K1459">
            <v>0</v>
          </cell>
          <cell r="L1459">
            <v>9.3545369504209552E-2</v>
          </cell>
          <cell r="M1459">
            <v>1.0060704485980334</v>
          </cell>
          <cell r="N1459">
            <v>0.14379999999999998</v>
          </cell>
          <cell r="O1459">
            <v>1.1498704485980333</v>
          </cell>
          <cell r="P1459">
            <v>2.178060046189366E-3</v>
          </cell>
          <cell r="Q1459">
            <v>0</v>
          </cell>
          <cell r="R1459">
            <v>2.4000000000000021E-2</v>
          </cell>
          <cell r="S1459">
            <v>0.14900000000000005</v>
          </cell>
          <cell r="T1459">
            <v>0.17300000000000007</v>
          </cell>
          <cell r="U1459">
            <v>5.7679270004618782E-2</v>
          </cell>
          <cell r="V1459">
            <v>4.0389576430080556</v>
          </cell>
        </row>
        <row r="1460">
          <cell r="D1460" t="str">
            <v>THAILAND-SQUEEZE OTHER DIRECT, M$</v>
          </cell>
          <cell r="E1460">
            <v>0</v>
          </cell>
          <cell r="F1460">
            <v>0</v>
          </cell>
          <cell r="G1460">
            <v>0</v>
          </cell>
          <cell r="H1460">
            <v>0</v>
          </cell>
          <cell r="I1460">
            <v>0</v>
          </cell>
          <cell r="J1460">
            <v>0</v>
          </cell>
          <cell r="K1460">
            <v>0</v>
          </cell>
          <cell r="L1460">
            <v>0</v>
          </cell>
          <cell r="M1460">
            <v>0</v>
          </cell>
          <cell r="N1460">
            <v>0</v>
          </cell>
          <cell r="O1460">
            <v>0</v>
          </cell>
          <cell r="P1460">
            <v>0</v>
          </cell>
          <cell r="Q1460">
            <v>0</v>
          </cell>
          <cell r="R1460">
            <v>0</v>
          </cell>
          <cell r="S1460">
            <v>0</v>
          </cell>
          <cell r="T1460">
            <v>0</v>
          </cell>
          <cell r="U1460">
            <v>0.76979999999999649</v>
          </cell>
          <cell r="V1460">
            <v>0.76979999999999649</v>
          </cell>
        </row>
        <row r="1461">
          <cell r="D1461" t="str">
            <v>THAILAND-Total XOM and Contractor Headcount, YE#</v>
          </cell>
          <cell r="E1461">
            <v>129</v>
          </cell>
          <cell r="F1461">
            <v>22</v>
          </cell>
          <cell r="G1461">
            <v>151</v>
          </cell>
          <cell r="H1461">
            <v>46</v>
          </cell>
          <cell r="I1461">
            <v>0</v>
          </cell>
          <cell r="J1461">
            <v>12</v>
          </cell>
          <cell r="K1461">
            <v>0</v>
          </cell>
          <cell r="L1461">
            <v>12</v>
          </cell>
          <cell r="M1461">
            <v>68</v>
          </cell>
          <cell r="N1461">
            <v>3</v>
          </cell>
          <cell r="O1461">
            <v>71</v>
          </cell>
          <cell r="P1461">
            <v>3</v>
          </cell>
          <cell r="Q1461">
            <v>0</v>
          </cell>
          <cell r="R1461">
            <v>2</v>
          </cell>
          <cell r="S1461">
            <v>4</v>
          </cell>
          <cell r="T1461">
            <v>6</v>
          </cell>
          <cell r="U1461">
            <v>2</v>
          </cell>
          <cell r="V1461">
            <v>291</v>
          </cell>
        </row>
        <row r="1462">
          <cell r="D1462" t="str">
            <v>THAILAND-Total XOM Headcount, YE, #</v>
          </cell>
          <cell r="E1462">
            <v>54</v>
          </cell>
          <cell r="F1462">
            <v>20</v>
          </cell>
          <cell r="G1462">
            <v>74</v>
          </cell>
          <cell r="H1462">
            <v>45</v>
          </cell>
          <cell r="I1462">
            <v>0</v>
          </cell>
          <cell r="J1462">
            <v>11</v>
          </cell>
          <cell r="K1462">
            <v>0</v>
          </cell>
          <cell r="L1462">
            <v>11</v>
          </cell>
          <cell r="M1462">
            <v>56</v>
          </cell>
          <cell r="N1462">
            <v>3</v>
          </cell>
          <cell r="O1462">
            <v>59</v>
          </cell>
          <cell r="P1462">
            <v>3</v>
          </cell>
          <cell r="Q1462">
            <v>0</v>
          </cell>
          <cell r="R1462">
            <v>2</v>
          </cell>
          <cell r="S1462">
            <v>4</v>
          </cell>
          <cell r="T1462">
            <v>6</v>
          </cell>
          <cell r="U1462">
            <v>2</v>
          </cell>
          <cell r="V1462">
            <v>200</v>
          </cell>
        </row>
        <row r="1463">
          <cell r="D1463" t="str">
            <v>THAILAND-Contractor Headcount, YE, #</v>
          </cell>
          <cell r="E1463">
            <v>75</v>
          </cell>
          <cell r="F1463">
            <v>2</v>
          </cell>
          <cell r="G1463">
            <v>77</v>
          </cell>
          <cell r="H1463">
            <v>1</v>
          </cell>
          <cell r="I1463">
            <v>0</v>
          </cell>
          <cell r="J1463">
            <v>1</v>
          </cell>
          <cell r="K1463">
            <v>0</v>
          </cell>
          <cell r="L1463">
            <v>1</v>
          </cell>
          <cell r="M1463">
            <v>12</v>
          </cell>
          <cell r="N1463">
            <v>0</v>
          </cell>
          <cell r="O1463">
            <v>12</v>
          </cell>
          <cell r="P1463">
            <v>0</v>
          </cell>
          <cell r="Q1463">
            <v>0</v>
          </cell>
          <cell r="R1463">
            <v>0</v>
          </cell>
          <cell r="S1463">
            <v>0</v>
          </cell>
          <cell r="T1463">
            <v>0</v>
          </cell>
          <cell r="U1463">
            <v>0</v>
          </cell>
          <cell r="V1463">
            <v>91</v>
          </cell>
        </row>
        <row r="1464">
          <cell r="D1464" t="str">
            <v>VIETNAM-Total - Direct  Opex, M$</v>
          </cell>
          <cell r="E1464">
            <v>0.62834450963992383</v>
          </cell>
          <cell r="F1464">
            <v>0.52926633328282824</v>
          </cell>
          <cell r="G1464">
            <v>1.1576108429227523</v>
          </cell>
          <cell r="H1464">
            <v>1.8350264400000003E-2</v>
          </cell>
          <cell r="I1464">
            <v>0</v>
          </cell>
          <cell r="J1464">
            <v>0</v>
          </cell>
          <cell r="K1464">
            <v>0</v>
          </cell>
          <cell r="L1464">
            <v>0</v>
          </cell>
          <cell r="M1464">
            <v>1.0503545917848642</v>
          </cell>
          <cell r="N1464">
            <v>0.1681027232151357</v>
          </cell>
          <cell r="O1464">
            <v>1.218457315</v>
          </cell>
          <cell r="P1464">
            <v>0</v>
          </cell>
          <cell r="Q1464">
            <v>0</v>
          </cell>
          <cell r="R1464">
            <v>1.2108255E-2</v>
          </cell>
          <cell r="S1464">
            <v>7.9390180000000005E-2</v>
          </cell>
          <cell r="T1464">
            <v>9.1498434999999989E-2</v>
          </cell>
          <cell r="U1464">
            <v>0.14222084711111216</v>
          </cell>
          <cell r="V1464">
            <v>2.6281377044338639</v>
          </cell>
        </row>
        <row r="1465">
          <cell r="D1465" t="str">
            <v>VIETNAM-Total - Salaries, Wage and Benefits, M$</v>
          </cell>
          <cell r="E1465">
            <v>0.15204221248489053</v>
          </cell>
          <cell r="F1465">
            <v>4.8618120873737368E-2</v>
          </cell>
          <cell r="G1465">
            <v>0.2006603333586279</v>
          </cell>
          <cell r="H1465">
            <v>1.8350264400000003E-2</v>
          </cell>
          <cell r="I1465">
            <v>0</v>
          </cell>
          <cell r="J1465">
            <v>0</v>
          </cell>
          <cell r="K1465">
            <v>0</v>
          </cell>
          <cell r="L1465">
            <v>0</v>
          </cell>
          <cell r="M1465">
            <v>0.20247475402388382</v>
          </cell>
          <cell r="N1465">
            <v>2.7594093145258514E-2</v>
          </cell>
          <cell r="O1465">
            <v>0.23006884716914233</v>
          </cell>
          <cell r="P1465">
            <v>0</v>
          </cell>
          <cell r="Q1465">
            <v>0</v>
          </cell>
          <cell r="R1465">
            <v>5.2038645009162632E-3</v>
          </cell>
          <cell r="S1465">
            <v>2.1999999999999999E-2</v>
          </cell>
          <cell r="T1465">
            <v>2.7203864500916261E-2</v>
          </cell>
          <cell r="U1465">
            <v>0.161109736</v>
          </cell>
          <cell r="V1465">
            <v>0.63739304542868647</v>
          </cell>
        </row>
        <row r="1466">
          <cell r="D1466" t="str">
            <v>VIETNAM-Total - XOM Employee SWB, M$</v>
          </cell>
          <cell r="E1466">
            <v>0.15204221248489053</v>
          </cell>
          <cell r="F1466">
            <v>4.8618120873737368E-2</v>
          </cell>
          <cell r="G1466">
            <v>0.2006603333586279</v>
          </cell>
          <cell r="H1466">
            <v>1.8350264400000003E-2</v>
          </cell>
          <cell r="I1466">
            <v>0</v>
          </cell>
          <cell r="J1466">
            <v>0</v>
          </cell>
          <cell r="K1466">
            <v>0</v>
          </cell>
          <cell r="L1466">
            <v>0</v>
          </cell>
          <cell r="M1466">
            <v>0.20247475402388382</v>
          </cell>
          <cell r="N1466">
            <v>2.7594093145258514E-2</v>
          </cell>
          <cell r="O1466">
            <v>0.23006884716914233</v>
          </cell>
          <cell r="P1466">
            <v>0</v>
          </cell>
          <cell r="Q1466">
            <v>0</v>
          </cell>
          <cell r="R1466">
            <v>5.2038645009162632E-3</v>
          </cell>
          <cell r="S1466">
            <v>2.1999999999999999E-2</v>
          </cell>
          <cell r="T1466">
            <v>2.7203864500916261E-2</v>
          </cell>
          <cell r="U1466">
            <v>0.161109736</v>
          </cell>
          <cell r="V1466">
            <v>0.63739304542868647</v>
          </cell>
        </row>
        <row r="1467">
          <cell r="D1467" t="str">
            <v>VIETNAM-Total - Contract Employee SWB, M$</v>
          </cell>
          <cell r="E1467">
            <v>0</v>
          </cell>
          <cell r="F1467">
            <v>0</v>
          </cell>
          <cell r="G1467">
            <v>0</v>
          </cell>
          <cell r="H1467">
            <v>0</v>
          </cell>
          <cell r="I1467">
            <v>0</v>
          </cell>
          <cell r="J1467">
            <v>0</v>
          </cell>
          <cell r="K1467">
            <v>0</v>
          </cell>
          <cell r="L1467">
            <v>0</v>
          </cell>
          <cell r="M1467">
            <v>0</v>
          </cell>
          <cell r="N1467">
            <v>0</v>
          </cell>
          <cell r="O1467">
            <v>0</v>
          </cell>
          <cell r="P1467">
            <v>0</v>
          </cell>
          <cell r="Q1467">
            <v>0</v>
          </cell>
          <cell r="R1467">
            <v>0</v>
          </cell>
          <cell r="S1467">
            <v>0</v>
          </cell>
          <cell r="T1467">
            <v>0</v>
          </cell>
          <cell r="U1467">
            <v>0</v>
          </cell>
          <cell r="V1467">
            <v>0</v>
          </cell>
        </row>
        <row r="1468">
          <cell r="D1468" t="str">
            <v>VIETNAM-Total - Employee Expenses (T&amp;E), M$</v>
          </cell>
          <cell r="E1468">
            <v>0</v>
          </cell>
          <cell r="F1468">
            <v>0</v>
          </cell>
          <cell r="G1468">
            <v>0</v>
          </cell>
          <cell r="H1468">
            <v>0</v>
          </cell>
          <cell r="I1468">
            <v>0</v>
          </cell>
          <cell r="J1468">
            <v>0</v>
          </cell>
          <cell r="K1468">
            <v>0</v>
          </cell>
          <cell r="L1468">
            <v>0</v>
          </cell>
          <cell r="M1468">
            <v>6.0146855355715755E-2</v>
          </cell>
          <cell r="N1468">
            <v>2.4126771796516039E-2</v>
          </cell>
          <cell r="O1468">
            <v>8.42736271522318E-2</v>
          </cell>
          <cell r="P1468">
            <v>0</v>
          </cell>
          <cell r="Q1468">
            <v>0</v>
          </cell>
          <cell r="R1468">
            <v>1.4850104086417595E-3</v>
          </cell>
          <cell r="S1468">
            <v>1.0999999999999999E-2</v>
          </cell>
          <cell r="T1468">
            <v>1.2485010408641759E-2</v>
          </cell>
          <cell r="U1468">
            <v>8.9439999999999988E-3</v>
          </cell>
          <cell r="V1468">
            <v>0.10570263756087354</v>
          </cell>
        </row>
        <row r="1469">
          <cell r="D1469" t="str">
            <v>VIETNAM-Total - Training Expenses, M$</v>
          </cell>
          <cell r="E1469">
            <v>0</v>
          </cell>
          <cell r="F1469">
            <v>0</v>
          </cell>
          <cell r="G1469">
            <v>0</v>
          </cell>
          <cell r="H1469">
            <v>0</v>
          </cell>
          <cell r="I1469">
            <v>0</v>
          </cell>
          <cell r="J1469">
            <v>0</v>
          </cell>
          <cell r="K1469">
            <v>0</v>
          </cell>
          <cell r="L1469">
            <v>0</v>
          </cell>
          <cell r="M1469">
            <v>9.0242084705881454E-3</v>
          </cell>
          <cell r="N1469">
            <v>4.9558635813847396E-4</v>
          </cell>
          <cell r="O1469">
            <v>9.5197948287266201E-3</v>
          </cell>
          <cell r="P1469">
            <v>0</v>
          </cell>
          <cell r="Q1469">
            <v>0</v>
          </cell>
          <cell r="R1469">
            <v>1.1842188266680698E-4</v>
          </cell>
          <cell r="S1469">
            <v>1.4999999999999999E-5</v>
          </cell>
          <cell r="T1469">
            <v>1.3342188266680699E-4</v>
          </cell>
          <cell r="U1469">
            <v>0</v>
          </cell>
          <cell r="V1469">
            <v>9.653216711393426E-3</v>
          </cell>
        </row>
        <row r="1470">
          <cell r="D1470" t="str">
            <v>VIETNAM-Total - Consultancy/Professional Fees, M$</v>
          </cell>
          <cell r="E1470">
            <v>0</v>
          </cell>
          <cell r="F1470">
            <v>0</v>
          </cell>
          <cell r="G1470">
            <v>0</v>
          </cell>
          <cell r="H1470">
            <v>0</v>
          </cell>
          <cell r="I1470">
            <v>0</v>
          </cell>
          <cell r="J1470">
            <v>0</v>
          </cell>
          <cell r="K1470">
            <v>0</v>
          </cell>
          <cell r="L1470">
            <v>0</v>
          </cell>
          <cell r="M1470">
            <v>4.299767633243798E-3</v>
          </cell>
          <cell r="N1470">
            <v>2.0023236675620188E-4</v>
          </cell>
          <cell r="O1470">
            <v>4.4999999999999997E-3</v>
          </cell>
          <cell r="P1470">
            <v>0</v>
          </cell>
          <cell r="Q1470">
            <v>0</v>
          </cell>
          <cell r="R1470">
            <v>0</v>
          </cell>
          <cell r="S1470">
            <v>0</v>
          </cell>
          <cell r="T1470">
            <v>0</v>
          </cell>
          <cell r="U1470">
            <v>0</v>
          </cell>
          <cell r="V1470">
            <v>4.4999999999999997E-3</v>
          </cell>
        </row>
        <row r="1471">
          <cell r="D1471" t="str">
            <v>VIETNAM-Advertising and Promotions, M$</v>
          </cell>
          <cell r="E1471">
            <v>0</v>
          </cell>
          <cell r="F1471">
            <v>0</v>
          </cell>
          <cell r="G1471">
            <v>0</v>
          </cell>
          <cell r="H1471">
            <v>0</v>
          </cell>
          <cell r="I1471">
            <v>0</v>
          </cell>
          <cell r="J1471">
            <v>0</v>
          </cell>
          <cell r="K1471">
            <v>0</v>
          </cell>
          <cell r="L1471">
            <v>0</v>
          </cell>
          <cell r="M1471">
            <v>0.27734999999999999</v>
          </cell>
          <cell r="N1471">
            <v>1.187E-2</v>
          </cell>
          <cell r="O1471">
            <v>0.28921999999999998</v>
          </cell>
          <cell r="P1471">
            <v>0</v>
          </cell>
          <cell r="Q1471">
            <v>0</v>
          </cell>
          <cell r="R1471">
            <v>0</v>
          </cell>
          <cell r="S1471">
            <v>1.0249999999999999E-3</v>
          </cell>
          <cell r="T1471">
            <v>1.0249999999999999E-3</v>
          </cell>
          <cell r="U1471">
            <v>0</v>
          </cell>
          <cell r="V1471">
            <v>0.29024499999999998</v>
          </cell>
        </row>
        <row r="1472">
          <cell r="D1472" t="str">
            <v>VIETNAM-Maintenance and Repairs, M$</v>
          </cell>
          <cell r="E1472">
            <v>0</v>
          </cell>
          <cell r="F1472">
            <v>0</v>
          </cell>
          <cell r="G1472">
            <v>0</v>
          </cell>
          <cell r="H1472">
            <v>0</v>
          </cell>
          <cell r="I1472">
            <v>0</v>
          </cell>
          <cell r="J1472">
            <v>0</v>
          </cell>
          <cell r="K1472">
            <v>0</v>
          </cell>
          <cell r="L1472">
            <v>0</v>
          </cell>
          <cell r="M1472">
            <v>1.5499999999999999E-3</v>
          </cell>
          <cell r="N1472">
            <v>4.5000000000000003E-5</v>
          </cell>
          <cell r="O1472">
            <v>1.5949999999999998E-3</v>
          </cell>
          <cell r="P1472">
            <v>0</v>
          </cell>
          <cell r="Q1472">
            <v>0</v>
          </cell>
          <cell r="R1472">
            <v>0</v>
          </cell>
          <cell r="S1472">
            <v>0</v>
          </cell>
          <cell r="T1472">
            <v>0</v>
          </cell>
          <cell r="U1472">
            <v>0</v>
          </cell>
          <cell r="V1472">
            <v>1.5949999999999998E-3</v>
          </cell>
        </row>
        <row r="1473">
          <cell r="D1473" t="str">
            <v>VIETNAM-Depreciation, M$</v>
          </cell>
          <cell r="E1473">
            <v>0.25239597600000002</v>
          </cell>
          <cell r="F1473">
            <v>0</v>
          </cell>
          <cell r="G1473">
            <v>0.25239597600000002</v>
          </cell>
          <cell r="H1473">
            <v>0</v>
          </cell>
          <cell r="I1473">
            <v>0</v>
          </cell>
          <cell r="J1473">
            <v>0</v>
          </cell>
          <cell r="K1473">
            <v>0</v>
          </cell>
          <cell r="L1473">
            <v>0</v>
          </cell>
          <cell r="M1473">
            <v>0.25891287874395719</v>
          </cell>
          <cell r="N1473">
            <v>3.4172341256042828E-2</v>
          </cell>
          <cell r="O1473">
            <v>0.29308522000000004</v>
          </cell>
          <cell r="P1473">
            <v>0</v>
          </cell>
          <cell r="Q1473">
            <v>0</v>
          </cell>
          <cell r="R1473">
            <v>0</v>
          </cell>
          <cell r="S1473">
            <v>0</v>
          </cell>
          <cell r="T1473">
            <v>0</v>
          </cell>
          <cell r="U1473">
            <v>0</v>
          </cell>
          <cell r="V1473">
            <v>0.54548119600000011</v>
          </cell>
        </row>
        <row r="1474">
          <cell r="D1474" t="str">
            <v>VIETNAM-Energy, M$</v>
          </cell>
          <cell r="E1474">
            <v>0</v>
          </cell>
          <cell r="F1474">
            <v>0</v>
          </cell>
          <cell r="G1474">
            <v>0</v>
          </cell>
          <cell r="H1474">
            <v>0</v>
          </cell>
          <cell r="I1474">
            <v>0</v>
          </cell>
          <cell r="J1474">
            <v>0</v>
          </cell>
          <cell r="K1474">
            <v>0</v>
          </cell>
          <cell r="L1474">
            <v>0</v>
          </cell>
          <cell r="M1474">
            <v>0</v>
          </cell>
          <cell r="N1474">
            <v>0</v>
          </cell>
          <cell r="O1474">
            <v>0</v>
          </cell>
          <cell r="P1474">
            <v>0</v>
          </cell>
          <cell r="Q1474">
            <v>0</v>
          </cell>
          <cell r="R1474">
            <v>0</v>
          </cell>
          <cell r="S1474">
            <v>0</v>
          </cell>
          <cell r="T1474">
            <v>0</v>
          </cell>
          <cell r="U1474">
            <v>0</v>
          </cell>
          <cell r="V1474">
            <v>0</v>
          </cell>
        </row>
        <row r="1475">
          <cell r="D1475" t="str">
            <v>VIETNAM-Direct Allocations from Other Business Lines (eg. FM, Chem), $M</v>
          </cell>
          <cell r="E1475">
            <v>0</v>
          </cell>
          <cell r="F1475">
            <v>0</v>
          </cell>
          <cell r="G1475">
            <v>0</v>
          </cell>
          <cell r="H1475">
            <v>0</v>
          </cell>
          <cell r="I1475">
            <v>0</v>
          </cell>
          <cell r="J1475">
            <v>0</v>
          </cell>
          <cell r="K1475">
            <v>0</v>
          </cell>
          <cell r="L1475">
            <v>0</v>
          </cell>
          <cell r="M1475">
            <v>0</v>
          </cell>
          <cell r="N1475">
            <v>0</v>
          </cell>
          <cell r="O1475">
            <v>0</v>
          </cell>
          <cell r="P1475">
            <v>0</v>
          </cell>
          <cell r="Q1475">
            <v>0</v>
          </cell>
          <cell r="R1475">
            <v>0</v>
          </cell>
          <cell r="S1475">
            <v>0</v>
          </cell>
          <cell r="T1475">
            <v>0</v>
          </cell>
          <cell r="U1475">
            <v>0</v>
          </cell>
          <cell r="V1475">
            <v>0</v>
          </cell>
        </row>
        <row r="1476">
          <cell r="D1476" t="str">
            <v>VIETNAM-Freight Cost, M$</v>
          </cell>
          <cell r="E1476">
            <v>0</v>
          </cell>
          <cell r="F1476">
            <v>0.48064821240909089</v>
          </cell>
          <cell r="G1476">
            <v>0.48064821240909089</v>
          </cell>
          <cell r="H1476">
            <v>0</v>
          </cell>
          <cell r="I1476">
            <v>0</v>
          </cell>
          <cell r="J1476">
            <v>0</v>
          </cell>
          <cell r="K1476">
            <v>0</v>
          </cell>
          <cell r="L1476">
            <v>0</v>
          </cell>
          <cell r="M1476">
            <v>0</v>
          </cell>
          <cell r="N1476">
            <v>0</v>
          </cell>
          <cell r="O1476">
            <v>0</v>
          </cell>
          <cell r="P1476">
            <v>0</v>
          </cell>
          <cell r="Q1476">
            <v>0</v>
          </cell>
          <cell r="R1476">
            <v>0</v>
          </cell>
          <cell r="S1476">
            <v>0</v>
          </cell>
          <cell r="T1476">
            <v>0</v>
          </cell>
          <cell r="U1476">
            <v>0</v>
          </cell>
          <cell r="V1476">
            <v>0.48064821240909089</v>
          </cell>
        </row>
        <row r="1477">
          <cell r="D1477" t="str">
            <v>VIETNAM-Other Direct OPEX, M$</v>
          </cell>
          <cell r="E1477">
            <v>0.22390632115503334</v>
          </cell>
          <cell r="F1477">
            <v>0</v>
          </cell>
          <cell r="G1477">
            <v>0.22390632115503334</v>
          </cell>
          <cell r="H1477">
            <v>0</v>
          </cell>
          <cell r="I1477">
            <v>0</v>
          </cell>
          <cell r="J1477">
            <v>0</v>
          </cell>
          <cell r="K1477">
            <v>0</v>
          </cell>
          <cell r="L1477">
            <v>0</v>
          </cell>
          <cell r="M1477">
            <v>0.23659612755747556</v>
          </cell>
          <cell r="N1477">
            <v>6.9598698292423627E-2</v>
          </cell>
          <cell r="O1477">
            <v>0.30619482584989921</v>
          </cell>
          <cell r="P1477">
            <v>0</v>
          </cell>
          <cell r="Q1477">
            <v>0</v>
          </cell>
          <cell r="R1477">
            <v>5.30095820777517E-3</v>
          </cell>
          <cell r="S1477">
            <v>4.5350180000000004E-2</v>
          </cell>
          <cell r="T1477">
            <v>5.065113820777517E-2</v>
          </cell>
          <cell r="U1477">
            <v>1.9056000000000003E-2</v>
          </cell>
          <cell r="V1477">
            <v>0.59980828521270768</v>
          </cell>
        </row>
        <row r="1478">
          <cell r="D1478" t="str">
            <v>VIETNAM-SQUEEZE OTHER DIRECT, M$</v>
          </cell>
          <cell r="E1478">
            <v>0</v>
          </cell>
          <cell r="F1478">
            <v>0</v>
          </cell>
          <cell r="G1478">
            <v>0</v>
          </cell>
          <cell r="H1478">
            <v>0</v>
          </cell>
          <cell r="I1478">
            <v>0</v>
          </cell>
          <cell r="J1478">
            <v>0</v>
          </cell>
          <cell r="K1478">
            <v>0</v>
          </cell>
          <cell r="L1478">
            <v>0</v>
          </cell>
          <cell r="M1478">
            <v>0</v>
          </cell>
          <cell r="N1478">
            <v>0</v>
          </cell>
          <cell r="O1478">
            <v>0</v>
          </cell>
          <cell r="P1478">
            <v>0</v>
          </cell>
          <cell r="Q1478">
            <v>0</v>
          </cell>
          <cell r="R1478">
            <v>0</v>
          </cell>
          <cell r="S1478">
            <v>0</v>
          </cell>
          <cell r="T1478">
            <v>0</v>
          </cell>
          <cell r="U1478">
            <v>-4.688888888888787E-2</v>
          </cell>
          <cell r="V1478">
            <v>-4.688888888888787E-2</v>
          </cell>
        </row>
        <row r="1479">
          <cell r="D1479" t="str">
            <v>VIETNAM-Total XOM and Contractor Headcount, YE#</v>
          </cell>
          <cell r="E1479">
            <v>0</v>
          </cell>
          <cell r="F1479">
            <v>0</v>
          </cell>
          <cell r="G1479">
            <v>0</v>
          </cell>
          <cell r="H1479">
            <v>0</v>
          </cell>
          <cell r="I1479">
            <v>0</v>
          </cell>
          <cell r="J1479">
            <v>0</v>
          </cell>
          <cell r="K1479">
            <v>0</v>
          </cell>
          <cell r="L1479">
            <v>0</v>
          </cell>
          <cell r="M1479">
            <v>0</v>
          </cell>
          <cell r="N1479">
            <v>0</v>
          </cell>
          <cell r="O1479">
            <v>0</v>
          </cell>
          <cell r="P1479">
            <v>0</v>
          </cell>
          <cell r="Q1479">
            <v>0</v>
          </cell>
          <cell r="R1479">
            <v>0</v>
          </cell>
          <cell r="S1479">
            <v>0</v>
          </cell>
          <cell r="T1479">
            <v>0</v>
          </cell>
          <cell r="U1479">
            <v>0</v>
          </cell>
          <cell r="V1479">
            <v>0</v>
          </cell>
        </row>
        <row r="1480">
          <cell r="D1480" t="str">
            <v>VIETNAM-Total XOM Headcount, YE, #</v>
          </cell>
          <cell r="E1480">
            <v>0</v>
          </cell>
          <cell r="F1480">
            <v>0</v>
          </cell>
          <cell r="G1480">
            <v>0</v>
          </cell>
          <cell r="H1480">
            <v>0</v>
          </cell>
          <cell r="I1480">
            <v>0</v>
          </cell>
          <cell r="J1480">
            <v>0</v>
          </cell>
          <cell r="K1480">
            <v>0</v>
          </cell>
          <cell r="L1480">
            <v>0</v>
          </cell>
          <cell r="M1480">
            <v>0</v>
          </cell>
          <cell r="N1480">
            <v>0</v>
          </cell>
          <cell r="O1480">
            <v>0</v>
          </cell>
          <cell r="P1480">
            <v>0</v>
          </cell>
          <cell r="Q1480">
            <v>0</v>
          </cell>
          <cell r="R1480">
            <v>0</v>
          </cell>
          <cell r="S1480">
            <v>0</v>
          </cell>
          <cell r="T1480">
            <v>0</v>
          </cell>
          <cell r="U1480">
            <v>0</v>
          </cell>
          <cell r="V1480">
            <v>0</v>
          </cell>
        </row>
        <row r="1481">
          <cell r="D1481" t="str">
            <v>VIETNAM-Contractor Headcount, YE, #</v>
          </cell>
          <cell r="E1481">
            <v>0</v>
          </cell>
          <cell r="F1481">
            <v>0</v>
          </cell>
          <cell r="G1481">
            <v>0</v>
          </cell>
          <cell r="H1481">
            <v>0</v>
          </cell>
          <cell r="I1481">
            <v>0</v>
          </cell>
          <cell r="J1481">
            <v>0</v>
          </cell>
          <cell r="K1481">
            <v>0</v>
          </cell>
          <cell r="L1481">
            <v>0</v>
          </cell>
          <cell r="M1481">
            <v>0</v>
          </cell>
          <cell r="N1481">
            <v>0</v>
          </cell>
          <cell r="O1481">
            <v>0</v>
          </cell>
          <cell r="P1481">
            <v>0</v>
          </cell>
          <cell r="Q1481">
            <v>0</v>
          </cell>
          <cell r="R1481">
            <v>0</v>
          </cell>
          <cell r="S1481">
            <v>0</v>
          </cell>
          <cell r="T1481">
            <v>0</v>
          </cell>
          <cell r="U1481">
            <v>0</v>
          </cell>
          <cell r="V1481">
            <v>0</v>
          </cell>
        </row>
        <row r="1482">
          <cell r="D1482" t="str">
            <v>TRADER - AP-Total - Direct  Opex, M$</v>
          </cell>
          <cell r="E1482">
            <v>0</v>
          </cell>
          <cell r="F1482">
            <v>0</v>
          </cell>
          <cell r="G1482">
            <v>0</v>
          </cell>
          <cell r="H1482">
            <v>0</v>
          </cell>
          <cell r="I1482">
            <v>0</v>
          </cell>
          <cell r="J1482">
            <v>0</v>
          </cell>
          <cell r="K1482">
            <v>0</v>
          </cell>
          <cell r="L1482">
            <v>0</v>
          </cell>
          <cell r="M1482">
            <v>0</v>
          </cell>
          <cell r="N1482">
            <v>0</v>
          </cell>
          <cell r="O1482">
            <v>0</v>
          </cell>
          <cell r="P1482">
            <v>0</v>
          </cell>
          <cell r="Q1482">
            <v>0</v>
          </cell>
          <cell r="R1482">
            <v>0</v>
          </cell>
          <cell r="S1482">
            <v>0</v>
          </cell>
          <cell r="T1482">
            <v>0</v>
          </cell>
          <cell r="U1482">
            <v>0</v>
          </cell>
          <cell r="V1482">
            <v>0</v>
          </cell>
        </row>
        <row r="1483">
          <cell r="D1483" t="str">
            <v>TRADER - AP-Total - Salaries, Wage and Benefits, M$</v>
          </cell>
          <cell r="E1483">
            <v>0</v>
          </cell>
          <cell r="F1483">
            <v>0</v>
          </cell>
          <cell r="G1483">
            <v>0</v>
          </cell>
          <cell r="H1483">
            <v>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v>0</v>
          </cell>
        </row>
        <row r="1484">
          <cell r="D1484" t="str">
            <v>TRADER - AP-Total - XOM Employee SWB, M$</v>
          </cell>
          <cell r="E1484">
            <v>0</v>
          </cell>
          <cell r="F1484">
            <v>0</v>
          </cell>
          <cell r="G1484">
            <v>0</v>
          </cell>
          <cell r="H1484">
            <v>0</v>
          </cell>
          <cell r="I1484">
            <v>0</v>
          </cell>
          <cell r="J1484">
            <v>0</v>
          </cell>
          <cell r="K1484">
            <v>0</v>
          </cell>
          <cell r="L1484">
            <v>0</v>
          </cell>
          <cell r="M1484">
            <v>0</v>
          </cell>
          <cell r="N1484">
            <v>0</v>
          </cell>
          <cell r="O1484">
            <v>0</v>
          </cell>
          <cell r="P1484">
            <v>0</v>
          </cell>
          <cell r="Q1484">
            <v>0</v>
          </cell>
          <cell r="R1484">
            <v>0</v>
          </cell>
          <cell r="S1484">
            <v>0</v>
          </cell>
          <cell r="T1484">
            <v>0</v>
          </cell>
          <cell r="U1484">
            <v>0</v>
          </cell>
          <cell r="V1484">
            <v>0</v>
          </cell>
        </row>
        <row r="1485">
          <cell r="D1485" t="str">
            <v>TRADER - AP-Total - Contract Employee SWB, M$</v>
          </cell>
          <cell r="E1485">
            <v>0</v>
          </cell>
          <cell r="F1485">
            <v>0</v>
          </cell>
          <cell r="G1485">
            <v>0</v>
          </cell>
          <cell r="H1485">
            <v>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v>0</v>
          </cell>
        </row>
        <row r="1486">
          <cell r="D1486" t="str">
            <v>TRADER - AP-Total - Employee Expenses (T&amp;E), M$</v>
          </cell>
          <cell r="E1486">
            <v>0</v>
          </cell>
          <cell r="F1486">
            <v>0</v>
          </cell>
          <cell r="G1486">
            <v>0</v>
          </cell>
          <cell r="H1486">
            <v>0</v>
          </cell>
          <cell r="I1486">
            <v>0</v>
          </cell>
          <cell r="J1486">
            <v>0</v>
          </cell>
          <cell r="K1486">
            <v>0</v>
          </cell>
          <cell r="L1486">
            <v>0</v>
          </cell>
          <cell r="M1486">
            <v>0</v>
          </cell>
          <cell r="N1486">
            <v>0</v>
          </cell>
          <cell r="O1486">
            <v>0</v>
          </cell>
          <cell r="P1486">
            <v>0</v>
          </cell>
          <cell r="Q1486">
            <v>0</v>
          </cell>
          <cell r="R1486">
            <v>0</v>
          </cell>
          <cell r="S1486">
            <v>0</v>
          </cell>
          <cell r="T1486">
            <v>0</v>
          </cell>
          <cell r="U1486">
            <v>0</v>
          </cell>
          <cell r="V1486">
            <v>0</v>
          </cell>
        </row>
        <row r="1487">
          <cell r="D1487" t="str">
            <v>TRADER - AP-Total - Training Expenses, M$</v>
          </cell>
          <cell r="E1487">
            <v>0</v>
          </cell>
          <cell r="F1487">
            <v>0</v>
          </cell>
          <cell r="G1487">
            <v>0</v>
          </cell>
          <cell r="H1487">
            <v>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v>0</v>
          </cell>
        </row>
        <row r="1488">
          <cell r="D1488" t="str">
            <v>TRADER - AP-Total - Consultancy/Professional Fees, M$</v>
          </cell>
          <cell r="E1488">
            <v>0</v>
          </cell>
          <cell r="F1488">
            <v>0</v>
          </cell>
          <cell r="G1488">
            <v>0</v>
          </cell>
          <cell r="H1488">
            <v>0</v>
          </cell>
          <cell r="I1488">
            <v>0</v>
          </cell>
          <cell r="J1488">
            <v>0</v>
          </cell>
          <cell r="K1488">
            <v>0</v>
          </cell>
          <cell r="L1488">
            <v>0</v>
          </cell>
          <cell r="M1488">
            <v>0</v>
          </cell>
          <cell r="N1488">
            <v>0</v>
          </cell>
          <cell r="O1488">
            <v>0</v>
          </cell>
          <cell r="P1488">
            <v>0</v>
          </cell>
          <cell r="Q1488">
            <v>0</v>
          </cell>
          <cell r="R1488">
            <v>0</v>
          </cell>
          <cell r="S1488">
            <v>0</v>
          </cell>
          <cell r="T1488">
            <v>0</v>
          </cell>
          <cell r="U1488">
            <v>0</v>
          </cell>
          <cell r="V1488">
            <v>0</v>
          </cell>
        </row>
        <row r="1489">
          <cell r="D1489" t="str">
            <v>TRADER - AP-Advertising and Promotions, M$</v>
          </cell>
          <cell r="E1489">
            <v>0</v>
          </cell>
          <cell r="F1489">
            <v>0</v>
          </cell>
          <cell r="G1489">
            <v>0</v>
          </cell>
          <cell r="H1489">
            <v>0</v>
          </cell>
          <cell r="I1489">
            <v>0</v>
          </cell>
          <cell r="J1489">
            <v>0</v>
          </cell>
          <cell r="K1489">
            <v>0</v>
          </cell>
          <cell r="L1489">
            <v>0</v>
          </cell>
          <cell r="M1489">
            <v>0</v>
          </cell>
          <cell r="N1489">
            <v>0</v>
          </cell>
          <cell r="O1489">
            <v>0</v>
          </cell>
          <cell r="P1489">
            <v>0</v>
          </cell>
          <cell r="Q1489">
            <v>0</v>
          </cell>
          <cell r="R1489">
            <v>0</v>
          </cell>
          <cell r="S1489">
            <v>0</v>
          </cell>
          <cell r="T1489">
            <v>0</v>
          </cell>
          <cell r="U1489">
            <v>0</v>
          </cell>
          <cell r="V1489">
            <v>0</v>
          </cell>
        </row>
        <row r="1490">
          <cell r="D1490" t="str">
            <v>TRADER - AP-Maintenance and Repairs, M$</v>
          </cell>
          <cell r="E1490">
            <v>0</v>
          </cell>
          <cell r="F1490">
            <v>0</v>
          </cell>
          <cell r="G1490">
            <v>0</v>
          </cell>
          <cell r="H1490">
            <v>0</v>
          </cell>
          <cell r="I1490">
            <v>0</v>
          </cell>
          <cell r="J1490">
            <v>0</v>
          </cell>
          <cell r="K1490">
            <v>0</v>
          </cell>
          <cell r="L1490">
            <v>0</v>
          </cell>
          <cell r="M1490">
            <v>0</v>
          </cell>
          <cell r="N1490">
            <v>0</v>
          </cell>
          <cell r="O1490">
            <v>0</v>
          </cell>
          <cell r="P1490">
            <v>0</v>
          </cell>
          <cell r="Q1490">
            <v>0</v>
          </cell>
          <cell r="R1490">
            <v>0</v>
          </cell>
          <cell r="S1490">
            <v>0</v>
          </cell>
          <cell r="T1490">
            <v>0</v>
          </cell>
          <cell r="U1490">
            <v>0</v>
          </cell>
          <cell r="V1490">
            <v>0</v>
          </cell>
        </row>
        <row r="1491">
          <cell r="D1491" t="str">
            <v>TRADER - AP-Depreciation, M$</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v>0</v>
          </cell>
          <cell r="V1491">
            <v>0</v>
          </cell>
        </row>
        <row r="1492">
          <cell r="D1492" t="str">
            <v>TRADER - AP-Energy, M$</v>
          </cell>
          <cell r="E1492">
            <v>0</v>
          </cell>
          <cell r="F1492">
            <v>0</v>
          </cell>
          <cell r="G1492">
            <v>0</v>
          </cell>
          <cell r="H1492">
            <v>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v>0</v>
          </cell>
        </row>
        <row r="1493">
          <cell r="D1493" t="str">
            <v>TRADER - AP-Direct Allocations from Other Business Lines (eg. FM, Chem), $M</v>
          </cell>
          <cell r="E1493">
            <v>0</v>
          </cell>
          <cell r="F1493">
            <v>0</v>
          </cell>
          <cell r="G1493">
            <v>0</v>
          </cell>
          <cell r="H1493">
            <v>0</v>
          </cell>
          <cell r="I1493">
            <v>0</v>
          </cell>
          <cell r="J1493">
            <v>0</v>
          </cell>
          <cell r="K1493">
            <v>0</v>
          </cell>
          <cell r="L1493">
            <v>0</v>
          </cell>
          <cell r="M1493">
            <v>0</v>
          </cell>
          <cell r="N1493">
            <v>0</v>
          </cell>
          <cell r="O1493">
            <v>0</v>
          </cell>
          <cell r="P1493">
            <v>0</v>
          </cell>
          <cell r="Q1493">
            <v>0</v>
          </cell>
          <cell r="R1493">
            <v>0</v>
          </cell>
          <cell r="S1493">
            <v>0</v>
          </cell>
          <cell r="T1493">
            <v>0</v>
          </cell>
          <cell r="U1493">
            <v>0</v>
          </cell>
          <cell r="V1493">
            <v>0</v>
          </cell>
        </row>
        <row r="1494">
          <cell r="D1494" t="str">
            <v>TRADER - AP-Freight Cost, M$</v>
          </cell>
          <cell r="E1494">
            <v>0</v>
          </cell>
          <cell r="F1494">
            <v>0</v>
          </cell>
          <cell r="G1494">
            <v>0</v>
          </cell>
          <cell r="H1494">
            <v>0</v>
          </cell>
          <cell r="I1494">
            <v>0</v>
          </cell>
          <cell r="J1494">
            <v>0</v>
          </cell>
          <cell r="K1494">
            <v>0</v>
          </cell>
          <cell r="L1494">
            <v>0</v>
          </cell>
          <cell r="M1494">
            <v>0</v>
          </cell>
          <cell r="N1494">
            <v>0</v>
          </cell>
          <cell r="O1494">
            <v>0</v>
          </cell>
          <cell r="P1494">
            <v>0</v>
          </cell>
          <cell r="Q1494">
            <v>0</v>
          </cell>
          <cell r="R1494">
            <v>0</v>
          </cell>
          <cell r="S1494">
            <v>0</v>
          </cell>
          <cell r="T1494">
            <v>0</v>
          </cell>
          <cell r="U1494">
            <v>0</v>
          </cell>
          <cell r="V1494">
            <v>0</v>
          </cell>
        </row>
        <row r="1495">
          <cell r="D1495" t="str">
            <v>TRADER - AP-Other Direct OPEX, M$</v>
          </cell>
          <cell r="E1495">
            <v>0</v>
          </cell>
          <cell r="F1495">
            <v>0</v>
          </cell>
          <cell r="G1495">
            <v>0</v>
          </cell>
          <cell r="H1495">
            <v>0</v>
          </cell>
          <cell r="I1495">
            <v>0</v>
          </cell>
          <cell r="J1495">
            <v>0</v>
          </cell>
          <cell r="K1495">
            <v>0</v>
          </cell>
          <cell r="L1495">
            <v>0</v>
          </cell>
          <cell r="M1495">
            <v>0</v>
          </cell>
          <cell r="N1495">
            <v>0</v>
          </cell>
          <cell r="O1495">
            <v>0</v>
          </cell>
          <cell r="P1495">
            <v>0</v>
          </cell>
          <cell r="Q1495">
            <v>0</v>
          </cell>
          <cell r="R1495">
            <v>0</v>
          </cell>
          <cell r="S1495">
            <v>0</v>
          </cell>
          <cell r="T1495">
            <v>0</v>
          </cell>
          <cell r="U1495">
            <v>0</v>
          </cell>
          <cell r="V1495">
            <v>0</v>
          </cell>
        </row>
        <row r="1496">
          <cell r="D1496" t="str">
            <v>TRADER - AP-SQUEEZE OTHER DIRECT, M$</v>
          </cell>
          <cell r="E1496">
            <v>0</v>
          </cell>
          <cell r="F1496">
            <v>0</v>
          </cell>
          <cell r="G1496">
            <v>0</v>
          </cell>
          <cell r="H1496">
            <v>0</v>
          </cell>
          <cell r="I1496">
            <v>0</v>
          </cell>
          <cell r="J1496">
            <v>0</v>
          </cell>
          <cell r="K1496">
            <v>0</v>
          </cell>
          <cell r="L1496">
            <v>0</v>
          </cell>
          <cell r="M1496">
            <v>0</v>
          </cell>
          <cell r="N1496">
            <v>0</v>
          </cell>
          <cell r="O1496">
            <v>0</v>
          </cell>
          <cell r="P1496">
            <v>0</v>
          </cell>
          <cell r="Q1496">
            <v>0</v>
          </cell>
          <cell r="R1496">
            <v>0</v>
          </cell>
          <cell r="S1496">
            <v>0</v>
          </cell>
          <cell r="T1496">
            <v>0</v>
          </cell>
          <cell r="U1496">
            <v>0</v>
          </cell>
          <cell r="V1496">
            <v>0</v>
          </cell>
        </row>
        <row r="1497">
          <cell r="D1497" t="str">
            <v>TRADER - AP-Total XOM and Contractor Headcount, YE#</v>
          </cell>
          <cell r="E1497">
            <v>0</v>
          </cell>
          <cell r="F1497">
            <v>0</v>
          </cell>
          <cell r="G1497">
            <v>0</v>
          </cell>
          <cell r="H1497">
            <v>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v>0</v>
          </cell>
        </row>
        <row r="1498">
          <cell r="D1498" t="str">
            <v>TRADER - AP-Total XOM Headcount, YE, #</v>
          </cell>
          <cell r="E1498">
            <v>0</v>
          </cell>
          <cell r="F1498">
            <v>0</v>
          </cell>
          <cell r="G1498">
            <v>0</v>
          </cell>
          <cell r="H1498">
            <v>0</v>
          </cell>
          <cell r="I1498">
            <v>0</v>
          </cell>
          <cell r="J1498">
            <v>0</v>
          </cell>
          <cell r="K1498">
            <v>0</v>
          </cell>
          <cell r="L1498">
            <v>0</v>
          </cell>
          <cell r="M1498">
            <v>0</v>
          </cell>
          <cell r="N1498">
            <v>0</v>
          </cell>
          <cell r="O1498">
            <v>0</v>
          </cell>
          <cell r="P1498">
            <v>0</v>
          </cell>
          <cell r="Q1498">
            <v>0</v>
          </cell>
          <cell r="R1498">
            <v>0</v>
          </cell>
          <cell r="S1498">
            <v>0</v>
          </cell>
          <cell r="T1498">
            <v>0</v>
          </cell>
          <cell r="U1498">
            <v>0</v>
          </cell>
          <cell r="V1498">
            <v>0</v>
          </cell>
        </row>
        <row r="1499">
          <cell r="D1499" t="str">
            <v>TRADER - AP-Contractor Headcount, YE, #</v>
          </cell>
          <cell r="E1499">
            <v>0</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0</v>
          </cell>
          <cell r="T1499">
            <v>0</v>
          </cell>
          <cell r="U1499">
            <v>0</v>
          </cell>
          <cell r="V1499">
            <v>0</v>
          </cell>
        </row>
        <row r="1500">
          <cell r="D1500" t="str">
            <v>HQ - AP-Total - Direct  Opex, M$</v>
          </cell>
          <cell r="E1500">
            <v>0</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0</v>
          </cell>
          <cell r="T1500">
            <v>0</v>
          </cell>
          <cell r="U1500">
            <v>0</v>
          </cell>
          <cell r="V1500">
            <v>0</v>
          </cell>
        </row>
        <row r="1501">
          <cell r="D1501" t="str">
            <v>HQ - AP-Total - Salaries, Wage and Benefits, M$</v>
          </cell>
          <cell r="E1501">
            <v>0</v>
          </cell>
          <cell r="F1501">
            <v>0</v>
          </cell>
          <cell r="G1501">
            <v>0</v>
          </cell>
          <cell r="H1501">
            <v>0</v>
          </cell>
          <cell r="I1501">
            <v>0</v>
          </cell>
          <cell r="J1501">
            <v>0</v>
          </cell>
          <cell r="K1501">
            <v>0</v>
          </cell>
          <cell r="L1501">
            <v>0</v>
          </cell>
          <cell r="M1501">
            <v>0</v>
          </cell>
          <cell r="N1501">
            <v>0</v>
          </cell>
          <cell r="O1501">
            <v>0</v>
          </cell>
          <cell r="P1501">
            <v>0</v>
          </cell>
          <cell r="Q1501">
            <v>0</v>
          </cell>
          <cell r="R1501">
            <v>0</v>
          </cell>
          <cell r="S1501">
            <v>0</v>
          </cell>
          <cell r="T1501">
            <v>0</v>
          </cell>
          <cell r="U1501">
            <v>0</v>
          </cell>
          <cell r="V1501">
            <v>0</v>
          </cell>
        </row>
        <row r="1502">
          <cell r="D1502" t="str">
            <v>HQ - AP-Total - XOM Employee SWB, M$</v>
          </cell>
          <cell r="E1502">
            <v>0</v>
          </cell>
          <cell r="F1502">
            <v>0</v>
          </cell>
          <cell r="G1502">
            <v>0</v>
          </cell>
          <cell r="H1502">
            <v>0</v>
          </cell>
          <cell r="I1502">
            <v>0</v>
          </cell>
          <cell r="J1502">
            <v>0</v>
          </cell>
          <cell r="K1502">
            <v>0</v>
          </cell>
          <cell r="L1502">
            <v>0</v>
          </cell>
          <cell r="M1502">
            <v>0</v>
          </cell>
          <cell r="N1502">
            <v>0</v>
          </cell>
          <cell r="O1502">
            <v>0</v>
          </cell>
          <cell r="P1502">
            <v>0</v>
          </cell>
          <cell r="Q1502">
            <v>0</v>
          </cell>
          <cell r="R1502">
            <v>0</v>
          </cell>
          <cell r="S1502">
            <v>0</v>
          </cell>
          <cell r="T1502">
            <v>0</v>
          </cell>
          <cell r="U1502">
            <v>0</v>
          </cell>
          <cell r="V1502">
            <v>0</v>
          </cell>
        </row>
        <row r="1503">
          <cell r="D1503" t="str">
            <v>HQ - AP-Total - Contract Employee SWB, M$</v>
          </cell>
          <cell r="E1503">
            <v>0</v>
          </cell>
          <cell r="F1503">
            <v>0</v>
          </cell>
          <cell r="G1503">
            <v>0</v>
          </cell>
          <cell r="H1503">
            <v>0</v>
          </cell>
          <cell r="I1503">
            <v>0</v>
          </cell>
          <cell r="J1503">
            <v>0</v>
          </cell>
          <cell r="K1503">
            <v>0</v>
          </cell>
          <cell r="L1503">
            <v>0</v>
          </cell>
          <cell r="M1503">
            <v>0</v>
          </cell>
          <cell r="N1503">
            <v>0</v>
          </cell>
          <cell r="O1503">
            <v>0</v>
          </cell>
          <cell r="P1503">
            <v>0</v>
          </cell>
          <cell r="Q1503">
            <v>0</v>
          </cell>
          <cell r="R1503">
            <v>0</v>
          </cell>
          <cell r="S1503">
            <v>0</v>
          </cell>
          <cell r="T1503">
            <v>0</v>
          </cell>
          <cell r="U1503">
            <v>0</v>
          </cell>
          <cell r="V1503">
            <v>0</v>
          </cell>
        </row>
        <row r="1504">
          <cell r="D1504" t="str">
            <v>HQ - AP-Total - Employee Expenses (T&amp;E), M$</v>
          </cell>
          <cell r="E1504">
            <v>0</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0</v>
          </cell>
          <cell r="T1504">
            <v>0</v>
          </cell>
          <cell r="U1504">
            <v>0</v>
          </cell>
          <cell r="V1504">
            <v>0</v>
          </cell>
        </row>
        <row r="1505">
          <cell r="D1505" t="str">
            <v>HQ - AP-Total - Training Expenses, M$</v>
          </cell>
          <cell r="E1505">
            <v>0</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0</v>
          </cell>
          <cell r="T1505">
            <v>0</v>
          </cell>
          <cell r="U1505">
            <v>0</v>
          </cell>
          <cell r="V1505">
            <v>0</v>
          </cell>
        </row>
        <row r="1506">
          <cell r="D1506" t="str">
            <v>HQ - AP-Total - Consultancy/Professional Fees, M$</v>
          </cell>
          <cell r="E1506">
            <v>0</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0</v>
          </cell>
          <cell r="T1506">
            <v>0</v>
          </cell>
          <cell r="U1506">
            <v>0</v>
          </cell>
          <cell r="V1506">
            <v>0</v>
          </cell>
        </row>
        <row r="1507">
          <cell r="D1507" t="str">
            <v>HQ - AP-Advertising and Promotions, M$</v>
          </cell>
          <cell r="E1507">
            <v>0</v>
          </cell>
          <cell r="F1507">
            <v>0</v>
          </cell>
          <cell r="G1507">
            <v>0</v>
          </cell>
          <cell r="H1507">
            <v>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v>0</v>
          </cell>
        </row>
        <row r="1508">
          <cell r="D1508" t="str">
            <v>HQ - AP-Maintenance and Repairs, M$</v>
          </cell>
          <cell r="E1508">
            <v>0</v>
          </cell>
          <cell r="F1508">
            <v>0</v>
          </cell>
          <cell r="G1508">
            <v>0</v>
          </cell>
          <cell r="H1508">
            <v>0</v>
          </cell>
          <cell r="I1508">
            <v>0</v>
          </cell>
          <cell r="J1508">
            <v>0</v>
          </cell>
          <cell r="K1508">
            <v>0</v>
          </cell>
          <cell r="L1508">
            <v>0</v>
          </cell>
          <cell r="M1508">
            <v>0</v>
          </cell>
          <cell r="N1508">
            <v>0</v>
          </cell>
          <cell r="O1508">
            <v>0</v>
          </cell>
          <cell r="P1508">
            <v>0</v>
          </cell>
          <cell r="Q1508">
            <v>0</v>
          </cell>
          <cell r="R1508">
            <v>0</v>
          </cell>
          <cell r="S1508">
            <v>0</v>
          </cell>
          <cell r="T1508">
            <v>0</v>
          </cell>
          <cell r="U1508">
            <v>0</v>
          </cell>
          <cell r="V1508">
            <v>0</v>
          </cell>
        </row>
        <row r="1509">
          <cell r="D1509" t="str">
            <v>HQ - AP-Depreciation, M$</v>
          </cell>
          <cell r="E1509">
            <v>0</v>
          </cell>
          <cell r="F1509">
            <v>0</v>
          </cell>
          <cell r="G1509">
            <v>0</v>
          </cell>
          <cell r="H1509">
            <v>0</v>
          </cell>
          <cell r="I1509">
            <v>0</v>
          </cell>
          <cell r="J1509">
            <v>0</v>
          </cell>
          <cell r="K1509">
            <v>0</v>
          </cell>
          <cell r="L1509">
            <v>0</v>
          </cell>
          <cell r="M1509">
            <v>0</v>
          </cell>
          <cell r="N1509">
            <v>0</v>
          </cell>
          <cell r="O1509">
            <v>0</v>
          </cell>
          <cell r="P1509">
            <v>0</v>
          </cell>
          <cell r="Q1509">
            <v>0</v>
          </cell>
          <cell r="R1509">
            <v>0</v>
          </cell>
          <cell r="S1509">
            <v>0</v>
          </cell>
          <cell r="T1509">
            <v>0</v>
          </cell>
          <cell r="U1509">
            <v>0</v>
          </cell>
          <cell r="V1509">
            <v>0</v>
          </cell>
        </row>
        <row r="1510">
          <cell r="D1510" t="str">
            <v>HQ - AP-Energy, M$</v>
          </cell>
          <cell r="E1510">
            <v>0</v>
          </cell>
          <cell r="F1510">
            <v>0</v>
          </cell>
          <cell r="G1510">
            <v>0</v>
          </cell>
          <cell r="H1510">
            <v>0</v>
          </cell>
          <cell r="I1510">
            <v>0</v>
          </cell>
          <cell r="J1510">
            <v>0</v>
          </cell>
          <cell r="K1510">
            <v>0</v>
          </cell>
          <cell r="L1510">
            <v>0</v>
          </cell>
          <cell r="M1510">
            <v>0</v>
          </cell>
          <cell r="N1510">
            <v>0</v>
          </cell>
          <cell r="O1510">
            <v>0</v>
          </cell>
          <cell r="P1510">
            <v>0</v>
          </cell>
          <cell r="Q1510">
            <v>0</v>
          </cell>
          <cell r="R1510">
            <v>0</v>
          </cell>
          <cell r="S1510">
            <v>0</v>
          </cell>
          <cell r="T1510">
            <v>0</v>
          </cell>
          <cell r="U1510">
            <v>0</v>
          </cell>
          <cell r="V1510">
            <v>0</v>
          </cell>
        </row>
        <row r="1511">
          <cell r="D1511" t="str">
            <v>HQ - AP-Direct Allocations from Other Business Lines (eg. FM, Chem), $M</v>
          </cell>
          <cell r="E1511">
            <v>0</v>
          </cell>
          <cell r="F1511">
            <v>0</v>
          </cell>
          <cell r="G1511">
            <v>0</v>
          </cell>
          <cell r="H1511">
            <v>0</v>
          </cell>
          <cell r="I1511">
            <v>0</v>
          </cell>
          <cell r="J1511">
            <v>0</v>
          </cell>
          <cell r="K1511">
            <v>0</v>
          </cell>
          <cell r="L1511">
            <v>0</v>
          </cell>
          <cell r="M1511">
            <v>0</v>
          </cell>
          <cell r="N1511">
            <v>0</v>
          </cell>
          <cell r="O1511">
            <v>0</v>
          </cell>
          <cell r="P1511">
            <v>0</v>
          </cell>
          <cell r="Q1511">
            <v>0</v>
          </cell>
          <cell r="R1511">
            <v>0</v>
          </cell>
          <cell r="S1511">
            <v>0</v>
          </cell>
          <cell r="T1511">
            <v>0</v>
          </cell>
          <cell r="U1511">
            <v>0</v>
          </cell>
          <cell r="V1511">
            <v>0</v>
          </cell>
        </row>
        <row r="1512">
          <cell r="D1512" t="str">
            <v>HQ - AP-Freight Cost, M$</v>
          </cell>
          <cell r="E1512">
            <v>0</v>
          </cell>
          <cell r="F1512">
            <v>0</v>
          </cell>
          <cell r="G1512">
            <v>0</v>
          </cell>
          <cell r="H1512">
            <v>0</v>
          </cell>
          <cell r="I1512">
            <v>0</v>
          </cell>
          <cell r="J1512">
            <v>0</v>
          </cell>
          <cell r="K1512">
            <v>0</v>
          </cell>
          <cell r="L1512">
            <v>0</v>
          </cell>
          <cell r="M1512">
            <v>0</v>
          </cell>
          <cell r="N1512">
            <v>0</v>
          </cell>
          <cell r="O1512">
            <v>0</v>
          </cell>
          <cell r="P1512">
            <v>0</v>
          </cell>
          <cell r="Q1512">
            <v>0</v>
          </cell>
          <cell r="R1512">
            <v>0</v>
          </cell>
          <cell r="S1512">
            <v>0</v>
          </cell>
          <cell r="T1512">
            <v>0</v>
          </cell>
          <cell r="U1512">
            <v>0</v>
          </cell>
          <cell r="V1512">
            <v>0</v>
          </cell>
        </row>
        <row r="1513">
          <cell r="D1513" t="str">
            <v>HQ - AP-Other Direct OPEX, M$</v>
          </cell>
          <cell r="E1513">
            <v>0</v>
          </cell>
          <cell r="F1513">
            <v>0</v>
          </cell>
          <cell r="G1513">
            <v>0</v>
          </cell>
          <cell r="H1513">
            <v>0</v>
          </cell>
          <cell r="I1513">
            <v>0</v>
          </cell>
          <cell r="J1513">
            <v>0</v>
          </cell>
          <cell r="K1513">
            <v>0</v>
          </cell>
          <cell r="L1513">
            <v>0</v>
          </cell>
          <cell r="M1513">
            <v>0</v>
          </cell>
          <cell r="N1513">
            <v>0</v>
          </cell>
          <cell r="O1513">
            <v>0</v>
          </cell>
          <cell r="P1513">
            <v>0</v>
          </cell>
          <cell r="Q1513">
            <v>0</v>
          </cell>
          <cell r="R1513">
            <v>0</v>
          </cell>
          <cell r="S1513">
            <v>0</v>
          </cell>
          <cell r="T1513">
            <v>0</v>
          </cell>
          <cell r="U1513">
            <v>0</v>
          </cell>
          <cell r="V1513">
            <v>0</v>
          </cell>
        </row>
        <row r="1514">
          <cell r="D1514" t="str">
            <v>HQ - AP-SQUEEZE OTHER DIRECT, M$</v>
          </cell>
          <cell r="E1514">
            <v>0</v>
          </cell>
          <cell r="F1514">
            <v>0</v>
          </cell>
          <cell r="G1514">
            <v>0</v>
          </cell>
          <cell r="H1514">
            <v>0</v>
          </cell>
          <cell r="I1514">
            <v>0</v>
          </cell>
          <cell r="J1514">
            <v>0</v>
          </cell>
          <cell r="K1514">
            <v>0</v>
          </cell>
          <cell r="L1514">
            <v>0</v>
          </cell>
          <cell r="M1514">
            <v>0</v>
          </cell>
          <cell r="N1514">
            <v>0</v>
          </cell>
          <cell r="O1514">
            <v>0</v>
          </cell>
          <cell r="P1514">
            <v>0</v>
          </cell>
          <cell r="Q1514">
            <v>0</v>
          </cell>
          <cell r="R1514">
            <v>0</v>
          </cell>
          <cell r="S1514">
            <v>0</v>
          </cell>
          <cell r="T1514">
            <v>0</v>
          </cell>
          <cell r="U1514">
            <v>0</v>
          </cell>
          <cell r="V1514">
            <v>0</v>
          </cell>
        </row>
        <row r="1515">
          <cell r="D1515" t="str">
            <v>HQ - AP-Total XOM and Contractor Headcount, YE#</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v>0</v>
          </cell>
          <cell r="V1515">
            <v>0</v>
          </cell>
        </row>
        <row r="1516">
          <cell r="D1516" t="str">
            <v>HQ - AP-Total XOM Headcount, YE, #</v>
          </cell>
          <cell r="E1516">
            <v>0</v>
          </cell>
          <cell r="F1516">
            <v>0</v>
          </cell>
          <cell r="G1516">
            <v>0</v>
          </cell>
          <cell r="H1516">
            <v>0</v>
          </cell>
          <cell r="I1516">
            <v>0</v>
          </cell>
          <cell r="J1516">
            <v>0</v>
          </cell>
          <cell r="K1516">
            <v>0</v>
          </cell>
          <cell r="L1516">
            <v>0</v>
          </cell>
          <cell r="M1516">
            <v>0</v>
          </cell>
          <cell r="N1516">
            <v>0</v>
          </cell>
          <cell r="O1516">
            <v>0</v>
          </cell>
          <cell r="P1516">
            <v>0</v>
          </cell>
          <cell r="Q1516">
            <v>0</v>
          </cell>
          <cell r="R1516">
            <v>0</v>
          </cell>
          <cell r="S1516">
            <v>0</v>
          </cell>
          <cell r="T1516">
            <v>0</v>
          </cell>
          <cell r="U1516">
            <v>0</v>
          </cell>
          <cell r="V1516">
            <v>0</v>
          </cell>
        </row>
        <row r="1517">
          <cell r="D1517" t="str">
            <v>HQ - AP-Contractor Headcount, YE, #</v>
          </cell>
          <cell r="E1517">
            <v>0</v>
          </cell>
          <cell r="F1517">
            <v>0</v>
          </cell>
          <cell r="G1517">
            <v>0</v>
          </cell>
          <cell r="H1517">
            <v>0</v>
          </cell>
          <cell r="I1517">
            <v>0</v>
          </cell>
          <cell r="J1517">
            <v>0</v>
          </cell>
          <cell r="K1517">
            <v>0</v>
          </cell>
          <cell r="L1517">
            <v>0</v>
          </cell>
          <cell r="M1517">
            <v>0</v>
          </cell>
          <cell r="N1517">
            <v>0</v>
          </cell>
          <cell r="O1517">
            <v>0</v>
          </cell>
          <cell r="P1517">
            <v>0</v>
          </cell>
          <cell r="Q1517">
            <v>0</v>
          </cell>
          <cell r="R1517">
            <v>0</v>
          </cell>
          <cell r="S1517">
            <v>0</v>
          </cell>
          <cell r="T1517">
            <v>0</v>
          </cell>
          <cell r="U1517">
            <v>0</v>
          </cell>
          <cell r="V1517">
            <v>0</v>
          </cell>
        </row>
        <row r="1518">
          <cell r="D1518" t="str">
            <v>ASIA-PACIFIC ADJ-Total - Direct  Opex, M$</v>
          </cell>
          <cell r="E1518">
            <v>0.96</v>
          </cell>
          <cell r="F1518">
            <v>0.96</v>
          </cell>
          <cell r="G1518">
            <v>1.92</v>
          </cell>
          <cell r="H1518">
            <v>3.2519200000000001</v>
          </cell>
          <cell r="I1518">
            <v>0.42599999999999999</v>
          </cell>
          <cell r="J1518">
            <v>0</v>
          </cell>
          <cell r="K1518">
            <v>0</v>
          </cell>
          <cell r="L1518">
            <v>0.42599999999999999</v>
          </cell>
          <cell r="M1518">
            <v>1.9675</v>
          </cell>
          <cell r="N1518">
            <v>0.24</v>
          </cell>
          <cell r="O1518">
            <v>2.2075</v>
          </cell>
          <cell r="P1518">
            <v>0.39650000000000002</v>
          </cell>
          <cell r="Q1518">
            <v>0.1</v>
          </cell>
          <cell r="R1518">
            <v>0.22409999999999999</v>
          </cell>
          <cell r="S1518">
            <v>0.28000000000000003</v>
          </cell>
          <cell r="T1518">
            <v>0.60410000000000008</v>
          </cell>
          <cell r="U1518">
            <v>-2.7024672732796011</v>
          </cell>
          <cell r="V1518">
            <v>6.1035527267203991</v>
          </cell>
        </row>
        <row r="1519">
          <cell r="D1519" t="str">
            <v>ASIA-PACIFIC ADJ-Total - Salaries, Wage and Benefits, M$</v>
          </cell>
          <cell r="E1519">
            <v>0.96</v>
          </cell>
          <cell r="F1519">
            <v>0.96</v>
          </cell>
          <cell r="G1519">
            <v>1.92</v>
          </cell>
          <cell r="H1519">
            <v>3.2519200000000001</v>
          </cell>
          <cell r="I1519">
            <v>0.42599999999999999</v>
          </cell>
          <cell r="J1519">
            <v>0</v>
          </cell>
          <cell r="K1519">
            <v>0</v>
          </cell>
          <cell r="L1519">
            <v>0.42599999999999999</v>
          </cell>
          <cell r="M1519">
            <v>1.9675</v>
          </cell>
          <cell r="N1519">
            <v>0.24</v>
          </cell>
          <cell r="O1519">
            <v>2.2075</v>
          </cell>
          <cell r="P1519">
            <v>0.39650000000000002</v>
          </cell>
          <cell r="Q1519">
            <v>0.1</v>
          </cell>
          <cell r="R1519">
            <v>0.22409999999999999</v>
          </cell>
          <cell r="S1519">
            <v>0.28000000000000003</v>
          </cell>
          <cell r="T1519">
            <v>0.60410000000000008</v>
          </cell>
          <cell r="U1519">
            <v>0</v>
          </cell>
          <cell r="V1519">
            <v>8.8060200000000002</v>
          </cell>
        </row>
        <row r="1520">
          <cell r="D1520" t="str">
            <v>ASIA-PACIFIC ADJ-Total - XOM Employee SWB, M$</v>
          </cell>
          <cell r="E1520">
            <v>0.96</v>
          </cell>
          <cell r="F1520">
            <v>0.96</v>
          </cell>
          <cell r="G1520">
            <v>1.92</v>
          </cell>
          <cell r="H1520">
            <v>3.2519200000000001</v>
          </cell>
          <cell r="I1520">
            <v>0.42599999999999999</v>
          </cell>
          <cell r="J1520">
            <v>0</v>
          </cell>
          <cell r="K1520">
            <v>0</v>
          </cell>
          <cell r="L1520">
            <v>0.42599999999999999</v>
          </cell>
          <cell r="M1520">
            <v>1.9675</v>
          </cell>
          <cell r="N1520">
            <v>0.24</v>
          </cell>
          <cell r="O1520">
            <v>2.2075</v>
          </cell>
          <cell r="P1520">
            <v>0.39650000000000002</v>
          </cell>
          <cell r="Q1520">
            <v>0.1</v>
          </cell>
          <cell r="R1520">
            <v>0.22409999999999999</v>
          </cell>
          <cell r="S1520">
            <v>0.28000000000000003</v>
          </cell>
          <cell r="T1520">
            <v>0.60410000000000008</v>
          </cell>
          <cell r="U1520">
            <v>0</v>
          </cell>
          <cell r="V1520">
            <v>8.8060200000000002</v>
          </cell>
        </row>
        <row r="1521">
          <cell r="D1521" t="str">
            <v>ASIA-PACIFIC ADJ-Total - Contract Employee SWB, M$</v>
          </cell>
          <cell r="E1521">
            <v>0</v>
          </cell>
          <cell r="F1521">
            <v>0</v>
          </cell>
          <cell r="G1521">
            <v>0</v>
          </cell>
          <cell r="H1521">
            <v>0</v>
          </cell>
          <cell r="I1521">
            <v>0</v>
          </cell>
          <cell r="J1521">
            <v>0</v>
          </cell>
          <cell r="K1521">
            <v>0</v>
          </cell>
          <cell r="L1521">
            <v>0</v>
          </cell>
          <cell r="M1521">
            <v>0</v>
          </cell>
          <cell r="N1521">
            <v>0</v>
          </cell>
          <cell r="O1521">
            <v>0</v>
          </cell>
          <cell r="P1521">
            <v>0</v>
          </cell>
          <cell r="Q1521">
            <v>0</v>
          </cell>
          <cell r="R1521">
            <v>0</v>
          </cell>
          <cell r="S1521">
            <v>0</v>
          </cell>
          <cell r="T1521">
            <v>0</v>
          </cell>
          <cell r="U1521">
            <v>0</v>
          </cell>
          <cell r="V1521">
            <v>0</v>
          </cell>
        </row>
        <row r="1522">
          <cell r="D1522" t="str">
            <v>ASIA-PACIFIC ADJ-Total - Employee Expenses (T&amp;E), M$</v>
          </cell>
          <cell r="E1522">
            <v>0</v>
          </cell>
          <cell r="F1522">
            <v>0</v>
          </cell>
          <cell r="G1522">
            <v>0</v>
          </cell>
          <cell r="H1522">
            <v>0</v>
          </cell>
          <cell r="I1522">
            <v>0</v>
          </cell>
          <cell r="J1522">
            <v>0</v>
          </cell>
          <cell r="K1522">
            <v>0</v>
          </cell>
          <cell r="L1522">
            <v>0</v>
          </cell>
          <cell r="M1522">
            <v>0</v>
          </cell>
          <cell r="N1522">
            <v>0</v>
          </cell>
          <cell r="O1522">
            <v>0</v>
          </cell>
          <cell r="P1522">
            <v>0</v>
          </cell>
          <cell r="Q1522">
            <v>0</v>
          </cell>
          <cell r="R1522">
            <v>0</v>
          </cell>
          <cell r="S1522">
            <v>0</v>
          </cell>
          <cell r="T1522">
            <v>0</v>
          </cell>
          <cell r="U1522">
            <v>0</v>
          </cell>
          <cell r="V1522">
            <v>0</v>
          </cell>
        </row>
        <row r="1523">
          <cell r="D1523" t="str">
            <v>ASIA-PACIFIC ADJ-Total - Training Expenses, M$</v>
          </cell>
          <cell r="E1523">
            <v>0</v>
          </cell>
          <cell r="F1523">
            <v>0</v>
          </cell>
          <cell r="G1523">
            <v>0</v>
          </cell>
          <cell r="H1523">
            <v>0</v>
          </cell>
          <cell r="I1523">
            <v>0</v>
          </cell>
          <cell r="J1523">
            <v>0</v>
          </cell>
          <cell r="K1523">
            <v>0</v>
          </cell>
          <cell r="L1523">
            <v>0</v>
          </cell>
          <cell r="M1523">
            <v>0</v>
          </cell>
          <cell r="N1523">
            <v>0</v>
          </cell>
          <cell r="O1523">
            <v>0</v>
          </cell>
          <cell r="P1523">
            <v>0</v>
          </cell>
          <cell r="Q1523">
            <v>0</v>
          </cell>
          <cell r="R1523">
            <v>0</v>
          </cell>
          <cell r="S1523">
            <v>0</v>
          </cell>
          <cell r="T1523">
            <v>0</v>
          </cell>
          <cell r="U1523">
            <v>0</v>
          </cell>
          <cell r="V1523">
            <v>0</v>
          </cell>
        </row>
        <row r="1524">
          <cell r="D1524" t="str">
            <v>ASIA-PACIFIC ADJ-Total - Consultancy/Professional Fees, M$</v>
          </cell>
          <cell r="E1524">
            <v>0</v>
          </cell>
          <cell r="F1524">
            <v>0</v>
          </cell>
          <cell r="G1524">
            <v>0</v>
          </cell>
          <cell r="H1524">
            <v>0</v>
          </cell>
          <cell r="I1524">
            <v>0</v>
          </cell>
          <cell r="J1524">
            <v>0</v>
          </cell>
          <cell r="K1524">
            <v>0</v>
          </cell>
          <cell r="L1524">
            <v>0</v>
          </cell>
          <cell r="M1524">
            <v>0</v>
          </cell>
          <cell r="N1524">
            <v>0</v>
          </cell>
          <cell r="O1524">
            <v>0</v>
          </cell>
          <cell r="P1524">
            <v>0</v>
          </cell>
          <cell r="Q1524">
            <v>0</v>
          </cell>
          <cell r="R1524">
            <v>0</v>
          </cell>
          <cell r="S1524">
            <v>0</v>
          </cell>
          <cell r="T1524">
            <v>0</v>
          </cell>
          <cell r="U1524">
            <v>0</v>
          </cell>
          <cell r="V1524">
            <v>0</v>
          </cell>
        </row>
        <row r="1525">
          <cell r="D1525" t="str">
            <v>ASIA-PACIFIC ADJ-Advertising and Promotions, M$</v>
          </cell>
          <cell r="E1525">
            <v>0</v>
          </cell>
          <cell r="F1525">
            <v>0</v>
          </cell>
          <cell r="G1525">
            <v>0</v>
          </cell>
          <cell r="H1525">
            <v>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v>0</v>
          </cell>
        </row>
        <row r="1526">
          <cell r="D1526" t="str">
            <v>ASIA-PACIFIC ADJ-Maintenance and Repairs, M$</v>
          </cell>
          <cell r="E1526">
            <v>0</v>
          </cell>
          <cell r="F1526">
            <v>0</v>
          </cell>
          <cell r="G1526">
            <v>0</v>
          </cell>
          <cell r="H1526">
            <v>0</v>
          </cell>
          <cell r="I1526">
            <v>0</v>
          </cell>
          <cell r="J1526">
            <v>0</v>
          </cell>
          <cell r="K1526">
            <v>0</v>
          </cell>
          <cell r="L1526">
            <v>0</v>
          </cell>
          <cell r="M1526">
            <v>0</v>
          </cell>
          <cell r="N1526">
            <v>0</v>
          </cell>
          <cell r="O1526">
            <v>0</v>
          </cell>
          <cell r="P1526">
            <v>0</v>
          </cell>
          <cell r="Q1526">
            <v>0</v>
          </cell>
          <cell r="R1526">
            <v>0</v>
          </cell>
          <cell r="S1526">
            <v>0</v>
          </cell>
          <cell r="T1526">
            <v>0</v>
          </cell>
          <cell r="U1526">
            <v>0</v>
          </cell>
          <cell r="V1526">
            <v>0</v>
          </cell>
        </row>
        <row r="1527">
          <cell r="D1527" t="str">
            <v>ASIA-PACIFIC ADJ-Depreciation, M$</v>
          </cell>
          <cell r="E1527">
            <v>0</v>
          </cell>
          <cell r="F1527">
            <v>0</v>
          </cell>
          <cell r="G1527">
            <v>0</v>
          </cell>
          <cell r="H1527">
            <v>0</v>
          </cell>
          <cell r="I1527">
            <v>0</v>
          </cell>
          <cell r="J1527">
            <v>0</v>
          </cell>
          <cell r="K1527">
            <v>0</v>
          </cell>
          <cell r="L1527">
            <v>0</v>
          </cell>
          <cell r="M1527">
            <v>0</v>
          </cell>
          <cell r="N1527">
            <v>0</v>
          </cell>
          <cell r="O1527">
            <v>0</v>
          </cell>
          <cell r="P1527">
            <v>0</v>
          </cell>
          <cell r="Q1527">
            <v>0</v>
          </cell>
          <cell r="R1527">
            <v>0</v>
          </cell>
          <cell r="S1527">
            <v>0</v>
          </cell>
          <cell r="T1527">
            <v>0</v>
          </cell>
          <cell r="U1527">
            <v>0</v>
          </cell>
          <cell r="V1527">
            <v>0</v>
          </cell>
        </row>
        <row r="1528">
          <cell r="D1528" t="str">
            <v>ASIA-PACIFIC ADJ-Energy, M$</v>
          </cell>
          <cell r="E1528">
            <v>0</v>
          </cell>
          <cell r="F1528">
            <v>0</v>
          </cell>
          <cell r="G1528">
            <v>0</v>
          </cell>
          <cell r="H1528">
            <v>0</v>
          </cell>
          <cell r="I1528">
            <v>0</v>
          </cell>
          <cell r="J1528">
            <v>0</v>
          </cell>
          <cell r="K1528">
            <v>0</v>
          </cell>
          <cell r="L1528">
            <v>0</v>
          </cell>
          <cell r="M1528">
            <v>0</v>
          </cell>
          <cell r="N1528">
            <v>0</v>
          </cell>
          <cell r="O1528">
            <v>0</v>
          </cell>
          <cell r="P1528">
            <v>0</v>
          </cell>
          <cell r="Q1528">
            <v>0</v>
          </cell>
          <cell r="R1528">
            <v>0</v>
          </cell>
          <cell r="S1528">
            <v>0</v>
          </cell>
          <cell r="T1528">
            <v>0</v>
          </cell>
          <cell r="U1528">
            <v>0</v>
          </cell>
          <cell r="V1528">
            <v>0</v>
          </cell>
        </row>
        <row r="1529">
          <cell r="D1529" t="str">
            <v>ASIA-PACIFIC ADJ-Direct Allocations from Other Business Lines (eg. FM, Chem), $M</v>
          </cell>
          <cell r="E1529">
            <v>0</v>
          </cell>
          <cell r="F1529">
            <v>0</v>
          </cell>
          <cell r="G1529">
            <v>0</v>
          </cell>
          <cell r="H1529">
            <v>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v>0</v>
          </cell>
        </row>
        <row r="1530">
          <cell r="D1530" t="str">
            <v>ASIA-PACIFIC ADJ-Freight Cost, M$</v>
          </cell>
          <cell r="E1530">
            <v>0</v>
          </cell>
          <cell r="F1530">
            <v>0</v>
          </cell>
          <cell r="G1530">
            <v>0</v>
          </cell>
          <cell r="H1530">
            <v>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v>0</v>
          </cell>
        </row>
        <row r="1531">
          <cell r="D1531" t="str">
            <v>ASIA-PACIFIC ADJ-Other Direct OPEX, M$</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v>0</v>
          </cell>
          <cell r="V1531">
            <v>0</v>
          </cell>
        </row>
        <row r="1532">
          <cell r="D1532" t="str">
            <v>ASIA-PACIFIC ADJ-SQUEEZE OTHER DIRECT, M$</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v>-2.7024672732796011</v>
          </cell>
          <cell r="V1532">
            <v>-2.7024672732796011</v>
          </cell>
        </row>
        <row r="1533">
          <cell r="D1533" t="str">
            <v>ASIA-PACIFIC ADJ-Total XOM and Contractor Headcount, YE#</v>
          </cell>
          <cell r="E1533">
            <v>7</v>
          </cell>
          <cell r="F1533">
            <v>30</v>
          </cell>
          <cell r="G1533">
            <v>37</v>
          </cell>
          <cell r="H1533">
            <v>4</v>
          </cell>
          <cell r="I1533">
            <v>24</v>
          </cell>
          <cell r="J1533">
            <v>5</v>
          </cell>
          <cell r="K1533">
            <v>3</v>
          </cell>
          <cell r="L1533">
            <v>32</v>
          </cell>
          <cell r="M1533">
            <v>9</v>
          </cell>
          <cell r="N1533">
            <v>4</v>
          </cell>
          <cell r="O1533">
            <v>13</v>
          </cell>
          <cell r="P1533">
            <v>43</v>
          </cell>
          <cell r="Q1533">
            <v>14</v>
          </cell>
          <cell r="R1533">
            <v>3.5</v>
          </cell>
          <cell r="S1533">
            <v>7.5</v>
          </cell>
          <cell r="T1533">
            <v>25</v>
          </cell>
          <cell r="U1533">
            <v>3</v>
          </cell>
          <cell r="V1533">
            <v>157</v>
          </cell>
        </row>
        <row r="1534">
          <cell r="D1534" t="str">
            <v>ASIA-PACIFIC ADJ-Total XOM Headcount, YE, #</v>
          </cell>
          <cell r="E1534">
            <v>7</v>
          </cell>
          <cell r="F1534">
            <v>30</v>
          </cell>
          <cell r="G1534">
            <v>37</v>
          </cell>
          <cell r="H1534">
            <v>4</v>
          </cell>
          <cell r="I1534">
            <v>24</v>
          </cell>
          <cell r="J1534">
            <v>3</v>
          </cell>
          <cell r="K1534">
            <v>3</v>
          </cell>
          <cell r="L1534">
            <v>30</v>
          </cell>
          <cell r="M1534">
            <v>9</v>
          </cell>
          <cell r="N1534">
            <v>4</v>
          </cell>
          <cell r="O1534">
            <v>13</v>
          </cell>
          <cell r="P1534">
            <v>43</v>
          </cell>
          <cell r="Q1534">
            <v>14</v>
          </cell>
          <cell r="R1534">
            <v>3.5</v>
          </cell>
          <cell r="S1534">
            <v>7.5</v>
          </cell>
          <cell r="T1534">
            <v>25</v>
          </cell>
          <cell r="U1534">
            <v>3</v>
          </cell>
          <cell r="V1534">
            <v>155</v>
          </cell>
        </row>
        <row r="1535">
          <cell r="D1535" t="str">
            <v>ASIA-PACIFIC ADJ-Contractor Headcount, YE, #</v>
          </cell>
          <cell r="E1535">
            <v>0</v>
          </cell>
          <cell r="F1535">
            <v>0</v>
          </cell>
          <cell r="G1535">
            <v>0</v>
          </cell>
          <cell r="H1535">
            <v>0</v>
          </cell>
          <cell r="I1535">
            <v>0</v>
          </cell>
          <cell r="J1535">
            <v>2</v>
          </cell>
          <cell r="K1535">
            <v>0</v>
          </cell>
          <cell r="L1535">
            <v>2</v>
          </cell>
          <cell r="M1535">
            <v>0</v>
          </cell>
          <cell r="N1535">
            <v>0</v>
          </cell>
          <cell r="O1535">
            <v>0</v>
          </cell>
          <cell r="P1535">
            <v>0</v>
          </cell>
          <cell r="Q1535">
            <v>0</v>
          </cell>
          <cell r="R1535">
            <v>0</v>
          </cell>
          <cell r="S1535">
            <v>0</v>
          </cell>
          <cell r="T1535">
            <v>0</v>
          </cell>
          <cell r="U1535">
            <v>0</v>
          </cell>
          <cell r="V1535">
            <v>2</v>
          </cell>
        </row>
        <row r="1536">
          <cell r="D1536" t="str">
            <v>HQ-Total - Direct  Opex, M$</v>
          </cell>
          <cell r="E1536">
            <v>23.722000000000001</v>
          </cell>
          <cell r="F1536">
            <v>0</v>
          </cell>
          <cell r="G1536">
            <v>23.722000000000001</v>
          </cell>
          <cell r="H1536">
            <v>19.122</v>
          </cell>
          <cell r="I1536">
            <v>37.366</v>
          </cell>
          <cell r="J1536">
            <v>0</v>
          </cell>
          <cell r="K1536">
            <v>0</v>
          </cell>
          <cell r="L1536">
            <v>37.366</v>
          </cell>
          <cell r="M1536">
            <v>26.321999999999999</v>
          </cell>
          <cell r="N1536">
            <v>0</v>
          </cell>
          <cell r="O1536">
            <v>26.321999999999999</v>
          </cell>
          <cell r="P1536">
            <v>67.516999999999996</v>
          </cell>
          <cell r="Q1536">
            <v>28.513000000000002</v>
          </cell>
          <cell r="R1536">
            <v>0</v>
          </cell>
          <cell r="S1536">
            <v>0</v>
          </cell>
          <cell r="T1536">
            <v>28.513000000000002</v>
          </cell>
          <cell r="U1536">
            <v>-202.56200000000004</v>
          </cell>
          <cell r="V1536">
            <v>-2.8421709430404007E-14</v>
          </cell>
        </row>
        <row r="1537">
          <cell r="D1537" t="str">
            <v>HQ-Total - Salaries, Wage and Benefits, M$</v>
          </cell>
          <cell r="E1537">
            <v>23.722000000000001</v>
          </cell>
          <cell r="F1537">
            <v>0</v>
          </cell>
          <cell r="G1537">
            <v>23.722000000000001</v>
          </cell>
          <cell r="H1537">
            <v>19.122</v>
          </cell>
          <cell r="I1537">
            <v>37.366</v>
          </cell>
          <cell r="J1537">
            <v>0</v>
          </cell>
          <cell r="K1537">
            <v>0</v>
          </cell>
          <cell r="L1537">
            <v>37.366</v>
          </cell>
          <cell r="M1537">
            <v>26.321999999999999</v>
          </cell>
          <cell r="N1537">
            <v>0</v>
          </cell>
          <cell r="O1537">
            <v>26.321999999999999</v>
          </cell>
          <cell r="P1537">
            <v>67.516999999999996</v>
          </cell>
          <cell r="Q1537">
            <v>28.513000000000002</v>
          </cell>
          <cell r="R1537">
            <v>0</v>
          </cell>
          <cell r="S1537">
            <v>0</v>
          </cell>
          <cell r="T1537">
            <v>28.513000000000002</v>
          </cell>
          <cell r="U1537">
            <v>0</v>
          </cell>
          <cell r="V1537">
            <v>202.56200000000001</v>
          </cell>
        </row>
        <row r="1538">
          <cell r="D1538" t="str">
            <v>HQ-Total - XOM Employee SWB, M$</v>
          </cell>
          <cell r="E1538">
            <v>23.722000000000001</v>
          </cell>
          <cell r="F1538">
            <v>0</v>
          </cell>
          <cell r="G1538">
            <v>23.722000000000001</v>
          </cell>
          <cell r="H1538">
            <v>19.122</v>
          </cell>
          <cell r="I1538">
            <v>37.366</v>
          </cell>
          <cell r="J1538">
            <v>0</v>
          </cell>
          <cell r="K1538">
            <v>0</v>
          </cell>
          <cell r="L1538">
            <v>37.366</v>
          </cell>
          <cell r="M1538">
            <v>26.321999999999999</v>
          </cell>
          <cell r="N1538">
            <v>0</v>
          </cell>
          <cell r="O1538">
            <v>26.321999999999999</v>
          </cell>
          <cell r="P1538">
            <v>67.516999999999996</v>
          </cell>
          <cell r="Q1538">
            <v>28.513000000000002</v>
          </cell>
          <cell r="R1538">
            <v>0</v>
          </cell>
          <cell r="S1538">
            <v>0</v>
          </cell>
          <cell r="T1538">
            <v>28.513000000000002</v>
          </cell>
          <cell r="U1538">
            <v>0</v>
          </cell>
          <cell r="V1538">
            <v>202.56200000000001</v>
          </cell>
        </row>
        <row r="1539">
          <cell r="D1539" t="str">
            <v>HQ-Total - Contract Employee SWB, M$</v>
          </cell>
          <cell r="E1539">
            <v>0</v>
          </cell>
          <cell r="F1539">
            <v>0</v>
          </cell>
          <cell r="G1539">
            <v>0</v>
          </cell>
          <cell r="H1539">
            <v>0</v>
          </cell>
          <cell r="I1539">
            <v>0</v>
          </cell>
          <cell r="J1539">
            <v>0</v>
          </cell>
          <cell r="K1539">
            <v>0</v>
          </cell>
          <cell r="L1539">
            <v>0</v>
          </cell>
          <cell r="M1539">
            <v>0</v>
          </cell>
          <cell r="N1539">
            <v>0</v>
          </cell>
          <cell r="O1539">
            <v>0</v>
          </cell>
          <cell r="P1539">
            <v>0</v>
          </cell>
          <cell r="Q1539">
            <v>0</v>
          </cell>
          <cell r="R1539">
            <v>0</v>
          </cell>
          <cell r="S1539">
            <v>0</v>
          </cell>
          <cell r="T1539">
            <v>0</v>
          </cell>
          <cell r="U1539">
            <v>0</v>
          </cell>
          <cell r="V1539">
            <v>0</v>
          </cell>
        </row>
        <row r="1540">
          <cell r="D1540" t="str">
            <v>HQ-Total - Employee Expenses (T&amp;E), M$</v>
          </cell>
          <cell r="E1540">
            <v>0</v>
          </cell>
          <cell r="F1540">
            <v>0</v>
          </cell>
          <cell r="G1540">
            <v>0</v>
          </cell>
          <cell r="H1540">
            <v>0</v>
          </cell>
          <cell r="I1540">
            <v>0</v>
          </cell>
          <cell r="J1540">
            <v>0</v>
          </cell>
          <cell r="K1540">
            <v>0</v>
          </cell>
          <cell r="L1540">
            <v>0</v>
          </cell>
          <cell r="M1540">
            <v>0</v>
          </cell>
          <cell r="N1540">
            <v>0</v>
          </cell>
          <cell r="O1540">
            <v>0</v>
          </cell>
          <cell r="P1540">
            <v>0</v>
          </cell>
          <cell r="Q1540">
            <v>0</v>
          </cell>
          <cell r="R1540">
            <v>0</v>
          </cell>
          <cell r="S1540">
            <v>0</v>
          </cell>
          <cell r="T1540">
            <v>0</v>
          </cell>
          <cell r="U1540">
            <v>0</v>
          </cell>
          <cell r="V1540">
            <v>0</v>
          </cell>
        </row>
        <row r="1541">
          <cell r="D1541" t="str">
            <v>HQ-Total - Training Expenses, M$</v>
          </cell>
          <cell r="E1541">
            <v>0</v>
          </cell>
          <cell r="F1541">
            <v>0</v>
          </cell>
          <cell r="G1541">
            <v>0</v>
          </cell>
          <cell r="H1541">
            <v>0</v>
          </cell>
          <cell r="I1541">
            <v>0</v>
          </cell>
          <cell r="J1541">
            <v>0</v>
          </cell>
          <cell r="K1541">
            <v>0</v>
          </cell>
          <cell r="L1541">
            <v>0</v>
          </cell>
          <cell r="M1541">
            <v>0</v>
          </cell>
          <cell r="N1541">
            <v>0</v>
          </cell>
          <cell r="O1541">
            <v>0</v>
          </cell>
          <cell r="P1541">
            <v>0</v>
          </cell>
          <cell r="Q1541">
            <v>0</v>
          </cell>
          <cell r="R1541">
            <v>0</v>
          </cell>
          <cell r="S1541">
            <v>0</v>
          </cell>
          <cell r="T1541">
            <v>0</v>
          </cell>
          <cell r="U1541">
            <v>0</v>
          </cell>
          <cell r="V1541">
            <v>0</v>
          </cell>
        </row>
        <row r="1542">
          <cell r="D1542" t="str">
            <v>HQ-Total - Consultancy/Professional Fees, M$</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0</v>
          </cell>
          <cell r="U1542">
            <v>0</v>
          </cell>
          <cell r="V1542">
            <v>0</v>
          </cell>
        </row>
        <row r="1543">
          <cell r="D1543" t="str">
            <v>HQ-Advertising and Promotions, M$</v>
          </cell>
          <cell r="E1543">
            <v>0</v>
          </cell>
          <cell r="F1543">
            <v>0</v>
          </cell>
          <cell r="G1543">
            <v>0</v>
          </cell>
          <cell r="H1543">
            <v>0</v>
          </cell>
          <cell r="I1543">
            <v>0</v>
          </cell>
          <cell r="J1543">
            <v>0</v>
          </cell>
          <cell r="K1543">
            <v>0</v>
          </cell>
          <cell r="L1543">
            <v>0</v>
          </cell>
          <cell r="M1543">
            <v>0</v>
          </cell>
          <cell r="N1543">
            <v>0</v>
          </cell>
          <cell r="O1543">
            <v>0</v>
          </cell>
          <cell r="P1543">
            <v>0</v>
          </cell>
          <cell r="Q1543">
            <v>0</v>
          </cell>
          <cell r="R1543">
            <v>0</v>
          </cell>
          <cell r="S1543">
            <v>0</v>
          </cell>
          <cell r="T1543">
            <v>0</v>
          </cell>
          <cell r="U1543">
            <v>0</v>
          </cell>
          <cell r="V1543">
            <v>0</v>
          </cell>
        </row>
        <row r="1544">
          <cell r="D1544" t="str">
            <v>HQ-Maintenance and Repairs, M$</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v>0</v>
          </cell>
          <cell r="V1544">
            <v>0</v>
          </cell>
        </row>
        <row r="1545">
          <cell r="D1545" t="str">
            <v>HQ-Depreciation, M$</v>
          </cell>
          <cell r="E1545">
            <v>0</v>
          </cell>
          <cell r="F1545">
            <v>0</v>
          </cell>
          <cell r="G1545">
            <v>0</v>
          </cell>
          <cell r="H1545">
            <v>0</v>
          </cell>
          <cell r="I1545">
            <v>0</v>
          </cell>
          <cell r="J1545">
            <v>0</v>
          </cell>
          <cell r="K1545">
            <v>0</v>
          </cell>
          <cell r="L1545">
            <v>0</v>
          </cell>
          <cell r="M1545">
            <v>0</v>
          </cell>
          <cell r="N1545">
            <v>0</v>
          </cell>
          <cell r="O1545">
            <v>0</v>
          </cell>
          <cell r="P1545">
            <v>0</v>
          </cell>
          <cell r="Q1545">
            <v>0</v>
          </cell>
          <cell r="R1545">
            <v>0</v>
          </cell>
          <cell r="S1545">
            <v>0</v>
          </cell>
          <cell r="T1545">
            <v>0</v>
          </cell>
          <cell r="U1545">
            <v>0</v>
          </cell>
          <cell r="V1545">
            <v>0</v>
          </cell>
        </row>
        <row r="1546">
          <cell r="D1546" t="str">
            <v>HQ-Energy, M$</v>
          </cell>
          <cell r="E1546">
            <v>0</v>
          </cell>
          <cell r="F1546">
            <v>0</v>
          </cell>
          <cell r="G1546">
            <v>0</v>
          </cell>
          <cell r="H1546">
            <v>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v>0</v>
          </cell>
        </row>
        <row r="1547">
          <cell r="D1547" t="str">
            <v>HQ-Direct Allocations from Other Business Lines (eg. FM, Chem), $M</v>
          </cell>
          <cell r="E1547">
            <v>0</v>
          </cell>
          <cell r="F1547">
            <v>0</v>
          </cell>
          <cell r="G1547">
            <v>0</v>
          </cell>
          <cell r="H1547">
            <v>0</v>
          </cell>
          <cell r="I1547">
            <v>0</v>
          </cell>
          <cell r="J1547">
            <v>0</v>
          </cell>
          <cell r="K1547">
            <v>0</v>
          </cell>
          <cell r="L1547">
            <v>0</v>
          </cell>
          <cell r="M1547">
            <v>0</v>
          </cell>
          <cell r="N1547">
            <v>0</v>
          </cell>
          <cell r="O1547">
            <v>0</v>
          </cell>
          <cell r="P1547">
            <v>0</v>
          </cell>
          <cell r="Q1547">
            <v>0</v>
          </cell>
          <cell r="R1547">
            <v>0</v>
          </cell>
          <cell r="S1547">
            <v>0</v>
          </cell>
          <cell r="T1547">
            <v>0</v>
          </cell>
          <cell r="U1547">
            <v>0</v>
          </cell>
          <cell r="V1547">
            <v>0</v>
          </cell>
        </row>
        <row r="1548">
          <cell r="D1548" t="str">
            <v>HQ-Freight Cost, M$</v>
          </cell>
          <cell r="E1548">
            <v>0</v>
          </cell>
          <cell r="F1548">
            <v>0</v>
          </cell>
          <cell r="G1548">
            <v>0</v>
          </cell>
          <cell r="H1548">
            <v>0</v>
          </cell>
          <cell r="I1548">
            <v>0</v>
          </cell>
          <cell r="J1548">
            <v>0</v>
          </cell>
          <cell r="K1548">
            <v>0</v>
          </cell>
          <cell r="L1548">
            <v>0</v>
          </cell>
          <cell r="M1548">
            <v>0</v>
          </cell>
          <cell r="N1548">
            <v>0</v>
          </cell>
          <cell r="O1548">
            <v>0</v>
          </cell>
          <cell r="P1548">
            <v>0</v>
          </cell>
          <cell r="Q1548">
            <v>0</v>
          </cell>
          <cell r="R1548">
            <v>0</v>
          </cell>
          <cell r="S1548">
            <v>0</v>
          </cell>
          <cell r="T1548">
            <v>0</v>
          </cell>
          <cell r="U1548">
            <v>0</v>
          </cell>
          <cell r="V1548">
            <v>0</v>
          </cell>
        </row>
        <row r="1549">
          <cell r="D1549" t="str">
            <v>HQ-Other Direct OPEX, M$</v>
          </cell>
          <cell r="E1549">
            <v>0</v>
          </cell>
          <cell r="F1549">
            <v>0</v>
          </cell>
          <cell r="G1549">
            <v>0</v>
          </cell>
          <cell r="H1549">
            <v>0</v>
          </cell>
          <cell r="I1549">
            <v>0</v>
          </cell>
          <cell r="J1549">
            <v>0</v>
          </cell>
          <cell r="K1549">
            <v>0</v>
          </cell>
          <cell r="L1549">
            <v>0</v>
          </cell>
          <cell r="M1549">
            <v>0</v>
          </cell>
          <cell r="N1549">
            <v>0</v>
          </cell>
          <cell r="O1549">
            <v>0</v>
          </cell>
          <cell r="P1549">
            <v>0</v>
          </cell>
          <cell r="Q1549">
            <v>0</v>
          </cell>
          <cell r="R1549">
            <v>0</v>
          </cell>
          <cell r="S1549">
            <v>0</v>
          </cell>
          <cell r="T1549">
            <v>0</v>
          </cell>
          <cell r="U1549">
            <v>0</v>
          </cell>
          <cell r="V1549">
            <v>0</v>
          </cell>
        </row>
        <row r="1550">
          <cell r="D1550" t="str">
            <v>HQ-SQUEEZE OTHER DIRECT, M$</v>
          </cell>
          <cell r="E1550">
            <v>0</v>
          </cell>
          <cell r="F1550">
            <v>0</v>
          </cell>
          <cell r="G1550">
            <v>0</v>
          </cell>
          <cell r="H1550">
            <v>0</v>
          </cell>
          <cell r="I1550">
            <v>0</v>
          </cell>
          <cell r="J1550">
            <v>0</v>
          </cell>
          <cell r="K1550">
            <v>0</v>
          </cell>
          <cell r="L1550">
            <v>0</v>
          </cell>
          <cell r="M1550">
            <v>0</v>
          </cell>
          <cell r="N1550">
            <v>0</v>
          </cell>
          <cell r="O1550">
            <v>0</v>
          </cell>
          <cell r="P1550">
            <v>0</v>
          </cell>
          <cell r="Q1550">
            <v>0</v>
          </cell>
          <cell r="R1550">
            <v>0</v>
          </cell>
          <cell r="S1550">
            <v>0</v>
          </cell>
          <cell r="T1550">
            <v>0</v>
          </cell>
          <cell r="U1550">
            <v>-202.56200000000004</v>
          </cell>
          <cell r="V1550">
            <v>-202.56200000000004</v>
          </cell>
        </row>
        <row r="1551">
          <cell r="D1551" t="str">
            <v>HQ-Total XOM and Contractor Headcount, YE#</v>
          </cell>
          <cell r="E1551">
            <v>20</v>
          </cell>
          <cell r="F1551">
            <v>0</v>
          </cell>
          <cell r="G1551">
            <v>20</v>
          </cell>
          <cell r="H1551">
            <v>6</v>
          </cell>
          <cell r="I1551">
            <v>52</v>
          </cell>
          <cell r="J1551">
            <v>0</v>
          </cell>
          <cell r="K1551">
            <v>0</v>
          </cell>
          <cell r="L1551">
            <v>52</v>
          </cell>
          <cell r="M1551">
            <v>19</v>
          </cell>
          <cell r="N1551">
            <v>0</v>
          </cell>
          <cell r="O1551">
            <v>19</v>
          </cell>
          <cell r="P1551">
            <v>93</v>
          </cell>
          <cell r="Q1551">
            <v>7</v>
          </cell>
          <cell r="R1551">
            <v>0</v>
          </cell>
          <cell r="S1551">
            <v>0</v>
          </cell>
          <cell r="T1551">
            <v>7</v>
          </cell>
          <cell r="U1551">
            <v>0</v>
          </cell>
          <cell r="V1551">
            <v>197</v>
          </cell>
        </row>
        <row r="1552">
          <cell r="D1552" t="str">
            <v>HQ-Total XOM Headcount, YE, #</v>
          </cell>
          <cell r="E1552">
            <v>20</v>
          </cell>
          <cell r="F1552">
            <v>0</v>
          </cell>
          <cell r="G1552">
            <v>20</v>
          </cell>
          <cell r="H1552">
            <v>6</v>
          </cell>
          <cell r="I1552">
            <v>52</v>
          </cell>
          <cell r="J1552">
            <v>0</v>
          </cell>
          <cell r="K1552">
            <v>0</v>
          </cell>
          <cell r="L1552">
            <v>52</v>
          </cell>
          <cell r="M1552">
            <v>19</v>
          </cell>
          <cell r="N1552">
            <v>0</v>
          </cell>
          <cell r="O1552">
            <v>19</v>
          </cell>
          <cell r="P1552">
            <v>93</v>
          </cell>
          <cell r="Q1552">
            <v>7</v>
          </cell>
          <cell r="R1552">
            <v>0</v>
          </cell>
          <cell r="S1552">
            <v>0</v>
          </cell>
          <cell r="T1552">
            <v>7</v>
          </cell>
          <cell r="U1552">
            <v>0</v>
          </cell>
          <cell r="V1552">
            <v>197</v>
          </cell>
        </row>
        <row r="1553">
          <cell r="D1553" t="str">
            <v>HQ-Contractor Headcount, YE, #</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v>0</v>
          </cell>
          <cell r="V1553">
            <v>0</v>
          </cell>
        </row>
        <row r="1554">
          <cell r="D1554" t="str">
            <v>GLOBAL ADJ-Total - Direct  Opex, M$</v>
          </cell>
          <cell r="E1554">
            <v>0</v>
          </cell>
          <cell r="F1554">
            <v>0</v>
          </cell>
          <cell r="G1554">
            <v>0</v>
          </cell>
          <cell r="H1554">
            <v>0</v>
          </cell>
          <cell r="I1554">
            <v>0</v>
          </cell>
          <cell r="J1554">
            <v>0</v>
          </cell>
          <cell r="K1554">
            <v>0</v>
          </cell>
          <cell r="L1554">
            <v>0</v>
          </cell>
          <cell r="M1554">
            <v>0</v>
          </cell>
          <cell r="N1554">
            <v>0</v>
          </cell>
          <cell r="O1554">
            <v>0</v>
          </cell>
          <cell r="P1554">
            <v>0</v>
          </cell>
          <cell r="Q1554">
            <v>0</v>
          </cell>
          <cell r="R1554">
            <v>0</v>
          </cell>
          <cell r="S1554">
            <v>0</v>
          </cell>
          <cell r="T1554">
            <v>0</v>
          </cell>
          <cell r="U1554">
            <v>-5.2910000000000004</v>
          </cell>
          <cell r="V1554">
            <v>-5.2910000000000004</v>
          </cell>
        </row>
        <row r="1555">
          <cell r="D1555" t="str">
            <v>GLOBAL ADJ-Total - Salaries, Wage and Benefits, M$</v>
          </cell>
          <cell r="E1555">
            <v>0</v>
          </cell>
          <cell r="F1555">
            <v>0</v>
          </cell>
          <cell r="G1555">
            <v>0</v>
          </cell>
          <cell r="H1555">
            <v>0</v>
          </cell>
          <cell r="I1555">
            <v>0</v>
          </cell>
          <cell r="J1555">
            <v>0</v>
          </cell>
          <cell r="K1555">
            <v>0</v>
          </cell>
          <cell r="L1555">
            <v>0</v>
          </cell>
          <cell r="M1555">
            <v>0</v>
          </cell>
          <cell r="N1555">
            <v>0</v>
          </cell>
          <cell r="O1555">
            <v>0</v>
          </cell>
          <cell r="P1555">
            <v>0</v>
          </cell>
          <cell r="Q1555">
            <v>0</v>
          </cell>
          <cell r="R1555">
            <v>0</v>
          </cell>
          <cell r="S1555">
            <v>0</v>
          </cell>
          <cell r="T1555">
            <v>0</v>
          </cell>
          <cell r="U1555">
            <v>0</v>
          </cell>
          <cell r="V1555">
            <v>0</v>
          </cell>
        </row>
        <row r="1556">
          <cell r="D1556" t="str">
            <v>GLOBAL ADJ-Total - XOM Employee SWB, M$</v>
          </cell>
          <cell r="E1556">
            <v>0</v>
          </cell>
          <cell r="F1556">
            <v>0</v>
          </cell>
          <cell r="G1556">
            <v>0</v>
          </cell>
          <cell r="H1556">
            <v>0</v>
          </cell>
          <cell r="I1556">
            <v>0</v>
          </cell>
          <cell r="J1556">
            <v>0</v>
          </cell>
          <cell r="K1556">
            <v>0</v>
          </cell>
          <cell r="L1556">
            <v>0</v>
          </cell>
          <cell r="M1556">
            <v>0</v>
          </cell>
          <cell r="N1556">
            <v>0</v>
          </cell>
          <cell r="O1556">
            <v>0</v>
          </cell>
          <cell r="P1556">
            <v>0</v>
          </cell>
          <cell r="Q1556">
            <v>0</v>
          </cell>
          <cell r="R1556">
            <v>0</v>
          </cell>
          <cell r="S1556">
            <v>0</v>
          </cell>
          <cell r="T1556">
            <v>0</v>
          </cell>
          <cell r="U1556">
            <v>0</v>
          </cell>
          <cell r="V1556">
            <v>0</v>
          </cell>
        </row>
        <row r="1557">
          <cell r="D1557" t="str">
            <v>GLOBAL ADJ-Total - Contract Employee SWB, M$</v>
          </cell>
          <cell r="E1557">
            <v>0</v>
          </cell>
          <cell r="F1557">
            <v>0</v>
          </cell>
          <cell r="G1557">
            <v>0</v>
          </cell>
          <cell r="H1557">
            <v>0</v>
          </cell>
          <cell r="I1557">
            <v>0</v>
          </cell>
          <cell r="J1557">
            <v>0</v>
          </cell>
          <cell r="K1557">
            <v>0</v>
          </cell>
          <cell r="L1557">
            <v>0</v>
          </cell>
          <cell r="M1557">
            <v>0</v>
          </cell>
          <cell r="N1557">
            <v>0</v>
          </cell>
          <cell r="O1557">
            <v>0</v>
          </cell>
          <cell r="P1557">
            <v>0</v>
          </cell>
          <cell r="Q1557">
            <v>0</v>
          </cell>
          <cell r="R1557">
            <v>0</v>
          </cell>
          <cell r="S1557">
            <v>0</v>
          </cell>
          <cell r="T1557">
            <v>0</v>
          </cell>
          <cell r="U1557">
            <v>0</v>
          </cell>
          <cell r="V1557">
            <v>0</v>
          </cell>
        </row>
        <row r="1558">
          <cell r="D1558" t="str">
            <v>GLOBAL ADJ-Total - Employee Expenses (T&amp;E), M$</v>
          </cell>
          <cell r="E1558">
            <v>0</v>
          </cell>
          <cell r="F1558">
            <v>0</v>
          </cell>
          <cell r="G1558">
            <v>0</v>
          </cell>
          <cell r="H1558">
            <v>0</v>
          </cell>
          <cell r="I1558">
            <v>0</v>
          </cell>
          <cell r="J1558">
            <v>0</v>
          </cell>
          <cell r="K1558">
            <v>0</v>
          </cell>
          <cell r="L1558">
            <v>0</v>
          </cell>
          <cell r="M1558">
            <v>0</v>
          </cell>
          <cell r="N1558">
            <v>0</v>
          </cell>
          <cell r="O1558">
            <v>0</v>
          </cell>
          <cell r="P1558">
            <v>0</v>
          </cell>
          <cell r="Q1558">
            <v>0</v>
          </cell>
          <cell r="R1558">
            <v>0</v>
          </cell>
          <cell r="S1558">
            <v>0</v>
          </cell>
          <cell r="T1558">
            <v>0</v>
          </cell>
          <cell r="U1558">
            <v>0</v>
          </cell>
          <cell r="V1558">
            <v>0</v>
          </cell>
        </row>
        <row r="1559">
          <cell r="D1559" t="str">
            <v>GLOBAL ADJ-Total - Training Expenses, M$</v>
          </cell>
          <cell r="E1559">
            <v>0</v>
          </cell>
          <cell r="F1559">
            <v>0</v>
          </cell>
          <cell r="G1559">
            <v>0</v>
          </cell>
          <cell r="H1559">
            <v>0</v>
          </cell>
          <cell r="I1559">
            <v>0</v>
          </cell>
          <cell r="J1559">
            <v>0</v>
          </cell>
          <cell r="K1559">
            <v>0</v>
          </cell>
          <cell r="L1559">
            <v>0</v>
          </cell>
          <cell r="M1559">
            <v>0</v>
          </cell>
          <cell r="N1559">
            <v>0</v>
          </cell>
          <cell r="O1559">
            <v>0</v>
          </cell>
          <cell r="P1559">
            <v>0</v>
          </cell>
          <cell r="Q1559">
            <v>0</v>
          </cell>
          <cell r="R1559">
            <v>0</v>
          </cell>
          <cell r="S1559">
            <v>0</v>
          </cell>
          <cell r="T1559">
            <v>0</v>
          </cell>
          <cell r="U1559">
            <v>0</v>
          </cell>
          <cell r="V1559">
            <v>0</v>
          </cell>
        </row>
        <row r="1560">
          <cell r="D1560" t="str">
            <v>GLOBAL ADJ-Total - Consultancy/Professional Fees, M$</v>
          </cell>
          <cell r="E1560">
            <v>0</v>
          </cell>
          <cell r="F1560">
            <v>0</v>
          </cell>
          <cell r="G1560">
            <v>0</v>
          </cell>
          <cell r="H1560">
            <v>0</v>
          </cell>
          <cell r="I1560">
            <v>0</v>
          </cell>
          <cell r="J1560">
            <v>0</v>
          </cell>
          <cell r="K1560">
            <v>0</v>
          </cell>
          <cell r="L1560">
            <v>0</v>
          </cell>
          <cell r="M1560">
            <v>0</v>
          </cell>
          <cell r="N1560">
            <v>0</v>
          </cell>
          <cell r="O1560">
            <v>0</v>
          </cell>
          <cell r="P1560">
            <v>0</v>
          </cell>
          <cell r="Q1560">
            <v>0</v>
          </cell>
          <cell r="R1560">
            <v>0</v>
          </cell>
          <cell r="S1560">
            <v>0</v>
          </cell>
          <cell r="T1560">
            <v>0</v>
          </cell>
          <cell r="U1560">
            <v>0</v>
          </cell>
          <cell r="V1560">
            <v>0</v>
          </cell>
        </row>
        <row r="1561">
          <cell r="D1561" t="str">
            <v>GLOBAL ADJ-Advertising and Promotions, M$</v>
          </cell>
          <cell r="E1561">
            <v>0</v>
          </cell>
          <cell r="F1561">
            <v>0</v>
          </cell>
          <cell r="G1561">
            <v>0</v>
          </cell>
          <cell r="H1561">
            <v>0</v>
          </cell>
          <cell r="I1561">
            <v>0</v>
          </cell>
          <cell r="J1561">
            <v>0</v>
          </cell>
          <cell r="K1561">
            <v>0</v>
          </cell>
          <cell r="L1561">
            <v>0</v>
          </cell>
          <cell r="M1561">
            <v>0</v>
          </cell>
          <cell r="N1561">
            <v>0</v>
          </cell>
          <cell r="O1561">
            <v>0</v>
          </cell>
          <cell r="P1561">
            <v>0</v>
          </cell>
          <cell r="Q1561">
            <v>0</v>
          </cell>
          <cell r="R1561">
            <v>0</v>
          </cell>
          <cell r="S1561">
            <v>0</v>
          </cell>
          <cell r="T1561">
            <v>0</v>
          </cell>
          <cell r="U1561">
            <v>0</v>
          </cell>
          <cell r="V1561">
            <v>0</v>
          </cell>
        </row>
        <row r="1562">
          <cell r="D1562" t="str">
            <v>GLOBAL ADJ-Maintenance and Repairs, M$</v>
          </cell>
          <cell r="E1562">
            <v>0</v>
          </cell>
          <cell r="F1562">
            <v>0</v>
          </cell>
          <cell r="G1562">
            <v>0</v>
          </cell>
          <cell r="H1562">
            <v>0</v>
          </cell>
          <cell r="I1562">
            <v>0</v>
          </cell>
          <cell r="J1562">
            <v>0</v>
          </cell>
          <cell r="K1562">
            <v>0</v>
          </cell>
          <cell r="L1562">
            <v>0</v>
          </cell>
          <cell r="M1562">
            <v>0</v>
          </cell>
          <cell r="N1562">
            <v>0</v>
          </cell>
          <cell r="O1562">
            <v>0</v>
          </cell>
          <cell r="P1562">
            <v>0</v>
          </cell>
          <cell r="Q1562">
            <v>0</v>
          </cell>
          <cell r="R1562">
            <v>0</v>
          </cell>
          <cell r="S1562">
            <v>0</v>
          </cell>
          <cell r="T1562">
            <v>0</v>
          </cell>
          <cell r="U1562">
            <v>0</v>
          </cell>
          <cell r="V1562">
            <v>0</v>
          </cell>
        </row>
        <row r="1563">
          <cell r="D1563" t="str">
            <v>GLOBAL ADJ-Depreciation, M$</v>
          </cell>
          <cell r="E1563">
            <v>0</v>
          </cell>
          <cell r="F1563">
            <v>0</v>
          </cell>
          <cell r="G1563">
            <v>0</v>
          </cell>
          <cell r="H1563">
            <v>0</v>
          </cell>
          <cell r="I1563">
            <v>0</v>
          </cell>
          <cell r="J1563">
            <v>0</v>
          </cell>
          <cell r="K1563">
            <v>0</v>
          </cell>
          <cell r="L1563">
            <v>0</v>
          </cell>
          <cell r="M1563">
            <v>0</v>
          </cell>
          <cell r="N1563">
            <v>0</v>
          </cell>
          <cell r="O1563">
            <v>0</v>
          </cell>
          <cell r="P1563">
            <v>0</v>
          </cell>
          <cell r="Q1563">
            <v>0</v>
          </cell>
          <cell r="R1563">
            <v>0</v>
          </cell>
          <cell r="S1563">
            <v>0</v>
          </cell>
          <cell r="T1563">
            <v>0</v>
          </cell>
          <cell r="U1563">
            <v>0</v>
          </cell>
          <cell r="V1563">
            <v>0</v>
          </cell>
        </row>
        <row r="1564">
          <cell r="D1564" t="str">
            <v>GLOBAL ADJ-Energy, M$</v>
          </cell>
          <cell r="E1564">
            <v>0</v>
          </cell>
          <cell r="F1564">
            <v>0</v>
          </cell>
          <cell r="G1564">
            <v>0</v>
          </cell>
          <cell r="H1564">
            <v>0</v>
          </cell>
          <cell r="I1564">
            <v>0</v>
          </cell>
          <cell r="J1564">
            <v>0</v>
          </cell>
          <cell r="K1564">
            <v>0</v>
          </cell>
          <cell r="L1564">
            <v>0</v>
          </cell>
          <cell r="M1564">
            <v>0</v>
          </cell>
          <cell r="N1564">
            <v>0</v>
          </cell>
          <cell r="O1564">
            <v>0</v>
          </cell>
          <cell r="P1564">
            <v>0</v>
          </cell>
          <cell r="Q1564">
            <v>0</v>
          </cell>
          <cell r="R1564">
            <v>0</v>
          </cell>
          <cell r="S1564">
            <v>0</v>
          </cell>
          <cell r="T1564">
            <v>0</v>
          </cell>
          <cell r="U1564">
            <v>0</v>
          </cell>
          <cell r="V1564">
            <v>0</v>
          </cell>
        </row>
        <row r="1565">
          <cell r="D1565" t="str">
            <v>GLOBAL ADJ-Direct Allocations from Other Business Lines (eg. FM, Chem), $M</v>
          </cell>
          <cell r="E1565">
            <v>0</v>
          </cell>
          <cell r="F1565">
            <v>0</v>
          </cell>
          <cell r="G1565">
            <v>0</v>
          </cell>
          <cell r="H1565">
            <v>0</v>
          </cell>
          <cell r="I1565">
            <v>0</v>
          </cell>
          <cell r="J1565">
            <v>0</v>
          </cell>
          <cell r="K1565">
            <v>0</v>
          </cell>
          <cell r="L1565">
            <v>0</v>
          </cell>
          <cell r="M1565">
            <v>0</v>
          </cell>
          <cell r="N1565">
            <v>0</v>
          </cell>
          <cell r="O1565">
            <v>0</v>
          </cell>
          <cell r="P1565">
            <v>0</v>
          </cell>
          <cell r="Q1565">
            <v>0</v>
          </cell>
          <cell r="R1565">
            <v>0</v>
          </cell>
          <cell r="S1565">
            <v>0</v>
          </cell>
          <cell r="T1565">
            <v>0</v>
          </cell>
          <cell r="U1565">
            <v>0</v>
          </cell>
          <cell r="V1565">
            <v>0</v>
          </cell>
        </row>
        <row r="1566">
          <cell r="D1566" t="str">
            <v>GLOBAL ADJ-Freight Cost, M$</v>
          </cell>
          <cell r="E1566">
            <v>0</v>
          </cell>
          <cell r="F1566">
            <v>0</v>
          </cell>
          <cell r="G1566">
            <v>0</v>
          </cell>
          <cell r="H1566">
            <v>0</v>
          </cell>
          <cell r="I1566">
            <v>0</v>
          </cell>
          <cell r="J1566">
            <v>0</v>
          </cell>
          <cell r="K1566">
            <v>0</v>
          </cell>
          <cell r="L1566">
            <v>0</v>
          </cell>
          <cell r="M1566">
            <v>0</v>
          </cell>
          <cell r="N1566">
            <v>0</v>
          </cell>
          <cell r="O1566">
            <v>0</v>
          </cell>
          <cell r="P1566">
            <v>0</v>
          </cell>
          <cell r="Q1566">
            <v>0</v>
          </cell>
          <cell r="R1566">
            <v>0</v>
          </cell>
          <cell r="S1566">
            <v>0</v>
          </cell>
          <cell r="T1566">
            <v>0</v>
          </cell>
          <cell r="U1566">
            <v>0</v>
          </cell>
          <cell r="V1566">
            <v>0</v>
          </cell>
        </row>
        <row r="1567">
          <cell r="D1567" t="str">
            <v>GLOBAL ADJ-Other Direct OPEX, M$</v>
          </cell>
          <cell r="E1567">
            <v>0</v>
          </cell>
          <cell r="F1567">
            <v>0</v>
          </cell>
          <cell r="G1567">
            <v>0</v>
          </cell>
          <cell r="H1567">
            <v>0</v>
          </cell>
          <cell r="I1567">
            <v>0</v>
          </cell>
          <cell r="J1567">
            <v>0</v>
          </cell>
          <cell r="K1567">
            <v>0</v>
          </cell>
          <cell r="L1567">
            <v>0</v>
          </cell>
          <cell r="M1567">
            <v>0</v>
          </cell>
          <cell r="N1567">
            <v>0</v>
          </cell>
          <cell r="O1567">
            <v>0</v>
          </cell>
          <cell r="P1567">
            <v>0</v>
          </cell>
          <cell r="Q1567">
            <v>0</v>
          </cell>
          <cell r="R1567">
            <v>0</v>
          </cell>
          <cell r="S1567">
            <v>0</v>
          </cell>
          <cell r="T1567">
            <v>0</v>
          </cell>
          <cell r="U1567">
            <v>0</v>
          </cell>
          <cell r="V1567">
            <v>0</v>
          </cell>
        </row>
        <row r="1568">
          <cell r="D1568" t="str">
            <v>GLOBAL ADJ-SQUEEZE OTHER DIRECT, M$</v>
          </cell>
          <cell r="E1568">
            <v>0</v>
          </cell>
          <cell r="F1568">
            <v>0</v>
          </cell>
          <cell r="G1568">
            <v>0</v>
          </cell>
          <cell r="H1568">
            <v>0</v>
          </cell>
          <cell r="I1568">
            <v>0</v>
          </cell>
          <cell r="J1568">
            <v>0</v>
          </cell>
          <cell r="K1568">
            <v>0</v>
          </cell>
          <cell r="L1568">
            <v>0</v>
          </cell>
          <cell r="M1568">
            <v>0</v>
          </cell>
          <cell r="N1568">
            <v>0</v>
          </cell>
          <cell r="O1568">
            <v>0</v>
          </cell>
          <cell r="P1568">
            <v>0</v>
          </cell>
          <cell r="Q1568">
            <v>0</v>
          </cell>
          <cell r="R1568">
            <v>0</v>
          </cell>
          <cell r="S1568">
            <v>0</v>
          </cell>
          <cell r="T1568">
            <v>0</v>
          </cell>
          <cell r="U1568">
            <v>-5.2910000000000004</v>
          </cell>
          <cell r="V1568">
            <v>-5.2910000000000004</v>
          </cell>
        </row>
        <row r="1569">
          <cell r="D1569" t="str">
            <v>GLOBAL ADJ-Total XOM and Contractor Headcount, YE#</v>
          </cell>
          <cell r="E1569">
            <v>0</v>
          </cell>
          <cell r="F1569">
            <v>0</v>
          </cell>
          <cell r="G1569">
            <v>0</v>
          </cell>
          <cell r="H1569">
            <v>0</v>
          </cell>
          <cell r="I1569">
            <v>0</v>
          </cell>
          <cell r="J1569">
            <v>0</v>
          </cell>
          <cell r="K1569">
            <v>0</v>
          </cell>
          <cell r="L1569">
            <v>0</v>
          </cell>
          <cell r="M1569">
            <v>0</v>
          </cell>
          <cell r="N1569">
            <v>0</v>
          </cell>
          <cell r="O1569">
            <v>0</v>
          </cell>
          <cell r="P1569">
            <v>0</v>
          </cell>
          <cell r="Q1569">
            <v>0</v>
          </cell>
          <cell r="R1569">
            <v>0</v>
          </cell>
          <cell r="S1569">
            <v>0</v>
          </cell>
          <cell r="T1569">
            <v>0</v>
          </cell>
          <cell r="U1569">
            <v>0</v>
          </cell>
          <cell r="V1569">
            <v>0</v>
          </cell>
        </row>
        <row r="1570">
          <cell r="D1570" t="str">
            <v>GLOBAL ADJ-Total XOM Headcount, YE, #</v>
          </cell>
          <cell r="E1570">
            <v>0</v>
          </cell>
          <cell r="F1570">
            <v>0</v>
          </cell>
          <cell r="G1570">
            <v>0</v>
          </cell>
          <cell r="H1570">
            <v>0</v>
          </cell>
          <cell r="I1570">
            <v>0</v>
          </cell>
          <cell r="J1570">
            <v>0</v>
          </cell>
          <cell r="K1570">
            <v>0</v>
          </cell>
          <cell r="L1570">
            <v>0</v>
          </cell>
          <cell r="M1570">
            <v>0</v>
          </cell>
          <cell r="N1570">
            <v>0</v>
          </cell>
          <cell r="O1570">
            <v>0</v>
          </cell>
          <cell r="P1570">
            <v>0</v>
          </cell>
          <cell r="Q1570">
            <v>0</v>
          </cell>
          <cell r="R1570">
            <v>0</v>
          </cell>
          <cell r="S1570">
            <v>0</v>
          </cell>
          <cell r="T1570">
            <v>0</v>
          </cell>
          <cell r="U1570">
            <v>0</v>
          </cell>
          <cell r="V1570">
            <v>0</v>
          </cell>
        </row>
        <row r="1571">
          <cell r="D1571" t="str">
            <v>GLOBAL ADJ-Contractor Headcount, YE, #</v>
          </cell>
          <cell r="E1571">
            <v>0</v>
          </cell>
          <cell r="F1571">
            <v>0</v>
          </cell>
          <cell r="G1571">
            <v>0</v>
          </cell>
          <cell r="H1571">
            <v>0</v>
          </cell>
          <cell r="I1571">
            <v>0</v>
          </cell>
          <cell r="J1571">
            <v>0</v>
          </cell>
          <cell r="K1571">
            <v>0</v>
          </cell>
          <cell r="L1571">
            <v>0</v>
          </cell>
          <cell r="M1571">
            <v>0</v>
          </cell>
          <cell r="N1571">
            <v>0</v>
          </cell>
          <cell r="O1571">
            <v>0</v>
          </cell>
          <cell r="P1571">
            <v>0</v>
          </cell>
          <cell r="Q1571">
            <v>0</v>
          </cell>
          <cell r="R1571">
            <v>0</v>
          </cell>
          <cell r="S1571">
            <v>0</v>
          </cell>
          <cell r="T1571">
            <v>0</v>
          </cell>
          <cell r="U1571">
            <v>0</v>
          </cell>
          <cell r="V1571">
            <v>0</v>
          </cell>
        </row>
      </sheetData>
      <sheetData sheetId="24" refreshError="1">
        <row r="6">
          <cell r="D6" t="str">
            <v>MEXICO-Global HQ Cost / Trademark Agreement (Sponsorship Expense), M$</v>
          </cell>
          <cell r="E6">
            <v>2.92</v>
          </cell>
        </row>
        <row r="7">
          <cell r="D7" t="str">
            <v>MEXICO-Other Earnings Events OPEX, B.T., M$</v>
          </cell>
          <cell r="E7">
            <v>0</v>
          </cell>
        </row>
        <row r="8">
          <cell r="D8" t="str">
            <v>MEXICO-Regional Head Office Cost, M$</v>
          </cell>
          <cell r="E8">
            <v>0.1247770440498201</v>
          </cell>
        </row>
        <row r="9">
          <cell r="D9" t="str">
            <v>MEXICO-Research &amp; Engineering, M$</v>
          </cell>
          <cell r="E9">
            <v>2.6209999999999991</v>
          </cell>
        </row>
        <row r="10">
          <cell r="D10" t="str">
            <v>MEXICO-Shared Services, Included in Total OPEX, M$</v>
          </cell>
          <cell r="E10">
            <v>9.2428980006487613</v>
          </cell>
        </row>
        <row r="11">
          <cell r="D11" t="str">
            <v>MEXICO- TOTAL OPEX, B.T., M$</v>
          </cell>
          <cell r="E11">
            <v>41.696686050647941</v>
          </cell>
        </row>
        <row r="12">
          <cell r="D12" t="str">
            <v>UNITED STATES-Global HQ Cost / Trademark Agreement (Sponsorship Expense), M$</v>
          </cell>
          <cell r="E12">
            <v>54.907535989566391</v>
          </cell>
        </row>
        <row r="13">
          <cell r="D13" t="str">
            <v>UNITED STATES-Other Earnings Events OPEX, B.T., M$</v>
          </cell>
          <cell r="E13">
            <v>0</v>
          </cell>
        </row>
        <row r="14">
          <cell r="D14" t="str">
            <v>UNITED STATES-Regional Head Office Cost, M$</v>
          </cell>
          <cell r="E14">
            <v>0</v>
          </cell>
        </row>
        <row r="15">
          <cell r="D15" t="str">
            <v>UNITED STATES-Research &amp; Engineering, M$</v>
          </cell>
          <cell r="E15">
            <v>27</v>
          </cell>
        </row>
        <row r="16">
          <cell r="D16" t="str">
            <v>UNITED STATES-Shared Services, Included in Total OPEX, M$</v>
          </cell>
          <cell r="E16">
            <v>59.909719500000008</v>
          </cell>
        </row>
        <row r="17">
          <cell r="D17" t="str">
            <v>UNITED STATES- TOTAL OPEX, B.T., M$</v>
          </cell>
          <cell r="E17">
            <v>600.93791332379089</v>
          </cell>
        </row>
        <row r="18">
          <cell r="D18" t="str">
            <v>TRADER - NA-Global HQ Cost / Trademark Agreement (Sponsorship Expense), M$</v>
          </cell>
          <cell r="E18">
            <v>0</v>
          </cell>
        </row>
        <row r="19">
          <cell r="D19" t="str">
            <v>TRADER - NA-Other Earnings Events OPEX, B.T., M$</v>
          </cell>
          <cell r="E19">
            <v>0</v>
          </cell>
        </row>
        <row r="20">
          <cell r="D20" t="str">
            <v>TRADER - NA-Regional Head Office Cost, M$</v>
          </cell>
          <cell r="E20">
            <v>0</v>
          </cell>
        </row>
        <row r="21">
          <cell r="D21" t="str">
            <v>TRADER - NA-Research &amp; Engineering, M$</v>
          </cell>
          <cell r="E21">
            <v>0</v>
          </cell>
        </row>
        <row r="22">
          <cell r="D22" t="str">
            <v>TRADER - NA-Shared Services, Included in Total OPEX, M$</v>
          </cell>
          <cell r="E22">
            <v>0</v>
          </cell>
        </row>
        <row r="23">
          <cell r="D23" t="str">
            <v>TRADER - NA- TOTAL OPEX, B.T., M$</v>
          </cell>
          <cell r="E23">
            <v>0</v>
          </cell>
        </row>
        <row r="24">
          <cell r="D24" t="str">
            <v>HQ - NA-Global HQ Cost / Trademark Agreement (Sponsorship Expense), M$</v>
          </cell>
          <cell r="E24">
            <v>0</v>
          </cell>
        </row>
        <row r="25">
          <cell r="D25" t="str">
            <v>HQ - NA-Other Earnings Events OPEX, B.T., M$</v>
          </cell>
          <cell r="E25">
            <v>0</v>
          </cell>
        </row>
        <row r="26">
          <cell r="D26" t="str">
            <v>HQ - NA-Regional Head Office Cost, M$</v>
          </cell>
          <cell r="E26">
            <v>0</v>
          </cell>
        </row>
        <row r="27">
          <cell r="D27" t="str">
            <v>HQ - NA-Research &amp; Engineering, M$</v>
          </cell>
          <cell r="E27">
            <v>0</v>
          </cell>
        </row>
        <row r="28">
          <cell r="D28" t="str">
            <v>HQ - NA-Shared Services, Included in Total OPEX, M$</v>
          </cell>
          <cell r="E28">
            <v>0</v>
          </cell>
        </row>
        <row r="29">
          <cell r="D29" t="str">
            <v>HQ - NA- TOTAL OPEX, B.T., M$</v>
          </cell>
          <cell r="E29">
            <v>0</v>
          </cell>
        </row>
        <row r="30">
          <cell r="D30" t="str">
            <v>NORTH AMERICA ADJ-Global HQ Cost / Trademark Agreement (Sponsorship Expense), M$</v>
          </cell>
          <cell r="E30">
            <v>0</v>
          </cell>
        </row>
        <row r="31">
          <cell r="D31" t="str">
            <v>NORTH AMERICA ADJ-Other Earnings Events OPEX, B.T., M$</v>
          </cell>
          <cell r="E31">
            <v>0</v>
          </cell>
        </row>
        <row r="32">
          <cell r="D32" t="str">
            <v>NORTH AMERICA ADJ-Regional Head Office Cost, M$</v>
          </cell>
          <cell r="E32">
            <v>0</v>
          </cell>
        </row>
        <row r="33">
          <cell r="D33" t="str">
            <v>NORTH AMERICA ADJ-Research &amp; Engineering, M$</v>
          </cell>
          <cell r="E33">
            <v>0</v>
          </cell>
        </row>
        <row r="34">
          <cell r="D34" t="str">
            <v>NORTH AMERICA ADJ-Shared Services, Included in Total OPEX, M$</v>
          </cell>
          <cell r="E34">
            <v>9.0052399999999988</v>
          </cell>
        </row>
        <row r="35">
          <cell r="D35" t="str">
            <v>NORTH AMERICA ADJ- TOTAL OPEX, B.T., M$</v>
          </cell>
          <cell r="E35">
            <v>8.3951199999999986</v>
          </cell>
        </row>
        <row r="36">
          <cell r="D36" t="str">
            <v>ARGENTINA-Global HQ Cost / Trademark Agreement (Sponsorship Expense), M$</v>
          </cell>
          <cell r="E36">
            <v>1.1490848</v>
          </cell>
        </row>
        <row r="37">
          <cell r="D37" t="str">
            <v>ARGENTINA-Other Earnings Events OPEX, B.T., M$</v>
          </cell>
          <cell r="E37">
            <v>0</v>
          </cell>
        </row>
        <row r="38">
          <cell r="D38" t="str">
            <v>ARGENTINA-Regional Head Office Cost, M$</v>
          </cell>
          <cell r="E38">
            <v>8.8658942952637168E-2</v>
          </cell>
        </row>
        <row r="39">
          <cell r="D39" t="str">
            <v>ARGENTINA-Research &amp; Engineering, M$</v>
          </cell>
          <cell r="E39">
            <v>0.58700000000000008</v>
          </cell>
        </row>
        <row r="40">
          <cell r="D40" t="str">
            <v>ARGENTINA-Shared Services, Included in Total OPEX, M$</v>
          </cell>
          <cell r="E40">
            <v>2.6406868023056607</v>
          </cell>
        </row>
        <row r="41">
          <cell r="D41" t="str">
            <v>ARGENTINA- TOTAL OPEX, B.T., M$</v>
          </cell>
          <cell r="E41">
            <v>11.814114418845715</v>
          </cell>
        </row>
        <row r="42">
          <cell r="D42" t="str">
            <v>BRAZIL-Global HQ Cost / Trademark Agreement (Sponsorship Expense), M$</v>
          </cell>
          <cell r="E42">
            <v>6.5666120000000001</v>
          </cell>
        </row>
        <row r="43">
          <cell r="D43" t="str">
            <v>BRAZIL-Other Earnings Events OPEX, B.T., M$</v>
          </cell>
          <cell r="E43">
            <v>0</v>
          </cell>
        </row>
        <row r="44">
          <cell r="D44" t="str">
            <v>BRAZIL-Regional Head Office Cost, M$</v>
          </cell>
          <cell r="E44">
            <v>0.19779169495808782</v>
          </cell>
        </row>
        <row r="45">
          <cell r="D45" t="str">
            <v>BRAZIL-Research &amp; Engineering, M$</v>
          </cell>
          <cell r="E45">
            <v>1.86</v>
          </cell>
        </row>
        <row r="46">
          <cell r="D46" t="str">
            <v>BRAZIL-Shared Services, Included in Total OPEX, M$</v>
          </cell>
          <cell r="E46">
            <v>7.5183000765049943</v>
          </cell>
        </row>
        <row r="47">
          <cell r="D47" t="str">
            <v>BRAZIL- TOTAL OPEX, B.T., M$</v>
          </cell>
          <cell r="E47">
            <v>43.961976716310062</v>
          </cell>
        </row>
        <row r="48">
          <cell r="D48" t="str">
            <v>CARIBBEAN [LS]-Global HQ Cost / Trademark Agreement (Sponsorship Expense), M$</v>
          </cell>
          <cell r="E48">
            <v>1.0880000000000001</v>
          </cell>
        </row>
        <row r="49">
          <cell r="D49" t="str">
            <v>CARIBBEAN [LS]-Other Earnings Events OPEX, B.T., M$</v>
          </cell>
          <cell r="E49">
            <v>0</v>
          </cell>
        </row>
        <row r="50">
          <cell r="D50" t="str">
            <v>CARIBBEAN [LS]-Regional Head Office Cost, M$</v>
          </cell>
          <cell r="E50">
            <v>5.6233886769103845E-3</v>
          </cell>
        </row>
        <row r="51">
          <cell r="D51" t="str">
            <v>CARIBBEAN [LS]-Research &amp; Engineering, M$</v>
          </cell>
          <cell r="E51">
            <v>0.434</v>
          </cell>
        </row>
        <row r="52">
          <cell r="D52" t="str">
            <v>CARIBBEAN [LS]-Shared Services, Included in Total OPEX, M$</v>
          </cell>
          <cell r="E52">
            <v>0.68185359999999995</v>
          </cell>
        </row>
        <row r="53">
          <cell r="D53" t="str">
            <v>CARIBBEAN [LS]- TOTAL OPEX, B.T., M$</v>
          </cell>
          <cell r="E53">
            <v>7.2454197349736003</v>
          </cell>
        </row>
        <row r="54">
          <cell r="D54" t="str">
            <v>CENTAM [LS]-Global HQ Cost / Trademark Agreement (Sponsorship Expense), M$</v>
          </cell>
          <cell r="E54">
            <v>0.79300000000000004</v>
          </cell>
        </row>
        <row r="55">
          <cell r="D55" t="str">
            <v>CENTAM [LS]-Other Earnings Events OPEX, B.T., M$</v>
          </cell>
          <cell r="E55">
            <v>0</v>
          </cell>
        </row>
        <row r="56">
          <cell r="D56" t="str">
            <v>CENTAM [LS]-Regional Head Office Cost, M$</v>
          </cell>
          <cell r="E56">
            <v>2.4520833926508393E-2</v>
          </cell>
        </row>
        <row r="57">
          <cell r="D57" t="str">
            <v>CENTAM [LS]-Research &amp; Engineering, M$</v>
          </cell>
          <cell r="E57">
            <v>0.56899999999999995</v>
          </cell>
        </row>
        <row r="58">
          <cell r="D58" t="str">
            <v>CENTAM [LS]-Shared Services, Included in Total OPEX, M$</v>
          </cell>
          <cell r="E58">
            <v>1.1933696224353982</v>
          </cell>
        </row>
        <row r="59">
          <cell r="D59" t="str">
            <v>CENTAM [LS]- TOTAL OPEX, B.T., M$</v>
          </cell>
          <cell r="E59">
            <v>9.2209020531323613</v>
          </cell>
        </row>
        <row r="60">
          <cell r="D60" t="str">
            <v>CHILE-Global HQ Cost / Trademark Agreement (Sponsorship Expense), M$</v>
          </cell>
          <cell r="E60">
            <v>1.8000000000000002E-2</v>
          </cell>
        </row>
        <row r="61">
          <cell r="D61" t="str">
            <v>CHILE-Other Earnings Events OPEX, B.T., M$</v>
          </cell>
          <cell r="E61">
            <v>0</v>
          </cell>
        </row>
        <row r="62">
          <cell r="D62" t="str">
            <v>CHILE-Regional Head Office Cost, M$</v>
          </cell>
          <cell r="E62">
            <v>0</v>
          </cell>
        </row>
        <row r="63">
          <cell r="D63" t="str">
            <v>CHILE-Research &amp; Engineering, M$</v>
          </cell>
          <cell r="E63">
            <v>0</v>
          </cell>
        </row>
        <row r="64">
          <cell r="D64" t="str">
            <v>CHILE-Shared Services, Included in Total OPEX, M$</v>
          </cell>
          <cell r="E64">
            <v>0.521976</v>
          </cell>
        </row>
        <row r="65">
          <cell r="D65" t="str">
            <v>CHILE- TOTAL OPEX, B.T., M$</v>
          </cell>
          <cell r="E65">
            <v>0.69498837336814634</v>
          </cell>
        </row>
        <row r="66">
          <cell r="D66" t="str">
            <v>COLOMBIA-Global HQ Cost / Trademark Agreement (Sponsorship Expense), M$</v>
          </cell>
          <cell r="E66">
            <v>2.0109519999999996</v>
          </cell>
        </row>
        <row r="67">
          <cell r="D67" t="str">
            <v>COLOMBIA-Other Earnings Events OPEX, B.T., M$</v>
          </cell>
          <cell r="E67">
            <v>0</v>
          </cell>
        </row>
        <row r="68">
          <cell r="D68" t="str">
            <v>COLOMBIA-Regional Head Office Cost, M$</v>
          </cell>
          <cell r="E68">
            <v>2.1931218689241649E-2</v>
          </cell>
        </row>
        <row r="69">
          <cell r="D69" t="str">
            <v>COLOMBIA-Research &amp; Engineering, M$</v>
          </cell>
          <cell r="E69">
            <v>1.079</v>
          </cell>
        </row>
        <row r="70">
          <cell r="D70" t="str">
            <v>COLOMBIA-Shared Services, Included in Total OPEX, M$</v>
          </cell>
          <cell r="E70">
            <v>5.6012912441887561</v>
          </cell>
        </row>
        <row r="71">
          <cell r="D71" t="str">
            <v>COLOMBIA- TOTAL OPEX, B.T., M$</v>
          </cell>
          <cell r="E71">
            <v>27.432056899442951</v>
          </cell>
        </row>
        <row r="72">
          <cell r="D72" t="str">
            <v>COPEC-Global HQ Cost / Trademark Agreement (Sponsorship Expense), M$</v>
          </cell>
          <cell r="E72">
            <v>0</v>
          </cell>
        </row>
        <row r="73">
          <cell r="D73" t="str">
            <v>COPEC-Other Earnings Events OPEX, B.T., M$</v>
          </cell>
          <cell r="E73">
            <v>0</v>
          </cell>
        </row>
        <row r="74">
          <cell r="D74" t="str">
            <v>COPEC-Regional Head Office Cost, M$</v>
          </cell>
          <cell r="E74">
            <v>3.0860059812313091E-2</v>
          </cell>
        </row>
        <row r="75">
          <cell r="D75" t="str">
            <v>COPEC-Research &amp; Engineering, M$</v>
          </cell>
          <cell r="E75">
            <v>0</v>
          </cell>
        </row>
        <row r="76">
          <cell r="D76" t="str">
            <v>COPEC-Shared Services, Included in Total OPEX, M$</v>
          </cell>
          <cell r="E76">
            <v>0</v>
          </cell>
        </row>
        <row r="77">
          <cell r="D77" t="str">
            <v>COPEC- TOTAL OPEX, B.T., M$</v>
          </cell>
          <cell r="E77">
            <v>0.69622013242487535</v>
          </cell>
        </row>
        <row r="78">
          <cell r="D78" t="str">
            <v>ECUADOR-Global HQ Cost / Trademark Agreement (Sponsorship Expense), M$</v>
          </cell>
          <cell r="E78">
            <v>0.41895999999999994</v>
          </cell>
        </row>
        <row r="79">
          <cell r="D79" t="str">
            <v>ECUADOR-Other Earnings Events OPEX, B.T., M$</v>
          </cell>
          <cell r="E79">
            <v>0</v>
          </cell>
        </row>
        <row r="80">
          <cell r="D80" t="str">
            <v>ECUADOR-Regional Head Office Cost, M$</v>
          </cell>
          <cell r="E80">
            <v>3.5961560894234863E-2</v>
          </cell>
        </row>
        <row r="81">
          <cell r="D81" t="str">
            <v>ECUADOR-Research &amp; Engineering, M$</v>
          </cell>
          <cell r="E81">
            <v>0.21200000000000002</v>
          </cell>
        </row>
        <row r="82">
          <cell r="D82" t="str">
            <v>ECUADOR-Shared Services, Included in Total OPEX, M$</v>
          </cell>
          <cell r="E82">
            <v>0.6875608753992396</v>
          </cell>
        </row>
        <row r="83">
          <cell r="D83" t="str">
            <v>ECUADOR- TOTAL OPEX, B.T., M$</v>
          </cell>
          <cell r="E83">
            <v>3.0991879617912583</v>
          </cell>
        </row>
        <row r="84">
          <cell r="D84" t="str">
            <v>PARAGUAY-Global HQ Cost / Trademark Agreement (Sponsorship Expense), M$</v>
          </cell>
          <cell r="E84">
            <v>0</v>
          </cell>
        </row>
        <row r="85">
          <cell r="D85" t="str">
            <v>PARAGUAY-Other Earnings Events OPEX, B.T., M$</v>
          </cell>
          <cell r="E85">
            <v>0</v>
          </cell>
        </row>
        <row r="86">
          <cell r="D86" t="str">
            <v>PARAGUAY-Regional Head Office Cost, M$</v>
          </cell>
          <cell r="E86">
            <v>0</v>
          </cell>
        </row>
        <row r="87">
          <cell r="D87" t="str">
            <v>PARAGUAY-Research &amp; Engineering, M$</v>
          </cell>
          <cell r="E87">
            <v>0</v>
          </cell>
        </row>
        <row r="88">
          <cell r="D88" t="str">
            <v>PARAGUAY-Shared Services, Included in Total OPEX, M$</v>
          </cell>
          <cell r="E88">
            <v>5.0000000000000001E-3</v>
          </cell>
        </row>
        <row r="89">
          <cell r="D89" t="str">
            <v>PARAGUAY- TOTAL OPEX, B.T., M$</v>
          </cell>
          <cell r="E89">
            <v>0.17356242204170388</v>
          </cell>
        </row>
        <row r="90">
          <cell r="D90" t="str">
            <v>PERU-Global HQ Cost / Trademark Agreement (Sponsorship Expense), M$</v>
          </cell>
          <cell r="E90">
            <v>0.73481439999999998</v>
          </cell>
        </row>
        <row r="91">
          <cell r="D91" t="str">
            <v>PERU-Other Earnings Events OPEX, B.T., M$</v>
          </cell>
          <cell r="E91">
            <v>0</v>
          </cell>
        </row>
        <row r="92">
          <cell r="D92" t="str">
            <v>PERU-Regional Head Office Cost, M$</v>
          </cell>
          <cell r="E92">
            <v>6.0045639961899017E-2</v>
          </cell>
        </row>
        <row r="93">
          <cell r="D93" t="str">
            <v>PERU-Research &amp; Engineering, M$</v>
          </cell>
          <cell r="E93">
            <v>0.41</v>
          </cell>
        </row>
        <row r="94">
          <cell r="D94" t="str">
            <v>PERU-Shared Services, Included in Total OPEX, M$</v>
          </cell>
          <cell r="E94">
            <v>2.4333281595263094</v>
          </cell>
        </row>
        <row r="95">
          <cell r="D95" t="str">
            <v>PERU- TOTAL OPEX, B.T., M$</v>
          </cell>
          <cell r="E95">
            <v>11.989480484237168</v>
          </cell>
        </row>
        <row r="96">
          <cell r="D96" t="str">
            <v>TAMCO-Global HQ Cost / Trademark Agreement (Sponsorship Expense), M$</v>
          </cell>
          <cell r="E96">
            <v>0</v>
          </cell>
        </row>
        <row r="97">
          <cell r="D97" t="str">
            <v>TAMCO-Other Earnings Events OPEX, B.T., M$</v>
          </cell>
          <cell r="E97">
            <v>0</v>
          </cell>
        </row>
        <row r="98">
          <cell r="D98" t="str">
            <v>TAMCO-Regional Head Office Cost, M$</v>
          </cell>
          <cell r="E98">
            <v>0</v>
          </cell>
        </row>
        <row r="99">
          <cell r="D99" t="str">
            <v>TAMCO-Research &amp; Engineering, M$</v>
          </cell>
          <cell r="E99">
            <v>0</v>
          </cell>
        </row>
        <row r="100">
          <cell r="D100" t="str">
            <v>TAMCO-Shared Services, Included in Total OPEX, M$</v>
          </cell>
          <cell r="E100">
            <v>0</v>
          </cell>
        </row>
        <row r="101">
          <cell r="D101" t="str">
            <v>TAMCO- TOTAL OPEX, B.T., M$</v>
          </cell>
          <cell r="E101">
            <v>0</v>
          </cell>
        </row>
        <row r="102">
          <cell r="D102" t="str">
            <v>URUGUAY-Global HQ Cost / Trademark Agreement (Sponsorship Expense), M$</v>
          </cell>
          <cell r="E102">
            <v>0</v>
          </cell>
        </row>
        <row r="103">
          <cell r="D103" t="str">
            <v>URUGUAY-Other Earnings Events OPEX, B.T., M$</v>
          </cell>
          <cell r="E103">
            <v>0</v>
          </cell>
        </row>
        <row r="104">
          <cell r="D104" t="str">
            <v>URUGUAY-Regional Head Office Cost, M$</v>
          </cell>
          <cell r="E104">
            <v>0</v>
          </cell>
        </row>
        <row r="105">
          <cell r="D105" t="str">
            <v>URUGUAY-Research &amp; Engineering, M$</v>
          </cell>
          <cell r="E105">
            <v>0</v>
          </cell>
        </row>
        <row r="106">
          <cell r="D106" t="str">
            <v>URUGUAY-Shared Services, Included in Total OPEX, M$</v>
          </cell>
          <cell r="E106">
            <v>5.0000000000000001E-3</v>
          </cell>
        </row>
        <row r="107">
          <cell r="D107" t="str">
            <v>URUGUAY- TOTAL OPEX, B.T., M$</v>
          </cell>
          <cell r="E107">
            <v>0.62693218410795692</v>
          </cell>
        </row>
        <row r="108">
          <cell r="D108" t="str">
            <v>VENEZUELA-Global HQ Cost / Trademark Agreement (Sponsorship Expense), M$</v>
          </cell>
          <cell r="E108">
            <v>0.66547880000000004</v>
          </cell>
        </row>
        <row r="109">
          <cell r="D109" t="str">
            <v>VENEZUELA-Other Earnings Events OPEX, B.T., M$</v>
          </cell>
          <cell r="E109">
            <v>0</v>
          </cell>
        </row>
        <row r="110">
          <cell r="D110" t="str">
            <v>VENEZUELA-Regional Head Office Cost, M$</v>
          </cell>
          <cell r="E110">
            <v>2.0125522233251206E-2</v>
          </cell>
        </row>
        <row r="111">
          <cell r="D111" t="str">
            <v>VENEZUELA-Research &amp; Engineering, M$</v>
          </cell>
          <cell r="E111">
            <v>0.30299999999999994</v>
          </cell>
        </row>
        <row r="112">
          <cell r="D112" t="str">
            <v>VENEZUELA-Shared Services, Included in Total OPEX, M$</v>
          </cell>
          <cell r="E112">
            <v>1.7652420740168562</v>
          </cell>
        </row>
        <row r="113">
          <cell r="D113" t="str">
            <v>VENEZUELA- TOTAL OPEX, B.T., M$</v>
          </cell>
          <cell r="E113">
            <v>6.3094794040261801</v>
          </cell>
        </row>
        <row r="114">
          <cell r="D114" t="str">
            <v>TRADER - AS-Global HQ Cost / Trademark Agreement (Sponsorship Expense), M$</v>
          </cell>
          <cell r="E114">
            <v>0</v>
          </cell>
        </row>
        <row r="115">
          <cell r="D115" t="str">
            <v>TRADER - AS-Other Earnings Events OPEX, B.T., M$</v>
          </cell>
          <cell r="E115">
            <v>0</v>
          </cell>
        </row>
        <row r="116">
          <cell r="D116" t="str">
            <v>TRADER - AS-Regional Head Office Cost, M$</v>
          </cell>
          <cell r="E116">
            <v>0</v>
          </cell>
        </row>
        <row r="117">
          <cell r="D117" t="str">
            <v>TRADER - AS-Research &amp; Engineering, M$</v>
          </cell>
          <cell r="E117">
            <v>0</v>
          </cell>
        </row>
        <row r="118">
          <cell r="D118" t="str">
            <v>TRADER - AS-Shared Services, Included in Total OPEX, M$</v>
          </cell>
          <cell r="E118">
            <v>0</v>
          </cell>
        </row>
        <row r="119">
          <cell r="D119" t="str">
            <v>TRADER - AS- TOTAL OPEX, B.T., M$</v>
          </cell>
          <cell r="E119">
            <v>0</v>
          </cell>
        </row>
        <row r="120">
          <cell r="D120" t="str">
            <v>HQ - AS-Global HQ Cost / Trademark Agreement (Sponsorship Expense), M$</v>
          </cell>
          <cell r="E120">
            <v>0</v>
          </cell>
        </row>
        <row r="121">
          <cell r="D121" t="str">
            <v>HQ - AS-Other Earnings Events OPEX, B.T., M$</v>
          </cell>
          <cell r="E121">
            <v>0</v>
          </cell>
        </row>
        <row r="122">
          <cell r="D122" t="str">
            <v>HQ - AS-Regional Head Office Cost, M$</v>
          </cell>
          <cell r="E122">
            <v>0</v>
          </cell>
        </row>
        <row r="123">
          <cell r="D123" t="str">
            <v>HQ - AS-Research &amp; Engineering, M$</v>
          </cell>
          <cell r="E123">
            <v>0</v>
          </cell>
        </row>
        <row r="124">
          <cell r="D124" t="str">
            <v>HQ - AS-Shared Services, Included in Total OPEX, M$</v>
          </cell>
          <cell r="E124">
            <v>0</v>
          </cell>
        </row>
        <row r="125">
          <cell r="D125" t="str">
            <v>HQ - AS- TOTAL OPEX, B.T., M$</v>
          </cell>
          <cell r="E125">
            <v>0</v>
          </cell>
        </row>
        <row r="126">
          <cell r="D126" t="str">
            <v>AMERICAS SOUTH ADJ-Global HQ Cost / Trademark Agreement (Sponsorship Expense), M$</v>
          </cell>
          <cell r="E126">
            <v>0</v>
          </cell>
        </row>
        <row r="127">
          <cell r="D127" t="str">
            <v>AMERICAS SOUTH ADJ-Other Earnings Events OPEX, B.T., M$</v>
          </cell>
          <cell r="E127">
            <v>0</v>
          </cell>
        </row>
        <row r="128">
          <cell r="D128" t="str">
            <v>AMERICAS SOUTH ADJ-Regional Head Office Cost, M$</v>
          </cell>
          <cell r="E128">
            <v>0</v>
          </cell>
        </row>
        <row r="129">
          <cell r="D129" t="str">
            <v>AMERICAS SOUTH ADJ-Research &amp; Engineering, M$</v>
          </cell>
          <cell r="E129">
            <v>0</v>
          </cell>
        </row>
        <row r="130">
          <cell r="D130" t="str">
            <v>AMERICAS SOUTH ADJ-Shared Services, Included in Total OPEX, M$</v>
          </cell>
          <cell r="E130">
            <v>0</v>
          </cell>
        </row>
        <row r="131">
          <cell r="D131" t="str">
            <v>AMERICAS SOUTH ADJ- TOTAL OPEX, B.T., M$</v>
          </cell>
          <cell r="E131">
            <v>-0.10849999999999999</v>
          </cell>
        </row>
        <row r="132">
          <cell r="D132" t="str">
            <v>IOL-Global HQ Cost / Trademark Agreement (Sponsorship Expense), M$</v>
          </cell>
          <cell r="E132">
            <v>2.1857662416000005</v>
          </cell>
        </row>
        <row r="133">
          <cell r="D133" t="str">
            <v>IOL-Other Earnings Events OPEX, B.T., M$</v>
          </cell>
          <cell r="E133">
            <v>0</v>
          </cell>
        </row>
        <row r="134">
          <cell r="D134" t="str">
            <v>IOL-Regional Head Office Cost, M$</v>
          </cell>
          <cell r="E134">
            <v>0</v>
          </cell>
        </row>
        <row r="135">
          <cell r="D135" t="str">
            <v>IOL-Research &amp; Engineering, M$</v>
          </cell>
          <cell r="E135">
            <v>3.570408</v>
          </cell>
        </row>
        <row r="136">
          <cell r="D136" t="str">
            <v>IOL-Shared Services, Included in Total OPEX, M$</v>
          </cell>
          <cell r="E136">
            <v>17.437189584304988</v>
          </cell>
        </row>
        <row r="137">
          <cell r="D137" t="str">
            <v>IOL- TOTAL OPEX, B.T., M$</v>
          </cell>
          <cell r="E137">
            <v>107.20944262328383</v>
          </cell>
        </row>
        <row r="138">
          <cell r="D138" t="str">
            <v>TRADER - IOL-Global HQ Cost / Trademark Agreement (Sponsorship Expense), M$</v>
          </cell>
          <cell r="E138">
            <v>0</v>
          </cell>
        </row>
        <row r="139">
          <cell r="D139" t="str">
            <v>TRADER - IOL-Other Earnings Events OPEX, B.T., M$</v>
          </cell>
          <cell r="E139">
            <v>0</v>
          </cell>
        </row>
        <row r="140">
          <cell r="D140" t="str">
            <v>TRADER - IOL-Regional Head Office Cost, M$</v>
          </cell>
          <cell r="E140">
            <v>0</v>
          </cell>
        </row>
        <row r="141">
          <cell r="D141" t="str">
            <v>TRADER - IOL-Research &amp; Engineering, M$</v>
          </cell>
          <cell r="E141">
            <v>0</v>
          </cell>
        </row>
        <row r="142">
          <cell r="D142" t="str">
            <v>TRADER - IOL-Shared Services, Included in Total OPEX, M$</v>
          </cell>
          <cell r="E142">
            <v>0</v>
          </cell>
        </row>
        <row r="143">
          <cell r="D143" t="str">
            <v>TRADER - IOL- TOTAL OPEX, B.T., M$</v>
          </cell>
          <cell r="E143">
            <v>0</v>
          </cell>
        </row>
        <row r="144">
          <cell r="D144" t="str">
            <v>HQ - IOL-Global HQ Cost / Trademark Agreement (Sponsorship Expense), M$</v>
          </cell>
          <cell r="E144">
            <v>0</v>
          </cell>
        </row>
        <row r="145">
          <cell r="D145" t="str">
            <v>HQ - IOL-Other Earnings Events OPEX, B.T., M$</v>
          </cell>
          <cell r="E145">
            <v>0</v>
          </cell>
        </row>
        <row r="146">
          <cell r="D146" t="str">
            <v>HQ - IOL-Regional Head Office Cost, M$</v>
          </cell>
          <cell r="E146">
            <v>0</v>
          </cell>
        </row>
        <row r="147">
          <cell r="D147" t="str">
            <v>HQ - IOL-Research &amp; Engineering, M$</v>
          </cell>
          <cell r="E147">
            <v>0</v>
          </cell>
        </row>
        <row r="148">
          <cell r="D148" t="str">
            <v>HQ - IOL-Shared Services, Included in Total OPEX, M$</v>
          </cell>
          <cell r="E148">
            <v>0</v>
          </cell>
        </row>
        <row r="149">
          <cell r="D149" t="str">
            <v>HQ - IOL- TOTAL OPEX, B.T., M$</v>
          </cell>
          <cell r="E149">
            <v>0</v>
          </cell>
        </row>
        <row r="150">
          <cell r="D150" t="str">
            <v>IOL ADJ-Global HQ Cost / Trademark Agreement (Sponsorship Expense), M$</v>
          </cell>
          <cell r="E150">
            <v>0</v>
          </cell>
        </row>
        <row r="151">
          <cell r="D151" t="str">
            <v>IOL ADJ-Other Earnings Events OPEX, B.T., M$</v>
          </cell>
          <cell r="E151">
            <v>0</v>
          </cell>
        </row>
        <row r="152">
          <cell r="D152" t="str">
            <v>IOL ADJ-Regional Head Office Cost, M$</v>
          </cell>
          <cell r="E152">
            <v>0</v>
          </cell>
        </row>
        <row r="153">
          <cell r="D153" t="str">
            <v>IOL ADJ-Research &amp; Engineering, M$</v>
          </cell>
          <cell r="E153">
            <v>0</v>
          </cell>
        </row>
        <row r="154">
          <cell r="D154" t="str">
            <v>IOL ADJ-Shared Services, Included in Total OPEX, M$</v>
          </cell>
          <cell r="E154">
            <v>0</v>
          </cell>
        </row>
        <row r="155">
          <cell r="D155" t="str">
            <v>IOL ADJ- TOTAL OPEX, B.T., M$</v>
          </cell>
          <cell r="E155">
            <v>0</v>
          </cell>
        </row>
        <row r="156">
          <cell r="D156" t="str">
            <v>AUSTRIA-Global HQ Cost / Trademark Agreement (Sponsorship Expense), M$</v>
          </cell>
          <cell r="E156">
            <v>1.238</v>
          </cell>
        </row>
        <row r="157">
          <cell r="D157" t="str">
            <v>AUSTRIA-Other Earnings Events OPEX, B.T., M$</v>
          </cell>
          <cell r="E157">
            <v>0</v>
          </cell>
        </row>
        <row r="158">
          <cell r="D158" t="str">
            <v>AUSTRIA-Regional Head Office Cost, M$</v>
          </cell>
          <cell r="E158">
            <v>1.1229999999999998</v>
          </cell>
        </row>
        <row r="159">
          <cell r="D159" t="str">
            <v>AUSTRIA-Research &amp; Engineering, M$</v>
          </cell>
          <cell r="E159">
            <v>0</v>
          </cell>
        </row>
        <row r="160">
          <cell r="D160" t="str">
            <v>AUSTRIA-Shared Services, Included in Total OPEX, M$</v>
          </cell>
          <cell r="E160">
            <v>1.5070000000000001</v>
          </cell>
        </row>
        <row r="161">
          <cell r="D161" t="str">
            <v>AUSTRIA- TOTAL OPEX, B.T., M$</v>
          </cell>
          <cell r="E161">
            <v>17.5230728650793</v>
          </cell>
        </row>
        <row r="162">
          <cell r="D162" t="str">
            <v>BALKANS-Global HQ Cost / Trademark Agreement (Sponsorship Expense), M$</v>
          </cell>
          <cell r="E162">
            <v>0.20600000000000002</v>
          </cell>
        </row>
        <row r="163">
          <cell r="D163" t="str">
            <v>BALKANS-Other Earnings Events OPEX, B.T., M$</v>
          </cell>
          <cell r="E163">
            <v>0</v>
          </cell>
        </row>
        <row r="164">
          <cell r="D164" t="str">
            <v>BALKANS-Regional Head Office Cost, M$</v>
          </cell>
          <cell r="E164">
            <v>0.53100000000000003</v>
          </cell>
        </row>
        <row r="165">
          <cell r="D165" t="str">
            <v>BALKANS-Research &amp; Engineering, M$</v>
          </cell>
          <cell r="E165">
            <v>7.9311475409836081E-3</v>
          </cell>
        </row>
        <row r="166">
          <cell r="D166" t="str">
            <v>BALKANS-Shared Services, Included in Total OPEX, M$</v>
          </cell>
          <cell r="E166">
            <v>0.112</v>
          </cell>
        </row>
        <row r="167">
          <cell r="D167" t="str">
            <v>BALKANS- TOTAL OPEX, B.T., M$</v>
          </cell>
          <cell r="E167">
            <v>7.4341851475409833</v>
          </cell>
        </row>
        <row r="168">
          <cell r="D168" t="str">
            <v>BENELUX-Global HQ Cost / Trademark Agreement (Sponsorship Expense), M$</v>
          </cell>
          <cell r="E168">
            <v>3.653</v>
          </cell>
        </row>
        <row r="169">
          <cell r="D169" t="str">
            <v>BENELUX-Other Earnings Events OPEX, B.T., M$</v>
          </cell>
          <cell r="E169">
            <v>0</v>
          </cell>
        </row>
        <row r="170">
          <cell r="D170" t="str">
            <v>BENELUX-Regional Head Office Cost, M$</v>
          </cell>
          <cell r="E170">
            <v>7.3940000000000001</v>
          </cell>
        </row>
        <row r="171">
          <cell r="D171" t="str">
            <v>BENELUX-Research &amp; Engineering, M$</v>
          </cell>
          <cell r="E171">
            <v>1.1140000000000001</v>
          </cell>
        </row>
        <row r="172">
          <cell r="D172" t="str">
            <v>BENELUX-Shared Services, Included in Total OPEX, M$</v>
          </cell>
          <cell r="E172">
            <v>10.019000000000002</v>
          </cell>
        </row>
        <row r="173">
          <cell r="D173" t="str">
            <v>BENELUX- TOTAL OPEX, B.T., M$</v>
          </cell>
          <cell r="E173">
            <v>56.649659361269009</v>
          </cell>
        </row>
        <row r="174">
          <cell r="D174" t="str">
            <v>CTRL ASIA / CAUCASUS-Global HQ Cost / Trademark Agreement (Sponsorship Expense), M$</v>
          </cell>
          <cell r="E174">
            <v>5.5E-2</v>
          </cell>
        </row>
        <row r="175">
          <cell r="D175" t="str">
            <v>CTRL ASIA / CAUCASUS-Other Earnings Events OPEX, B.T., M$</v>
          </cell>
          <cell r="E175">
            <v>0</v>
          </cell>
        </row>
        <row r="176">
          <cell r="D176" t="str">
            <v>CTRL ASIA / CAUCASUS-Regional Head Office Cost, M$</v>
          </cell>
          <cell r="E176">
            <v>0.115</v>
          </cell>
        </row>
        <row r="177">
          <cell r="D177" t="str">
            <v>CTRL ASIA / CAUCASUS-Research &amp; Engineering, M$</v>
          </cell>
          <cell r="E177">
            <v>3.3E-3</v>
          </cell>
        </row>
        <row r="178">
          <cell r="D178" t="str">
            <v>CTRL ASIA / CAUCASUS-Shared Services, Included in Total OPEX, M$</v>
          </cell>
          <cell r="E178">
            <v>1.7000000000000001E-2</v>
          </cell>
        </row>
        <row r="179">
          <cell r="D179" t="str">
            <v>CTRL ASIA / CAUCASUS- TOTAL OPEX, B.T., M$</v>
          </cell>
          <cell r="E179">
            <v>1.8273713360099997</v>
          </cell>
        </row>
        <row r="180">
          <cell r="D180" t="str">
            <v>CZECHIA-Global HQ Cost / Trademark Agreement (Sponsorship Expense), M$</v>
          </cell>
          <cell r="E180">
            <v>0.192</v>
          </cell>
        </row>
        <row r="181">
          <cell r="D181" t="str">
            <v>CZECHIA-Other Earnings Events OPEX, B.T., M$</v>
          </cell>
          <cell r="E181">
            <v>0</v>
          </cell>
        </row>
        <row r="182">
          <cell r="D182" t="str">
            <v>CZECHIA-Regional Head Office Cost, M$</v>
          </cell>
          <cell r="E182">
            <v>0.48800000000000004</v>
          </cell>
        </row>
        <row r="183">
          <cell r="D183" t="str">
            <v>CZECHIA-Research &amp; Engineering, M$</v>
          </cell>
          <cell r="E183">
            <v>0.17200000000000001</v>
          </cell>
        </row>
        <row r="184">
          <cell r="D184" t="str">
            <v>CZECHIA-Shared Services, Included in Total OPEX, M$</v>
          </cell>
          <cell r="E184">
            <v>0.877</v>
          </cell>
        </row>
        <row r="185">
          <cell r="D185" t="str">
            <v>CZECHIA- TOTAL OPEX, B.T., M$</v>
          </cell>
          <cell r="E185">
            <v>6.2399640000000005</v>
          </cell>
        </row>
        <row r="186">
          <cell r="D186" t="str">
            <v>DENMARK-Global HQ Cost / Trademark Agreement (Sponsorship Expense), M$</v>
          </cell>
          <cell r="E186">
            <v>0.88800000000000001</v>
          </cell>
        </row>
        <row r="187">
          <cell r="D187" t="str">
            <v>DENMARK-Other Earnings Events OPEX, B.T., M$</v>
          </cell>
          <cell r="E187">
            <v>0</v>
          </cell>
        </row>
        <row r="188">
          <cell r="D188" t="str">
            <v>DENMARK-Regional Head Office Cost, M$</v>
          </cell>
          <cell r="E188">
            <v>0.98299999999999998</v>
          </cell>
        </row>
        <row r="189">
          <cell r="D189" t="str">
            <v>DENMARK-Research &amp; Engineering, M$</v>
          </cell>
          <cell r="E189">
            <v>0.33</v>
          </cell>
        </row>
        <row r="190">
          <cell r="D190" t="str">
            <v>DENMARK-Shared Services, Included in Total OPEX, M$</v>
          </cell>
          <cell r="E190">
            <v>1.8120000000000001</v>
          </cell>
        </row>
        <row r="191">
          <cell r="D191" t="str">
            <v>DENMARK- TOTAL OPEX, B.T., M$</v>
          </cell>
          <cell r="E191">
            <v>8.8404381586000014</v>
          </cell>
        </row>
        <row r="192">
          <cell r="D192" t="str">
            <v>FINLAND-Global HQ Cost / Trademark Agreement (Sponsorship Expense), M$</v>
          </cell>
          <cell r="E192">
            <v>1.607</v>
          </cell>
        </row>
        <row r="193">
          <cell r="D193" t="str">
            <v>FINLAND-Other Earnings Events OPEX, B.T., M$</v>
          </cell>
          <cell r="E193">
            <v>0</v>
          </cell>
        </row>
        <row r="194">
          <cell r="D194" t="str">
            <v>FINLAND-Regional Head Office Cost, M$</v>
          </cell>
          <cell r="E194">
            <v>2.4009999999999998</v>
          </cell>
        </row>
        <row r="195">
          <cell r="D195" t="str">
            <v>FINLAND-Research &amp; Engineering, M$</v>
          </cell>
          <cell r="E195">
            <v>0.6429999999999999</v>
          </cell>
        </row>
        <row r="196">
          <cell r="D196" t="str">
            <v>FINLAND-Shared Services, Included in Total OPEX, M$</v>
          </cell>
          <cell r="E196">
            <v>3.9479999999999991</v>
          </cell>
        </row>
        <row r="197">
          <cell r="D197" t="str">
            <v>FINLAND- TOTAL OPEX, B.T., M$</v>
          </cell>
          <cell r="E197">
            <v>34.576220887998602</v>
          </cell>
        </row>
        <row r="198">
          <cell r="D198" t="str">
            <v>FRANCE-Global HQ Cost / Trademark Agreement (Sponsorship Expense), M$</v>
          </cell>
          <cell r="E198">
            <v>9.4390000000000001</v>
          </cell>
        </row>
        <row r="199">
          <cell r="D199" t="str">
            <v>FRANCE-Other Earnings Events OPEX, B.T., M$</v>
          </cell>
          <cell r="E199">
            <v>5.5</v>
          </cell>
        </row>
        <row r="200">
          <cell r="D200" t="str">
            <v>FRANCE-Regional Head Office Cost, M$</v>
          </cell>
          <cell r="E200">
            <v>14.867000000000001</v>
          </cell>
        </row>
        <row r="201">
          <cell r="D201" t="str">
            <v>FRANCE-Research &amp; Engineering, M$</v>
          </cell>
          <cell r="E201">
            <v>4.4749999999999996</v>
          </cell>
        </row>
        <row r="202">
          <cell r="D202" t="str">
            <v>FRANCE-Shared Services, Included in Total OPEX, M$</v>
          </cell>
          <cell r="E202">
            <v>23.561999999999998</v>
          </cell>
        </row>
        <row r="203">
          <cell r="D203" t="str">
            <v>FRANCE- TOTAL OPEX, B.T., M$</v>
          </cell>
          <cell r="E203">
            <v>218.24170790835041</v>
          </cell>
        </row>
        <row r="204">
          <cell r="D204" t="str">
            <v>GERMANY-Global HQ Cost / Trademark Agreement (Sponsorship Expense), M$</v>
          </cell>
          <cell r="E204">
            <v>12.468999999999999</v>
          </cell>
        </row>
        <row r="205">
          <cell r="D205" t="str">
            <v>GERMANY-Other Earnings Events OPEX, B.T., M$</v>
          </cell>
          <cell r="E205">
            <v>5.3</v>
          </cell>
        </row>
        <row r="206">
          <cell r="D206" t="str">
            <v>GERMANY-Regional Head Office Cost, M$</v>
          </cell>
          <cell r="E206">
            <v>11.412000000000001</v>
          </cell>
        </row>
        <row r="207">
          <cell r="D207" t="str">
            <v>GERMANY-Research &amp; Engineering, M$</v>
          </cell>
          <cell r="E207">
            <v>3.7709999999999999</v>
          </cell>
        </row>
        <row r="208">
          <cell r="D208" t="str">
            <v>GERMANY-Shared Services, Included in Total OPEX, M$</v>
          </cell>
          <cell r="E208">
            <v>16.010462433556935</v>
          </cell>
        </row>
        <row r="209">
          <cell r="D209" t="str">
            <v>GERMANY- TOTAL OPEX, B.T., M$</v>
          </cell>
          <cell r="E209">
            <v>130.86428795294341</v>
          </cell>
        </row>
        <row r="210">
          <cell r="D210" t="str">
            <v>GREECE-Global HQ Cost / Trademark Agreement (Sponsorship Expense), M$</v>
          </cell>
          <cell r="E210">
            <v>1.0639999999999998</v>
          </cell>
        </row>
        <row r="211">
          <cell r="D211" t="str">
            <v>GREECE-Other Earnings Events OPEX, B.T., M$</v>
          </cell>
          <cell r="E211">
            <v>0</v>
          </cell>
        </row>
        <row r="212">
          <cell r="D212" t="str">
            <v>GREECE-Regional Head Office Cost, M$</v>
          </cell>
          <cell r="E212">
            <v>0.70899999999999996</v>
          </cell>
        </row>
        <row r="213">
          <cell r="D213" t="str">
            <v>GREECE-Research &amp; Engineering, M$</v>
          </cell>
          <cell r="E213">
            <v>0.44699999999999995</v>
          </cell>
        </row>
        <row r="214">
          <cell r="D214" t="str">
            <v>GREECE-Shared Services, Included in Total OPEX, M$</v>
          </cell>
          <cell r="E214">
            <v>1.2849999999999999</v>
          </cell>
        </row>
        <row r="215">
          <cell r="D215" t="str">
            <v>GREECE- TOTAL OPEX, B.T., M$</v>
          </cell>
          <cell r="E215">
            <v>-0.59890299999999941</v>
          </cell>
        </row>
        <row r="216">
          <cell r="D216" t="str">
            <v>HUNGARY-Global HQ Cost / Trademark Agreement (Sponsorship Expense), M$</v>
          </cell>
          <cell r="E216">
            <v>1.8209999999999997</v>
          </cell>
        </row>
        <row r="217">
          <cell r="D217" t="str">
            <v>HUNGARY-Other Earnings Events OPEX, B.T., M$</v>
          </cell>
          <cell r="E217">
            <v>0</v>
          </cell>
        </row>
        <row r="218">
          <cell r="D218" t="str">
            <v>HUNGARY-Regional Head Office Cost, M$</v>
          </cell>
          <cell r="E218">
            <v>0.435</v>
          </cell>
        </row>
        <row r="219">
          <cell r="D219" t="str">
            <v>HUNGARY-Research &amp; Engineering, M$</v>
          </cell>
          <cell r="E219">
            <v>7.9999999999999984E-3</v>
          </cell>
        </row>
        <row r="220">
          <cell r="D220" t="str">
            <v>HUNGARY-Shared Services, Included in Total OPEX, M$</v>
          </cell>
          <cell r="E220">
            <v>1.5240000000000002</v>
          </cell>
        </row>
        <row r="221">
          <cell r="D221" t="str">
            <v>HUNGARY- TOTAL OPEX, B.T., M$</v>
          </cell>
          <cell r="E221">
            <v>11.166710999999999</v>
          </cell>
        </row>
        <row r="222">
          <cell r="D222" t="str">
            <v>ITALY-Global HQ Cost / Trademark Agreement (Sponsorship Expense), M$</v>
          </cell>
          <cell r="E222">
            <v>9.82</v>
          </cell>
        </row>
        <row r="223">
          <cell r="D223" t="str">
            <v>ITALY-Other Earnings Events OPEX, B.T., M$</v>
          </cell>
          <cell r="E223">
            <v>0</v>
          </cell>
        </row>
        <row r="224">
          <cell r="D224" t="str">
            <v>ITALY-Regional Head Office Cost, M$</v>
          </cell>
          <cell r="E224">
            <v>7.8110000000000008</v>
          </cell>
        </row>
        <row r="225">
          <cell r="D225" t="str">
            <v>ITALY-Research &amp; Engineering, M$</v>
          </cell>
          <cell r="E225">
            <v>3.1560000000000001</v>
          </cell>
        </row>
        <row r="226">
          <cell r="D226" t="str">
            <v>ITALY-Shared Services, Included in Total OPEX, M$</v>
          </cell>
          <cell r="E226">
            <v>10.123000000000001</v>
          </cell>
        </row>
        <row r="227">
          <cell r="D227" t="str">
            <v>ITALY- TOTAL OPEX, B.T., M$</v>
          </cell>
          <cell r="E227">
            <v>82.769600703329615</v>
          </cell>
        </row>
        <row r="228">
          <cell r="D228" t="str">
            <v>KAZAKHSTAN-Global HQ Cost / Trademark Agreement (Sponsorship Expense), M$</v>
          </cell>
          <cell r="E228">
            <v>0</v>
          </cell>
        </row>
        <row r="229">
          <cell r="D229" t="str">
            <v>KAZAKHSTAN-Other Earnings Events OPEX, B.T., M$</v>
          </cell>
          <cell r="E229">
            <v>0</v>
          </cell>
        </row>
        <row r="230">
          <cell r="D230" t="str">
            <v>KAZAKHSTAN-Regional Head Office Cost, M$</v>
          </cell>
          <cell r="E230">
            <v>0</v>
          </cell>
        </row>
        <row r="231">
          <cell r="D231" t="str">
            <v>KAZAKHSTAN-Research &amp; Engineering, M$</v>
          </cell>
          <cell r="E231">
            <v>0</v>
          </cell>
        </row>
        <row r="232">
          <cell r="D232" t="str">
            <v>KAZAKHSTAN-Shared Services, Included in Total OPEX, M$</v>
          </cell>
          <cell r="E232">
            <v>0</v>
          </cell>
        </row>
        <row r="233">
          <cell r="D233" t="str">
            <v>KAZAKHSTAN- TOTAL OPEX, B.T., M$</v>
          </cell>
          <cell r="E233">
            <v>0</v>
          </cell>
        </row>
        <row r="234">
          <cell r="D234" t="str">
            <v>NORWAY-Global HQ Cost / Trademark Agreement (Sponsorship Expense), M$</v>
          </cell>
          <cell r="E234">
            <v>2.2480000000000002</v>
          </cell>
        </row>
        <row r="235">
          <cell r="D235" t="str">
            <v>NORWAY-Other Earnings Events OPEX, B.T., M$</v>
          </cell>
          <cell r="E235">
            <v>0</v>
          </cell>
        </row>
        <row r="236">
          <cell r="D236" t="str">
            <v>NORWAY-Regional Head Office Cost, M$</v>
          </cell>
          <cell r="E236">
            <v>2.427</v>
          </cell>
        </row>
        <row r="237">
          <cell r="D237" t="str">
            <v>NORWAY-Research &amp; Engineering, M$</v>
          </cell>
          <cell r="E237">
            <v>0.85</v>
          </cell>
        </row>
        <row r="238">
          <cell r="D238" t="str">
            <v>NORWAY-Shared Services, Included in Total OPEX, M$</v>
          </cell>
          <cell r="E238">
            <v>7.1930000000000014</v>
          </cell>
        </row>
        <row r="239">
          <cell r="D239" t="str">
            <v>NORWAY- TOTAL OPEX, B.T., M$</v>
          </cell>
          <cell r="E239">
            <v>20.550807859712602</v>
          </cell>
        </row>
        <row r="240">
          <cell r="D240" t="str">
            <v>POLAND-Global HQ Cost / Trademark Agreement (Sponsorship Expense), M$</v>
          </cell>
          <cell r="E240">
            <v>0.544045</v>
          </cell>
        </row>
        <row r="241">
          <cell r="D241" t="str">
            <v>POLAND-Other Earnings Events OPEX, B.T., M$</v>
          </cell>
          <cell r="E241">
            <v>0</v>
          </cell>
        </row>
        <row r="242">
          <cell r="D242" t="str">
            <v>POLAND-Regional Head Office Cost, M$</v>
          </cell>
          <cell r="E242">
            <v>1.253878</v>
          </cell>
        </row>
        <row r="243">
          <cell r="D243" t="str">
            <v>POLAND-Research &amp; Engineering, M$</v>
          </cell>
          <cell r="E243">
            <v>0.43613299999999999</v>
          </cell>
        </row>
        <row r="244">
          <cell r="D244" t="str">
            <v>POLAND-Shared Services, Included in Total OPEX, M$</v>
          </cell>
          <cell r="E244">
            <v>2.9318809999999997</v>
          </cell>
        </row>
        <row r="245">
          <cell r="D245" t="str">
            <v>POLAND- TOTAL OPEX, B.T., M$</v>
          </cell>
          <cell r="E245">
            <v>21.762903881256705</v>
          </cell>
        </row>
        <row r="246">
          <cell r="D246" t="str">
            <v>PORTUGAL-Global HQ Cost / Trademark Agreement (Sponsorship Expense), M$</v>
          </cell>
          <cell r="E246">
            <v>0.39144100000000004</v>
          </cell>
        </row>
        <row r="247">
          <cell r="D247" t="str">
            <v>PORTUGAL-Other Earnings Events OPEX, B.T., M$</v>
          </cell>
          <cell r="E247">
            <v>0</v>
          </cell>
        </row>
        <row r="248">
          <cell r="D248" t="str">
            <v>PORTUGAL-Regional Head Office Cost, M$</v>
          </cell>
          <cell r="E248">
            <v>0.73330800000000018</v>
          </cell>
        </row>
        <row r="249">
          <cell r="D249" t="str">
            <v>PORTUGAL-Research &amp; Engineering, M$</v>
          </cell>
          <cell r="E249">
            <v>0.21</v>
          </cell>
        </row>
        <row r="250">
          <cell r="D250" t="str">
            <v>PORTUGAL-Shared Services, Included in Total OPEX, M$</v>
          </cell>
          <cell r="E250">
            <v>1.4771399999999999</v>
          </cell>
        </row>
        <row r="251">
          <cell r="D251" t="str">
            <v>PORTUGAL- TOTAL OPEX, B.T., M$</v>
          </cell>
          <cell r="E251">
            <v>9.9223159841388995</v>
          </cell>
        </row>
        <row r="252">
          <cell r="D252" t="str">
            <v>RUSSIA-Global HQ Cost / Trademark Agreement (Sponsorship Expense), M$</v>
          </cell>
          <cell r="E252">
            <v>0.46080500000000002</v>
          </cell>
        </row>
        <row r="253">
          <cell r="D253" t="str">
            <v>RUSSIA-Other Earnings Events OPEX, B.T., M$</v>
          </cell>
          <cell r="E253">
            <v>0</v>
          </cell>
        </row>
        <row r="254">
          <cell r="D254" t="str">
            <v>RUSSIA-Regional Head Office Cost, M$</v>
          </cell>
          <cell r="E254">
            <v>1.5080030000000002</v>
          </cell>
        </row>
        <row r="255">
          <cell r="D255" t="str">
            <v>RUSSIA-Research &amp; Engineering, M$</v>
          </cell>
          <cell r="E255">
            <v>0</v>
          </cell>
        </row>
        <row r="256">
          <cell r="D256" t="str">
            <v>RUSSIA-Shared Services, Included in Total OPEX, M$</v>
          </cell>
          <cell r="E256">
            <v>3.249593</v>
          </cell>
        </row>
        <row r="257">
          <cell r="D257" t="str">
            <v>RUSSIA- TOTAL OPEX, B.T., M$</v>
          </cell>
          <cell r="E257">
            <v>18.380475000000001</v>
          </cell>
        </row>
        <row r="258">
          <cell r="D258" t="str">
            <v>SLOVAKIA-Global HQ Cost / Trademark Agreement (Sponsorship Expense), M$</v>
          </cell>
          <cell r="E258">
            <v>5.0906999999999994E-2</v>
          </cell>
        </row>
        <row r="259">
          <cell r="D259" t="str">
            <v>SLOVAKIA-Other Earnings Events OPEX, B.T., M$</v>
          </cell>
          <cell r="E259">
            <v>0</v>
          </cell>
        </row>
        <row r="260">
          <cell r="D260" t="str">
            <v>SLOVAKIA-Regional Head Office Cost, M$</v>
          </cell>
          <cell r="E260">
            <v>0.13661500000000001</v>
          </cell>
        </row>
        <row r="261">
          <cell r="D261" t="str">
            <v>SLOVAKIA-Research &amp; Engineering, M$</v>
          </cell>
          <cell r="E261">
            <v>2.2469999999999999E-3</v>
          </cell>
        </row>
        <row r="262">
          <cell r="D262" t="str">
            <v>SLOVAKIA-Shared Services, Included in Total OPEX, M$</v>
          </cell>
          <cell r="E262">
            <v>0.34377699999999989</v>
          </cell>
        </row>
        <row r="263">
          <cell r="D263" t="str">
            <v>SLOVAKIA- TOTAL OPEX, B.T., M$</v>
          </cell>
          <cell r="E263">
            <v>2.1378932500000003</v>
          </cell>
        </row>
        <row r="264">
          <cell r="D264" t="str">
            <v>SPAIN-Global HQ Cost / Trademark Agreement (Sponsorship Expense), M$</v>
          </cell>
          <cell r="E264">
            <v>1.8389709999999999</v>
          </cell>
        </row>
        <row r="265">
          <cell r="D265" t="str">
            <v>SPAIN-Other Earnings Events OPEX, B.T., M$</v>
          </cell>
          <cell r="E265">
            <v>0</v>
          </cell>
        </row>
        <row r="266">
          <cell r="D266" t="str">
            <v>SPAIN-Regional Head Office Cost, M$</v>
          </cell>
          <cell r="E266">
            <v>2.0608049999999998</v>
          </cell>
        </row>
        <row r="267">
          <cell r="D267" t="str">
            <v>SPAIN-Research &amp; Engineering, M$</v>
          </cell>
          <cell r="E267">
            <v>0.60600000000000009</v>
          </cell>
        </row>
        <row r="268">
          <cell r="D268" t="str">
            <v>SPAIN-Shared Services, Included in Total OPEX, M$</v>
          </cell>
          <cell r="E268">
            <v>3.4820829999999998</v>
          </cell>
        </row>
        <row r="269">
          <cell r="D269" t="str">
            <v>SPAIN- TOTAL OPEX, B.T., M$</v>
          </cell>
          <cell r="E269">
            <v>25.761338071324829</v>
          </cell>
        </row>
        <row r="270">
          <cell r="D270" t="str">
            <v>SWEDEN-Global HQ Cost / Trademark Agreement (Sponsorship Expense), M$</v>
          </cell>
          <cell r="E270">
            <v>1.085</v>
          </cell>
        </row>
        <row r="271">
          <cell r="D271" t="str">
            <v>SWEDEN-Other Earnings Events OPEX, B.T., M$</v>
          </cell>
          <cell r="E271">
            <v>0</v>
          </cell>
        </row>
        <row r="272">
          <cell r="D272" t="str">
            <v>SWEDEN-Regional Head Office Cost, M$</v>
          </cell>
          <cell r="E272">
            <v>2.0489999999999999</v>
          </cell>
        </row>
        <row r="273">
          <cell r="D273" t="str">
            <v>SWEDEN-Research &amp; Engineering, M$</v>
          </cell>
          <cell r="E273">
            <v>0.52500000000000002</v>
          </cell>
        </row>
        <row r="274">
          <cell r="D274" t="str">
            <v>SWEDEN-Shared Services, Included in Total OPEX, M$</v>
          </cell>
          <cell r="E274">
            <v>2.1240000000000001</v>
          </cell>
        </row>
        <row r="275">
          <cell r="D275" t="str">
            <v>SWEDEN- TOTAL OPEX, B.T., M$</v>
          </cell>
          <cell r="E275">
            <v>18.495775943943503</v>
          </cell>
        </row>
        <row r="276">
          <cell r="D276" t="str">
            <v>SWITZERLAND-Global HQ Cost / Trademark Agreement (Sponsorship Expense), M$</v>
          </cell>
          <cell r="E276">
            <v>0.35099999999999998</v>
          </cell>
        </row>
        <row r="277">
          <cell r="D277" t="str">
            <v>SWITZERLAND-Other Earnings Events OPEX, B.T., M$</v>
          </cell>
          <cell r="E277">
            <v>0</v>
          </cell>
        </row>
        <row r="278">
          <cell r="D278" t="str">
            <v>SWITZERLAND-Regional Head Office Cost, M$</v>
          </cell>
          <cell r="E278">
            <v>0.41100000000000003</v>
          </cell>
        </row>
        <row r="279">
          <cell r="D279" t="str">
            <v>SWITZERLAND-Research &amp; Engineering, M$</v>
          </cell>
          <cell r="E279">
            <v>0</v>
          </cell>
        </row>
        <row r="280">
          <cell r="D280" t="str">
            <v>SWITZERLAND-Shared Services, Included in Total OPEX, M$</v>
          </cell>
          <cell r="E280">
            <v>1.8210000000000002</v>
          </cell>
        </row>
        <row r="281">
          <cell r="D281" t="str">
            <v>SWITZERLAND- TOTAL OPEX, B.T., M$</v>
          </cell>
          <cell r="E281">
            <v>8.7771996494279989</v>
          </cell>
        </row>
        <row r="282">
          <cell r="D282" t="str">
            <v>TURKEY-Global HQ Cost / Trademark Agreement (Sponsorship Expense), M$</v>
          </cell>
          <cell r="E282">
            <v>1.4364539999999999</v>
          </cell>
        </row>
        <row r="283">
          <cell r="D283" t="str">
            <v>TURKEY-Other Earnings Events OPEX, B.T., M$</v>
          </cell>
          <cell r="E283">
            <v>0</v>
          </cell>
        </row>
        <row r="284">
          <cell r="D284" t="str">
            <v>TURKEY-Regional Head Office Cost, M$</v>
          </cell>
          <cell r="E284">
            <v>3.57</v>
          </cell>
        </row>
        <row r="285">
          <cell r="D285" t="str">
            <v>TURKEY-Research &amp; Engineering, M$</v>
          </cell>
          <cell r="E285">
            <v>0.999</v>
          </cell>
        </row>
        <row r="286">
          <cell r="D286" t="str">
            <v>TURKEY-Shared Services, Included in Total OPEX, M$</v>
          </cell>
          <cell r="E286">
            <v>5.136000000000001</v>
          </cell>
        </row>
        <row r="287">
          <cell r="D287" t="str">
            <v>TURKEY- TOTAL OPEX, B.T., M$</v>
          </cell>
          <cell r="E287">
            <v>28.716236887999997</v>
          </cell>
        </row>
        <row r="288">
          <cell r="D288" t="str">
            <v>UK-Global HQ Cost / Trademark Agreement (Sponsorship Expense), M$</v>
          </cell>
          <cell r="E288">
            <v>9.958000000000002</v>
          </cell>
        </row>
        <row r="289">
          <cell r="D289" t="str">
            <v>UK-Other Earnings Events OPEX, B.T., M$</v>
          </cell>
          <cell r="E289">
            <v>0</v>
          </cell>
        </row>
        <row r="290">
          <cell r="D290" t="str">
            <v>UK-Regional Head Office Cost, M$</v>
          </cell>
          <cell r="E290">
            <v>10.680999999999999</v>
          </cell>
        </row>
        <row r="291">
          <cell r="D291" t="str">
            <v>UK-Research &amp; Engineering, M$</v>
          </cell>
          <cell r="E291">
            <v>4.3330000000000002</v>
          </cell>
        </row>
        <row r="292">
          <cell r="D292" t="str">
            <v>UK-Shared Services, Included in Total OPEX, M$</v>
          </cell>
          <cell r="E292">
            <v>12.986999999999998</v>
          </cell>
        </row>
        <row r="293">
          <cell r="D293" t="str">
            <v>UK- TOTAL OPEX, B.T., M$</v>
          </cell>
          <cell r="E293">
            <v>129.71228991163429</v>
          </cell>
        </row>
        <row r="294">
          <cell r="D294" t="str">
            <v>UKRAINE-Global HQ Cost / Trademark Agreement (Sponsorship Expense), M$</v>
          </cell>
          <cell r="E294">
            <v>0</v>
          </cell>
        </row>
        <row r="295">
          <cell r="D295" t="str">
            <v>UKRAINE-Other Earnings Events OPEX, B.T., M$</v>
          </cell>
          <cell r="E295">
            <v>0</v>
          </cell>
        </row>
        <row r="296">
          <cell r="D296" t="str">
            <v>UKRAINE-Regional Head Office Cost, M$</v>
          </cell>
          <cell r="E296">
            <v>0.379</v>
          </cell>
        </row>
        <row r="297">
          <cell r="D297" t="str">
            <v>UKRAINE-Research &amp; Engineering, M$</v>
          </cell>
          <cell r="E297">
            <v>0</v>
          </cell>
        </row>
        <row r="298">
          <cell r="D298" t="str">
            <v>UKRAINE-Shared Services, Included in Total OPEX, M$</v>
          </cell>
          <cell r="E298">
            <v>0</v>
          </cell>
        </row>
        <row r="299">
          <cell r="D299" t="str">
            <v>UKRAINE- TOTAL OPEX, B.T., M$</v>
          </cell>
          <cell r="E299">
            <v>3.076279</v>
          </cell>
        </row>
        <row r="300">
          <cell r="D300" t="str">
            <v>TRADER - EUROPE-Global HQ Cost / Trademark Agreement (Sponsorship Expense), M$</v>
          </cell>
          <cell r="E300">
            <v>0</v>
          </cell>
        </row>
        <row r="301">
          <cell r="D301" t="str">
            <v>TRADER - EUROPE-Other Earnings Events OPEX, B.T., M$</v>
          </cell>
          <cell r="E301">
            <v>0</v>
          </cell>
        </row>
        <row r="302">
          <cell r="D302" t="str">
            <v>TRADER - EUROPE-Regional Head Office Cost, M$</v>
          </cell>
          <cell r="E302">
            <v>0</v>
          </cell>
        </row>
        <row r="303">
          <cell r="D303" t="str">
            <v>TRADER - EUROPE-Research &amp; Engineering, M$</v>
          </cell>
          <cell r="E303">
            <v>0</v>
          </cell>
        </row>
        <row r="304">
          <cell r="D304" t="str">
            <v>TRADER - EUROPE-Shared Services, Included in Total OPEX, M$</v>
          </cell>
          <cell r="E304">
            <v>0</v>
          </cell>
        </row>
        <row r="305">
          <cell r="D305" t="str">
            <v>TRADER - EUROPE- TOTAL OPEX, B.T., M$</v>
          </cell>
          <cell r="E305">
            <v>71.916330902548538</v>
          </cell>
        </row>
        <row r="306">
          <cell r="D306" t="str">
            <v>HQ - EUROPE-Global HQ Cost / Trademark Agreement (Sponsorship Expense), M$</v>
          </cell>
          <cell r="E306">
            <v>0</v>
          </cell>
        </row>
        <row r="307">
          <cell r="D307" t="str">
            <v>HQ - EUROPE-Other Earnings Events OPEX, B.T., M$</v>
          </cell>
          <cell r="E307">
            <v>0</v>
          </cell>
        </row>
        <row r="308">
          <cell r="D308" t="str">
            <v>HQ - EUROPE-Regional Head Office Cost, M$</v>
          </cell>
          <cell r="E308">
            <v>-2.1</v>
          </cell>
        </row>
        <row r="309">
          <cell r="D309" t="str">
            <v>HQ - EUROPE-Research &amp; Engineering, M$</v>
          </cell>
          <cell r="E309">
            <v>0</v>
          </cell>
        </row>
        <row r="310">
          <cell r="D310" t="str">
            <v>HQ - EUROPE-Shared Services, Included in Total OPEX, M$</v>
          </cell>
          <cell r="E310">
            <v>5</v>
          </cell>
        </row>
        <row r="311">
          <cell r="D311" t="str">
            <v>HQ - EUROPE- TOTAL OPEX, B.T., M$</v>
          </cell>
          <cell r="E311">
            <v>2.9000500000000002</v>
          </cell>
        </row>
        <row r="312">
          <cell r="D312" t="str">
            <v>EUROPE ADJ-Global HQ Cost / Trademark Agreement (Sponsorship Expense), M$</v>
          </cell>
          <cell r="E312">
            <v>0</v>
          </cell>
        </row>
        <row r="313">
          <cell r="D313" t="str">
            <v>EUROPE ADJ-Other Earnings Events OPEX, B.T., M$</v>
          </cell>
          <cell r="E313">
            <v>0</v>
          </cell>
        </row>
        <row r="314">
          <cell r="D314" t="str">
            <v>EUROPE ADJ-Regional Head Office Cost, M$</v>
          </cell>
          <cell r="E314">
            <v>0</v>
          </cell>
        </row>
        <row r="315">
          <cell r="D315" t="str">
            <v>EUROPE ADJ-Research &amp; Engineering, M$</v>
          </cell>
          <cell r="E315">
            <v>0</v>
          </cell>
        </row>
        <row r="316">
          <cell r="D316" t="str">
            <v>EUROPE ADJ-Shared Services, Included in Total OPEX, M$</v>
          </cell>
          <cell r="E316">
            <v>17.812386999999998</v>
          </cell>
        </row>
        <row r="317">
          <cell r="D317" t="str">
            <v>EUROPE ADJ- TOTAL OPEX, B.T., M$</v>
          </cell>
          <cell r="E317">
            <v>-7.2375799999999977</v>
          </cell>
        </row>
        <row r="318">
          <cell r="D318" t="str">
            <v>EAST AFRICA [LS]-Global HQ Cost / Trademark Agreement (Sponsorship Expense), M$</v>
          </cell>
          <cell r="E318">
            <v>0.4</v>
          </cell>
        </row>
        <row r="319">
          <cell r="D319" t="str">
            <v>EAST AFRICA [LS]-Other Earnings Events OPEX, B.T., M$</v>
          </cell>
          <cell r="E319">
            <v>0</v>
          </cell>
        </row>
        <row r="320">
          <cell r="D320" t="str">
            <v>EAST AFRICA [LS]-Regional Head Office Cost, M$</v>
          </cell>
          <cell r="E320">
            <v>0.7</v>
          </cell>
        </row>
        <row r="321">
          <cell r="D321" t="str">
            <v>EAST AFRICA [LS]-Research &amp; Engineering, M$</v>
          </cell>
          <cell r="E321">
            <v>0.1</v>
          </cell>
        </row>
        <row r="322">
          <cell r="D322" t="str">
            <v>EAST AFRICA [LS]-Shared Services, Included in Total OPEX, M$</v>
          </cell>
          <cell r="E322">
            <v>2.2999999999999998</v>
          </cell>
        </row>
        <row r="323">
          <cell r="D323" t="str">
            <v>EAST AFRICA [LS]- TOTAL OPEX, B.T., M$</v>
          </cell>
          <cell r="E323">
            <v>7.1</v>
          </cell>
        </row>
        <row r="324">
          <cell r="D324" t="str">
            <v>EGYPT-Global HQ Cost / Trademark Agreement (Sponsorship Expense), M$</v>
          </cell>
          <cell r="E324">
            <v>3.9</v>
          </cell>
        </row>
        <row r="325">
          <cell r="D325" t="str">
            <v>EGYPT-Other Earnings Events OPEX, B.T., M$</v>
          </cell>
          <cell r="E325">
            <v>0</v>
          </cell>
        </row>
        <row r="326">
          <cell r="D326" t="str">
            <v>EGYPT-Regional Head Office Cost, M$</v>
          </cell>
          <cell r="E326">
            <v>5.9</v>
          </cell>
        </row>
        <row r="327">
          <cell r="D327" t="str">
            <v>EGYPT-Research &amp; Engineering, M$</v>
          </cell>
          <cell r="E327">
            <v>2.5</v>
          </cell>
        </row>
        <row r="328">
          <cell r="D328" t="str">
            <v>EGYPT-Shared Services, Included in Total OPEX, M$</v>
          </cell>
          <cell r="E328">
            <v>6.7</v>
          </cell>
        </row>
        <row r="329">
          <cell r="D329" t="str">
            <v>EGYPT- TOTAL OPEX, B.T., M$</v>
          </cell>
          <cell r="E329">
            <v>35.1</v>
          </cell>
        </row>
        <row r="330">
          <cell r="D330" t="str">
            <v>MASI-Global HQ Cost / Trademark Agreement (Sponsorship Expense), M$</v>
          </cell>
          <cell r="E330">
            <v>0.9</v>
          </cell>
        </row>
        <row r="331">
          <cell r="D331" t="str">
            <v>MASI-Other Earnings Events OPEX, B.T., M$</v>
          </cell>
          <cell r="E331">
            <v>0</v>
          </cell>
        </row>
        <row r="332">
          <cell r="D332" t="str">
            <v>MASI-Regional Head Office Cost, M$</v>
          </cell>
          <cell r="E332">
            <v>1</v>
          </cell>
        </row>
        <row r="333">
          <cell r="D333" t="str">
            <v>MASI-Research &amp; Engineering, M$</v>
          </cell>
          <cell r="E333">
            <v>0.2</v>
          </cell>
        </row>
        <row r="334">
          <cell r="D334" t="str">
            <v>MASI-Shared Services, Included in Total OPEX, M$</v>
          </cell>
          <cell r="E334">
            <v>2</v>
          </cell>
        </row>
        <row r="335">
          <cell r="D335" t="str">
            <v>MASI- TOTAL OPEX, B.T., M$</v>
          </cell>
          <cell r="E335">
            <v>6.6</v>
          </cell>
        </row>
        <row r="336">
          <cell r="D336" t="str">
            <v>MIDDLE EAST [LS]-Global HQ Cost / Trademark Agreement (Sponsorship Expense), M$</v>
          </cell>
          <cell r="E336">
            <v>0.8</v>
          </cell>
        </row>
        <row r="337">
          <cell r="D337" t="str">
            <v>MIDDLE EAST [LS]-Other Earnings Events OPEX, B.T., M$</v>
          </cell>
          <cell r="E337">
            <v>0</v>
          </cell>
        </row>
        <row r="338">
          <cell r="D338" t="str">
            <v>MIDDLE EAST [LS]-Regional Head Office Cost, M$</v>
          </cell>
          <cell r="E338">
            <v>0.6</v>
          </cell>
        </row>
        <row r="339">
          <cell r="D339" t="str">
            <v>MIDDLE EAST [LS]-Research &amp; Engineering, M$</v>
          </cell>
          <cell r="E339">
            <v>0.3</v>
          </cell>
        </row>
        <row r="340">
          <cell r="D340" t="str">
            <v>MIDDLE EAST [LS]-Shared Services, Included in Total OPEX, M$</v>
          </cell>
          <cell r="E340">
            <v>2.5</v>
          </cell>
        </row>
        <row r="341">
          <cell r="D341" t="str">
            <v>MIDDLE EAST [LS]- TOTAL OPEX, B.T., M$</v>
          </cell>
          <cell r="E341">
            <v>12.8</v>
          </cell>
        </row>
        <row r="342">
          <cell r="D342" t="str">
            <v>MOROCCO-Global HQ Cost / Trademark Agreement (Sponsorship Expense), M$</v>
          </cell>
          <cell r="E342">
            <v>0.3</v>
          </cell>
        </row>
        <row r="343">
          <cell r="D343" t="str">
            <v>MOROCCO-Other Earnings Events OPEX, B.T., M$</v>
          </cell>
          <cell r="E343">
            <v>0</v>
          </cell>
        </row>
        <row r="344">
          <cell r="D344" t="str">
            <v>MOROCCO-Regional Head Office Cost, M$</v>
          </cell>
          <cell r="E344">
            <v>0.5</v>
          </cell>
        </row>
        <row r="345">
          <cell r="D345" t="str">
            <v>MOROCCO-Research &amp; Engineering, M$</v>
          </cell>
          <cell r="E345">
            <v>0</v>
          </cell>
        </row>
        <row r="346">
          <cell r="D346" t="str">
            <v>MOROCCO-Shared Services, Included in Total OPEX, M$</v>
          </cell>
          <cell r="E346">
            <v>1.5</v>
          </cell>
        </row>
        <row r="347">
          <cell r="D347" t="str">
            <v>MOROCCO- TOTAL OPEX, B.T., M$</v>
          </cell>
          <cell r="E347">
            <v>5.3</v>
          </cell>
        </row>
        <row r="348">
          <cell r="D348" t="str">
            <v>NIGERIA-Global HQ Cost / Trademark Agreement (Sponsorship Expense), M$</v>
          </cell>
          <cell r="E348">
            <v>0.6</v>
          </cell>
        </row>
        <row r="349">
          <cell r="D349" t="str">
            <v>NIGERIA-Other Earnings Events OPEX, B.T., M$</v>
          </cell>
          <cell r="E349">
            <v>0</v>
          </cell>
        </row>
        <row r="350">
          <cell r="D350" t="str">
            <v>NIGERIA-Regional Head Office Cost, M$</v>
          </cell>
          <cell r="E350">
            <v>0.8</v>
          </cell>
        </row>
        <row r="351">
          <cell r="D351" t="str">
            <v>NIGERIA-Research &amp; Engineering, M$</v>
          </cell>
          <cell r="E351">
            <v>0.2</v>
          </cell>
        </row>
        <row r="352">
          <cell r="D352" t="str">
            <v>NIGERIA-Shared Services, Included in Total OPEX, M$</v>
          </cell>
          <cell r="E352">
            <v>5.7</v>
          </cell>
        </row>
        <row r="353">
          <cell r="D353" t="str">
            <v>NIGERIA- TOTAL OPEX, B.T., M$</v>
          </cell>
          <cell r="E353">
            <v>12.3</v>
          </cell>
        </row>
        <row r="354">
          <cell r="D354" t="str">
            <v>SOUTH AFRICA-Global HQ Cost / Trademark Agreement (Sponsorship Expense), M$</v>
          </cell>
          <cell r="E354">
            <v>0.2</v>
          </cell>
        </row>
        <row r="355">
          <cell r="D355" t="str">
            <v>SOUTH AFRICA-Other Earnings Events OPEX, B.T., M$</v>
          </cell>
          <cell r="E355">
            <v>0</v>
          </cell>
        </row>
        <row r="356">
          <cell r="D356" t="str">
            <v>SOUTH AFRICA-Regional Head Office Cost, M$</v>
          </cell>
          <cell r="E356">
            <v>0.1</v>
          </cell>
        </row>
        <row r="357">
          <cell r="D357" t="str">
            <v>SOUTH AFRICA-Research &amp; Engineering, M$</v>
          </cell>
          <cell r="E357">
            <v>0</v>
          </cell>
        </row>
        <row r="358">
          <cell r="D358" t="str">
            <v>SOUTH AFRICA-Shared Services, Included in Total OPEX, M$</v>
          </cell>
          <cell r="E358">
            <v>0.5</v>
          </cell>
        </row>
        <row r="359">
          <cell r="D359" t="str">
            <v>SOUTH AFRICA- TOTAL OPEX, B.T., M$</v>
          </cell>
          <cell r="E359">
            <v>2.7</v>
          </cell>
        </row>
        <row r="360">
          <cell r="D360" t="str">
            <v>SOUTHERN AFRICA [LS]-Global HQ Cost / Trademark Agreement (Sponsorship Expense), M$</v>
          </cell>
          <cell r="E360">
            <v>0.1</v>
          </cell>
        </row>
        <row r="361">
          <cell r="D361" t="str">
            <v>SOUTHERN AFRICA [LS]-Other Earnings Events OPEX, B.T., M$</v>
          </cell>
          <cell r="E361">
            <v>0</v>
          </cell>
        </row>
        <row r="362">
          <cell r="D362" t="str">
            <v>SOUTHERN AFRICA [LS]-Regional Head Office Cost, M$</v>
          </cell>
          <cell r="E362">
            <v>0.1</v>
          </cell>
        </row>
        <row r="363">
          <cell r="D363" t="str">
            <v>SOUTHERN AFRICA [LS]-Research &amp; Engineering, M$</v>
          </cell>
          <cell r="E363">
            <v>0</v>
          </cell>
        </row>
        <row r="364">
          <cell r="D364" t="str">
            <v>SOUTHERN AFRICA [LS]-Shared Services, Included in Total OPEX, M$</v>
          </cell>
          <cell r="E364">
            <v>0.2</v>
          </cell>
        </row>
        <row r="365">
          <cell r="D365" t="str">
            <v>SOUTHERN AFRICA [LS]- TOTAL OPEX, B.T., M$</v>
          </cell>
          <cell r="E365">
            <v>1.5</v>
          </cell>
        </row>
        <row r="366">
          <cell r="D366" t="str">
            <v>TUNISIA-Global HQ Cost / Trademark Agreement (Sponsorship Expense), M$</v>
          </cell>
          <cell r="E366">
            <v>0.6</v>
          </cell>
        </row>
        <row r="367">
          <cell r="D367" t="str">
            <v>TUNISIA-Other Earnings Events OPEX, B.T., M$</v>
          </cell>
          <cell r="E367">
            <v>0</v>
          </cell>
        </row>
        <row r="368">
          <cell r="D368" t="str">
            <v>TUNISIA-Regional Head Office Cost, M$</v>
          </cell>
          <cell r="E368">
            <v>0.8</v>
          </cell>
        </row>
        <row r="369">
          <cell r="D369" t="str">
            <v>TUNISIA-Research &amp; Engineering, M$</v>
          </cell>
          <cell r="E369">
            <v>0.3</v>
          </cell>
        </row>
        <row r="370">
          <cell r="D370" t="str">
            <v>TUNISIA-Shared Services, Included in Total OPEX, M$</v>
          </cell>
          <cell r="E370">
            <v>2.2000000000000002</v>
          </cell>
        </row>
        <row r="371">
          <cell r="D371" t="str">
            <v>TUNISIA- TOTAL OPEX, B.T., M$</v>
          </cell>
          <cell r="E371">
            <v>9.5</v>
          </cell>
        </row>
        <row r="372">
          <cell r="D372" t="str">
            <v>WEST AFRICA [LS]-Global HQ Cost / Trademark Agreement (Sponsorship Expense), M$</v>
          </cell>
          <cell r="E372">
            <v>0.9</v>
          </cell>
        </row>
        <row r="373">
          <cell r="D373" t="str">
            <v>WEST AFRICA [LS]-Other Earnings Events OPEX, B.T., M$</v>
          </cell>
          <cell r="E373">
            <v>0</v>
          </cell>
        </row>
        <row r="374">
          <cell r="D374" t="str">
            <v>WEST AFRICA [LS]-Regional Head Office Cost, M$</v>
          </cell>
          <cell r="E374">
            <v>1</v>
          </cell>
        </row>
        <row r="375">
          <cell r="D375" t="str">
            <v>WEST AFRICA [LS]-Research &amp; Engineering, M$</v>
          </cell>
          <cell r="E375">
            <v>0.2</v>
          </cell>
        </row>
        <row r="376">
          <cell r="D376" t="str">
            <v>WEST AFRICA [LS]-Shared Services, Included in Total OPEX, M$</v>
          </cell>
          <cell r="E376">
            <v>4.7</v>
          </cell>
        </row>
        <row r="377">
          <cell r="D377" t="str">
            <v>WEST AFRICA [LS]- TOTAL OPEX, B.T., M$</v>
          </cell>
          <cell r="E377">
            <v>17.3</v>
          </cell>
        </row>
        <row r="378">
          <cell r="D378" t="str">
            <v>HQ - AME-Global HQ Cost / Trademark Agreement (Sponsorship Expense), M$</v>
          </cell>
          <cell r="E378">
            <v>0</v>
          </cell>
        </row>
        <row r="379">
          <cell r="D379" t="str">
            <v>HQ - AME-Other Earnings Events OPEX, B.T., M$</v>
          </cell>
          <cell r="E379">
            <v>0</v>
          </cell>
        </row>
        <row r="380">
          <cell r="D380" t="str">
            <v>HQ - AME-Regional Head Office Cost, M$</v>
          </cell>
          <cell r="E380">
            <v>0</v>
          </cell>
        </row>
        <row r="381">
          <cell r="D381" t="str">
            <v>HQ - AME-Research &amp; Engineering, M$</v>
          </cell>
          <cell r="E381">
            <v>0</v>
          </cell>
        </row>
        <row r="382">
          <cell r="D382" t="str">
            <v>HQ - AME-Shared Services, Included in Total OPEX, M$</v>
          </cell>
          <cell r="E382">
            <v>0</v>
          </cell>
        </row>
        <row r="383">
          <cell r="D383" t="str">
            <v>HQ - AME- TOTAL OPEX, B.T., M$</v>
          </cell>
          <cell r="E383">
            <v>0</v>
          </cell>
        </row>
        <row r="384">
          <cell r="D384" t="str">
            <v>AFRICA / MIDDLE EAST ADJ-Global HQ Cost / Trademark Agreement (Sponsorship Expense), M$</v>
          </cell>
          <cell r="E384">
            <v>0</v>
          </cell>
        </row>
        <row r="385">
          <cell r="D385" t="str">
            <v>AFRICA / MIDDLE EAST ADJ-Other Earnings Events OPEX, B.T., M$</v>
          </cell>
          <cell r="E385">
            <v>-0.1</v>
          </cell>
        </row>
        <row r="386">
          <cell r="D386" t="str">
            <v>AFRICA / MIDDLE EAST ADJ-Regional Head Office Cost, M$</v>
          </cell>
          <cell r="E386">
            <v>0</v>
          </cell>
        </row>
        <row r="387">
          <cell r="D387" t="str">
            <v>AFRICA / MIDDLE EAST ADJ-Research &amp; Engineering, M$</v>
          </cell>
          <cell r="E387">
            <v>0</v>
          </cell>
        </row>
        <row r="388">
          <cell r="D388" t="str">
            <v>AFRICA / MIDDLE EAST ADJ-Shared Services, Included in Total OPEX, M$</v>
          </cell>
          <cell r="E388">
            <v>3.3</v>
          </cell>
        </row>
        <row r="389">
          <cell r="D389" t="str">
            <v>AFRICA / MIDDLE EAST ADJ- TOTAL OPEX, B.T., M$</v>
          </cell>
          <cell r="E389">
            <v>3.4539999999999997</v>
          </cell>
        </row>
        <row r="390">
          <cell r="D390" t="str">
            <v>AUSTRALIA-Global HQ Cost / Trademark Agreement (Sponsorship Expense), M$</v>
          </cell>
          <cell r="E390">
            <v>3.9717999999999996</v>
          </cell>
        </row>
        <row r="391">
          <cell r="D391" t="str">
            <v>AUSTRALIA-Other Earnings Events OPEX, B.T., M$</v>
          </cell>
          <cell r="E391">
            <v>0</v>
          </cell>
        </row>
        <row r="392">
          <cell r="D392" t="str">
            <v>AUSTRALIA-Regional Head Office Cost, M$</v>
          </cell>
          <cell r="E392">
            <v>3.0774377212076276</v>
          </cell>
        </row>
        <row r="393">
          <cell r="D393" t="str">
            <v>AUSTRALIA-Research &amp; Engineering, M$</v>
          </cell>
          <cell r="E393">
            <v>2.0340000000000003</v>
          </cell>
        </row>
        <row r="394">
          <cell r="D394" t="str">
            <v>AUSTRALIA-Shared Services, Included in Total OPEX, M$</v>
          </cell>
          <cell r="E394">
            <v>7.6806769999999984</v>
          </cell>
        </row>
        <row r="395">
          <cell r="D395" t="str">
            <v>AUSTRALIA- TOTAL OPEX, B.T., M$</v>
          </cell>
          <cell r="E395">
            <v>123.03463125783767</v>
          </cell>
        </row>
        <row r="396">
          <cell r="D396" t="str">
            <v>BANGLADESH-Global HQ Cost / Trademark Agreement (Sponsorship Expense), M$</v>
          </cell>
          <cell r="E396">
            <v>0</v>
          </cell>
        </row>
        <row r="397">
          <cell r="D397" t="str">
            <v>BANGLADESH-Other Earnings Events OPEX, B.T., M$</v>
          </cell>
          <cell r="E397">
            <v>0</v>
          </cell>
        </row>
        <row r="398">
          <cell r="D398" t="str">
            <v>BANGLADESH-Regional Head Office Cost, M$</v>
          </cell>
          <cell r="E398">
            <v>0</v>
          </cell>
        </row>
        <row r="399">
          <cell r="D399" t="str">
            <v>BANGLADESH-Research &amp; Engineering, M$</v>
          </cell>
          <cell r="E399">
            <v>0</v>
          </cell>
        </row>
        <row r="400">
          <cell r="D400" t="str">
            <v>BANGLADESH-Shared Services, Included in Total OPEX, M$</v>
          </cell>
          <cell r="E400">
            <v>0</v>
          </cell>
        </row>
        <row r="401">
          <cell r="D401" t="str">
            <v>BANGLADESH- TOTAL OPEX, B.T., M$</v>
          </cell>
          <cell r="E401">
            <v>0</v>
          </cell>
        </row>
        <row r="402">
          <cell r="D402" t="str">
            <v>CHINA-Global HQ Cost / Trademark Agreement (Sponsorship Expense), M$</v>
          </cell>
          <cell r="E402">
            <v>4.7469999999999999</v>
          </cell>
        </row>
        <row r="403">
          <cell r="D403" t="str">
            <v>CHINA-Other Earnings Events OPEX, B.T., M$</v>
          </cell>
          <cell r="E403">
            <v>0</v>
          </cell>
        </row>
        <row r="404">
          <cell r="D404" t="str">
            <v>CHINA-Regional Head Office Cost, M$</v>
          </cell>
          <cell r="E404">
            <v>4.6347792277432642</v>
          </cell>
        </row>
        <row r="405">
          <cell r="D405" t="str">
            <v>CHINA-Research &amp; Engineering, M$</v>
          </cell>
          <cell r="E405">
            <v>0.58699999999999997</v>
          </cell>
        </row>
        <row r="406">
          <cell r="D406" t="str">
            <v>CHINA-Shared Services, Included in Total OPEX, M$</v>
          </cell>
          <cell r="E406">
            <v>15.635491000009658</v>
          </cell>
        </row>
        <row r="407">
          <cell r="D407" t="str">
            <v>CHINA- TOTAL OPEX, B.T., M$</v>
          </cell>
          <cell r="E407">
            <v>74.842528081388082</v>
          </cell>
        </row>
        <row r="408">
          <cell r="D408" t="str">
            <v>GUAM-Global HQ Cost / Trademark Agreement (Sponsorship Expense), M$</v>
          </cell>
          <cell r="E408">
            <v>1E-3</v>
          </cell>
        </row>
        <row r="409">
          <cell r="D409" t="str">
            <v>GUAM-Other Earnings Events OPEX, B.T., M$</v>
          </cell>
          <cell r="E409">
            <v>0</v>
          </cell>
        </row>
        <row r="410">
          <cell r="D410" t="str">
            <v>GUAM-Regional Head Office Cost, M$</v>
          </cell>
          <cell r="E410">
            <v>0</v>
          </cell>
        </row>
        <row r="411">
          <cell r="D411" t="str">
            <v>GUAM-Research &amp; Engineering, M$</v>
          </cell>
          <cell r="E411">
            <v>0.125</v>
          </cell>
        </row>
        <row r="412">
          <cell r="D412" t="str">
            <v>GUAM-Shared Services, Included in Total OPEX, M$</v>
          </cell>
          <cell r="E412">
            <v>0.3251</v>
          </cell>
        </row>
        <row r="413">
          <cell r="D413" t="str">
            <v>GUAM- TOTAL OPEX, B.T., M$</v>
          </cell>
          <cell r="E413">
            <v>1.9091000372999998</v>
          </cell>
        </row>
        <row r="414">
          <cell r="D414" t="str">
            <v>INDIA-Global HQ Cost / Trademark Agreement (Sponsorship Expense), M$</v>
          </cell>
          <cell r="E414">
            <v>0.63200000000000012</v>
          </cell>
        </row>
        <row r="415">
          <cell r="D415" t="str">
            <v>INDIA-Other Earnings Events OPEX, B.T., M$</v>
          </cell>
          <cell r="E415">
            <v>0</v>
          </cell>
        </row>
        <row r="416">
          <cell r="D416" t="str">
            <v>INDIA-Regional Head Office Cost, M$</v>
          </cell>
          <cell r="E416">
            <v>0.83611241739170272</v>
          </cell>
        </row>
        <row r="417">
          <cell r="D417" t="str">
            <v>INDIA-Research &amp; Engineering, M$</v>
          </cell>
          <cell r="E417">
            <v>0</v>
          </cell>
        </row>
        <row r="418">
          <cell r="D418" t="str">
            <v>INDIA-Shared Services, Included in Total OPEX, M$</v>
          </cell>
          <cell r="E418">
            <v>2.9059999999999997</v>
          </cell>
        </row>
        <row r="419">
          <cell r="D419" t="str">
            <v>INDIA- TOTAL OPEX, B.T., M$</v>
          </cell>
          <cell r="E419">
            <v>14.4837674173917</v>
          </cell>
        </row>
        <row r="420">
          <cell r="D420" t="str">
            <v>INDONESIA-Global HQ Cost / Trademark Agreement (Sponsorship Expense), M$</v>
          </cell>
          <cell r="E420">
            <v>0.315</v>
          </cell>
        </row>
        <row r="421">
          <cell r="D421" t="str">
            <v>INDONESIA-Other Earnings Events OPEX, B.T., M$</v>
          </cell>
          <cell r="E421">
            <v>0</v>
          </cell>
        </row>
        <row r="422">
          <cell r="D422" t="str">
            <v>INDONESIA-Regional Head Office Cost, M$</v>
          </cell>
          <cell r="E422">
            <v>0.61078007207648166</v>
          </cell>
        </row>
        <row r="423">
          <cell r="D423" t="str">
            <v>INDONESIA-Research &amp; Engineering, M$</v>
          </cell>
          <cell r="E423">
            <v>0.69799999999999995</v>
          </cell>
        </row>
        <row r="424">
          <cell r="D424" t="str">
            <v>INDONESIA-Shared Services, Included in Total OPEX, M$</v>
          </cell>
          <cell r="E424">
            <v>1.2952929632921553</v>
          </cell>
        </row>
        <row r="425">
          <cell r="D425" t="str">
            <v>INDONESIA- TOTAL OPEX, B.T., M$</v>
          </cell>
          <cell r="E425">
            <v>9.8615519517277814</v>
          </cell>
        </row>
        <row r="426">
          <cell r="D426" t="str">
            <v>JAPAN-Global HQ Cost / Trademark Agreement (Sponsorship Expense), M$</v>
          </cell>
          <cell r="E426">
            <v>12.542</v>
          </cell>
        </row>
        <row r="427">
          <cell r="D427" t="str">
            <v>JAPAN-Other Earnings Events OPEX, B.T., M$</v>
          </cell>
          <cell r="E427">
            <v>1.548704933824772</v>
          </cell>
        </row>
        <row r="428">
          <cell r="D428" t="str">
            <v>JAPAN-Regional Head Office Cost, M$</v>
          </cell>
          <cell r="E428">
            <v>5.6302290434369526</v>
          </cell>
        </row>
        <row r="429">
          <cell r="D429" t="str">
            <v>JAPAN-Research &amp; Engineering, M$</v>
          </cell>
          <cell r="E429">
            <v>4.0139999999999993</v>
          </cell>
        </row>
        <row r="430">
          <cell r="D430" t="str">
            <v>JAPAN-Shared Services, Included in Total OPEX, M$</v>
          </cell>
          <cell r="E430">
            <v>36.022300000000001</v>
          </cell>
        </row>
        <row r="431">
          <cell r="D431" t="str">
            <v>JAPAN- TOTAL OPEX, B.T., M$</v>
          </cell>
          <cell r="E431">
            <v>154.57218370015011</v>
          </cell>
        </row>
        <row r="432">
          <cell r="D432" t="str">
            <v>KOREA-Global HQ Cost / Trademark Agreement (Sponsorship Expense), M$</v>
          </cell>
          <cell r="E432">
            <v>1.2290000000000001</v>
          </cell>
        </row>
        <row r="433">
          <cell r="D433" t="str">
            <v>KOREA-Other Earnings Events OPEX, B.T., M$</v>
          </cell>
          <cell r="E433">
            <v>0</v>
          </cell>
        </row>
        <row r="434">
          <cell r="D434" t="str">
            <v>KOREA-Regional Head Office Cost, M$</v>
          </cell>
          <cell r="E434">
            <v>1.544</v>
          </cell>
        </row>
        <row r="435">
          <cell r="D435" t="str">
            <v>KOREA-Research &amp; Engineering, M$</v>
          </cell>
          <cell r="E435">
            <v>0</v>
          </cell>
        </row>
        <row r="436">
          <cell r="D436" t="str">
            <v>KOREA-Shared Services, Included in Total OPEX, M$</v>
          </cell>
          <cell r="E436">
            <v>1.4019999999999999</v>
          </cell>
        </row>
        <row r="437">
          <cell r="D437" t="str">
            <v>KOREA- TOTAL OPEX, B.T., M$</v>
          </cell>
          <cell r="E437">
            <v>12.776710000000001</v>
          </cell>
        </row>
        <row r="438">
          <cell r="D438" t="str">
            <v>MALAYSIA-Global HQ Cost / Trademark Agreement (Sponsorship Expense), M$</v>
          </cell>
          <cell r="E438">
            <v>1.1060000000000001</v>
          </cell>
        </row>
        <row r="439">
          <cell r="D439" t="str">
            <v>MALAYSIA-Other Earnings Events OPEX, B.T., M$</v>
          </cell>
          <cell r="E439">
            <v>0</v>
          </cell>
        </row>
        <row r="440">
          <cell r="D440" t="str">
            <v>MALAYSIA-Regional Head Office Cost, M$</v>
          </cell>
          <cell r="E440">
            <v>1.2133245952393932</v>
          </cell>
        </row>
        <row r="441">
          <cell r="D441" t="str">
            <v>MALAYSIA-Research &amp; Engineering, M$</v>
          </cell>
          <cell r="E441">
            <v>0.62900000000000011</v>
          </cell>
        </row>
        <row r="442">
          <cell r="D442" t="str">
            <v>MALAYSIA-Shared Services, Included in Total OPEX, M$</v>
          </cell>
          <cell r="E442">
            <v>2.1553184210526317</v>
          </cell>
        </row>
        <row r="443">
          <cell r="D443" t="str">
            <v>MALAYSIA- TOTAL OPEX, B.T., M$</v>
          </cell>
          <cell r="E443">
            <v>12.164802667532157</v>
          </cell>
        </row>
        <row r="444">
          <cell r="D444" t="str">
            <v>NEW ZEALAND-Global HQ Cost / Trademark Agreement (Sponsorship Expense), M$</v>
          </cell>
          <cell r="E444">
            <v>0.27299999999999996</v>
          </cell>
        </row>
        <row r="445">
          <cell r="D445" t="str">
            <v>NEW ZEALAND-Other Earnings Events OPEX, B.T., M$</v>
          </cell>
          <cell r="E445">
            <v>3.4895522388059717</v>
          </cell>
        </row>
        <row r="446">
          <cell r="D446" t="str">
            <v>NEW ZEALAND-Regional Head Office Cost, M$</v>
          </cell>
          <cell r="E446">
            <v>0.3463957320358525</v>
          </cell>
        </row>
        <row r="447">
          <cell r="D447" t="str">
            <v>NEW ZEALAND-Research &amp; Engineering, M$</v>
          </cell>
          <cell r="E447">
            <v>0.222</v>
          </cell>
        </row>
        <row r="448">
          <cell r="D448" t="str">
            <v>NEW ZEALAND-Shared Services, Included in Total OPEX, M$</v>
          </cell>
          <cell r="E448">
            <v>2.1275999999999997</v>
          </cell>
        </row>
        <row r="449">
          <cell r="D449" t="str">
            <v>NEW ZEALAND- TOTAL OPEX, B.T., M$</v>
          </cell>
          <cell r="E449">
            <v>13.006007806006656</v>
          </cell>
        </row>
        <row r="450">
          <cell r="D450" t="str">
            <v>PACIFIC ISLANDS-Global HQ Cost / Trademark Agreement (Sponsorship Expense), M$</v>
          </cell>
          <cell r="E450">
            <v>0</v>
          </cell>
        </row>
        <row r="451">
          <cell r="D451" t="str">
            <v>PACIFIC ISLANDS-Other Earnings Events OPEX, B.T., M$</v>
          </cell>
          <cell r="E451">
            <v>0</v>
          </cell>
        </row>
        <row r="452">
          <cell r="D452" t="str">
            <v>PACIFIC ISLANDS-Regional Head Office Cost, M$</v>
          </cell>
          <cell r="E452">
            <v>0</v>
          </cell>
        </row>
        <row r="453">
          <cell r="D453" t="str">
            <v>PACIFIC ISLANDS-Research &amp; Engineering, M$</v>
          </cell>
          <cell r="E453">
            <v>0</v>
          </cell>
        </row>
        <row r="454">
          <cell r="D454" t="str">
            <v>PACIFIC ISLANDS-Shared Services, Included in Total OPEX, M$</v>
          </cell>
          <cell r="E454">
            <v>0</v>
          </cell>
        </row>
        <row r="455">
          <cell r="D455" t="str">
            <v>PACIFIC ISLANDS- TOTAL OPEX, B.T., M$</v>
          </cell>
          <cell r="E455">
            <v>1.2509999999999999</v>
          </cell>
        </row>
        <row r="456">
          <cell r="D456" t="str">
            <v>PAKISTAN-Global HQ Cost / Trademark Agreement (Sponsorship Expense), M$</v>
          </cell>
          <cell r="E456">
            <v>0.13500000000000001</v>
          </cell>
        </row>
        <row r="457">
          <cell r="D457" t="str">
            <v>PAKISTAN-Other Earnings Events OPEX, B.T., M$</v>
          </cell>
          <cell r="E457">
            <v>0</v>
          </cell>
        </row>
        <row r="458">
          <cell r="D458" t="str">
            <v>PAKISTAN-Regional Head Office Cost, M$</v>
          </cell>
          <cell r="E458">
            <v>0.16860319868941215</v>
          </cell>
        </row>
        <row r="459">
          <cell r="D459" t="str">
            <v>PAKISTAN-Research &amp; Engineering, M$</v>
          </cell>
          <cell r="E459">
            <v>0</v>
          </cell>
        </row>
        <row r="460">
          <cell r="D460" t="str">
            <v>PAKISTAN-Shared Services, Included in Total OPEX, M$</v>
          </cell>
          <cell r="E460">
            <v>0.50600000000000001</v>
          </cell>
        </row>
        <row r="461">
          <cell r="D461" t="str">
            <v>PAKISTAN- TOTAL OPEX, B.T., M$</v>
          </cell>
          <cell r="E461">
            <v>2.8648184373211567</v>
          </cell>
        </row>
        <row r="462">
          <cell r="D462" t="str">
            <v>PHILIPPINES-Global HQ Cost / Trademark Agreement (Sponsorship Expense), M$</v>
          </cell>
          <cell r="E462">
            <v>9.1000000000000011E-2</v>
          </cell>
        </row>
        <row r="463">
          <cell r="D463" t="str">
            <v>PHILIPPINES-Other Earnings Events OPEX, B.T., M$</v>
          </cell>
          <cell r="E463">
            <v>0</v>
          </cell>
        </row>
        <row r="464">
          <cell r="D464" t="str">
            <v>PHILIPPINES-Regional Head Office Cost, M$</v>
          </cell>
          <cell r="E464">
            <v>0.129</v>
          </cell>
        </row>
        <row r="465">
          <cell r="D465" t="str">
            <v>PHILIPPINES-Research &amp; Engineering, M$</v>
          </cell>
          <cell r="E465">
            <v>6.3E-2</v>
          </cell>
        </row>
        <row r="466">
          <cell r="D466" t="str">
            <v>PHILIPPINES-Shared Services, Included in Total OPEX, M$</v>
          </cell>
          <cell r="E466">
            <v>0.2792</v>
          </cell>
        </row>
        <row r="467">
          <cell r="D467" t="str">
            <v>PHILIPPINES- TOTAL OPEX, B.T., M$</v>
          </cell>
          <cell r="E467">
            <v>1.9942619450000001</v>
          </cell>
        </row>
        <row r="468">
          <cell r="D468" t="str">
            <v>SINGAPORE-Global HQ Cost / Trademark Agreement (Sponsorship Expense), M$</v>
          </cell>
          <cell r="E468">
            <v>3.8659999999999997</v>
          </cell>
        </row>
        <row r="469">
          <cell r="D469" t="str">
            <v>SINGAPORE-Other Earnings Events OPEX, B.T., M$</v>
          </cell>
          <cell r="E469">
            <v>0</v>
          </cell>
        </row>
        <row r="470">
          <cell r="D470" t="str">
            <v>SINGAPORE-Regional Head Office Cost, M$</v>
          </cell>
          <cell r="E470">
            <v>4.7984595492590714</v>
          </cell>
        </row>
        <row r="471">
          <cell r="D471" t="str">
            <v>SINGAPORE-Research &amp; Engineering, M$</v>
          </cell>
          <cell r="E471">
            <v>2.0039999999999996</v>
          </cell>
        </row>
        <row r="472">
          <cell r="D472" t="str">
            <v>SINGAPORE-Shared Services, Included in Total OPEX, M$</v>
          </cell>
          <cell r="E472">
            <v>4.7096729641769768</v>
          </cell>
        </row>
        <row r="473">
          <cell r="D473" t="str">
            <v>SINGAPORE- TOTAL OPEX, B.T., M$</v>
          </cell>
          <cell r="E473">
            <v>31.299641336362612</v>
          </cell>
        </row>
        <row r="474">
          <cell r="D474" t="str">
            <v>TAIWAN-Global HQ Cost / Trademark Agreement (Sponsorship Expense), M$</v>
          </cell>
          <cell r="E474">
            <v>1.0979999999999999</v>
          </cell>
        </row>
        <row r="475">
          <cell r="D475" t="str">
            <v>TAIWAN-Other Earnings Events OPEX, B.T., M$</v>
          </cell>
          <cell r="E475">
            <v>0</v>
          </cell>
        </row>
        <row r="476">
          <cell r="D476" t="str">
            <v>TAIWAN-Regional Head Office Cost, M$</v>
          </cell>
          <cell r="E476">
            <v>1.0087002619446295</v>
          </cell>
        </row>
        <row r="477">
          <cell r="D477" t="str">
            <v>TAIWAN-Research &amp; Engineering, M$</v>
          </cell>
          <cell r="E477">
            <v>0.45600000000000002</v>
          </cell>
        </row>
        <row r="478">
          <cell r="D478" t="str">
            <v>TAIWAN-Shared Services, Included in Total OPEX, M$</v>
          </cell>
          <cell r="E478">
            <v>2.6332999999999993</v>
          </cell>
        </row>
        <row r="479">
          <cell r="D479" t="str">
            <v>TAIWAN- TOTAL OPEX, B.T., M$</v>
          </cell>
          <cell r="E479">
            <v>13.746867283733815</v>
          </cell>
        </row>
        <row r="480">
          <cell r="D480" t="str">
            <v>THAILAND-Global HQ Cost / Trademark Agreement (Sponsorship Expense), M$</v>
          </cell>
          <cell r="E480">
            <v>1.405</v>
          </cell>
        </row>
        <row r="481">
          <cell r="D481" t="str">
            <v>THAILAND-Other Earnings Events OPEX, B.T., M$</v>
          </cell>
          <cell r="E481">
            <v>0</v>
          </cell>
        </row>
        <row r="482">
          <cell r="D482" t="str">
            <v>THAILAND-Regional Head Office Cost, M$</v>
          </cell>
          <cell r="E482">
            <v>2.1238780344664527</v>
          </cell>
        </row>
        <row r="483">
          <cell r="D483" t="str">
            <v>THAILAND-Research &amp; Engineering, M$</v>
          </cell>
          <cell r="E483">
            <v>1.1529999999999996</v>
          </cell>
        </row>
        <row r="484">
          <cell r="D484" t="str">
            <v>THAILAND-Shared Services, Included in Total OPEX, M$</v>
          </cell>
          <cell r="E484">
            <v>6.816446341385058</v>
          </cell>
        </row>
        <row r="485">
          <cell r="D485" t="str">
            <v>THAILAND- TOTAL OPEX, B.T., M$</v>
          </cell>
          <cell r="E485">
            <v>29.164302088084856</v>
          </cell>
        </row>
        <row r="486">
          <cell r="D486" t="str">
            <v>VIETNAM-Global HQ Cost / Trademark Agreement (Sponsorship Expense), M$</v>
          </cell>
          <cell r="E486">
            <v>2.1000000000000001E-2</v>
          </cell>
        </row>
        <row r="487">
          <cell r="D487" t="str">
            <v>VIETNAM-Other Earnings Events OPEX, B.T., M$</v>
          </cell>
          <cell r="E487">
            <v>0</v>
          </cell>
        </row>
        <row r="488">
          <cell r="D488" t="str">
            <v>VIETNAM-Regional Head Office Cost, M$</v>
          </cell>
          <cell r="E488">
            <v>0.16158250827003084</v>
          </cell>
        </row>
        <row r="489">
          <cell r="D489" t="str">
            <v>VIETNAM-Research &amp; Engineering, M$</v>
          </cell>
          <cell r="E489">
            <v>0</v>
          </cell>
        </row>
        <row r="490">
          <cell r="D490" t="str">
            <v>VIETNAM-Shared Services, Included in Total OPEX, M$</v>
          </cell>
          <cell r="E490">
            <v>0.76823559531448926</v>
          </cell>
        </row>
        <row r="491">
          <cell r="D491" t="str">
            <v>VIETNAM- TOTAL OPEX, B.T., M$</v>
          </cell>
          <cell r="E491">
            <v>3.5789558080183839</v>
          </cell>
        </row>
        <row r="492">
          <cell r="D492" t="str">
            <v>TRADER - AP-Global HQ Cost / Trademark Agreement (Sponsorship Expense), M$</v>
          </cell>
          <cell r="E492">
            <v>0</v>
          </cell>
        </row>
        <row r="493">
          <cell r="D493" t="str">
            <v>TRADER - AP-Other Earnings Events OPEX, B.T., M$</v>
          </cell>
          <cell r="E493">
            <v>0</v>
          </cell>
        </row>
        <row r="494">
          <cell r="D494" t="str">
            <v>TRADER - AP-Regional Head Office Cost, M$</v>
          </cell>
          <cell r="E494">
            <v>0</v>
          </cell>
        </row>
        <row r="495">
          <cell r="D495" t="str">
            <v>TRADER - AP-Research &amp; Engineering, M$</v>
          </cell>
          <cell r="E495">
            <v>0</v>
          </cell>
        </row>
        <row r="496">
          <cell r="D496" t="str">
            <v>TRADER - AP-Shared Services, Included in Total OPEX, M$</v>
          </cell>
          <cell r="E496">
            <v>0</v>
          </cell>
        </row>
        <row r="497">
          <cell r="D497" t="str">
            <v>TRADER - AP- TOTAL OPEX, B.T., M$</v>
          </cell>
          <cell r="E497">
            <v>0</v>
          </cell>
        </row>
        <row r="498">
          <cell r="D498" t="str">
            <v>HQ - AP-Global HQ Cost / Trademark Agreement (Sponsorship Expense), M$</v>
          </cell>
          <cell r="E498">
            <v>0</v>
          </cell>
        </row>
        <row r="499">
          <cell r="D499" t="str">
            <v>HQ - AP-Other Earnings Events OPEX, B.T., M$</v>
          </cell>
          <cell r="E499">
            <v>0</v>
          </cell>
        </row>
        <row r="500">
          <cell r="D500" t="str">
            <v>HQ - AP-Regional Head Office Cost, M$</v>
          </cell>
          <cell r="E500">
            <v>0</v>
          </cell>
        </row>
        <row r="501">
          <cell r="D501" t="str">
            <v>HQ - AP-Research &amp; Engineering, M$</v>
          </cell>
          <cell r="E501">
            <v>0</v>
          </cell>
        </row>
        <row r="502">
          <cell r="D502" t="str">
            <v>HQ - AP-Shared Services, Included in Total OPEX, M$</v>
          </cell>
          <cell r="E502">
            <v>0</v>
          </cell>
        </row>
        <row r="503">
          <cell r="D503" t="str">
            <v>HQ - AP- TOTAL OPEX, B.T., M$</v>
          </cell>
          <cell r="E503">
            <v>0</v>
          </cell>
        </row>
        <row r="504">
          <cell r="D504" t="str">
            <v>ASIA-PACIFIC ADJ-Global HQ Cost / Trademark Agreement (Sponsorship Expense), M$</v>
          </cell>
          <cell r="E504">
            <v>-0.8</v>
          </cell>
        </row>
        <row r="505">
          <cell r="D505" t="str">
            <v>ASIA-PACIFIC ADJ-Other Earnings Events OPEX, B.T., M$</v>
          </cell>
          <cell r="E505">
            <v>0</v>
          </cell>
        </row>
        <row r="506">
          <cell r="D506" t="str">
            <v>ASIA-PACIFIC ADJ-Regional Head Office Cost, M$</v>
          </cell>
          <cell r="E506">
            <v>-0.99</v>
          </cell>
        </row>
        <row r="507">
          <cell r="D507" t="str">
            <v>ASIA-PACIFIC ADJ-Research &amp; Engineering, M$</v>
          </cell>
          <cell r="E507">
            <v>0</v>
          </cell>
        </row>
        <row r="508">
          <cell r="D508" t="str">
            <v>ASIA-PACIFIC ADJ-Shared Services, Included in Total OPEX, M$</v>
          </cell>
          <cell r="E508">
            <v>7.5110000000000028</v>
          </cell>
        </row>
        <row r="509">
          <cell r="D509" t="str">
            <v>ASIA-PACIFIC ADJ- TOTAL OPEX, B.T., M$</v>
          </cell>
          <cell r="E509">
            <v>11.824552726720402</v>
          </cell>
        </row>
        <row r="510">
          <cell r="D510" t="str">
            <v>HQ-Global HQ Cost / Trademark Agreement (Sponsorship Expense), M$</v>
          </cell>
          <cell r="E510">
            <v>0</v>
          </cell>
        </row>
        <row r="511">
          <cell r="D511" t="str">
            <v>HQ-Other Earnings Events OPEX, B.T., M$</v>
          </cell>
          <cell r="E511">
            <v>0</v>
          </cell>
        </row>
        <row r="512">
          <cell r="D512" t="str">
            <v>HQ-Regional Head Office Cost, M$</v>
          </cell>
          <cell r="E512">
            <v>0</v>
          </cell>
        </row>
        <row r="513">
          <cell r="D513" t="str">
            <v>HQ-Research &amp; Engineering, M$</v>
          </cell>
          <cell r="E513">
            <v>0</v>
          </cell>
        </row>
        <row r="514">
          <cell r="D514" t="str">
            <v>HQ-Shared Services, Included in Total OPEX, M$</v>
          </cell>
          <cell r="E514">
            <v>0</v>
          </cell>
        </row>
        <row r="515">
          <cell r="D515" t="str">
            <v>HQ- TOTAL OPEX, B.T., M$</v>
          </cell>
          <cell r="E515">
            <v>0</v>
          </cell>
        </row>
        <row r="516">
          <cell r="D516" t="str">
            <v>GLOBAL ADJ-Global HQ Cost / Trademark Agreement (Sponsorship Expense), M$</v>
          </cell>
          <cell r="E516">
            <v>0</v>
          </cell>
        </row>
        <row r="517">
          <cell r="D517" t="str">
            <v>GLOBAL ADJ-Other Earnings Events OPEX, B.T., M$</v>
          </cell>
          <cell r="E517">
            <v>0</v>
          </cell>
        </row>
        <row r="518">
          <cell r="D518" t="str">
            <v>GLOBAL ADJ-Regional Head Office Cost, M$</v>
          </cell>
          <cell r="E518">
            <v>0</v>
          </cell>
        </row>
        <row r="519">
          <cell r="D519" t="str">
            <v>GLOBAL ADJ-Research &amp; Engineering, M$</v>
          </cell>
          <cell r="E519">
            <v>-5.01</v>
          </cell>
        </row>
        <row r="520">
          <cell r="D520" t="str">
            <v>GLOBAL ADJ-Shared Services, Included in Total OPEX, M$</v>
          </cell>
          <cell r="E520">
            <v>0</v>
          </cell>
        </row>
        <row r="521">
          <cell r="D521" t="str">
            <v>GLOBAL ADJ- TOTAL OPEX, B.T., M$</v>
          </cell>
          <cell r="E521">
            <v>-10.301</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DULE"/>
      <sheetName val="RE-STAFF"/>
      <sheetName val="SALARY"/>
      <sheetName val="LICENCE"/>
      <sheetName val="SIE"/>
      <sheetName val="MSPS"/>
      <sheetName val="OVERTIME"/>
      <sheetName val="CASUAL-WAGES"/>
      <sheetName val="EPF"/>
      <sheetName val="ETF"/>
      <sheetName val="REGISTR"/>
      <sheetName val="BONUS"/>
      <sheetName val="GRATIVITY"/>
      <sheetName val="T-EXPEN"/>
      <sheetName val="S-COMM"/>
      <sheetName val="HIRING"/>
      <sheetName val="LEASE-INT"/>
      <sheetName val="TRAVELLING"/>
      <sheetName val="MV-MAINTEN"/>
      <sheetName val="DELIVERY"/>
      <sheetName val="Depreciation"/>
    </sheetNames>
    <sheetDataSet>
      <sheetData sheetId="0"/>
      <sheetData sheetId="1"/>
      <sheetData sheetId="2"/>
      <sheetData sheetId="3" refreshError="1"/>
      <sheetData sheetId="4" refreshError="1"/>
      <sheetData sheetId="5"/>
      <sheetData sheetId="6"/>
      <sheetData sheetId="7"/>
      <sheetData sheetId="8"/>
      <sheetData sheetId="9"/>
      <sheetData sheetId="10" refreshError="1"/>
      <sheetData sheetId="11"/>
      <sheetData sheetId="12" refreshError="1">
        <row r="1">
          <cell r="A1" t="str">
            <v>AB</v>
          </cell>
          <cell r="B1" t="str">
            <v>Grativity</v>
          </cell>
          <cell r="C1">
            <v>22727.05</v>
          </cell>
          <cell r="D1">
            <v>0</v>
          </cell>
        </row>
        <row r="2">
          <cell r="A2" t="str">
            <v>AL</v>
          </cell>
          <cell r="B2" t="str">
            <v>Grativity</v>
          </cell>
          <cell r="C2">
            <v>24943.040000000001</v>
          </cell>
          <cell r="D2">
            <v>0</v>
          </cell>
        </row>
        <row r="3">
          <cell r="A3" t="str">
            <v>AM</v>
          </cell>
          <cell r="B3" t="str">
            <v>Grativity</v>
          </cell>
          <cell r="C3">
            <v>16536.330000000002</v>
          </cell>
          <cell r="D3">
            <v>0</v>
          </cell>
        </row>
        <row r="4">
          <cell r="A4" t="str">
            <v>BO</v>
          </cell>
          <cell r="B4" t="str">
            <v>Grativity</v>
          </cell>
          <cell r="C4">
            <v>4025</v>
          </cell>
          <cell r="D4" t="str">
            <v>Page :    7</v>
          </cell>
        </row>
        <row r="5">
          <cell r="A5" t="str">
            <v>CE</v>
          </cell>
          <cell r="B5" t="str">
            <v>Grativity</v>
          </cell>
          <cell r="C5">
            <v>4200</v>
          </cell>
          <cell r="D5" t="str">
            <v>User ALWIS</v>
          </cell>
        </row>
        <row r="6">
          <cell r="A6" t="str">
            <v>EL</v>
          </cell>
          <cell r="B6" t="str">
            <v>Grativity</v>
          </cell>
          <cell r="C6">
            <v>48708.33</v>
          </cell>
          <cell r="D6">
            <v>0</v>
          </cell>
        </row>
        <row r="7">
          <cell r="A7" t="str">
            <v>FR</v>
          </cell>
          <cell r="B7" t="str">
            <v>Grativity</v>
          </cell>
          <cell r="C7">
            <v>4134.38</v>
          </cell>
          <cell r="D7">
            <v>0</v>
          </cell>
        </row>
        <row r="8">
          <cell r="A8" t="str">
            <v>GE</v>
          </cell>
          <cell r="B8" t="str">
            <v>Grativity</v>
          </cell>
          <cell r="C8" t="str">
            <v>Cumu</v>
          </cell>
          <cell r="D8" t="str">
            <v>tive Balance</v>
          </cell>
        </row>
        <row r="9">
          <cell r="A9" t="str">
            <v>GR</v>
          </cell>
          <cell r="B9" t="str">
            <v>Grativity</v>
          </cell>
          <cell r="C9">
            <v>37299.21</v>
          </cell>
          <cell r="D9">
            <v>0</v>
          </cell>
        </row>
        <row r="10">
          <cell r="A10" t="str">
            <v>HA</v>
          </cell>
          <cell r="B10" t="str">
            <v>Grativity</v>
          </cell>
          <cell r="C10">
            <v>5953.21</v>
          </cell>
          <cell r="D10">
            <v>0</v>
          </cell>
        </row>
        <row r="11">
          <cell r="A11" t="str">
            <v>KA</v>
          </cell>
          <cell r="B11" t="str">
            <v>Grativity</v>
          </cell>
          <cell r="C11">
            <v>108586.04</v>
          </cell>
          <cell r="D11">
            <v>0</v>
          </cell>
        </row>
        <row r="12">
          <cell r="A12" t="str">
            <v>KL</v>
          </cell>
          <cell r="B12" t="str">
            <v>Grativity</v>
          </cell>
          <cell r="C12">
            <v>271.89</v>
          </cell>
          <cell r="D12">
            <v>0</v>
          </cell>
        </row>
        <row r="13">
          <cell r="A13" t="str">
            <v>NO</v>
          </cell>
          <cell r="B13" t="str">
            <v>Grativity</v>
          </cell>
          <cell r="C13">
            <v>11974</v>
          </cell>
          <cell r="D13">
            <v>0</v>
          </cell>
        </row>
        <row r="14">
          <cell r="A14" t="str">
            <v>PO</v>
          </cell>
          <cell r="B14" t="str">
            <v>Grativity</v>
          </cell>
          <cell r="C14">
            <v>271.89</v>
          </cell>
          <cell r="D14">
            <v>0</v>
          </cell>
        </row>
        <row r="15">
          <cell r="A15" t="str">
            <v>PU</v>
          </cell>
          <cell r="B15" t="str">
            <v>Grativity</v>
          </cell>
          <cell r="C15">
            <v>30175</v>
          </cell>
          <cell r="D15">
            <v>0</v>
          </cell>
        </row>
        <row r="16">
          <cell r="A16" t="str">
            <v>RA</v>
          </cell>
          <cell r="B16" t="str">
            <v>Grativity</v>
          </cell>
          <cell r="C16">
            <v>76015.17</v>
          </cell>
          <cell r="D16">
            <v>0</v>
          </cell>
        </row>
        <row r="17">
          <cell r="A17" t="str">
            <v>RN</v>
          </cell>
          <cell r="B17" t="str">
            <v>Grativity</v>
          </cell>
          <cell r="C17">
            <v>1586.67</v>
          </cell>
          <cell r="D17">
            <v>0</v>
          </cell>
        </row>
        <row r="18">
          <cell r="A18" t="str">
            <v>KL</v>
          </cell>
          <cell r="B18" t="str">
            <v>Grativity</v>
          </cell>
          <cell r="C18">
            <v>0</v>
          </cell>
          <cell r="D18">
            <v>0</v>
          </cell>
        </row>
        <row r="19">
          <cell r="A19" t="str">
            <v>NO</v>
          </cell>
          <cell r="B19" t="str">
            <v>Grativity</v>
          </cell>
          <cell r="C19">
            <v>20954.5</v>
          </cell>
          <cell r="D19">
            <v>0</v>
          </cell>
        </row>
        <row r="20">
          <cell r="A20" t="str">
            <v>PO</v>
          </cell>
          <cell r="B20" t="str">
            <v>Grativity</v>
          </cell>
          <cell r="C20">
            <v>0</v>
          </cell>
          <cell r="D20">
            <v>0</v>
          </cell>
        </row>
        <row r="21">
          <cell r="A21" t="str">
            <v>PU</v>
          </cell>
          <cell r="B21" t="str">
            <v>Grativity</v>
          </cell>
          <cell r="C21">
            <v>67223.33</v>
          </cell>
          <cell r="D21">
            <v>0</v>
          </cell>
        </row>
        <row r="22">
          <cell r="A22" t="str">
            <v>RA</v>
          </cell>
          <cell r="B22" t="str">
            <v>Grativity</v>
          </cell>
          <cell r="C22">
            <v>79256.92</v>
          </cell>
          <cell r="D22">
            <v>0</v>
          </cell>
        </row>
        <row r="23">
          <cell r="A23" t="str">
            <v>RN</v>
          </cell>
          <cell r="B23" t="str">
            <v>Grativity</v>
          </cell>
          <cell r="C23">
            <v>2776.67</v>
          </cell>
          <cell r="D23">
            <v>0</v>
          </cell>
        </row>
        <row r="24">
          <cell r="A24" t="str">
            <v>S&amp;</v>
          </cell>
          <cell r="B24" t="str">
            <v>Grativity</v>
          </cell>
          <cell r="C24">
            <v>1903.24</v>
          </cell>
          <cell r="D24">
            <v>0</v>
          </cell>
        </row>
        <row r="25">
          <cell r="A25" t="str">
            <v>SC</v>
          </cell>
          <cell r="B25" t="str">
            <v>Grativity</v>
          </cell>
          <cell r="C25">
            <v>57878.33</v>
          </cell>
          <cell r="D25">
            <v>0</v>
          </cell>
        </row>
        <row r="26">
          <cell r="A26" t="str">
            <v>SH</v>
          </cell>
          <cell r="B26" t="str">
            <v>Grativity</v>
          </cell>
          <cell r="C26">
            <v>475.81</v>
          </cell>
          <cell r="D26">
            <v>0</v>
          </cell>
        </row>
        <row r="27">
          <cell r="A27" t="str">
            <v>SN</v>
          </cell>
          <cell r="B27" t="str">
            <v>Grativity</v>
          </cell>
          <cell r="C27">
            <v>16367.22</v>
          </cell>
          <cell r="D27">
            <v>0</v>
          </cell>
        </row>
        <row r="28">
          <cell r="A28" t="str">
            <v>SR</v>
          </cell>
          <cell r="B28" t="str">
            <v>Grativity</v>
          </cell>
          <cell r="C28">
            <v>8080.64</v>
          </cell>
          <cell r="D28">
            <v>0</v>
          </cell>
        </row>
        <row r="29">
          <cell r="A29" t="str">
            <v>SS</v>
          </cell>
          <cell r="B29" t="str">
            <v>Grativity</v>
          </cell>
          <cell r="C29">
            <v>24821.13</v>
          </cell>
          <cell r="D29">
            <v>0</v>
          </cell>
        </row>
        <row r="30">
          <cell r="A30" t="str">
            <v>SV</v>
          </cell>
          <cell r="B30" t="str">
            <v>Grativity</v>
          </cell>
          <cell r="C30">
            <v>0</v>
          </cell>
          <cell r="D30">
            <v>0</v>
          </cell>
        </row>
        <row r="31">
          <cell r="A31" t="str">
            <v>TA</v>
          </cell>
          <cell r="B31" t="str">
            <v>Grativity</v>
          </cell>
          <cell r="C31">
            <v>15604.17</v>
          </cell>
          <cell r="D31">
            <v>0</v>
          </cell>
        </row>
        <row r="32">
          <cell r="A32" t="str">
            <v>TE</v>
          </cell>
          <cell r="B32" t="str">
            <v>Grativity</v>
          </cell>
          <cell r="C32">
            <v>28098.29</v>
          </cell>
          <cell r="D32">
            <v>0</v>
          </cell>
        </row>
        <row r="33">
          <cell r="A33" t="str">
            <v>TY</v>
          </cell>
          <cell r="B33" t="str">
            <v>Grativity</v>
          </cell>
          <cell r="C33">
            <v>0</v>
          </cell>
          <cell r="D33">
            <v>0</v>
          </cell>
        </row>
        <row r="34">
          <cell r="A34" t="str">
            <v>US</v>
          </cell>
          <cell r="B34" t="str">
            <v>Grativity</v>
          </cell>
          <cell r="C34">
            <v>69875.17</v>
          </cell>
          <cell r="D34">
            <v>0</v>
          </cell>
        </row>
        <row r="35">
          <cell r="A35" t="str">
            <v>WP</v>
          </cell>
          <cell r="B35" t="str">
            <v>Grativity</v>
          </cell>
          <cell r="C35">
            <v>14094.79</v>
          </cell>
          <cell r="D35">
            <v>0</v>
          </cell>
        </row>
        <row r="36">
          <cell r="A36" t="str">
            <v>WV</v>
          </cell>
          <cell r="B36" t="str">
            <v>Grativity</v>
          </cell>
          <cell r="C36">
            <v>8400</v>
          </cell>
          <cell r="D36">
            <v>0</v>
          </cell>
        </row>
        <row r="37">
          <cell r="A37">
            <v>1</v>
          </cell>
          <cell r="B37" t="str">
            <v>Grativity</v>
          </cell>
          <cell r="C37">
            <v>0</v>
          </cell>
          <cell r="D37">
            <v>0</v>
          </cell>
        </row>
        <row r="38">
          <cell r="A38">
            <v>2</v>
          </cell>
          <cell r="B38" t="str">
            <v>Grativity</v>
          </cell>
          <cell r="C38">
            <v>96333.42</v>
          </cell>
          <cell r="D38">
            <v>0</v>
          </cell>
        </row>
        <row r="39">
          <cell r="A39">
            <v>3</v>
          </cell>
          <cell r="B39" t="str">
            <v>Grativity</v>
          </cell>
          <cell r="C39">
            <v>34794.959999999999</v>
          </cell>
          <cell r="D39">
            <v>0</v>
          </cell>
        </row>
        <row r="40">
          <cell r="A40">
            <v>4</v>
          </cell>
          <cell r="B40" t="str">
            <v>Grativity</v>
          </cell>
          <cell r="C40">
            <v>62043.92</v>
          </cell>
          <cell r="D40">
            <v>0</v>
          </cell>
        </row>
        <row r="41">
          <cell r="A41">
            <v>5</v>
          </cell>
          <cell r="B41" t="str">
            <v>Grativity</v>
          </cell>
          <cell r="C41">
            <v>36649.96</v>
          </cell>
          <cell r="D41">
            <v>0</v>
          </cell>
        </row>
        <row r="42">
          <cell r="A42">
            <v>6</v>
          </cell>
          <cell r="B42" t="str">
            <v>Grativity</v>
          </cell>
          <cell r="C42">
            <v>15213.33</v>
          </cell>
          <cell r="D42">
            <v>0</v>
          </cell>
        </row>
        <row r="43">
          <cell r="A43">
            <v>7</v>
          </cell>
          <cell r="B43" t="str">
            <v>Grativity</v>
          </cell>
          <cell r="C43">
            <v>26392.92</v>
          </cell>
          <cell r="D43">
            <v>0</v>
          </cell>
        </row>
        <row r="44">
          <cell r="A44">
            <v>8</v>
          </cell>
          <cell r="B44" t="str">
            <v>Grativity</v>
          </cell>
          <cell r="C44">
            <v>22975.46</v>
          </cell>
          <cell r="D44">
            <v>0</v>
          </cell>
        </row>
        <row r="45">
          <cell r="A45">
            <v>9</v>
          </cell>
          <cell r="B45" t="str">
            <v>Grativity</v>
          </cell>
          <cell r="C45">
            <v>97000.46</v>
          </cell>
          <cell r="D45">
            <v>0</v>
          </cell>
        </row>
        <row r="46">
          <cell r="A46">
            <v>11</v>
          </cell>
          <cell r="B46" t="str">
            <v>Grativity</v>
          </cell>
          <cell r="C46">
            <v>406860.83</v>
          </cell>
          <cell r="D46">
            <v>0</v>
          </cell>
        </row>
        <row r="47">
          <cell r="A47">
            <v>12</v>
          </cell>
          <cell r="B47" t="str">
            <v>Grativity</v>
          </cell>
          <cell r="C47">
            <v>163568.03</v>
          </cell>
          <cell r="D47">
            <v>0</v>
          </cell>
        </row>
        <row r="48">
          <cell r="A48">
            <v>14</v>
          </cell>
          <cell r="B48" t="str">
            <v>Grativity</v>
          </cell>
          <cell r="C48">
            <v>16042.25</v>
          </cell>
          <cell r="D48">
            <v>0</v>
          </cell>
        </row>
        <row r="49">
          <cell r="A49">
            <v>16</v>
          </cell>
          <cell r="B49" t="str">
            <v>Grativity</v>
          </cell>
          <cell r="C49">
            <v>0</v>
          </cell>
          <cell r="D49">
            <v>0</v>
          </cell>
        </row>
        <row r="50">
          <cell r="A50">
            <v>17</v>
          </cell>
          <cell r="B50" t="str">
            <v>Grativity</v>
          </cell>
          <cell r="C50">
            <v>27854.75</v>
          </cell>
          <cell r="D50">
            <v>0</v>
          </cell>
        </row>
        <row r="51">
          <cell r="A51">
            <v>19</v>
          </cell>
          <cell r="B51" t="str">
            <v>-</v>
          </cell>
          <cell r="C51" t="str">
            <v>--------------------</v>
          </cell>
          <cell r="D51" t="str">
            <v>-------------------</v>
          </cell>
        </row>
        <row r="52">
          <cell r="A52">
            <v>21</v>
          </cell>
          <cell r="B52" t="str">
            <v>Grativity</v>
          </cell>
          <cell r="C52">
            <v>220453.78</v>
          </cell>
          <cell r="D52">
            <v>0</v>
          </cell>
        </row>
        <row r="53">
          <cell r="A53">
            <v>22</v>
          </cell>
          <cell r="B53" t="str">
            <v>Grativity</v>
          </cell>
          <cell r="C53">
            <v>38704.46</v>
          </cell>
          <cell r="D53">
            <v>0</v>
          </cell>
        </row>
        <row r="54">
          <cell r="A54" t="str">
            <v>AG1202</v>
          </cell>
          <cell r="B54" t="str">
            <v>-</v>
          </cell>
          <cell r="C54" t="str">
            <v>--------------------</v>
          </cell>
          <cell r="D54" t="str">
            <v>-------------------</v>
          </cell>
        </row>
        <row r="55">
          <cell r="A55" t="str">
            <v>AG1202</v>
          </cell>
          <cell r="C55">
            <v>1468627.71</v>
          </cell>
          <cell r="D55">
            <v>0</v>
          </cell>
        </row>
        <row r="56">
          <cell r="A56" t="str">
            <v>AG12</v>
          </cell>
          <cell r="C56">
            <v>1505388.62</v>
          </cell>
          <cell r="D56">
            <v>0</v>
          </cell>
        </row>
        <row r="57">
          <cell r="A57">
            <v>90</v>
          </cell>
          <cell r="B57" t="str">
            <v>Grativity</v>
          </cell>
          <cell r="C57">
            <v>1473253.95</v>
          </cell>
          <cell r="D57">
            <v>0</v>
          </cell>
        </row>
        <row r="58">
          <cell r="C58" t="str">
            <v>--------------------</v>
          </cell>
          <cell r="D58" t="str">
            <v>-------------------</v>
          </cell>
        </row>
        <row r="59">
          <cell r="C59">
            <v>5393627.6500000004</v>
          </cell>
          <cell r="D59">
            <v>0</v>
          </cell>
        </row>
      </sheetData>
      <sheetData sheetId="13" refreshError="1"/>
      <sheetData sheetId="14"/>
      <sheetData sheetId="15" refreshError="1">
        <row r="1">
          <cell r="A1" t="str">
            <v>Program</v>
          </cell>
          <cell r="C1" t="str">
            <v>Page :    1</v>
          </cell>
          <cell r="E1" t="str">
            <v>SHEDULE!A1</v>
          </cell>
        </row>
        <row r="2">
          <cell r="A2" t="str">
            <v>Date</v>
          </cell>
          <cell r="C2" t="str">
            <v>User ALWIS</v>
          </cell>
        </row>
        <row r="3">
          <cell r="A3" t="str">
            <v>Time</v>
          </cell>
        </row>
        <row r="4">
          <cell r="A4" t="str">
            <v>From Gr</v>
          </cell>
          <cell r="B4" t="str">
            <v>C</v>
          </cell>
        </row>
        <row r="5">
          <cell r="A5" t="str">
            <v>Account</v>
          </cell>
          <cell r="B5" t="str">
            <v>Cumu</v>
          </cell>
          <cell r="C5" t="str">
            <v>ive Balance</v>
          </cell>
        </row>
        <row r="6">
          <cell r="A6" t="str">
            <v>Code</v>
          </cell>
          <cell r="B6" t="str">
            <v>Debit Value</v>
          </cell>
          <cell r="C6" t="str">
            <v>Credit Value</v>
          </cell>
        </row>
        <row r="7">
          <cell r="A7" t="str">
            <v>AB</v>
          </cell>
          <cell r="B7">
            <v>1022081.52</v>
          </cell>
          <cell r="C7">
            <v>0</v>
          </cell>
        </row>
        <row r="8">
          <cell r="A8" t="str">
            <v>AL</v>
          </cell>
          <cell r="B8">
            <v>916017.61</v>
          </cell>
          <cell r="C8">
            <v>0</v>
          </cell>
        </row>
        <row r="9">
          <cell r="A9" t="str">
            <v>AM</v>
          </cell>
          <cell r="B9">
            <v>326845.65000000002</v>
          </cell>
          <cell r="C9">
            <v>0</v>
          </cell>
        </row>
        <row r="10">
          <cell r="A10" t="str">
            <v>BO</v>
          </cell>
          <cell r="B10">
            <v>210000</v>
          </cell>
          <cell r="C10">
            <v>0</v>
          </cell>
        </row>
        <row r="11">
          <cell r="A11" t="str">
            <v>CE</v>
          </cell>
          <cell r="B11">
            <v>237028</v>
          </cell>
          <cell r="C11">
            <v>0</v>
          </cell>
        </row>
        <row r="12">
          <cell r="A12" t="str">
            <v>FR</v>
          </cell>
          <cell r="B12">
            <v>190000</v>
          </cell>
          <cell r="C12">
            <v>0</v>
          </cell>
        </row>
        <row r="13">
          <cell r="A13" t="str">
            <v>GE</v>
          </cell>
          <cell r="B13">
            <v>1412000</v>
          </cell>
          <cell r="C13">
            <v>0</v>
          </cell>
        </row>
        <row r="14">
          <cell r="A14" t="str">
            <v>GR</v>
          </cell>
          <cell r="B14">
            <v>1519379.17</v>
          </cell>
          <cell r="C14">
            <v>0</v>
          </cell>
        </row>
        <row r="15">
          <cell r="A15" t="str">
            <v>HA</v>
          </cell>
          <cell r="B15">
            <v>0</v>
          </cell>
          <cell r="C15">
            <v>0</v>
          </cell>
        </row>
        <row r="16">
          <cell r="A16" t="str">
            <v>HE</v>
          </cell>
          <cell r="B16">
            <v>15000</v>
          </cell>
          <cell r="C16">
            <v>0</v>
          </cell>
        </row>
        <row r="17">
          <cell r="A17" t="str">
            <v>LE</v>
          </cell>
          <cell r="B17">
            <v>323558.2</v>
          </cell>
          <cell r="C17">
            <v>0</v>
          </cell>
        </row>
        <row r="18">
          <cell r="A18" t="str">
            <v>NO</v>
          </cell>
          <cell r="B18">
            <v>706510.55</v>
          </cell>
          <cell r="C18">
            <v>0</v>
          </cell>
        </row>
        <row r="19">
          <cell r="A19" t="str">
            <v>RA</v>
          </cell>
          <cell r="B19">
            <v>3376931.14</v>
          </cell>
          <cell r="C19">
            <v>0</v>
          </cell>
        </row>
        <row r="20">
          <cell r="A20" t="str">
            <v>RN</v>
          </cell>
          <cell r="B20">
            <v>208000</v>
          </cell>
          <cell r="C20">
            <v>0</v>
          </cell>
        </row>
        <row r="21">
          <cell r="A21" t="str">
            <v>SC</v>
          </cell>
          <cell r="B21">
            <v>1536820</v>
          </cell>
          <cell r="C21">
            <v>0</v>
          </cell>
        </row>
        <row r="22">
          <cell r="A22" t="str">
            <v>SN</v>
          </cell>
          <cell r="B22">
            <v>346520</v>
          </cell>
          <cell r="C22">
            <v>0</v>
          </cell>
        </row>
        <row r="23">
          <cell r="A23" t="str">
            <v>SR</v>
          </cell>
          <cell r="B23">
            <v>0</v>
          </cell>
          <cell r="C23">
            <v>0</v>
          </cell>
        </row>
        <row r="24">
          <cell r="A24" t="str">
            <v>SS</v>
          </cell>
          <cell r="B24">
            <v>1747703.77</v>
          </cell>
          <cell r="C24">
            <v>0</v>
          </cell>
        </row>
        <row r="25">
          <cell r="A25" t="str">
            <v>SV</v>
          </cell>
          <cell r="B25">
            <v>230000</v>
          </cell>
          <cell r="C25">
            <v>0</v>
          </cell>
        </row>
        <row r="26">
          <cell r="A26" t="str">
            <v>TA</v>
          </cell>
          <cell r="B26">
            <v>809000</v>
          </cell>
          <cell r="C26">
            <v>0</v>
          </cell>
        </row>
        <row r="27">
          <cell r="A27" t="str">
            <v>TE</v>
          </cell>
          <cell r="B27">
            <v>960097.11</v>
          </cell>
          <cell r="C27">
            <v>0</v>
          </cell>
        </row>
        <row r="28">
          <cell r="A28" t="str">
            <v>TY</v>
          </cell>
          <cell r="B28">
            <v>487500</v>
          </cell>
          <cell r="C28">
            <v>0</v>
          </cell>
        </row>
        <row r="29">
          <cell r="A29" t="str">
            <v>US</v>
          </cell>
          <cell r="B29">
            <v>1342346.75</v>
          </cell>
          <cell r="C29">
            <v>0</v>
          </cell>
        </row>
        <row r="30">
          <cell r="A30" t="str">
            <v>WP</v>
          </cell>
          <cell r="B30">
            <v>799000</v>
          </cell>
          <cell r="C30">
            <v>0</v>
          </cell>
        </row>
        <row r="31">
          <cell r="A31" t="str">
            <v>WV</v>
          </cell>
          <cell r="B31">
            <v>82000</v>
          </cell>
          <cell r="C31">
            <v>0</v>
          </cell>
        </row>
        <row r="32">
          <cell r="A32">
            <v>1</v>
          </cell>
          <cell r="B32">
            <v>1406.25</v>
          </cell>
          <cell r="C32">
            <v>0</v>
          </cell>
        </row>
        <row r="33">
          <cell r="A33">
            <v>2</v>
          </cell>
          <cell r="B33">
            <v>418148.94</v>
          </cell>
          <cell r="C33">
            <v>0</v>
          </cell>
        </row>
        <row r="34">
          <cell r="A34">
            <v>4</v>
          </cell>
          <cell r="B34">
            <v>455127.98</v>
          </cell>
          <cell r="C34">
            <v>0</v>
          </cell>
        </row>
        <row r="35">
          <cell r="A35">
            <v>5</v>
          </cell>
          <cell r="B35">
            <v>388791.44</v>
          </cell>
          <cell r="C35">
            <v>0</v>
          </cell>
        </row>
        <row r="36">
          <cell r="A36">
            <v>7</v>
          </cell>
          <cell r="B36">
            <v>418933.2</v>
          </cell>
          <cell r="C36">
            <v>0</v>
          </cell>
        </row>
        <row r="37">
          <cell r="A37">
            <v>8</v>
          </cell>
          <cell r="B37">
            <v>1621</v>
          </cell>
          <cell r="C37">
            <v>0</v>
          </cell>
        </row>
        <row r="38">
          <cell r="A38">
            <v>9</v>
          </cell>
          <cell r="B38">
            <v>715178.32</v>
          </cell>
          <cell r="C38">
            <v>0</v>
          </cell>
        </row>
        <row r="39">
          <cell r="A39">
            <v>12</v>
          </cell>
          <cell r="B39">
            <v>1755474.76</v>
          </cell>
          <cell r="C39">
            <v>0</v>
          </cell>
        </row>
        <row r="40">
          <cell r="A40">
            <v>17</v>
          </cell>
          <cell r="B40">
            <v>334905.02</v>
          </cell>
          <cell r="C40">
            <v>0</v>
          </cell>
        </row>
        <row r="41">
          <cell r="A41">
            <v>19</v>
          </cell>
          <cell r="B41">
            <v>718280.52</v>
          </cell>
          <cell r="C41">
            <v>0</v>
          </cell>
        </row>
        <row r="42">
          <cell r="A42">
            <v>21</v>
          </cell>
          <cell r="B42">
            <v>689890.93</v>
          </cell>
          <cell r="C42">
            <v>0</v>
          </cell>
        </row>
        <row r="43">
          <cell r="A43">
            <v>22</v>
          </cell>
          <cell r="B43">
            <v>424483.16</v>
          </cell>
          <cell r="C43">
            <v>0</v>
          </cell>
        </row>
        <row r="44">
          <cell r="A44">
            <v>24</v>
          </cell>
          <cell r="B44">
            <v>0</v>
          </cell>
          <cell r="C44">
            <v>0</v>
          </cell>
        </row>
        <row r="45">
          <cell r="A45">
            <v>99</v>
          </cell>
          <cell r="B45">
            <v>15001.55</v>
          </cell>
          <cell r="C45">
            <v>0</v>
          </cell>
        </row>
        <row r="46">
          <cell r="A46">
            <v>22</v>
          </cell>
          <cell r="B46" t="str">
            <v>--------------------</v>
          </cell>
          <cell r="C46" t="str">
            <v>-------------------</v>
          </cell>
        </row>
        <row r="47">
          <cell r="A47">
            <v>90</v>
          </cell>
          <cell r="B47">
            <v>25141582.539999999</v>
          </cell>
          <cell r="C47">
            <v>0</v>
          </cell>
        </row>
        <row r="48">
          <cell r="B48">
            <v>19709692.32</v>
          </cell>
          <cell r="C48">
            <v>0</v>
          </cell>
        </row>
        <row r="49">
          <cell r="B49">
            <v>21820711.649999999</v>
          </cell>
          <cell r="C49">
            <v>0</v>
          </cell>
        </row>
      </sheetData>
      <sheetData sheetId="16"/>
      <sheetData sheetId="17" refreshError="1"/>
      <sheetData sheetId="18" refreshError="1">
        <row r="1">
          <cell r="E1" t="str">
            <v>SHEDULE!A1</v>
          </cell>
        </row>
        <row r="7">
          <cell r="A7" t="str">
            <v>AB</v>
          </cell>
          <cell r="B7">
            <v>1823.48</v>
          </cell>
          <cell r="C7">
            <v>0</v>
          </cell>
        </row>
        <row r="8">
          <cell r="A8" t="str">
            <v>AL</v>
          </cell>
          <cell r="B8">
            <v>1823.48</v>
          </cell>
          <cell r="C8">
            <v>0</v>
          </cell>
        </row>
        <row r="9">
          <cell r="A9" t="str">
            <v>AM</v>
          </cell>
          <cell r="B9">
            <v>455.65</v>
          </cell>
          <cell r="C9">
            <v>0</v>
          </cell>
        </row>
        <row r="10">
          <cell r="A10" t="str">
            <v>BL</v>
          </cell>
          <cell r="B10">
            <v>455.65</v>
          </cell>
          <cell r="C10">
            <v>0</v>
          </cell>
        </row>
        <row r="11">
          <cell r="A11" t="str">
            <v>CE</v>
          </cell>
          <cell r="B11">
            <v>455.65</v>
          </cell>
          <cell r="C11">
            <v>0</v>
          </cell>
        </row>
        <row r="12">
          <cell r="A12" t="str">
            <v>EL</v>
          </cell>
          <cell r="B12">
            <v>4558.26</v>
          </cell>
          <cell r="C12">
            <v>0</v>
          </cell>
        </row>
        <row r="13">
          <cell r="A13" t="str">
            <v>FR</v>
          </cell>
          <cell r="B13">
            <v>455.65</v>
          </cell>
          <cell r="C13">
            <v>0</v>
          </cell>
        </row>
        <row r="14">
          <cell r="A14" t="str">
            <v>GE</v>
          </cell>
          <cell r="B14">
            <v>2278</v>
          </cell>
          <cell r="C14">
            <v>0</v>
          </cell>
        </row>
        <row r="15">
          <cell r="A15" t="str">
            <v>GR</v>
          </cell>
          <cell r="B15">
            <v>3646.96</v>
          </cell>
          <cell r="C15">
            <v>0</v>
          </cell>
        </row>
        <row r="16">
          <cell r="A16" t="str">
            <v>KA</v>
          </cell>
          <cell r="B16">
            <v>6381.74</v>
          </cell>
          <cell r="C16">
            <v>0</v>
          </cell>
        </row>
        <row r="17">
          <cell r="A17" t="str">
            <v>LE</v>
          </cell>
          <cell r="B17">
            <v>4102.6099999999997</v>
          </cell>
          <cell r="C17">
            <v>0</v>
          </cell>
        </row>
        <row r="18">
          <cell r="A18" t="str">
            <v>NO</v>
          </cell>
          <cell r="B18">
            <v>911.3</v>
          </cell>
          <cell r="C18">
            <v>0</v>
          </cell>
        </row>
        <row r="19">
          <cell r="A19" t="str">
            <v>PU</v>
          </cell>
          <cell r="B19">
            <v>3646.96</v>
          </cell>
          <cell r="C19">
            <v>0</v>
          </cell>
        </row>
        <row r="20">
          <cell r="A20" t="str">
            <v>RA</v>
          </cell>
          <cell r="B20">
            <v>12763.48</v>
          </cell>
          <cell r="C20">
            <v>0</v>
          </cell>
        </row>
        <row r="21">
          <cell r="A21" t="str">
            <v>RN</v>
          </cell>
          <cell r="B21">
            <v>911.3</v>
          </cell>
          <cell r="C21">
            <v>0</v>
          </cell>
        </row>
        <row r="22">
          <cell r="A22" t="str">
            <v>SC</v>
          </cell>
          <cell r="B22">
            <v>7313.67</v>
          </cell>
          <cell r="C22">
            <v>0</v>
          </cell>
        </row>
        <row r="23">
          <cell r="A23" t="str">
            <v>SN</v>
          </cell>
          <cell r="B23">
            <v>911.3</v>
          </cell>
          <cell r="C23">
            <v>0</v>
          </cell>
        </row>
        <row r="24">
          <cell r="A24" t="str">
            <v>SS</v>
          </cell>
          <cell r="B24">
            <v>2734.78</v>
          </cell>
          <cell r="C24">
            <v>0</v>
          </cell>
        </row>
        <row r="25">
          <cell r="A25" t="str">
            <v>TA</v>
          </cell>
          <cell r="B25">
            <v>2279.13</v>
          </cell>
          <cell r="C25">
            <v>0</v>
          </cell>
        </row>
        <row r="26">
          <cell r="A26" t="str">
            <v>TE</v>
          </cell>
          <cell r="B26">
            <v>1367.63</v>
          </cell>
          <cell r="C26">
            <v>0</v>
          </cell>
        </row>
        <row r="27">
          <cell r="A27" t="str">
            <v>US</v>
          </cell>
          <cell r="B27">
            <v>6447.15</v>
          </cell>
          <cell r="C27">
            <v>0</v>
          </cell>
        </row>
        <row r="28">
          <cell r="A28" t="str">
            <v>WP</v>
          </cell>
          <cell r="B28">
            <v>2279.13</v>
          </cell>
          <cell r="C28">
            <v>0</v>
          </cell>
        </row>
        <row r="29">
          <cell r="A29" t="str">
            <v>WV</v>
          </cell>
          <cell r="B29">
            <v>455.65</v>
          </cell>
          <cell r="C29">
            <v>0</v>
          </cell>
        </row>
        <row r="30">
          <cell r="A30">
            <v>2</v>
          </cell>
          <cell r="B30">
            <v>1301.3</v>
          </cell>
          <cell r="C30">
            <v>0</v>
          </cell>
        </row>
        <row r="31">
          <cell r="A31">
            <v>3</v>
          </cell>
          <cell r="B31">
            <v>1240</v>
          </cell>
          <cell r="C31">
            <v>0</v>
          </cell>
        </row>
        <row r="32">
          <cell r="A32">
            <v>4</v>
          </cell>
          <cell r="B32">
            <v>9655.65</v>
          </cell>
          <cell r="C32">
            <v>0</v>
          </cell>
        </row>
        <row r="33">
          <cell r="A33">
            <v>5</v>
          </cell>
          <cell r="B33">
            <v>455.65</v>
          </cell>
          <cell r="C33">
            <v>0</v>
          </cell>
        </row>
        <row r="34">
          <cell r="A34">
            <v>6</v>
          </cell>
          <cell r="B34">
            <v>20649.57</v>
          </cell>
          <cell r="C34">
            <v>0</v>
          </cell>
        </row>
        <row r="35">
          <cell r="A35">
            <v>7</v>
          </cell>
          <cell r="B35">
            <v>455.65</v>
          </cell>
          <cell r="C35">
            <v>0</v>
          </cell>
        </row>
        <row r="36">
          <cell r="A36">
            <v>8</v>
          </cell>
          <cell r="B36">
            <v>2014.5</v>
          </cell>
          <cell r="C36">
            <v>0</v>
          </cell>
        </row>
        <row r="37">
          <cell r="A37">
            <v>9</v>
          </cell>
          <cell r="B37">
            <v>455.65</v>
          </cell>
          <cell r="C37">
            <v>0</v>
          </cell>
        </row>
        <row r="38">
          <cell r="A38">
            <v>11</v>
          </cell>
          <cell r="B38">
            <v>13694</v>
          </cell>
          <cell r="C38">
            <v>0</v>
          </cell>
        </row>
        <row r="39">
          <cell r="A39">
            <v>12</v>
          </cell>
          <cell r="B39">
            <v>6404.43</v>
          </cell>
          <cell r="C39">
            <v>0</v>
          </cell>
        </row>
        <row r="40">
          <cell r="A40">
            <v>14</v>
          </cell>
          <cell r="B40">
            <v>9000</v>
          </cell>
          <cell r="C40">
            <v>0</v>
          </cell>
        </row>
        <row r="41">
          <cell r="A41">
            <v>17</v>
          </cell>
          <cell r="B41">
            <v>455.65</v>
          </cell>
          <cell r="C41">
            <v>0</v>
          </cell>
        </row>
        <row r="42">
          <cell r="A42">
            <v>19</v>
          </cell>
          <cell r="B42">
            <v>455.65</v>
          </cell>
          <cell r="C42">
            <v>0</v>
          </cell>
        </row>
        <row r="43">
          <cell r="A43">
            <v>21</v>
          </cell>
          <cell r="B43">
            <v>911.3</v>
          </cell>
          <cell r="C43">
            <v>0</v>
          </cell>
        </row>
        <row r="44">
          <cell r="A44">
            <v>22</v>
          </cell>
          <cell r="B44">
            <v>2565.37</v>
          </cell>
          <cell r="C44">
            <v>0</v>
          </cell>
        </row>
        <row r="45">
          <cell r="A45">
            <v>11</v>
          </cell>
          <cell r="B45">
            <v>465898.88</v>
          </cell>
          <cell r="C45">
            <v>0</v>
          </cell>
        </row>
        <row r="46">
          <cell r="A46">
            <v>12</v>
          </cell>
          <cell r="B46">
            <v>138172.98000000001</v>
          </cell>
          <cell r="C46">
            <v>0</v>
          </cell>
        </row>
        <row r="47">
          <cell r="A47">
            <v>14</v>
          </cell>
          <cell r="B47" t="str">
            <v>-------------------</v>
          </cell>
          <cell r="C47" t="str">
            <v>--------------------</v>
          </cell>
        </row>
        <row r="48">
          <cell r="A48">
            <v>15</v>
          </cell>
          <cell r="B48">
            <v>429819.54</v>
          </cell>
          <cell r="C48">
            <v>0</v>
          </cell>
        </row>
        <row r="49">
          <cell r="A49">
            <v>17</v>
          </cell>
          <cell r="B49">
            <v>7507.01</v>
          </cell>
          <cell r="C49">
            <v>0</v>
          </cell>
        </row>
        <row r="50">
          <cell r="A50">
            <v>19</v>
          </cell>
          <cell r="B50">
            <v>3818.65</v>
          </cell>
          <cell r="C50">
            <v>0</v>
          </cell>
        </row>
        <row r="51">
          <cell r="A51">
            <v>21</v>
          </cell>
          <cell r="B51">
            <v>19260.13</v>
          </cell>
          <cell r="C51">
            <v>0</v>
          </cell>
        </row>
        <row r="52">
          <cell r="A52">
            <v>22</v>
          </cell>
          <cell r="B52">
            <v>187043.05</v>
          </cell>
          <cell r="C52">
            <v>0</v>
          </cell>
        </row>
        <row r="53">
          <cell r="A53">
            <v>99</v>
          </cell>
          <cell r="B53">
            <v>2084</v>
          </cell>
          <cell r="C53">
            <v>0</v>
          </cell>
        </row>
        <row r="55">
          <cell r="B55">
            <v>2290325.64</v>
          </cell>
          <cell r="C55">
            <v>0</v>
          </cell>
        </row>
      </sheetData>
      <sheetData sheetId="19"/>
      <sheetData sheetId="20"/>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up Sales"/>
      <sheetName val="Sheet3"/>
      <sheetName val="Scenario 1"/>
      <sheetName val="Scenario 2"/>
      <sheetName val="Sheet1"/>
      <sheetName val="Highlights"/>
      <sheetName val="Article"/>
      <sheetName val="BUD-D.XLS"/>
      <sheetName val="Group_Sales"/>
      <sheetName val="Scenario_1"/>
      <sheetName val="Scenario_2"/>
      <sheetName val="BUD-D_XLS"/>
      <sheetName val="Group_Sales1"/>
      <sheetName val="Scenario_11"/>
      <sheetName val="Scenario_21"/>
      <sheetName val="BUD-D_XLS1"/>
      <sheetName val="Trial balance"/>
      <sheetName val="Article-USD"/>
      <sheetName val="E15-AFL"/>
      <sheetName val="Trial_balance"/>
      <sheetName val="Group_Sales2"/>
      <sheetName val="Scenario_12"/>
      <sheetName val="Scenario_22"/>
      <sheetName val="BUD-D_XLS2"/>
      <sheetName val="Trial_balance1"/>
      <sheetName val="Rate-Jan"/>
      <sheetName val="STOCKS"/>
      <sheetName val="CUMAA"/>
      <sheetName val="cap"/>
      <sheetName val="sales budget"/>
      <sheetName val="Orders"/>
      <sheetName val="Trial_balance2"/>
      <sheetName val="Group_Sales3"/>
      <sheetName val="Scenario_13"/>
      <sheetName val="Scenario_23"/>
      <sheetName val="BUD-D_XLS3"/>
      <sheetName val="Trial_balance3"/>
      <sheetName val="FTA Sls"/>
      <sheetName val="Splits"/>
      <sheetName val="Hos Sls"/>
      <sheetName val="Ling Sls"/>
      <sheetName val="RE Act"/>
      <sheetName val="BBWC 2009"/>
      <sheetName val="Key"/>
      <sheetName val="Company Legend"/>
      <sheetName val="Additions&amp;deletions"/>
      <sheetName val="Group_Sales4"/>
      <sheetName val="Scenario_14"/>
      <sheetName val="Scenario_24"/>
      <sheetName val="BUD-D_XLS4"/>
      <sheetName val="Trial_balance4"/>
      <sheetName val="FTA_Sls"/>
      <sheetName val="Hos_Sls"/>
      <sheetName val="Ling_Sls"/>
      <sheetName val="RE_Act"/>
      <sheetName val="BBWC_2009"/>
      <sheetName val="Company_Legend"/>
      <sheetName val="cap01"/>
      <sheetName val="PVM EXPENSES"/>
      <sheetName val="FF-2 (1)"/>
      <sheetName val="FSA"/>
      <sheetName val="Bal Sheet Consolidation"/>
      <sheetName val="Lease"/>
      <sheetName val="PVM_EXPENSES"/>
      <sheetName val="Group_Sales5"/>
      <sheetName val="Scenario_15"/>
      <sheetName val="Scenario_25"/>
      <sheetName val="BUD-D_XLS5"/>
      <sheetName val="Trial_balance5"/>
      <sheetName val="FTA_Sls1"/>
      <sheetName val="Hos_Sls1"/>
      <sheetName val="Ling_Sls1"/>
      <sheetName val="RE_Act1"/>
      <sheetName val="BBWC_20091"/>
      <sheetName val="Company_Legend1"/>
      <sheetName val="PVM_EXPENSES1"/>
      <sheetName val="Group_Sales6"/>
      <sheetName val="Scenario_16"/>
      <sheetName val="Scenario_26"/>
      <sheetName val="BUD-D_XLS6"/>
      <sheetName val="Trial_balance6"/>
      <sheetName val="FTA_Sls2"/>
      <sheetName val="Hos_Sls2"/>
      <sheetName val="Ling_Sls2"/>
      <sheetName val="RE_Act2"/>
      <sheetName val="BBWC_20092"/>
      <sheetName val="Company_Legend2"/>
      <sheetName val="PVM_EXPENSES2"/>
      <sheetName val="Group_Sales7"/>
      <sheetName val="Scenario_17"/>
      <sheetName val="Scenario_27"/>
      <sheetName val="BUD-D_XLS7"/>
      <sheetName val="Trial_balance7"/>
      <sheetName val="FTA_Sls3"/>
      <sheetName val="Hos_Sls3"/>
      <sheetName val="Ling_Sls3"/>
      <sheetName val="RE_Act3"/>
      <sheetName val="BBWC_20093"/>
      <sheetName val="Company_Legend3"/>
      <sheetName val="PVM_EXPENSES3"/>
      <sheetName val="Group_Sales9"/>
      <sheetName val="Scenario_19"/>
      <sheetName val="Scenario_29"/>
      <sheetName val="BUD-D_XLS9"/>
      <sheetName val="Trial_balance9"/>
      <sheetName val="FTA_Sls5"/>
      <sheetName val="Hos_Sls5"/>
      <sheetName val="Ling_Sls5"/>
      <sheetName val="RE_Act5"/>
      <sheetName val="BBWC_20095"/>
      <sheetName val="Company_Legend5"/>
      <sheetName val="PVM_EXPENSES5"/>
      <sheetName val="Group_Sales8"/>
      <sheetName val="Scenario_18"/>
      <sheetName val="Scenario_28"/>
      <sheetName val="BUD-D_XLS8"/>
      <sheetName val="Trial_balance8"/>
      <sheetName val="FTA_Sls4"/>
      <sheetName val="Hos_Sls4"/>
      <sheetName val="Ling_Sls4"/>
      <sheetName val="RE_Act4"/>
      <sheetName val="BBWC_20094"/>
      <sheetName val="Company_Legend4"/>
      <sheetName val="PVM_EXPENSES4"/>
      <sheetName val="Group_Sales13"/>
      <sheetName val="Scenario_113"/>
      <sheetName val="Scenario_213"/>
      <sheetName val="BUD-D_XLS13"/>
      <sheetName val="Trial_balance13"/>
      <sheetName val="FTA_Sls9"/>
      <sheetName val="Hos_Sls9"/>
      <sheetName val="Ling_Sls9"/>
      <sheetName val="RE_Act9"/>
      <sheetName val="BBWC_20099"/>
      <sheetName val="Company_Legend9"/>
      <sheetName val="PVM_EXPENSES9"/>
      <sheetName val="Group_Sales10"/>
      <sheetName val="Scenario_110"/>
      <sheetName val="Scenario_210"/>
      <sheetName val="BUD-D_XLS10"/>
      <sheetName val="Trial_balance10"/>
      <sheetName val="FTA_Sls6"/>
      <sheetName val="Hos_Sls6"/>
      <sheetName val="Ling_Sls6"/>
      <sheetName val="RE_Act6"/>
      <sheetName val="BBWC_20096"/>
      <sheetName val="Company_Legend6"/>
      <sheetName val="PVM_EXPENSES6"/>
      <sheetName val="Group_Sales11"/>
      <sheetName val="Scenario_111"/>
      <sheetName val="Scenario_211"/>
      <sheetName val="BUD-D_XLS11"/>
      <sheetName val="Trial_balance11"/>
      <sheetName val="FTA_Sls7"/>
      <sheetName val="Hos_Sls7"/>
      <sheetName val="Ling_Sls7"/>
      <sheetName val="RE_Act7"/>
      <sheetName val="BBWC_20097"/>
      <sheetName val="Company_Legend7"/>
      <sheetName val="PVM_EXPENSES7"/>
      <sheetName val="Group_Sales12"/>
      <sheetName val="Scenario_112"/>
      <sheetName val="Scenario_212"/>
      <sheetName val="BUD-D_XLS12"/>
      <sheetName val="Trial_balance12"/>
      <sheetName val="FTA_Sls8"/>
      <sheetName val="Hos_Sls8"/>
      <sheetName val="Ling_Sls8"/>
      <sheetName val="RE_Act8"/>
      <sheetName val="BBWC_20098"/>
      <sheetName val="Company_Legend8"/>
      <sheetName val="PVM_EXPENSES8"/>
      <sheetName val="Group_Sales15"/>
      <sheetName val="Scenario_115"/>
      <sheetName val="Scenario_215"/>
      <sheetName val="BUD-D_XLS15"/>
      <sheetName val="Trial_balance15"/>
      <sheetName val="FTA_Sls11"/>
      <sheetName val="Hos_Sls11"/>
      <sheetName val="Ling_Sls11"/>
      <sheetName val="RE_Act11"/>
      <sheetName val="BBWC_200911"/>
      <sheetName val="Company_Legend11"/>
      <sheetName val="PVM_EXPENSES11"/>
      <sheetName val="Group_Sales14"/>
      <sheetName val="Scenario_114"/>
      <sheetName val="Scenario_214"/>
      <sheetName val="BUD-D_XLS14"/>
      <sheetName val="Trial_balance14"/>
      <sheetName val="FTA_Sls10"/>
      <sheetName val="Hos_Sls10"/>
      <sheetName val="Ling_Sls10"/>
      <sheetName val="RE_Act10"/>
      <sheetName val="BBWC_200910"/>
      <sheetName val="Company_Legend10"/>
      <sheetName val="PVM_EXPENSES10"/>
      <sheetName val="Group_Sales16"/>
      <sheetName val="Scenario_116"/>
      <sheetName val="Scenario_216"/>
      <sheetName val="BUD-D_XLS16"/>
      <sheetName val="Trial_balance16"/>
      <sheetName val="FTA_Sls12"/>
      <sheetName val="Hos_Sls12"/>
      <sheetName val="Ling_Sls12"/>
      <sheetName val="RE_Act12"/>
      <sheetName val="BBWC_200912"/>
      <sheetName val="Company_Legend12"/>
      <sheetName val="PVM_EXPENSES12"/>
      <sheetName val="FF-2_(1)"/>
      <sheetName val="Bal_Sheet_Consolidation"/>
      <sheetName val="GROUP CF"/>
      <sheetName val="Tax"/>
      <sheetName val="OD-INR"/>
      <sheetName val="TB"/>
      <sheetName val="FORE99"/>
      <sheetName val="Working"/>
      <sheetName val="population"/>
      <sheetName val="Drop Down"/>
      <sheetName val="chandima"/>
      <sheetName val="devapriya"/>
      <sheetName val="dilhani"/>
      <sheetName val="rs"/>
      <sheetName val="shira"/>
      <sheetName val="Group_Sales17"/>
      <sheetName val="Scenario_117"/>
      <sheetName val="Scenario_217"/>
      <sheetName val="BUD-D_XLS17"/>
      <sheetName val="Trial_balance17"/>
      <sheetName val="FTA_Sls13"/>
      <sheetName val="Hos_Sls13"/>
      <sheetName val="Ling_Sls13"/>
      <sheetName val="RE_Act13"/>
      <sheetName val="BBWC_200913"/>
      <sheetName val="Company_Legend13"/>
      <sheetName val="PVM_EXPENSES13"/>
      <sheetName val="Group_Sales20"/>
      <sheetName val="Scenario_120"/>
      <sheetName val="Scenario_220"/>
      <sheetName val="BUD-D_XLS20"/>
      <sheetName val="Trial_balance20"/>
      <sheetName val="FTA_Sls16"/>
      <sheetName val="Hos_Sls16"/>
      <sheetName val="Ling_Sls16"/>
      <sheetName val="RE_Act16"/>
      <sheetName val="BBWC_200916"/>
      <sheetName val="Company_Legend16"/>
      <sheetName val="PVM_EXPENSES16"/>
      <sheetName val="FF-2_(1)2"/>
      <sheetName val="Group_Sales18"/>
      <sheetName val="Scenario_118"/>
      <sheetName val="Scenario_218"/>
      <sheetName val="BUD-D_XLS18"/>
      <sheetName val="Trial_balance18"/>
      <sheetName val="FTA_Sls14"/>
      <sheetName val="Hos_Sls14"/>
      <sheetName val="Ling_Sls14"/>
      <sheetName val="RE_Act14"/>
      <sheetName val="BBWC_200914"/>
      <sheetName val="Company_Legend14"/>
      <sheetName val="PVM_EXPENSES14"/>
      <sheetName val="Group_Sales19"/>
      <sheetName val="Scenario_119"/>
      <sheetName val="Scenario_219"/>
      <sheetName val="BUD-D_XLS19"/>
      <sheetName val="Trial_balance19"/>
      <sheetName val="FTA_Sls15"/>
      <sheetName val="Hos_Sls15"/>
      <sheetName val="Ling_Sls15"/>
      <sheetName val="RE_Act15"/>
      <sheetName val="BBWC_200915"/>
      <sheetName val="Company_Legend15"/>
      <sheetName val="PVM_EXPENSES15"/>
      <sheetName val="FF-2_(1)1"/>
      <sheetName val="Group_Sales21"/>
      <sheetName val="Scenario_121"/>
      <sheetName val="Scenario_221"/>
      <sheetName val="BUD-D_XLS21"/>
      <sheetName val="Trial_balance21"/>
      <sheetName val="FTA_Sls17"/>
      <sheetName val="Hos_Sls17"/>
      <sheetName val="Ling_Sls17"/>
      <sheetName val="RE_Act17"/>
      <sheetName val="BBWC_200917"/>
      <sheetName val="Company_Legend17"/>
      <sheetName val="PVM_EXPENSES17"/>
      <sheetName val="FF-2_(1)3"/>
      <sheetName val="Date Setup"/>
      <sheetName val="Info"/>
      <sheetName val="Group_Sales22"/>
      <sheetName val="Scenario_122"/>
      <sheetName val="Scenario_222"/>
      <sheetName val="BUD-D_XLS22"/>
      <sheetName val="Trial_balance22"/>
      <sheetName val="FTA_Sls18"/>
      <sheetName val="Hos_Sls18"/>
      <sheetName val="Ling_Sls18"/>
      <sheetName val="RE_Act18"/>
      <sheetName val="BBWC_200918"/>
      <sheetName val="Company_Legend18"/>
      <sheetName val="PVM_EXPENSES18"/>
      <sheetName val="FF-2_(1)4"/>
      <sheetName val="Group_Sales23"/>
      <sheetName val="Scenario_123"/>
      <sheetName val="Scenario_223"/>
      <sheetName val="BUD-D_XLS23"/>
      <sheetName val="Trial_balance23"/>
      <sheetName val="FTA_Sls19"/>
      <sheetName val="Hos_Sls19"/>
      <sheetName val="Ling_Sls19"/>
      <sheetName val="RE_Act19"/>
      <sheetName val="BBWC_200919"/>
      <sheetName val="Company_Legend19"/>
      <sheetName val="PVM_EXPENSES19"/>
      <sheetName val="FF-2_(1)5"/>
      <sheetName val="Group_Sales24"/>
      <sheetName val="Scenario_124"/>
      <sheetName val="Scenario_224"/>
      <sheetName val="BUD-D_XLS24"/>
      <sheetName val="Trial_balance24"/>
      <sheetName val="FTA_Sls20"/>
      <sheetName val="Hos_Sls20"/>
      <sheetName val="Ling_Sls20"/>
      <sheetName val="RE_Act20"/>
      <sheetName val="BBWC_200920"/>
      <sheetName val="Company_Legend20"/>
      <sheetName val="PVM_EXPENSES20"/>
      <sheetName val="FF-2_(1)6"/>
      <sheetName val="Group_Sales25"/>
      <sheetName val="Scenario_125"/>
      <sheetName val="Scenario_225"/>
      <sheetName val="BUD-D_XLS25"/>
      <sheetName val="Trial_balance25"/>
      <sheetName val="FTA_Sls21"/>
      <sheetName val="Hos_Sls21"/>
      <sheetName val="Ling_Sls21"/>
      <sheetName val="RE_Act21"/>
      <sheetName val="BBWC_200921"/>
      <sheetName val="Company_Legend21"/>
      <sheetName val="PVM_EXPENSES21"/>
      <sheetName val="FF-2_(1)7"/>
      <sheetName val="Group_Sales27"/>
      <sheetName val="Scenario_127"/>
      <sheetName val="Scenario_227"/>
      <sheetName val="BUD-D_XLS27"/>
      <sheetName val="Trial_balance27"/>
      <sheetName val="FTA_Sls23"/>
      <sheetName val="Hos_Sls23"/>
      <sheetName val="Ling_Sls23"/>
      <sheetName val="RE_Act23"/>
      <sheetName val="BBWC_200923"/>
      <sheetName val="Company_Legend23"/>
      <sheetName val="PVM_EXPENSES23"/>
      <sheetName val="FF-2_(1)9"/>
      <sheetName val="Group_Sales26"/>
      <sheetName val="Scenario_126"/>
      <sheetName val="Scenario_226"/>
      <sheetName val="BUD-D_XLS26"/>
      <sheetName val="Trial_balance26"/>
      <sheetName val="FTA_Sls22"/>
      <sheetName val="Hos_Sls22"/>
      <sheetName val="Ling_Sls22"/>
      <sheetName val="RE_Act22"/>
      <sheetName val="BBWC_200922"/>
      <sheetName val="Company_Legend22"/>
      <sheetName val="PVM_EXPENSES22"/>
      <sheetName val="FF-2_(1)8"/>
      <sheetName val="Group_Sales31"/>
      <sheetName val="Scenario_131"/>
      <sheetName val="Scenario_231"/>
      <sheetName val="BUD-D_XLS31"/>
      <sheetName val="Trial_balance31"/>
      <sheetName val="FTA_Sls27"/>
      <sheetName val="Hos_Sls27"/>
      <sheetName val="Ling_Sls27"/>
      <sheetName val="RE_Act27"/>
      <sheetName val="BBWC_200927"/>
      <sheetName val="Company_Legend27"/>
      <sheetName val="PVM_EXPENSES27"/>
      <sheetName val="FF-2_(1)13"/>
      <sheetName val="Group_Sales28"/>
      <sheetName val="Scenario_128"/>
      <sheetName val="Scenario_228"/>
      <sheetName val="BUD-D_XLS28"/>
      <sheetName val="Trial_balance28"/>
      <sheetName val="FTA_Sls24"/>
      <sheetName val="Hos_Sls24"/>
      <sheetName val="Ling_Sls24"/>
      <sheetName val="RE_Act24"/>
      <sheetName val="BBWC_200924"/>
      <sheetName val="Company_Legend24"/>
      <sheetName val="PVM_EXPENSES24"/>
      <sheetName val="FF-2_(1)10"/>
      <sheetName val="Group_Sales29"/>
      <sheetName val="Scenario_129"/>
      <sheetName val="Scenario_229"/>
      <sheetName val="BUD-D_XLS29"/>
      <sheetName val="Trial_balance29"/>
      <sheetName val="FTA_Sls25"/>
      <sheetName val="Hos_Sls25"/>
      <sheetName val="Ling_Sls25"/>
      <sheetName val="RE_Act25"/>
      <sheetName val="BBWC_200925"/>
      <sheetName val="Company_Legend25"/>
      <sheetName val="PVM_EXPENSES25"/>
      <sheetName val="FF-2_(1)11"/>
      <sheetName val="Group_Sales30"/>
      <sheetName val="Scenario_130"/>
      <sheetName val="Scenario_230"/>
      <sheetName val="BUD-D_XLS30"/>
      <sheetName val="Trial_balance30"/>
      <sheetName val="FTA_Sls26"/>
      <sheetName val="Hos_Sls26"/>
      <sheetName val="Ling_Sls26"/>
      <sheetName val="RE_Act26"/>
      <sheetName val="BBWC_200926"/>
      <sheetName val="Company_Legend26"/>
      <sheetName val="PVM_EXPENSES26"/>
      <sheetName val="FF-2_(1)12"/>
      <sheetName val="Group_Sales32"/>
      <sheetName val="Scenario_132"/>
      <sheetName val="Scenario_232"/>
      <sheetName val="BUD-D_XLS32"/>
      <sheetName val="Trial_balance32"/>
      <sheetName val="FTA_Sls28"/>
      <sheetName val="Hos_Sls28"/>
      <sheetName val="Ling_Sls28"/>
      <sheetName val="RE_Act28"/>
      <sheetName val="BBWC_200928"/>
      <sheetName val="Company_Legend28"/>
      <sheetName val="PVM_EXPENSES28"/>
      <sheetName val="FF-2_(1)14"/>
      <sheetName val="Group_Sales33"/>
      <sheetName val="Scenario_133"/>
      <sheetName val="Scenario_233"/>
      <sheetName val="BUD-D_XLS33"/>
      <sheetName val="Trial_balance33"/>
      <sheetName val="FTA_Sls29"/>
      <sheetName val="Hos_Sls29"/>
      <sheetName val="Ling_Sls29"/>
      <sheetName val="RE_Act29"/>
      <sheetName val="BBWC_200929"/>
      <sheetName val="Company_Legend29"/>
      <sheetName val="PVM_EXPENSES29"/>
      <sheetName val="FF-2_(1)15"/>
      <sheetName val="Group_Sales34"/>
      <sheetName val="Scenario_134"/>
      <sheetName val="Scenario_234"/>
      <sheetName val="BUD-D_XLS34"/>
      <sheetName val="Trial_balance34"/>
      <sheetName val="FTA_Sls30"/>
      <sheetName val="Hos_Sls30"/>
      <sheetName val="Ling_Sls30"/>
      <sheetName val="RE_Act30"/>
      <sheetName val="BBWC_200930"/>
      <sheetName val="Company_Legend30"/>
      <sheetName val="PVM_EXPENSES30"/>
      <sheetName val="FF-2_(1)16"/>
      <sheetName val="Group_Sales36"/>
      <sheetName val="Scenario_136"/>
      <sheetName val="Scenario_236"/>
      <sheetName val="BUD-D_XLS36"/>
      <sheetName val="Trial_balance36"/>
      <sheetName val="FTA_Sls32"/>
      <sheetName val="Hos_Sls32"/>
      <sheetName val="Ling_Sls32"/>
      <sheetName val="RE_Act32"/>
      <sheetName val="BBWC_200932"/>
      <sheetName val="Company_Legend32"/>
      <sheetName val="PVM_EXPENSES32"/>
      <sheetName val="FF-2_(1)18"/>
      <sheetName val="Group_Sales35"/>
      <sheetName val="Scenario_135"/>
      <sheetName val="Scenario_235"/>
      <sheetName val="BUD-D_XLS35"/>
      <sheetName val="Trial_balance35"/>
      <sheetName val="FTA_Sls31"/>
      <sheetName val="Hos_Sls31"/>
      <sheetName val="Ling_Sls31"/>
      <sheetName val="RE_Act31"/>
      <sheetName val="BBWC_200931"/>
      <sheetName val="Company_Legend31"/>
      <sheetName val="PVM_EXPENSES31"/>
      <sheetName val="FF-2_(1)17"/>
      <sheetName val="Group_Sales37"/>
      <sheetName val="Scenario_137"/>
      <sheetName val="Scenario_237"/>
      <sheetName val="BUD-D_XLS37"/>
      <sheetName val="Trial_balance37"/>
      <sheetName val="FTA_Sls33"/>
      <sheetName val="Hos_Sls33"/>
      <sheetName val="Ling_Sls33"/>
      <sheetName val="RE_Act33"/>
      <sheetName val="BBWC_200933"/>
      <sheetName val="Company_Legend33"/>
      <sheetName val="PVM_EXPENSES33"/>
      <sheetName val="FF-2_(1)19"/>
      <sheetName val="Group_Sales38"/>
      <sheetName val="Scenario_138"/>
      <sheetName val="Scenario_238"/>
      <sheetName val="BUD-D_XLS38"/>
      <sheetName val="Trial_balance38"/>
      <sheetName val="FTA_Sls34"/>
      <sheetName val="Hos_Sls34"/>
      <sheetName val="Ling_Sls34"/>
      <sheetName val="RE_Act34"/>
      <sheetName val="BBWC_200934"/>
      <sheetName val="Company_Legend34"/>
      <sheetName val="PVM_EXPENSES34"/>
      <sheetName val="FF-2_(1)20"/>
      <sheetName val="Group_Sales44"/>
      <sheetName val="Scenario_144"/>
      <sheetName val="Scenario_244"/>
      <sheetName val="BUD-D_XLS44"/>
      <sheetName val="Trial_balance44"/>
      <sheetName val="FTA_Sls40"/>
      <sheetName val="Hos_Sls40"/>
      <sheetName val="Ling_Sls40"/>
      <sheetName val="RE_Act40"/>
      <sheetName val="BBWC_200940"/>
      <sheetName val="Company_Legend40"/>
      <sheetName val="PVM_EXPENSES40"/>
      <sheetName val="FF-2_(1)25"/>
      <sheetName val="Group_Sales39"/>
      <sheetName val="Scenario_139"/>
      <sheetName val="Scenario_239"/>
      <sheetName val="BUD-D_XLS39"/>
      <sheetName val="Trial_balance39"/>
      <sheetName val="FTA_Sls35"/>
      <sheetName val="Hos_Sls35"/>
      <sheetName val="Ling_Sls35"/>
      <sheetName val="RE_Act35"/>
      <sheetName val="BBWC_200935"/>
      <sheetName val="Company_Legend35"/>
      <sheetName val="PVM_EXPENSES35"/>
      <sheetName val="Group_Sales41"/>
      <sheetName val="Scenario_141"/>
      <sheetName val="Scenario_241"/>
      <sheetName val="BUD-D_XLS41"/>
      <sheetName val="Trial_balance41"/>
      <sheetName val="FTA_Sls37"/>
      <sheetName val="Hos_Sls37"/>
      <sheetName val="Ling_Sls37"/>
      <sheetName val="RE_Act37"/>
      <sheetName val="BBWC_200937"/>
      <sheetName val="Company_Legend37"/>
      <sheetName val="PVM_EXPENSES37"/>
      <sheetName val="FF-2_(1)22"/>
      <sheetName val="Group_Sales40"/>
      <sheetName val="Scenario_140"/>
      <sheetName val="Scenario_240"/>
      <sheetName val="BUD-D_XLS40"/>
      <sheetName val="Trial_balance40"/>
      <sheetName val="FTA_Sls36"/>
      <sheetName val="Hos_Sls36"/>
      <sheetName val="Ling_Sls36"/>
      <sheetName val="RE_Act36"/>
      <sheetName val="BBWC_200936"/>
      <sheetName val="Company_Legend36"/>
      <sheetName val="PVM_EXPENSES36"/>
      <sheetName val="FF-2_(1)21"/>
      <sheetName val="Group_Sales42"/>
      <sheetName val="Scenario_142"/>
      <sheetName val="Scenario_242"/>
      <sheetName val="BUD-D_XLS42"/>
      <sheetName val="Trial_balance42"/>
      <sheetName val="FTA_Sls38"/>
      <sheetName val="Hos_Sls38"/>
      <sheetName val="Ling_Sls38"/>
      <sheetName val="RE_Act38"/>
      <sheetName val="BBWC_200938"/>
      <sheetName val="Company_Legend38"/>
      <sheetName val="PVM_EXPENSES38"/>
      <sheetName val="FF-2_(1)23"/>
      <sheetName val="Group_Sales43"/>
      <sheetName val="Scenario_143"/>
      <sheetName val="Scenario_243"/>
      <sheetName val="BUD-D_XLS43"/>
      <sheetName val="Trial_balance43"/>
      <sheetName val="FTA_Sls39"/>
      <sheetName val="Hos_Sls39"/>
      <sheetName val="Ling_Sls39"/>
      <sheetName val="RE_Act39"/>
      <sheetName val="BBWC_200939"/>
      <sheetName val="Company_Legend39"/>
      <sheetName val="PVM_EXPENSES39"/>
      <sheetName val="FF-2_(1)24"/>
      <sheetName val="Group_Sales45"/>
      <sheetName val="Scenario_145"/>
      <sheetName val="Scenario_245"/>
      <sheetName val="BUD-D_XLS45"/>
      <sheetName val="Trial_balance45"/>
      <sheetName val="FTA_Sls41"/>
      <sheetName val="Hos_Sls41"/>
      <sheetName val="Ling_Sls41"/>
      <sheetName val="RE_Act41"/>
      <sheetName val="BBWC_200941"/>
      <sheetName val="Company_Legend41"/>
      <sheetName val="PVM_EXPENSES41"/>
      <sheetName val="FF-2_(1)26"/>
      <sheetName val="Group_Sales50"/>
      <sheetName val="Scenario_150"/>
      <sheetName val="Scenario_250"/>
      <sheetName val="BUD-D_XLS50"/>
      <sheetName val="Trial_balance50"/>
      <sheetName val="FTA_Sls46"/>
      <sheetName val="Hos_Sls46"/>
      <sheetName val="Ling_Sls46"/>
      <sheetName val="RE_Act46"/>
      <sheetName val="BBWC_200946"/>
      <sheetName val="Company_Legend46"/>
      <sheetName val="PVM_EXPENSES46"/>
      <sheetName val="FF-2_(1)31"/>
      <sheetName val="Group_Sales46"/>
      <sheetName val="Scenario_146"/>
      <sheetName val="Scenario_246"/>
      <sheetName val="BUD-D_XLS46"/>
      <sheetName val="Trial_balance46"/>
      <sheetName val="FTA_Sls42"/>
      <sheetName val="Hos_Sls42"/>
      <sheetName val="Ling_Sls42"/>
      <sheetName val="RE_Act42"/>
      <sheetName val="BBWC_200942"/>
      <sheetName val="Company_Legend42"/>
      <sheetName val="PVM_EXPENSES42"/>
      <sheetName val="FF-2_(1)27"/>
      <sheetName val="Date_Setup"/>
      <sheetName val="Group_Sales47"/>
      <sheetName val="Scenario_147"/>
      <sheetName val="Scenario_247"/>
      <sheetName val="BUD-D_XLS47"/>
      <sheetName val="Trial_balance47"/>
      <sheetName val="FTA_Sls43"/>
      <sheetName val="Hos_Sls43"/>
      <sheetName val="Ling_Sls43"/>
      <sheetName val="RE_Act43"/>
      <sheetName val="BBWC_200943"/>
      <sheetName val="Company_Legend43"/>
      <sheetName val="PVM_EXPENSES43"/>
      <sheetName val="FF-2_(1)28"/>
      <sheetName val="Date_Setup1"/>
      <sheetName val="Group_Sales48"/>
      <sheetName val="Scenario_148"/>
      <sheetName val="Scenario_248"/>
      <sheetName val="BUD-D_XLS48"/>
      <sheetName val="Trial_balance48"/>
      <sheetName val="FTA_Sls44"/>
      <sheetName val="Hos_Sls44"/>
      <sheetName val="Ling_Sls44"/>
      <sheetName val="RE_Act44"/>
      <sheetName val="BBWC_200944"/>
      <sheetName val="Company_Legend44"/>
      <sheetName val="PVM_EXPENSES44"/>
      <sheetName val="FF-2_(1)29"/>
      <sheetName val="Date_Setup2"/>
      <sheetName val="Group_Sales49"/>
      <sheetName val="Scenario_149"/>
      <sheetName val="Scenario_249"/>
      <sheetName val="BUD-D_XLS49"/>
      <sheetName val="Trial_balance49"/>
      <sheetName val="FTA_Sls45"/>
      <sheetName val="Hos_Sls45"/>
      <sheetName val="Ling_Sls45"/>
      <sheetName val="RE_Act45"/>
      <sheetName val="BBWC_200945"/>
      <sheetName val="Company_Legend45"/>
      <sheetName val="PVM_EXPENSES45"/>
      <sheetName val="FF-2_(1)30"/>
      <sheetName val="Date_Setup3"/>
      <sheetName val="Date_Setup4"/>
      <sheetName val="Group_Sales51"/>
      <sheetName val="Scenario_151"/>
      <sheetName val="Scenario_251"/>
      <sheetName val="BUD-D_XLS51"/>
      <sheetName val="Trial_balance51"/>
      <sheetName val="FTA_Sls47"/>
      <sheetName val="Hos_Sls47"/>
      <sheetName val="Ling_Sls47"/>
      <sheetName val="RE_Act47"/>
      <sheetName val="BBWC_200947"/>
      <sheetName val="Company_Legend47"/>
      <sheetName val="PVM_EXPENSES47"/>
      <sheetName val="FF-2_(1)32"/>
      <sheetName val="Date_Setup5"/>
      <sheetName val="Group_Sales52"/>
      <sheetName val="Scenario_152"/>
      <sheetName val="Scenario_252"/>
      <sheetName val="BUD-D_XLS52"/>
      <sheetName val="Trial_balance52"/>
      <sheetName val="FTA_Sls48"/>
      <sheetName val="Hos_Sls48"/>
      <sheetName val="Ling_Sls48"/>
      <sheetName val="RE_Act48"/>
      <sheetName val="BBWC_200948"/>
      <sheetName val="Company_Legend48"/>
      <sheetName val="PVM_EXPENSES48"/>
      <sheetName val="FF-2_(1)33"/>
      <sheetName val="Price List"/>
      <sheetName val="Details-original"/>
      <sheetName val="Group_Sales53"/>
      <sheetName val="Scenario_153"/>
      <sheetName val="Scenario_253"/>
      <sheetName val="BUD-D_XLS53"/>
      <sheetName val="Trial_balance53"/>
      <sheetName val="FTA_Sls49"/>
      <sheetName val="Hos_Sls49"/>
      <sheetName val="Ling_Sls49"/>
      <sheetName val="RE_Act49"/>
      <sheetName val="BBWC_200949"/>
      <sheetName val="Company_Legend49"/>
      <sheetName val="PVM_EXPENSES49"/>
      <sheetName val="FF-2_(1)34"/>
      <sheetName val="Date_Setup6"/>
      <sheetName val="Price_List"/>
      <sheetName val="Bank _Inst_Master"/>
      <sheetName val="Loan 1"/>
      <sheetName val="AR Drop Downs"/>
      <sheetName val="E 2"/>
      <sheetName val="cap&amp;dep"/>
      <sheetName val="APR"/>
      <sheetName val="FP1"/>
      <sheetName val="P&amp;L"/>
      <sheetName val="FX99"/>
      <sheetName val="GROUP_CF"/>
      <sheetName val="GROUP_CF1"/>
      <sheetName val="GROUP_CF2"/>
      <sheetName val="GROUP_CF3"/>
      <sheetName val="Journal Entries"/>
      <sheetName val="Group_Sales54"/>
      <sheetName val="Scenario_154"/>
      <sheetName val="Scenario_254"/>
      <sheetName val="BUD-D_XLS54"/>
      <sheetName val="Trial_balance54"/>
      <sheetName val="FTA_Sls50"/>
      <sheetName val="Hos_Sls50"/>
      <sheetName val="Ling_Sls50"/>
      <sheetName val="RE_Act50"/>
      <sheetName val="BBWC_200950"/>
      <sheetName val="Company_Legend50"/>
      <sheetName val="PVM_EXPENSES50"/>
      <sheetName val="FF-2_(1)35"/>
      <sheetName val="Date_Setup7"/>
      <sheetName val="Price_List1"/>
      <sheetName val="Group_Sales55"/>
      <sheetName val="Scenario_155"/>
      <sheetName val="Scenario_255"/>
      <sheetName val="BUD-D_XLS55"/>
      <sheetName val="Trial_balance55"/>
      <sheetName val="FTA_Sls51"/>
      <sheetName val="Hos_Sls51"/>
      <sheetName val="Ling_Sls51"/>
      <sheetName val="RE_Act51"/>
      <sheetName val="BBWC_200951"/>
      <sheetName val="Company_Legend51"/>
      <sheetName val="PVM_EXPENSES51"/>
      <sheetName val="FF-2_(1)36"/>
      <sheetName val="Price_List2"/>
      <sheetName val="Date_Setup8"/>
      <sheetName val="tifico"/>
      <sheetName val="input"/>
      <sheetName val="budget"/>
      <sheetName val="last_year"/>
      <sheetName val="BS"/>
      <sheetName val="S &amp; A"/>
      <sheetName val="Tables"/>
      <sheetName val="Green details"/>
      <sheetName val="Group_Sales60"/>
      <sheetName val="Scenario_160"/>
      <sheetName val="Scenario_260"/>
      <sheetName val="BUD-D_XLS60"/>
      <sheetName val="Trial_balance60"/>
      <sheetName val="FTA_Sls56"/>
      <sheetName val="Hos_Sls56"/>
      <sheetName val="Ling_Sls56"/>
      <sheetName val="RE_Act56"/>
      <sheetName val="BBWC_200956"/>
      <sheetName val="Company_Legend56"/>
      <sheetName val="PVM_EXPENSES56"/>
      <sheetName val="FF-2_(1)41"/>
      <sheetName val="Date_Setup13"/>
      <sheetName val="GROUP_CF4"/>
      <sheetName val="sales_budget4"/>
      <sheetName val="Bal_Sheet_Consolidation4"/>
      <sheetName val="Price_List7"/>
      <sheetName val="Drop_Down4"/>
      <sheetName val="Green_details4"/>
      <sheetName val="Group_Sales56"/>
      <sheetName val="Scenario_156"/>
      <sheetName val="Scenario_256"/>
      <sheetName val="BUD-D_XLS56"/>
      <sheetName val="Trial_balance56"/>
      <sheetName val="FTA_Sls52"/>
      <sheetName val="Hos_Sls52"/>
      <sheetName val="Ling_Sls52"/>
      <sheetName val="RE_Act52"/>
      <sheetName val="BBWC_200952"/>
      <sheetName val="Company_Legend52"/>
      <sheetName val="PVM_EXPENSES52"/>
      <sheetName val="FF-2_(1)37"/>
      <sheetName val="Date_Setup9"/>
      <sheetName val="sales_budget"/>
      <sheetName val="Price_List3"/>
      <sheetName val="Drop_Down"/>
      <sheetName val="Green_details"/>
      <sheetName val="Group_Sales57"/>
      <sheetName val="Scenario_157"/>
      <sheetName val="Scenario_257"/>
      <sheetName val="BUD-D_XLS57"/>
      <sheetName val="Trial_balance57"/>
      <sheetName val="FTA_Sls53"/>
      <sheetName val="Hos_Sls53"/>
      <sheetName val="Ling_Sls53"/>
      <sheetName val="RE_Act53"/>
      <sheetName val="BBWC_200953"/>
      <sheetName val="Company_Legend53"/>
      <sheetName val="PVM_EXPENSES53"/>
      <sheetName val="FF-2_(1)38"/>
      <sheetName val="Date_Setup10"/>
      <sheetName val="sales_budget1"/>
      <sheetName val="Bal_Sheet_Consolidation1"/>
      <sheetName val="Price_List4"/>
      <sheetName val="Drop_Down1"/>
      <sheetName val="Green_details1"/>
      <sheetName val="Group_Sales58"/>
      <sheetName val="Scenario_158"/>
      <sheetName val="Scenario_258"/>
      <sheetName val="BUD-D_XLS58"/>
      <sheetName val="Trial_balance58"/>
      <sheetName val="FTA_Sls54"/>
      <sheetName val="Hos_Sls54"/>
      <sheetName val="Ling_Sls54"/>
      <sheetName val="RE_Act54"/>
      <sheetName val="BBWC_200954"/>
      <sheetName val="Company_Legend54"/>
      <sheetName val="PVM_EXPENSES54"/>
      <sheetName val="FF-2_(1)39"/>
      <sheetName val="Date_Setup11"/>
      <sheetName val="sales_budget2"/>
      <sheetName val="Bal_Sheet_Consolidation2"/>
      <sheetName val="Price_List5"/>
      <sheetName val="Drop_Down2"/>
      <sheetName val="Green_details2"/>
      <sheetName val="Group_Sales59"/>
      <sheetName val="Scenario_159"/>
      <sheetName val="Scenario_259"/>
      <sheetName val="BUD-D_XLS59"/>
      <sheetName val="Trial_balance59"/>
      <sheetName val="FTA_Sls55"/>
      <sheetName val="Hos_Sls55"/>
      <sheetName val="Ling_Sls55"/>
      <sheetName val="RE_Act55"/>
      <sheetName val="BBWC_200955"/>
      <sheetName val="Company_Legend55"/>
      <sheetName val="PVM_EXPENSES55"/>
      <sheetName val="FF-2_(1)40"/>
      <sheetName val="Date_Setup12"/>
      <sheetName val="sales_budget3"/>
      <sheetName val="Bal_Sheet_Consolidation3"/>
      <sheetName val="Price_List6"/>
      <sheetName val="Drop_Down3"/>
      <sheetName val="Green_details3"/>
      <sheetName val="GRATIVITY"/>
      <sheetName val="HIRING"/>
      <sheetName val="MV-MAINTEN"/>
      <sheetName val="KeyMultInputs"/>
      <sheetName val="group sales (graph per month)"/>
      <sheetName val="Pivot"/>
      <sheetName val="S2"/>
      <sheetName val="dg-VTu"/>
      <sheetName val="In statem"/>
      <sheetName val="Shrev"/>
      <sheetName val="ROOMS"/>
      <sheetName val="GROUP_CF6"/>
      <sheetName val="Journal_Entries2"/>
      <sheetName val="In_statem1"/>
      <sheetName val="E_21"/>
      <sheetName val="Loan_11"/>
      <sheetName val="AR_Drop_Downs1"/>
      <sheetName val="Journal_Entries"/>
      <sheetName val="GROUP_CF5"/>
      <sheetName val="Journal_Entries1"/>
      <sheetName val="In_statem"/>
      <sheetName val="E_2"/>
      <sheetName val="Loan_1"/>
      <sheetName val="AR_Drop_Downs"/>
      <sheetName val="GROUP_CF7"/>
      <sheetName val="Journal_Entries3"/>
      <sheetName val="In_statem2"/>
      <sheetName val="E_22"/>
      <sheetName val="Loan_12"/>
      <sheetName val="AR_Drop_Downs2"/>
      <sheetName val="QA20A"/>
    </sheetNames>
    <sheetDataSet>
      <sheetData sheetId="0" refreshError="1">
        <row r="3">
          <cell r="A3" t="str">
            <v>Rs 000</v>
          </cell>
        </row>
      </sheetData>
      <sheetData sheetId="1"/>
      <sheetData sheetId="2"/>
      <sheetData sheetId="3"/>
      <sheetData sheetId="4"/>
      <sheetData sheetId="5" refreshError="1"/>
      <sheetData sheetId="6" refreshError="1"/>
      <sheetData sheetId="7" refreshError="1"/>
      <sheetData sheetId="8">
        <row r="3">
          <cell r="A3" t="str">
            <v>Rs 000</v>
          </cell>
        </row>
      </sheetData>
      <sheetData sheetId="9">
        <row r="3">
          <cell r="A3" t="str">
            <v>Rs 000</v>
          </cell>
        </row>
      </sheetData>
      <sheetData sheetId="10">
        <row r="3">
          <cell r="A3" t="str">
            <v>Rs 000</v>
          </cell>
        </row>
      </sheetData>
      <sheetData sheetId="11">
        <row r="3">
          <cell r="A3" t="str">
            <v>Rs 000</v>
          </cell>
        </row>
      </sheetData>
      <sheetData sheetId="12">
        <row r="3">
          <cell r="A3" t="str">
            <v>Rs 000</v>
          </cell>
        </row>
      </sheetData>
      <sheetData sheetId="13">
        <row r="3">
          <cell r="A3" t="str">
            <v>Rs 000</v>
          </cell>
        </row>
      </sheetData>
      <sheetData sheetId="14">
        <row r="3">
          <cell r="A3" t="str">
            <v>Rs 000</v>
          </cell>
        </row>
      </sheetData>
      <sheetData sheetId="15">
        <row r="3">
          <cell r="A3" t="str">
            <v>Rs 000</v>
          </cell>
        </row>
      </sheetData>
      <sheetData sheetId="16" refreshError="1"/>
      <sheetData sheetId="17" refreshError="1"/>
      <sheetData sheetId="18" refreshError="1"/>
      <sheetData sheetId="19"/>
      <sheetData sheetId="20">
        <row r="3">
          <cell r="A3" t="str">
            <v>Rs 000</v>
          </cell>
        </row>
      </sheetData>
      <sheetData sheetId="21"/>
      <sheetData sheetId="22"/>
      <sheetData sheetId="23">
        <row r="3">
          <cell r="A3" t="str">
            <v>Rs 000</v>
          </cell>
        </row>
      </sheetData>
      <sheetData sheetId="24">
        <row r="3">
          <cell r="A3" t="str">
            <v>Rs 000</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3">
          <cell r="A3" t="str">
            <v>Rs 000</v>
          </cell>
        </row>
      </sheetData>
      <sheetData sheetId="47">
        <row r="3">
          <cell r="A3" t="str">
            <v>Rs 000</v>
          </cell>
        </row>
      </sheetData>
      <sheetData sheetId="48">
        <row r="3">
          <cell r="A3" t="str">
            <v>Rs 000</v>
          </cell>
        </row>
      </sheetData>
      <sheetData sheetId="49">
        <row r="3">
          <cell r="A3" t="str">
            <v>Rs 000</v>
          </cell>
        </row>
      </sheetData>
      <sheetData sheetId="50">
        <row r="3">
          <cell r="A3" t="str">
            <v>Rs 000</v>
          </cell>
        </row>
      </sheetData>
      <sheetData sheetId="51">
        <row r="3">
          <cell r="A3" t="str">
            <v>Rs 000</v>
          </cell>
        </row>
      </sheetData>
      <sheetData sheetId="52">
        <row r="3">
          <cell r="A3" t="str">
            <v>Rs 000</v>
          </cell>
        </row>
      </sheetData>
      <sheetData sheetId="53">
        <row r="3">
          <cell r="A3" t="str">
            <v>Rs 000</v>
          </cell>
        </row>
      </sheetData>
      <sheetData sheetId="54">
        <row r="3">
          <cell r="A3" t="str">
            <v>Rs 000</v>
          </cell>
        </row>
      </sheetData>
      <sheetData sheetId="55">
        <row r="3">
          <cell r="A3" t="str">
            <v>Rs 000</v>
          </cell>
        </row>
      </sheetData>
      <sheetData sheetId="56">
        <row r="3">
          <cell r="A3" t="str">
            <v>Rs 000</v>
          </cell>
        </row>
      </sheetData>
      <sheetData sheetId="57" refreshError="1"/>
      <sheetData sheetId="58" refreshError="1"/>
      <sheetData sheetId="59" refreshError="1"/>
      <sheetData sheetId="60" refreshError="1"/>
      <sheetData sheetId="61" refreshError="1"/>
      <sheetData sheetId="62" refreshError="1"/>
      <sheetData sheetId="63">
        <row r="3">
          <cell r="A3" t="str">
            <v>Rs 000</v>
          </cell>
        </row>
      </sheetData>
      <sheetData sheetId="64">
        <row r="3">
          <cell r="A3" t="str">
            <v>Rs 000</v>
          </cell>
        </row>
      </sheetData>
      <sheetData sheetId="65"/>
      <sheetData sheetId="66">
        <row r="3">
          <cell r="A3" t="str">
            <v>Rs 000</v>
          </cell>
        </row>
      </sheetData>
      <sheetData sheetId="67"/>
      <sheetData sheetId="68"/>
      <sheetData sheetId="69">
        <row r="3">
          <cell r="A3" t="str">
            <v>Rs 000</v>
          </cell>
        </row>
      </sheetData>
      <sheetData sheetId="70"/>
      <sheetData sheetId="71"/>
      <sheetData sheetId="72"/>
      <sheetData sheetId="73"/>
      <sheetData sheetId="74"/>
      <sheetData sheetId="75"/>
      <sheetData sheetId="76"/>
      <sheetData sheetId="77"/>
      <sheetData sheetId="78">
        <row r="3">
          <cell r="A3" t="str">
            <v>Rs 000</v>
          </cell>
        </row>
      </sheetData>
      <sheetData sheetId="79">
        <row r="3">
          <cell r="A3" t="str">
            <v>Rs 000</v>
          </cell>
        </row>
      </sheetData>
      <sheetData sheetId="80"/>
      <sheetData sheetId="81">
        <row r="3">
          <cell r="A3" t="str">
            <v>Rs 000</v>
          </cell>
        </row>
      </sheetData>
      <sheetData sheetId="82"/>
      <sheetData sheetId="83">
        <row r="3">
          <cell r="A3" t="str">
            <v>Rs 000</v>
          </cell>
        </row>
      </sheetData>
      <sheetData sheetId="84">
        <row r="3">
          <cell r="A3" t="str">
            <v>Rs 000</v>
          </cell>
        </row>
      </sheetData>
      <sheetData sheetId="85"/>
      <sheetData sheetId="86">
        <row r="3">
          <cell r="A3" t="str">
            <v>Rs 000</v>
          </cell>
        </row>
      </sheetData>
      <sheetData sheetId="87">
        <row r="3">
          <cell r="A3" t="str">
            <v>Rs 000</v>
          </cell>
        </row>
      </sheetData>
      <sheetData sheetId="88">
        <row r="3">
          <cell r="A3" t="str">
            <v>Rs 000</v>
          </cell>
        </row>
      </sheetData>
      <sheetData sheetId="89"/>
      <sheetData sheetId="90">
        <row r="3">
          <cell r="A3" t="str">
            <v>Rs 000</v>
          </cell>
        </row>
      </sheetData>
      <sheetData sheetId="91">
        <row r="3">
          <cell r="A3" t="str">
            <v>Rs 000</v>
          </cell>
        </row>
      </sheetData>
      <sheetData sheetId="92"/>
      <sheetData sheetId="93">
        <row r="3">
          <cell r="A3" t="str">
            <v>Rs 000</v>
          </cell>
        </row>
      </sheetData>
      <sheetData sheetId="94"/>
      <sheetData sheetId="95">
        <row r="3">
          <cell r="A3" t="str">
            <v>Rs 000</v>
          </cell>
        </row>
      </sheetData>
      <sheetData sheetId="96">
        <row r="3">
          <cell r="A3" t="str">
            <v>Rs 000</v>
          </cell>
        </row>
      </sheetData>
      <sheetData sheetId="97"/>
      <sheetData sheetId="98">
        <row r="3">
          <cell r="A3" t="str">
            <v>Rs 000</v>
          </cell>
        </row>
      </sheetData>
      <sheetData sheetId="99">
        <row r="3">
          <cell r="A3" t="str">
            <v>Rs 000</v>
          </cell>
        </row>
      </sheetData>
      <sheetData sheetId="100">
        <row r="3">
          <cell r="A3" t="str">
            <v>Rs 000</v>
          </cell>
        </row>
      </sheetData>
      <sheetData sheetId="101"/>
      <sheetData sheetId="102">
        <row r="3">
          <cell r="A3" t="str">
            <v>Rs 000</v>
          </cell>
        </row>
      </sheetData>
      <sheetData sheetId="103"/>
      <sheetData sheetId="104"/>
      <sheetData sheetId="105">
        <row r="3">
          <cell r="A3" t="str">
            <v>Rs 000</v>
          </cell>
        </row>
      </sheetData>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ow r="3">
          <cell r="A3" t="str">
            <v>Rs 000</v>
          </cell>
        </row>
      </sheetData>
      <sheetData sheetId="121"/>
      <sheetData sheetId="122">
        <row r="3">
          <cell r="A3" t="str">
            <v>Rs 000</v>
          </cell>
        </row>
      </sheetData>
      <sheetData sheetId="123"/>
      <sheetData sheetId="124">
        <row r="3">
          <cell r="A3" t="str">
            <v>Rs 000</v>
          </cell>
        </row>
      </sheetData>
      <sheetData sheetId="125"/>
      <sheetData sheetId="126">
        <row r="3">
          <cell r="A3" t="str">
            <v>Rs 000</v>
          </cell>
        </row>
      </sheetData>
      <sheetData sheetId="127"/>
      <sheetData sheetId="128"/>
      <sheetData sheetId="129"/>
      <sheetData sheetId="130"/>
      <sheetData sheetId="131"/>
      <sheetData sheetId="132">
        <row r="3">
          <cell r="A3" t="str">
            <v>Rs 000</v>
          </cell>
        </row>
      </sheetData>
      <sheetData sheetId="133"/>
      <sheetData sheetId="134">
        <row r="3">
          <cell r="A3" t="str">
            <v>Rs 000</v>
          </cell>
        </row>
      </sheetData>
      <sheetData sheetId="135"/>
      <sheetData sheetId="136">
        <row r="3">
          <cell r="A3" t="str">
            <v>Rs 000</v>
          </cell>
        </row>
      </sheetData>
      <sheetData sheetId="137"/>
      <sheetData sheetId="138">
        <row r="3">
          <cell r="A3" t="str">
            <v>Rs 000</v>
          </cell>
        </row>
      </sheetData>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ow r="3">
          <cell r="A3" t="str">
            <v>Rs 000</v>
          </cell>
        </row>
      </sheetData>
      <sheetData sheetId="169"/>
      <sheetData sheetId="170">
        <row r="3">
          <cell r="A3" t="str">
            <v>Rs 000</v>
          </cell>
        </row>
      </sheetData>
      <sheetData sheetId="171"/>
      <sheetData sheetId="172">
        <row r="3">
          <cell r="A3" t="str">
            <v>Rs 000</v>
          </cell>
        </row>
      </sheetData>
      <sheetData sheetId="173"/>
      <sheetData sheetId="174">
        <row r="3">
          <cell r="A3" t="str">
            <v>Rs 000</v>
          </cell>
        </row>
      </sheetData>
      <sheetData sheetId="175"/>
      <sheetData sheetId="176"/>
      <sheetData sheetId="177"/>
      <sheetData sheetId="178"/>
      <sheetData sheetId="179"/>
      <sheetData sheetId="180">
        <row r="3">
          <cell r="A3" t="str">
            <v>Rs 000</v>
          </cell>
        </row>
      </sheetData>
      <sheetData sheetId="181"/>
      <sheetData sheetId="182">
        <row r="3">
          <cell r="A3" t="str">
            <v>Rs 000</v>
          </cell>
        </row>
      </sheetData>
      <sheetData sheetId="183"/>
      <sheetData sheetId="184">
        <row r="3">
          <cell r="A3" t="str">
            <v>Rs 000</v>
          </cell>
        </row>
      </sheetData>
      <sheetData sheetId="185"/>
      <sheetData sheetId="186">
        <row r="3">
          <cell r="A3" t="str">
            <v>Rs 000</v>
          </cell>
        </row>
      </sheetData>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ow r="3">
          <cell r="A3" t="str">
            <v>Rs 000</v>
          </cell>
        </row>
      </sheetData>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3">
          <cell r="A3" t="str">
            <v>Rs 000</v>
          </cell>
        </row>
      </sheetData>
      <sheetData sheetId="224"/>
      <sheetData sheetId="225"/>
      <sheetData sheetId="226"/>
      <sheetData sheetId="227">
        <row r="3">
          <cell r="A3" t="str">
            <v>Rs 000</v>
          </cell>
        </row>
      </sheetData>
      <sheetData sheetId="228">
        <row r="3">
          <cell r="A3" t="str">
            <v>Rs 000</v>
          </cell>
        </row>
      </sheetData>
      <sheetData sheetId="229"/>
      <sheetData sheetId="230"/>
      <sheetData sheetId="231"/>
      <sheetData sheetId="232">
        <row r="3">
          <cell r="A3" t="str">
            <v>Rs 000</v>
          </cell>
        </row>
      </sheetData>
      <sheetData sheetId="233">
        <row r="3">
          <cell r="A3" t="str">
            <v>Rs 000</v>
          </cell>
        </row>
      </sheetData>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row r="3">
          <cell r="A3" t="str">
            <v>Rs 000</v>
          </cell>
        </row>
      </sheetData>
      <sheetData sheetId="358"/>
      <sheetData sheetId="359"/>
      <sheetData sheetId="360">
        <row r="3">
          <cell r="A3" t="str">
            <v>Rs 000</v>
          </cell>
        </row>
      </sheetData>
      <sheetData sheetId="361"/>
      <sheetData sheetId="362">
        <row r="3">
          <cell r="A3" t="str">
            <v>Rs 000</v>
          </cell>
        </row>
      </sheetData>
      <sheetData sheetId="363"/>
      <sheetData sheetId="364">
        <row r="3">
          <cell r="A3" t="str">
            <v>Rs 000</v>
          </cell>
        </row>
      </sheetData>
      <sheetData sheetId="365"/>
      <sheetData sheetId="366">
        <row r="3">
          <cell r="A3" t="str">
            <v>Rs 000</v>
          </cell>
        </row>
      </sheetData>
      <sheetData sheetId="367"/>
      <sheetData sheetId="368">
        <row r="3">
          <cell r="A3" t="str">
            <v>Rs 000</v>
          </cell>
        </row>
      </sheetData>
      <sheetData sheetId="369"/>
      <sheetData sheetId="370">
        <row r="3">
          <cell r="A3" t="str">
            <v>Rs 000</v>
          </cell>
        </row>
      </sheetData>
      <sheetData sheetId="371"/>
      <sheetData sheetId="372"/>
      <sheetData sheetId="373"/>
      <sheetData sheetId="374"/>
      <sheetData sheetId="375">
        <row r="3">
          <cell r="A3" t="str">
            <v>Rs 000</v>
          </cell>
        </row>
      </sheetData>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row r="3">
          <cell r="A3" t="str">
            <v>Rs 000</v>
          </cell>
        </row>
      </sheetData>
      <sheetData sheetId="397"/>
      <sheetData sheetId="398"/>
      <sheetData sheetId="399">
        <row r="3">
          <cell r="A3" t="str">
            <v>Rs 000</v>
          </cell>
        </row>
      </sheetData>
      <sheetData sheetId="400"/>
      <sheetData sheetId="401">
        <row r="3">
          <cell r="A3" t="str">
            <v>Rs 000</v>
          </cell>
        </row>
      </sheetData>
      <sheetData sheetId="402"/>
      <sheetData sheetId="403">
        <row r="3">
          <cell r="A3" t="str">
            <v>Rs 000</v>
          </cell>
        </row>
      </sheetData>
      <sheetData sheetId="404"/>
      <sheetData sheetId="405">
        <row r="3">
          <cell r="A3" t="str">
            <v>Rs 000</v>
          </cell>
        </row>
      </sheetData>
      <sheetData sheetId="406"/>
      <sheetData sheetId="407">
        <row r="3">
          <cell r="A3" t="str">
            <v>Rs 000</v>
          </cell>
        </row>
      </sheetData>
      <sheetData sheetId="408"/>
      <sheetData sheetId="409">
        <row r="3">
          <cell r="A3" t="str">
            <v>Rs 000</v>
          </cell>
        </row>
      </sheetData>
      <sheetData sheetId="410"/>
      <sheetData sheetId="411"/>
      <sheetData sheetId="412"/>
      <sheetData sheetId="413"/>
      <sheetData sheetId="414">
        <row r="3">
          <cell r="A3" t="str">
            <v>Rs 000</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refreshError="1"/>
      <sheetData sheetId="697" refreshError="1"/>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sheetData sheetId="723"/>
      <sheetData sheetId="724"/>
      <sheetData sheetId="725"/>
      <sheetData sheetId="726" refreshError="1"/>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row r="3">
          <cell r="A3" t="str">
            <v>Rs 000</v>
          </cell>
        </row>
      </sheetData>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PAT Monthly"/>
      <sheetName val="EVA Monthly"/>
      <sheetName val="EVA"/>
      <sheetName val="PAT"/>
      <sheetName val="Budget P &amp; L "/>
      <sheetName val="Actual P &amp; L"/>
      <sheetName val="work sheet"/>
      <sheetName val="Hurdle Rate Calculation"/>
    </sheetNames>
    <sheetDataSet>
      <sheetData sheetId="0"/>
      <sheetData sheetId="1"/>
      <sheetData sheetId="2" refreshError="1"/>
      <sheetData sheetId="3" refreshError="1"/>
      <sheetData sheetId="4"/>
      <sheetData sheetId="5"/>
      <sheetData sheetId="6"/>
      <sheetData sheetId="7"/>
      <sheetData sheetId="8"/>
      <sheetData sheetId="9">
        <row r="9">
          <cell r="B9">
            <v>0.18542802012633725</v>
          </cell>
        </row>
        <row r="10">
          <cell r="B10">
            <v>1.5452335010528104E-2</v>
          </cell>
        </row>
      </sheetData>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C-Out"/>
    </sheetNames>
    <sheetDataSet>
      <sheetData sheetId="0" refreshError="1"/>
      <sheetData sheetId="1" refreshError="1">
        <row r="1">
          <cell r="A1" t="str">
            <v>HEMAS HEALTHCARE (PVT) Ltd.</v>
          </cell>
        </row>
        <row r="2">
          <cell r="A2" t="str">
            <v>Debtors age analysis as at 30.09.2004.</v>
          </cell>
        </row>
        <row r="3">
          <cell r="A3" t="str">
            <v>A/C</v>
          </cell>
          <cell r="B3" t="str">
            <v>Customer</v>
          </cell>
          <cell r="C3" t="str">
            <v>Less Than</v>
          </cell>
          <cell r="D3" t="str">
            <v>38 - 45</v>
          </cell>
          <cell r="E3" t="str">
            <v>46 - 60</v>
          </cell>
          <cell r="F3" t="str">
            <v>61 - 90</v>
          </cell>
          <cell r="G3" t="str">
            <v>91 - 120</v>
          </cell>
          <cell r="H3" t="str">
            <v>Over</v>
          </cell>
        </row>
        <row r="4">
          <cell r="A4" t="str">
            <v>Code</v>
          </cell>
          <cell r="B4" t="str">
            <v>Name</v>
          </cell>
          <cell r="C4" t="str">
            <v>37 Days</v>
          </cell>
          <cell r="D4" t="str">
            <v>Days</v>
          </cell>
          <cell r="E4" t="str">
            <v>Days</v>
          </cell>
          <cell r="F4" t="str">
            <v>Days</v>
          </cell>
          <cell r="G4" t="str">
            <v>Days</v>
          </cell>
          <cell r="H4" t="str">
            <v>120 days</v>
          </cell>
        </row>
        <row r="6">
          <cell r="B6" t="str">
            <v>DISTRIBUTORS</v>
          </cell>
        </row>
        <row r="7">
          <cell r="A7" t="str">
            <v>DB001</v>
          </cell>
          <cell r="B7" t="str">
            <v>MAC Pharma (1)</v>
          </cell>
        </row>
        <row r="8">
          <cell r="A8" t="str">
            <v>DB002</v>
          </cell>
          <cell r="B8" t="str">
            <v>Central Distributors</v>
          </cell>
          <cell r="C8">
            <v>2812141.34</v>
          </cell>
          <cell r="D8">
            <v>1015278.6800000002</v>
          </cell>
          <cell r="E8">
            <v>404559.84</v>
          </cell>
          <cell r="F8">
            <v>1020581.72</v>
          </cell>
          <cell r="G8">
            <v>0</v>
          </cell>
          <cell r="H8">
            <v>0</v>
          </cell>
        </row>
        <row r="9">
          <cell r="A9" t="str">
            <v>DB003</v>
          </cell>
          <cell r="B9" t="str">
            <v>MAC Pharma (2)</v>
          </cell>
          <cell r="C9">
            <v>0</v>
          </cell>
          <cell r="D9">
            <v>0</v>
          </cell>
          <cell r="E9">
            <v>0</v>
          </cell>
          <cell r="F9">
            <v>0</v>
          </cell>
          <cell r="G9">
            <v>0</v>
          </cell>
          <cell r="H9">
            <v>540741.56000000006</v>
          </cell>
        </row>
        <row r="10">
          <cell r="A10" t="str">
            <v>DB004</v>
          </cell>
          <cell r="B10" t="str">
            <v>MEG Trading (Pvt) Ltd.</v>
          </cell>
          <cell r="C10">
            <v>0</v>
          </cell>
          <cell r="D10">
            <v>0</v>
          </cell>
          <cell r="E10">
            <v>0</v>
          </cell>
          <cell r="F10">
            <v>0</v>
          </cell>
          <cell r="G10">
            <v>0</v>
          </cell>
          <cell r="H10">
            <v>-1837.71</v>
          </cell>
        </row>
        <row r="11">
          <cell r="A11" t="str">
            <v>DB005</v>
          </cell>
          <cell r="B11" t="str">
            <v>Nugegoda Chemists</v>
          </cell>
          <cell r="C11">
            <v>2505773.16</v>
          </cell>
          <cell r="D11">
            <v>697833.46</v>
          </cell>
          <cell r="E11">
            <v>485741.56999999995</v>
          </cell>
          <cell r="F11">
            <v>1772457.92</v>
          </cell>
          <cell r="G11">
            <v>694576</v>
          </cell>
          <cell r="H11">
            <v>0</v>
          </cell>
        </row>
        <row r="12">
          <cell r="A12" t="str">
            <v>DB006</v>
          </cell>
          <cell r="B12" t="str">
            <v>Vijitha Pharmacy</v>
          </cell>
          <cell r="C12">
            <v>3623120.8900000006</v>
          </cell>
          <cell r="D12">
            <v>1262187.4000000001</v>
          </cell>
          <cell r="E12">
            <v>898515.3</v>
          </cell>
          <cell r="F12">
            <v>345983.13</v>
          </cell>
          <cell r="G12">
            <v>0</v>
          </cell>
          <cell r="H12">
            <v>-104159</v>
          </cell>
        </row>
        <row r="13">
          <cell r="A13" t="str">
            <v>DB007</v>
          </cell>
          <cell r="B13" t="str">
            <v>Asoka Pharma</v>
          </cell>
          <cell r="C13">
            <v>3998429.7800000003</v>
          </cell>
          <cell r="D13">
            <v>1380161.8299999998</v>
          </cell>
          <cell r="E13">
            <v>0</v>
          </cell>
          <cell r="F13">
            <v>0</v>
          </cell>
          <cell r="G13">
            <v>0</v>
          </cell>
          <cell r="H13">
            <v>0</v>
          </cell>
        </row>
        <row r="14">
          <cell r="A14" t="str">
            <v>DB008</v>
          </cell>
          <cell r="B14" t="str">
            <v>CHL Marketing</v>
          </cell>
          <cell r="C14">
            <v>3446541.44</v>
          </cell>
          <cell r="D14">
            <v>94753.8</v>
          </cell>
          <cell r="E14">
            <v>776520.44000000006</v>
          </cell>
          <cell r="F14">
            <v>3555960.24</v>
          </cell>
          <cell r="G14">
            <v>1085032.8</v>
          </cell>
          <cell r="H14">
            <v>0</v>
          </cell>
        </row>
        <row r="15">
          <cell r="A15" t="str">
            <v>DB009</v>
          </cell>
          <cell r="B15" t="str">
            <v>A.L.Distributor(1)</v>
          </cell>
          <cell r="C15">
            <v>0</v>
          </cell>
          <cell r="D15">
            <v>0</v>
          </cell>
          <cell r="E15">
            <v>0</v>
          </cell>
          <cell r="F15">
            <v>-56173.21</v>
          </cell>
          <cell r="G15">
            <v>0</v>
          </cell>
          <cell r="H15">
            <v>0</v>
          </cell>
        </row>
        <row r="16">
          <cell r="A16" t="str">
            <v>DB010</v>
          </cell>
          <cell r="B16" t="str">
            <v>Noor Pharmaceuticals (Pvt) Ltd.</v>
          </cell>
          <cell r="C16">
            <v>0</v>
          </cell>
          <cell r="D16">
            <v>0</v>
          </cell>
          <cell r="E16">
            <v>0</v>
          </cell>
          <cell r="F16">
            <v>0</v>
          </cell>
          <cell r="G16">
            <v>0</v>
          </cell>
          <cell r="H16">
            <v>2853.72</v>
          </cell>
        </row>
        <row r="17">
          <cell r="A17" t="str">
            <v>DB011</v>
          </cell>
          <cell r="B17" t="str">
            <v>A.L.Distributor(2)</v>
          </cell>
        </row>
        <row r="18">
          <cell r="A18" t="str">
            <v>DB012</v>
          </cell>
          <cell r="B18" t="str">
            <v>Rupa Versatile (Pvt) Ltd.</v>
          </cell>
          <cell r="C18">
            <v>736055.91</v>
          </cell>
          <cell r="D18">
            <v>177411.84000000003</v>
          </cell>
          <cell r="E18">
            <v>264651</v>
          </cell>
          <cell r="F18">
            <v>7555.73</v>
          </cell>
          <cell r="G18">
            <v>0</v>
          </cell>
          <cell r="H18">
            <v>0</v>
          </cell>
        </row>
        <row r="19">
          <cell r="A19" t="str">
            <v>DB013</v>
          </cell>
          <cell r="B19" t="str">
            <v>L.J.&amp; Sons,</v>
          </cell>
          <cell r="C19">
            <v>0</v>
          </cell>
          <cell r="D19">
            <v>0</v>
          </cell>
          <cell r="E19">
            <v>0</v>
          </cell>
          <cell r="F19">
            <v>0</v>
          </cell>
          <cell r="G19">
            <v>0</v>
          </cell>
          <cell r="H19">
            <v>-0.11</v>
          </cell>
        </row>
        <row r="20">
          <cell r="A20" t="str">
            <v>DB014</v>
          </cell>
          <cell r="B20" t="str">
            <v>New Eleans Marketing Service,</v>
          </cell>
          <cell r="C20">
            <v>0</v>
          </cell>
          <cell r="D20">
            <v>0</v>
          </cell>
          <cell r="E20">
            <v>0</v>
          </cell>
          <cell r="F20">
            <v>0</v>
          </cell>
          <cell r="G20">
            <v>0</v>
          </cell>
          <cell r="H20">
            <v>43869.599999999999</v>
          </cell>
        </row>
        <row r="21">
          <cell r="A21" t="str">
            <v>DB015</v>
          </cell>
          <cell r="B21" t="str">
            <v>Friendlies Drugs</v>
          </cell>
          <cell r="C21">
            <v>0</v>
          </cell>
          <cell r="D21">
            <v>0</v>
          </cell>
          <cell r="E21">
            <v>0</v>
          </cell>
          <cell r="F21">
            <v>0</v>
          </cell>
          <cell r="G21">
            <v>-16191.98</v>
          </cell>
          <cell r="H21">
            <v>0</v>
          </cell>
        </row>
        <row r="22">
          <cell r="A22" t="str">
            <v>DB016</v>
          </cell>
          <cell r="B22" t="str">
            <v>Siri Katha Pharmacy</v>
          </cell>
          <cell r="C22">
            <v>3321339.5700000003</v>
          </cell>
          <cell r="D22">
            <v>383487.31000000011</v>
          </cell>
          <cell r="E22">
            <v>461782.52</v>
          </cell>
          <cell r="F22">
            <v>531451.90999999992</v>
          </cell>
          <cell r="G22">
            <v>0.4</v>
          </cell>
          <cell r="H22">
            <v>16114.13</v>
          </cell>
        </row>
        <row r="23">
          <cell r="A23" t="str">
            <v>DB017</v>
          </cell>
          <cell r="B23" t="str">
            <v>Mawarani Distributors,</v>
          </cell>
          <cell r="C23">
            <v>3097316.1700000004</v>
          </cell>
          <cell r="D23">
            <v>461884.71999999986</v>
          </cell>
          <cell r="E23">
            <v>972751.60999999987</v>
          </cell>
          <cell r="F23">
            <v>1627577.66</v>
          </cell>
          <cell r="G23">
            <v>-70865.239999999991</v>
          </cell>
          <cell r="H23">
            <v>-91239.660000000018</v>
          </cell>
        </row>
        <row r="24">
          <cell r="A24" t="str">
            <v>DB018</v>
          </cell>
          <cell r="B24" t="str">
            <v>S &amp; D Agencies,</v>
          </cell>
          <cell r="C24">
            <v>1999601.3699999999</v>
          </cell>
          <cell r="D24">
            <v>341520.51</v>
          </cell>
          <cell r="E24">
            <v>475320.24</v>
          </cell>
          <cell r="F24">
            <v>0.02</v>
          </cell>
          <cell r="G24">
            <v>719917.90999999992</v>
          </cell>
          <cell r="H24">
            <v>0</v>
          </cell>
        </row>
        <row r="25">
          <cell r="A25" t="str">
            <v>DB019</v>
          </cell>
          <cell r="B25" t="str">
            <v>Glenic Distributors,</v>
          </cell>
          <cell r="C25">
            <v>2661380.69</v>
          </cell>
          <cell r="D25">
            <v>257512.64999999997</v>
          </cell>
          <cell r="E25">
            <v>1719042.02</v>
          </cell>
          <cell r="F25">
            <v>3239640.5999999996</v>
          </cell>
          <cell r="G25">
            <v>1377674.13</v>
          </cell>
          <cell r="H25">
            <v>0</v>
          </cell>
        </row>
        <row r="26">
          <cell r="A26" t="str">
            <v>DB020</v>
          </cell>
          <cell r="B26" t="str">
            <v>Medicare</v>
          </cell>
          <cell r="C26">
            <v>3398335.0300000003</v>
          </cell>
          <cell r="D26">
            <v>325177.56</v>
          </cell>
          <cell r="E26">
            <v>502056</v>
          </cell>
          <cell r="F26">
            <v>381715.43</v>
          </cell>
          <cell r="G26">
            <v>0</v>
          </cell>
          <cell r="H26">
            <v>0</v>
          </cell>
        </row>
        <row r="28">
          <cell r="B28" t="str">
            <v>Total for Distributors</v>
          </cell>
          <cell r="C28">
            <v>31600035.350000005</v>
          </cell>
          <cell r="D28">
            <v>6397209.7599999998</v>
          </cell>
          <cell r="E28">
            <v>6960940.5399999991</v>
          </cell>
          <cell r="F28">
            <v>12426751.149999999</v>
          </cell>
          <cell r="G28">
            <v>3790144.0199999996</v>
          </cell>
          <cell r="H28">
            <v>406342.53</v>
          </cell>
        </row>
        <row r="30">
          <cell r="B30" t="str">
            <v>HOSPITALS</v>
          </cell>
        </row>
        <row r="31">
          <cell r="A31" t="str">
            <v>DH001</v>
          </cell>
          <cell r="B31" t="str">
            <v>Neptune Hospital</v>
          </cell>
        </row>
        <row r="32">
          <cell r="A32" t="str">
            <v>DH002</v>
          </cell>
          <cell r="B32" t="str">
            <v>Nawaloka Hospital (Pvt) Ltd.</v>
          </cell>
          <cell r="C32">
            <v>0</v>
          </cell>
          <cell r="D32">
            <v>0</v>
          </cell>
          <cell r="E32">
            <v>0</v>
          </cell>
          <cell r="F32">
            <v>2700</v>
          </cell>
          <cell r="G32">
            <v>0</v>
          </cell>
          <cell r="H32">
            <v>0</v>
          </cell>
        </row>
        <row r="33">
          <cell r="A33" t="str">
            <v>DH003</v>
          </cell>
          <cell r="B33" t="str">
            <v>Western Informary Hospital</v>
          </cell>
          <cell r="C33">
            <v>0</v>
          </cell>
          <cell r="D33">
            <v>0</v>
          </cell>
          <cell r="E33">
            <v>1756.8</v>
          </cell>
          <cell r="F33">
            <v>0</v>
          </cell>
          <cell r="G33">
            <v>0</v>
          </cell>
          <cell r="H33">
            <v>0</v>
          </cell>
        </row>
        <row r="34">
          <cell r="A34" t="str">
            <v>DH004</v>
          </cell>
          <cell r="B34" t="str">
            <v>Durdans Hospital</v>
          </cell>
          <cell r="C34">
            <v>31680</v>
          </cell>
          <cell r="D34">
            <v>0</v>
          </cell>
          <cell r="E34">
            <v>30285</v>
          </cell>
          <cell r="F34">
            <v>0</v>
          </cell>
          <cell r="G34">
            <v>0</v>
          </cell>
          <cell r="H34">
            <v>0</v>
          </cell>
        </row>
        <row r="35">
          <cell r="A35" t="str">
            <v>DH005</v>
          </cell>
          <cell r="B35" t="str">
            <v>Asha Central Hospital Ltd.</v>
          </cell>
          <cell r="C35">
            <v>11349</v>
          </cell>
          <cell r="D35">
            <v>1989</v>
          </cell>
          <cell r="E35">
            <v>0</v>
          </cell>
          <cell r="F35">
            <v>1800</v>
          </cell>
          <cell r="G35">
            <v>0</v>
          </cell>
          <cell r="H35">
            <v>675</v>
          </cell>
        </row>
        <row r="36">
          <cell r="A36" t="str">
            <v>DH006</v>
          </cell>
          <cell r="B36" t="str">
            <v>Oasis Hospital (Pvt) Ltd.</v>
          </cell>
        </row>
        <row r="37">
          <cell r="A37" t="str">
            <v>DH007</v>
          </cell>
          <cell r="B37" t="str">
            <v>Mediquick (Pvt) Ltd.</v>
          </cell>
          <cell r="C37">
            <v>0</v>
          </cell>
          <cell r="D37">
            <v>0</v>
          </cell>
          <cell r="E37">
            <v>0</v>
          </cell>
          <cell r="F37">
            <v>0</v>
          </cell>
          <cell r="G37">
            <v>2538</v>
          </cell>
          <cell r="H37">
            <v>4725</v>
          </cell>
        </row>
        <row r="38">
          <cell r="A38" t="str">
            <v>DH008</v>
          </cell>
          <cell r="B38" t="str">
            <v>St.Michael's Hospital</v>
          </cell>
          <cell r="C38">
            <v>0</v>
          </cell>
          <cell r="D38">
            <v>0</v>
          </cell>
          <cell r="E38">
            <v>0</v>
          </cell>
          <cell r="F38">
            <v>0</v>
          </cell>
          <cell r="G38">
            <v>0</v>
          </cell>
          <cell r="H38">
            <v>-504.4</v>
          </cell>
        </row>
        <row r="39">
          <cell r="A39" t="str">
            <v>DH009</v>
          </cell>
          <cell r="B39" t="str">
            <v>Kaleels Nursing Home</v>
          </cell>
          <cell r="C39">
            <v>1530</v>
          </cell>
          <cell r="D39">
            <v>0</v>
          </cell>
          <cell r="E39">
            <v>9153</v>
          </cell>
          <cell r="F39">
            <v>4653</v>
          </cell>
          <cell r="G39">
            <v>2326.5</v>
          </cell>
          <cell r="H39">
            <v>1034</v>
          </cell>
        </row>
        <row r="40">
          <cell r="A40" t="str">
            <v>DH010</v>
          </cell>
          <cell r="B40" t="str">
            <v>Asiri Hospitals Ltd,</v>
          </cell>
        </row>
        <row r="41">
          <cell r="A41" t="str">
            <v>DH011</v>
          </cell>
          <cell r="B41" t="str">
            <v>Pearl Hospital,</v>
          </cell>
          <cell r="C41">
            <v>0</v>
          </cell>
          <cell r="D41">
            <v>0</v>
          </cell>
          <cell r="E41">
            <v>0</v>
          </cell>
          <cell r="F41">
            <v>0</v>
          </cell>
          <cell r="G41">
            <v>0</v>
          </cell>
          <cell r="H41">
            <v>5</v>
          </cell>
        </row>
        <row r="42">
          <cell r="A42" t="str">
            <v>DH012</v>
          </cell>
          <cell r="B42" t="str">
            <v>Blue Cross,</v>
          </cell>
        </row>
        <row r="43">
          <cell r="A43" t="str">
            <v>DH013</v>
          </cell>
          <cell r="B43" t="str">
            <v>Co-op Hospital - Colombo 13</v>
          </cell>
        </row>
        <row r="44">
          <cell r="A44" t="str">
            <v>DH014</v>
          </cell>
          <cell r="B44" t="str">
            <v>Royal Hospital</v>
          </cell>
        </row>
        <row r="45">
          <cell r="A45" t="str">
            <v>DH015</v>
          </cell>
          <cell r="B45" t="str">
            <v>Lanka Hospitals Corporation Limited</v>
          </cell>
          <cell r="C45">
            <v>0</v>
          </cell>
          <cell r="D45">
            <v>-13677</v>
          </cell>
          <cell r="E45">
            <v>0</v>
          </cell>
          <cell r="F45">
            <v>6840</v>
          </cell>
          <cell r="G45">
            <v>0</v>
          </cell>
          <cell r="H45">
            <v>12691</v>
          </cell>
        </row>
        <row r="46">
          <cell r="A46" t="str">
            <v>DH016</v>
          </cell>
          <cell r="B46" t="str">
            <v>Sulaimans Hospital</v>
          </cell>
          <cell r="C46">
            <v>14962.5</v>
          </cell>
          <cell r="D46">
            <v>0</v>
          </cell>
          <cell r="E46">
            <v>23130</v>
          </cell>
          <cell r="F46">
            <v>0</v>
          </cell>
          <cell r="G46">
            <v>0</v>
          </cell>
          <cell r="H46">
            <v>0</v>
          </cell>
        </row>
        <row r="48">
          <cell r="B48" t="str">
            <v>Total for Hospitals</v>
          </cell>
          <cell r="C48">
            <v>59521.5</v>
          </cell>
          <cell r="D48">
            <v>-11688</v>
          </cell>
          <cell r="E48">
            <v>64324.800000000003</v>
          </cell>
          <cell r="F48">
            <v>15993</v>
          </cell>
          <cell r="G48">
            <v>4864.5</v>
          </cell>
          <cell r="H48">
            <v>18625.599999999999</v>
          </cell>
        </row>
        <row r="50">
          <cell r="B50" t="str">
            <v>Institutions</v>
          </cell>
        </row>
        <row r="51">
          <cell r="A51" t="str">
            <v>DI001</v>
          </cell>
          <cell r="B51" t="str">
            <v>Marie Stops Clinic Services</v>
          </cell>
        </row>
        <row r="52">
          <cell r="A52" t="str">
            <v>DI002</v>
          </cell>
          <cell r="B52" t="str">
            <v>Arpico Super</v>
          </cell>
          <cell r="C52">
            <v>29485.8</v>
          </cell>
          <cell r="D52">
            <v>-218.25</v>
          </cell>
          <cell r="E52">
            <v>1218.5999999999999</v>
          </cell>
          <cell r="F52">
            <v>20841.3</v>
          </cell>
          <cell r="G52">
            <v>0</v>
          </cell>
          <cell r="H52">
            <v>38921.919999999998</v>
          </cell>
        </row>
        <row r="53">
          <cell r="A53" t="str">
            <v>DI003</v>
          </cell>
          <cell r="B53" t="str">
            <v>Harcourts (Pvt) Ltd.</v>
          </cell>
        </row>
        <row r="54">
          <cell r="A54" t="str">
            <v>DI004</v>
          </cell>
          <cell r="B54" t="str">
            <v>Sathosa Super</v>
          </cell>
        </row>
        <row r="55">
          <cell r="A55" t="str">
            <v>DI005</v>
          </cell>
          <cell r="B55" t="str">
            <v>Medi Plus (Pvt) Ltd.</v>
          </cell>
          <cell r="C55">
            <v>51245.990000000005</v>
          </cell>
          <cell r="D55">
            <v>0</v>
          </cell>
          <cell r="E55">
            <v>2223</v>
          </cell>
          <cell r="F55">
            <v>0</v>
          </cell>
          <cell r="G55">
            <v>0</v>
          </cell>
          <cell r="H55">
            <v>-897.58</v>
          </cell>
        </row>
        <row r="56">
          <cell r="A56" t="str">
            <v>DI006</v>
          </cell>
          <cell r="B56" t="str">
            <v>Crystal Super Market</v>
          </cell>
          <cell r="C56">
            <v>0</v>
          </cell>
          <cell r="D56">
            <v>0</v>
          </cell>
          <cell r="E56">
            <v>0</v>
          </cell>
          <cell r="F56">
            <v>0</v>
          </cell>
          <cell r="G56">
            <v>0</v>
          </cell>
          <cell r="H56">
            <v>6815.27</v>
          </cell>
        </row>
        <row r="57">
          <cell r="A57" t="str">
            <v>DI007</v>
          </cell>
          <cell r="B57" t="str">
            <v>St. Anthony's Super</v>
          </cell>
          <cell r="C57">
            <v>5292</v>
          </cell>
          <cell r="D57">
            <v>0</v>
          </cell>
          <cell r="E57">
            <v>0</v>
          </cell>
          <cell r="F57">
            <v>0</v>
          </cell>
          <cell r="G57">
            <v>0</v>
          </cell>
          <cell r="H57">
            <v>2664</v>
          </cell>
        </row>
        <row r="58">
          <cell r="A58" t="str">
            <v>DI008</v>
          </cell>
          <cell r="B58" t="str">
            <v>Keels Super Central Purchasing</v>
          </cell>
          <cell r="C58">
            <v>13057.2</v>
          </cell>
          <cell r="D58">
            <v>0</v>
          </cell>
          <cell r="E58">
            <v>0</v>
          </cell>
          <cell r="F58">
            <v>0</v>
          </cell>
          <cell r="G58">
            <v>0</v>
          </cell>
          <cell r="H58">
            <v>1935.6499999999999</v>
          </cell>
        </row>
        <row r="59">
          <cell r="A59" t="str">
            <v>DI009</v>
          </cell>
          <cell r="B59" t="str">
            <v>Cargills (Ceylon) Ltd.</v>
          </cell>
          <cell r="C59">
            <v>374182.19</v>
          </cell>
          <cell r="D59">
            <v>-33653.18</v>
          </cell>
          <cell r="E59">
            <v>823.2</v>
          </cell>
          <cell r="F59">
            <v>25714.799999999999</v>
          </cell>
          <cell r="G59">
            <v>5783.6</v>
          </cell>
          <cell r="H59">
            <v>-126807.15</v>
          </cell>
        </row>
        <row r="60">
          <cell r="A60" t="str">
            <v>DI010</v>
          </cell>
          <cell r="B60" t="str">
            <v>Co-op Wholesale Establishment</v>
          </cell>
          <cell r="C60">
            <v>0</v>
          </cell>
          <cell r="D60">
            <v>0</v>
          </cell>
          <cell r="E60">
            <v>0</v>
          </cell>
          <cell r="F60">
            <v>52920</v>
          </cell>
          <cell r="G60">
            <v>0</v>
          </cell>
          <cell r="H60">
            <v>-2376.56</v>
          </cell>
        </row>
        <row r="61">
          <cell r="A61" t="str">
            <v>DI011</v>
          </cell>
          <cell r="B61" t="str">
            <v>Laugfs Sunup Market</v>
          </cell>
          <cell r="C61">
            <v>11915.099999999999</v>
          </cell>
          <cell r="D61">
            <v>3871.8</v>
          </cell>
          <cell r="E61">
            <v>16121.7</v>
          </cell>
          <cell r="F61">
            <v>0</v>
          </cell>
          <cell r="G61">
            <v>324</v>
          </cell>
          <cell r="H61">
            <v>22258.079999999998</v>
          </cell>
        </row>
        <row r="62">
          <cell r="A62" t="str">
            <v>DI012</v>
          </cell>
          <cell r="B62" t="str">
            <v>Osusala-Colombo 04.</v>
          </cell>
        </row>
        <row r="63">
          <cell r="A63" t="str">
            <v>DI013</v>
          </cell>
          <cell r="B63" t="str">
            <v>Elephant House</v>
          </cell>
        </row>
        <row r="64">
          <cell r="A64" t="str">
            <v>DI014</v>
          </cell>
          <cell r="B64" t="str">
            <v>Pharma Lanka (Pvt) Ltd.</v>
          </cell>
          <cell r="C64">
            <v>0</v>
          </cell>
          <cell r="D64">
            <v>0</v>
          </cell>
          <cell r="E64">
            <v>0</v>
          </cell>
          <cell r="F64">
            <v>0</v>
          </cell>
          <cell r="G64">
            <v>0</v>
          </cell>
          <cell r="H64">
            <v>-0.6</v>
          </cell>
        </row>
        <row r="65">
          <cell r="A65" t="str">
            <v>DI015</v>
          </cell>
          <cell r="B65" t="str">
            <v>New Chandrikas</v>
          </cell>
        </row>
        <row r="66">
          <cell r="A66" t="str">
            <v>DI016</v>
          </cell>
          <cell r="B66" t="str">
            <v>Co-op City</v>
          </cell>
        </row>
        <row r="67">
          <cell r="A67" t="str">
            <v>DI017</v>
          </cell>
          <cell r="B67" t="str">
            <v>Sentra Mirihana</v>
          </cell>
          <cell r="C67">
            <v>0</v>
          </cell>
          <cell r="D67">
            <v>0</v>
          </cell>
          <cell r="E67">
            <v>0</v>
          </cell>
          <cell r="F67">
            <v>0</v>
          </cell>
          <cell r="G67">
            <v>0</v>
          </cell>
          <cell r="H67">
            <v>22875.57</v>
          </cell>
        </row>
        <row r="68">
          <cell r="A68" t="str">
            <v>DI018</v>
          </cell>
          <cell r="B68" t="str">
            <v>Delete</v>
          </cell>
        </row>
        <row r="69">
          <cell r="A69" t="str">
            <v>DI019</v>
          </cell>
          <cell r="B69" t="str">
            <v>Keels Super K - Piliyandala</v>
          </cell>
          <cell r="C69">
            <v>0</v>
          </cell>
          <cell r="D69">
            <v>0</v>
          </cell>
          <cell r="E69">
            <v>0</v>
          </cell>
          <cell r="F69">
            <v>0</v>
          </cell>
          <cell r="G69">
            <v>0</v>
          </cell>
          <cell r="H69">
            <v>21329.559999999998</v>
          </cell>
        </row>
        <row r="70">
          <cell r="A70" t="str">
            <v>DI020</v>
          </cell>
          <cell r="B70" t="str">
            <v>Nawaloka Medical Centre,</v>
          </cell>
        </row>
        <row r="71">
          <cell r="A71" t="str">
            <v>DI021</v>
          </cell>
          <cell r="B71" t="str">
            <v>Osu Sala - Colombo 01</v>
          </cell>
        </row>
        <row r="72">
          <cell r="A72" t="str">
            <v>DI022</v>
          </cell>
          <cell r="B72" t="str">
            <v>S.M.L.Global Management Services</v>
          </cell>
        </row>
        <row r="73">
          <cell r="A73" t="str">
            <v>DI023</v>
          </cell>
          <cell r="B73" t="str">
            <v>Alankulama Holdings (Pvt) Ltd,</v>
          </cell>
          <cell r="C73">
            <v>0</v>
          </cell>
          <cell r="D73">
            <v>0</v>
          </cell>
          <cell r="E73">
            <v>0</v>
          </cell>
          <cell r="F73">
            <v>0</v>
          </cell>
          <cell r="G73">
            <v>0</v>
          </cell>
          <cell r="H73">
            <v>5008.32</v>
          </cell>
        </row>
        <row r="74">
          <cell r="A74" t="str">
            <v>DI024</v>
          </cell>
          <cell r="B74" t="str">
            <v>Keels Super K Negombo,</v>
          </cell>
        </row>
        <row r="75">
          <cell r="A75" t="str">
            <v>DI025</v>
          </cell>
          <cell r="B75" t="str">
            <v>Thilakma City (Pvt) Ltd</v>
          </cell>
          <cell r="C75">
            <v>0</v>
          </cell>
          <cell r="D75">
            <v>0</v>
          </cell>
          <cell r="E75">
            <v>0</v>
          </cell>
          <cell r="F75">
            <v>0</v>
          </cell>
          <cell r="G75">
            <v>0</v>
          </cell>
          <cell r="H75">
            <v>13278.66</v>
          </cell>
        </row>
        <row r="76">
          <cell r="A76" t="str">
            <v>DI026</v>
          </cell>
          <cell r="B76" t="str">
            <v>Aprow Nest (Pvt) Ltd</v>
          </cell>
        </row>
        <row r="77">
          <cell r="A77" t="str">
            <v>DI027</v>
          </cell>
          <cell r="B77" t="str">
            <v>LN Super</v>
          </cell>
        </row>
        <row r="78">
          <cell r="A78" t="str">
            <v>DI028</v>
          </cell>
          <cell r="B78" t="str">
            <v>Glass House</v>
          </cell>
          <cell r="C78">
            <v>0</v>
          </cell>
          <cell r="D78">
            <v>0</v>
          </cell>
          <cell r="E78">
            <v>0</v>
          </cell>
          <cell r="F78">
            <v>0</v>
          </cell>
          <cell r="G78">
            <v>0</v>
          </cell>
          <cell r="H78">
            <v>-456.5</v>
          </cell>
        </row>
        <row r="79">
          <cell r="A79" t="str">
            <v>DI029</v>
          </cell>
          <cell r="B79" t="str">
            <v>Salinda Shopping Complex</v>
          </cell>
          <cell r="C79">
            <v>0</v>
          </cell>
          <cell r="D79">
            <v>0</v>
          </cell>
          <cell r="E79">
            <v>0</v>
          </cell>
          <cell r="F79">
            <v>0</v>
          </cell>
          <cell r="G79">
            <v>0</v>
          </cell>
          <cell r="H79">
            <v>5008.32</v>
          </cell>
        </row>
        <row r="80">
          <cell r="A80" t="str">
            <v>DI030</v>
          </cell>
          <cell r="B80" t="str">
            <v>Thirasara Supermarket</v>
          </cell>
          <cell r="C80">
            <v>0</v>
          </cell>
          <cell r="D80">
            <v>0</v>
          </cell>
          <cell r="E80">
            <v>0</v>
          </cell>
          <cell r="F80">
            <v>0</v>
          </cell>
          <cell r="G80">
            <v>0</v>
          </cell>
          <cell r="H80">
            <v>10016.64</v>
          </cell>
        </row>
        <row r="81">
          <cell r="A81" t="str">
            <v>DI031</v>
          </cell>
          <cell r="B81" t="str">
            <v>Prisca Stores</v>
          </cell>
          <cell r="C81">
            <v>0</v>
          </cell>
          <cell r="D81">
            <v>0</v>
          </cell>
          <cell r="E81">
            <v>0</v>
          </cell>
          <cell r="F81">
            <v>0</v>
          </cell>
          <cell r="G81">
            <v>0</v>
          </cell>
          <cell r="H81">
            <v>5008.32</v>
          </cell>
        </row>
        <row r="82">
          <cell r="A82" t="str">
            <v>DI032</v>
          </cell>
          <cell r="B82" t="str">
            <v>Jayakody Stores</v>
          </cell>
          <cell r="C82">
            <v>0</v>
          </cell>
          <cell r="D82">
            <v>0</v>
          </cell>
          <cell r="E82">
            <v>0</v>
          </cell>
          <cell r="F82">
            <v>0</v>
          </cell>
          <cell r="G82">
            <v>0</v>
          </cell>
          <cell r="H82">
            <v>5008.32</v>
          </cell>
        </row>
        <row r="83">
          <cell r="A83" t="str">
            <v>DI033</v>
          </cell>
          <cell r="B83" t="str">
            <v>Best Super Market</v>
          </cell>
          <cell r="C83">
            <v>0</v>
          </cell>
          <cell r="D83">
            <v>0</v>
          </cell>
          <cell r="E83">
            <v>0</v>
          </cell>
          <cell r="F83">
            <v>0</v>
          </cell>
          <cell r="G83">
            <v>0</v>
          </cell>
          <cell r="H83">
            <v>3298.5</v>
          </cell>
        </row>
        <row r="84">
          <cell r="A84" t="str">
            <v>DI034</v>
          </cell>
          <cell r="B84" t="str">
            <v>Super K.(Jayantha Associates (Pvt)</v>
          </cell>
          <cell r="C84">
            <v>0</v>
          </cell>
          <cell r="D84">
            <v>0</v>
          </cell>
          <cell r="E84">
            <v>5292</v>
          </cell>
          <cell r="F84">
            <v>0</v>
          </cell>
          <cell r="G84">
            <v>0</v>
          </cell>
          <cell r="H84">
            <v>-194</v>
          </cell>
        </row>
        <row r="85">
          <cell r="A85" t="str">
            <v>DI036</v>
          </cell>
          <cell r="B85" t="str">
            <v>Health Guard (Pvt) Ltd</v>
          </cell>
          <cell r="C85">
            <v>22249.800000000003</v>
          </cell>
          <cell r="D85">
            <v>0</v>
          </cell>
          <cell r="E85">
            <v>0</v>
          </cell>
          <cell r="F85">
            <v>0</v>
          </cell>
          <cell r="G85">
            <v>0</v>
          </cell>
          <cell r="H85">
            <v>0</v>
          </cell>
        </row>
        <row r="86">
          <cell r="A86" t="str">
            <v>DI037</v>
          </cell>
          <cell r="B86" t="str">
            <v>King's Super Market</v>
          </cell>
          <cell r="C86">
            <v>10494.460000000001</v>
          </cell>
          <cell r="D86">
            <v>15982.2</v>
          </cell>
          <cell r="E86">
            <v>0</v>
          </cell>
          <cell r="F86">
            <v>0</v>
          </cell>
          <cell r="G86">
            <v>0</v>
          </cell>
          <cell r="H86">
            <v>0</v>
          </cell>
        </row>
        <row r="87">
          <cell r="A87" t="str">
            <v>DI038</v>
          </cell>
          <cell r="B87" t="str">
            <v>Medicopharma NB (Ceylon) Ltd</v>
          </cell>
          <cell r="C87">
            <v>6634.8</v>
          </cell>
          <cell r="D87">
            <v>0</v>
          </cell>
          <cell r="E87">
            <v>0</v>
          </cell>
          <cell r="F87">
            <v>0</v>
          </cell>
          <cell r="G87">
            <v>0</v>
          </cell>
          <cell r="H87">
            <v>0</v>
          </cell>
        </row>
        <row r="89">
          <cell r="B89" t="str">
            <v>Total for institutions</v>
          </cell>
          <cell r="C89">
            <v>524557.34</v>
          </cell>
          <cell r="D89">
            <v>-14017.43</v>
          </cell>
          <cell r="E89">
            <v>25678.5</v>
          </cell>
          <cell r="F89">
            <v>99476.1</v>
          </cell>
          <cell r="G89">
            <v>6107.6</v>
          </cell>
          <cell r="H89">
            <v>32694.74000000002</v>
          </cell>
        </row>
        <row r="91">
          <cell r="B91" t="str">
            <v>Cash &amp; other customers.</v>
          </cell>
        </row>
        <row r="92">
          <cell r="A92" t="str">
            <v>DC001</v>
          </cell>
          <cell r="B92" t="str">
            <v>Cash Customer</v>
          </cell>
          <cell r="C92">
            <v>1159421.53</v>
          </cell>
          <cell r="D92">
            <v>0</v>
          </cell>
          <cell r="E92">
            <v>0</v>
          </cell>
          <cell r="F92">
            <v>12109.5</v>
          </cell>
          <cell r="G92">
            <v>886.5</v>
          </cell>
          <cell r="H92">
            <v>-18255.47</v>
          </cell>
        </row>
        <row r="94">
          <cell r="A94" t="str">
            <v>DD001</v>
          </cell>
          <cell r="B94" t="str">
            <v>Mr. Thuraisamy</v>
          </cell>
          <cell r="C94">
            <v>0</v>
          </cell>
          <cell r="D94">
            <v>0</v>
          </cell>
          <cell r="E94">
            <v>0</v>
          </cell>
          <cell r="F94">
            <v>0</v>
          </cell>
          <cell r="G94">
            <v>0</v>
          </cell>
          <cell r="H94">
            <v>782</v>
          </cell>
        </row>
        <row r="96">
          <cell r="A96" t="str">
            <v>DN999</v>
          </cell>
          <cell r="B96" t="str">
            <v>Other Customer-Dummy</v>
          </cell>
        </row>
        <row r="98">
          <cell r="B98" t="str">
            <v>TOTAL - SLR</v>
          </cell>
          <cell r="C98">
            <v>33343535.720000006</v>
          </cell>
          <cell r="D98">
            <v>6371504.3300000001</v>
          </cell>
          <cell r="E98">
            <v>7050943.8399999989</v>
          </cell>
          <cell r="F98">
            <v>12554329.749999998</v>
          </cell>
          <cell r="G98">
            <v>3802002.6199999996</v>
          </cell>
          <cell r="H98">
            <v>440189.4</v>
          </cell>
        </row>
        <row r="100">
          <cell r="B100" t="str">
            <v>Security Deposits</v>
          </cell>
        </row>
        <row r="101">
          <cell r="B101" t="str">
            <v>Nugegoda Chemist</v>
          </cell>
          <cell r="G101">
            <v>-168913.58000000002</v>
          </cell>
        </row>
        <row r="102">
          <cell r="B102" t="str">
            <v>S &amp; D Agencies</v>
          </cell>
          <cell r="G102">
            <v>-87439.85</v>
          </cell>
        </row>
        <row r="103">
          <cell r="B103" t="str">
            <v>Mawarani Distributors</v>
          </cell>
        </row>
        <row r="104">
          <cell r="B104" t="str">
            <v>Siri Katha Pharmacy</v>
          </cell>
          <cell r="F104">
            <v>-114752.77</v>
          </cell>
        </row>
        <row r="105">
          <cell r="B105" t="str">
            <v>Glenic Distributors</v>
          </cell>
          <cell r="G105">
            <v>-609778.1</v>
          </cell>
        </row>
        <row r="107">
          <cell r="B107" t="str">
            <v>Total security deposit</v>
          </cell>
          <cell r="C107">
            <v>0</v>
          </cell>
          <cell r="D107">
            <v>0</v>
          </cell>
          <cell r="E107">
            <v>0</v>
          </cell>
          <cell r="F107">
            <v>-114752.77</v>
          </cell>
          <cell r="G107">
            <v>-866131.53</v>
          </cell>
          <cell r="H107">
            <v>0</v>
          </cell>
        </row>
        <row r="109">
          <cell r="B109" t="str">
            <v>Total Receivable balance</v>
          </cell>
          <cell r="C109">
            <v>33343535.720000006</v>
          </cell>
          <cell r="D109">
            <v>6371504.3300000001</v>
          </cell>
          <cell r="E109">
            <v>7050943.8399999989</v>
          </cell>
          <cell r="F109">
            <v>12439576.979999999</v>
          </cell>
          <cell r="G109">
            <v>2935871.09</v>
          </cell>
          <cell r="H109">
            <v>440189.4</v>
          </cell>
        </row>
        <row r="110">
          <cell r="B110" t="str">
            <v>%</v>
          </cell>
          <cell r="C110">
            <v>0.53280076475155114</v>
          </cell>
          <cell r="D110">
            <v>0.10181110989994971</v>
          </cell>
          <cell r="E110">
            <v>0.11266796364126669</v>
          </cell>
          <cell r="F110">
            <v>0.19877364487636853</v>
          </cell>
          <cell r="G110">
            <v>4.6912672222271738E-2</v>
          </cell>
          <cell r="H110">
            <v>7.0338446085922886E-3</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
      <sheetName val="HC-Out"/>
      <sheetName val="chart"/>
    </sheetNames>
    <sheetDataSet>
      <sheetData sheetId="0">
        <row r="7">
          <cell r="A7" t="str">
            <v>DB001</v>
          </cell>
          <cell r="B7" t="str">
            <v>MAC Pharma (1)</v>
          </cell>
          <cell r="C7">
            <v>0</v>
          </cell>
          <cell r="D7">
            <v>0</v>
          </cell>
          <cell r="E7">
            <v>0</v>
          </cell>
          <cell r="F7">
            <v>0</v>
          </cell>
          <cell r="G7">
            <v>0</v>
          </cell>
        </row>
        <row r="8">
          <cell r="A8" t="str">
            <v>DB002</v>
          </cell>
          <cell r="B8" t="str">
            <v>Central Distributors</v>
          </cell>
          <cell r="C8">
            <v>2657352.2799999998</v>
          </cell>
          <cell r="D8">
            <v>1822151.19</v>
          </cell>
          <cell r="E8">
            <v>1917973.38</v>
          </cell>
          <cell r="F8">
            <v>1579674.77</v>
          </cell>
          <cell r="G8">
            <v>0</v>
          </cell>
        </row>
        <row r="9">
          <cell r="A9" t="str">
            <v>DB003</v>
          </cell>
          <cell r="B9" t="str">
            <v>MAC Pharma (2)</v>
          </cell>
          <cell r="C9">
            <v>0</v>
          </cell>
          <cell r="D9">
            <v>0</v>
          </cell>
          <cell r="E9">
            <v>0</v>
          </cell>
          <cell r="F9">
            <v>0</v>
          </cell>
          <cell r="G9">
            <v>840741.56</v>
          </cell>
        </row>
        <row r="10">
          <cell r="A10" t="str">
            <v>DB004</v>
          </cell>
          <cell r="B10" t="str">
            <v>MEG Trading (Pvt) Ltd.</v>
          </cell>
          <cell r="C10">
            <v>0</v>
          </cell>
          <cell r="D10">
            <v>0</v>
          </cell>
          <cell r="E10">
            <v>0</v>
          </cell>
          <cell r="F10">
            <v>0</v>
          </cell>
          <cell r="G10">
            <v>-1837.71</v>
          </cell>
        </row>
        <row r="11">
          <cell r="A11" t="str">
            <v>DB005</v>
          </cell>
          <cell r="B11" t="str">
            <v>Nugegoda Chemists</v>
          </cell>
          <cell r="C11">
            <v>1719139.93</v>
          </cell>
          <cell r="D11">
            <v>2648946.58</v>
          </cell>
          <cell r="E11">
            <v>1098483.4099999999</v>
          </cell>
          <cell r="F11">
            <v>0</v>
          </cell>
          <cell r="G11">
            <v>111066.33</v>
          </cell>
        </row>
        <row r="12">
          <cell r="A12" t="str">
            <v>DB006</v>
          </cell>
          <cell r="B12" t="str">
            <v>Vijitha Pharmacy</v>
          </cell>
          <cell r="C12">
            <v>3002306.72</v>
          </cell>
          <cell r="D12">
            <v>2633342.56</v>
          </cell>
          <cell r="E12">
            <v>544439.68999999994</v>
          </cell>
          <cell r="F12">
            <v>810090.25</v>
          </cell>
          <cell r="G12">
            <v>0</v>
          </cell>
        </row>
        <row r="13">
          <cell r="A13" t="str">
            <v>DB007</v>
          </cell>
          <cell r="B13" t="str">
            <v>Asoka Pharma</v>
          </cell>
          <cell r="C13">
            <v>2706512.3</v>
          </cell>
          <cell r="D13">
            <v>878237.23</v>
          </cell>
          <cell r="E13">
            <v>0</v>
          </cell>
          <cell r="F13">
            <v>0</v>
          </cell>
          <cell r="G13">
            <v>0</v>
          </cell>
        </row>
        <row r="14">
          <cell r="A14" t="str">
            <v>DB008</v>
          </cell>
          <cell r="B14" t="str">
            <v>CHL Marketing</v>
          </cell>
          <cell r="C14">
            <v>3980363.75</v>
          </cell>
          <cell r="D14">
            <v>3312281.35</v>
          </cell>
          <cell r="E14">
            <v>2941269.19</v>
          </cell>
          <cell r="F14">
            <v>236148.74</v>
          </cell>
          <cell r="G14">
            <v>0</v>
          </cell>
        </row>
        <row r="15">
          <cell r="A15" t="str">
            <v>DB009</v>
          </cell>
          <cell r="B15" t="str">
            <v>A.L.Distributor(1)</v>
          </cell>
          <cell r="C15">
            <v>-56173.21</v>
          </cell>
          <cell r="D15">
            <v>0</v>
          </cell>
          <cell r="E15">
            <v>0</v>
          </cell>
          <cell r="F15">
            <v>0</v>
          </cell>
          <cell r="G15">
            <v>0</v>
          </cell>
        </row>
        <row r="16">
          <cell r="A16" t="str">
            <v>DB010</v>
          </cell>
          <cell r="B16" t="str">
            <v>Noor Pharmaceuticals (Pvt) Ltd.</v>
          </cell>
          <cell r="C16">
            <v>0</v>
          </cell>
          <cell r="D16">
            <v>0</v>
          </cell>
          <cell r="E16">
            <v>0</v>
          </cell>
          <cell r="F16">
            <v>0</v>
          </cell>
          <cell r="G16">
            <v>2853.72</v>
          </cell>
        </row>
        <row r="17">
          <cell r="A17" t="str">
            <v>DB011</v>
          </cell>
          <cell r="B17" t="str">
            <v>A.L.Distributor(2)</v>
          </cell>
          <cell r="C17">
            <v>0</v>
          </cell>
          <cell r="D17">
            <v>0</v>
          </cell>
          <cell r="E17">
            <v>0</v>
          </cell>
          <cell r="F17">
            <v>0</v>
          </cell>
          <cell r="G17">
            <v>0</v>
          </cell>
        </row>
        <row r="18">
          <cell r="A18" t="str">
            <v>DB012</v>
          </cell>
          <cell r="B18" t="str">
            <v>Rupa Versatile (Pvt) Ltd.</v>
          </cell>
          <cell r="C18">
            <v>1007555.73</v>
          </cell>
          <cell r="D18">
            <v>0</v>
          </cell>
          <cell r="E18">
            <v>0</v>
          </cell>
          <cell r="F18">
            <v>0</v>
          </cell>
          <cell r="G18">
            <v>0</v>
          </cell>
        </row>
        <row r="19">
          <cell r="A19" t="str">
            <v>DB013</v>
          </cell>
          <cell r="B19" t="str">
            <v>L.J.&amp; Sons,</v>
          </cell>
          <cell r="C19">
            <v>0</v>
          </cell>
          <cell r="D19">
            <v>0</v>
          </cell>
          <cell r="E19">
            <v>0</v>
          </cell>
          <cell r="F19">
            <v>0</v>
          </cell>
          <cell r="G19">
            <v>-0.11</v>
          </cell>
        </row>
        <row r="20">
          <cell r="A20" t="str">
            <v>DB014</v>
          </cell>
          <cell r="B20" t="str">
            <v>New Eleans Marketing Service,</v>
          </cell>
          <cell r="C20">
            <v>0</v>
          </cell>
          <cell r="D20">
            <v>0</v>
          </cell>
          <cell r="E20">
            <v>0</v>
          </cell>
          <cell r="F20">
            <v>0</v>
          </cell>
          <cell r="G20">
            <v>43869.599999999999</v>
          </cell>
        </row>
        <row r="21">
          <cell r="A21" t="str">
            <v>DB015</v>
          </cell>
          <cell r="B21" t="str">
            <v>Friendlies Drugs</v>
          </cell>
          <cell r="C21">
            <v>0</v>
          </cell>
          <cell r="D21">
            <v>-16191.98</v>
          </cell>
          <cell r="E21">
            <v>0</v>
          </cell>
          <cell r="F21">
            <v>0</v>
          </cell>
          <cell r="G21">
            <v>0</v>
          </cell>
        </row>
        <row r="22">
          <cell r="A22" t="str">
            <v>DB016</v>
          </cell>
          <cell r="B22" t="str">
            <v>Siri Katha Pharmacy</v>
          </cell>
          <cell r="C22">
            <v>2411740.06</v>
          </cell>
          <cell r="D22">
            <v>3197695.63</v>
          </cell>
          <cell r="E22">
            <v>1287034.3600000001</v>
          </cell>
          <cell r="F22">
            <v>0</v>
          </cell>
          <cell r="G22">
            <v>16114.13</v>
          </cell>
        </row>
        <row r="23">
          <cell r="A23" t="str">
            <v>DB017</v>
          </cell>
          <cell r="B23" t="str">
            <v>Mawarani Distributors,</v>
          </cell>
          <cell r="C23">
            <v>2358185.2799999998</v>
          </cell>
          <cell r="D23">
            <v>2972013.17</v>
          </cell>
          <cell r="E23">
            <v>1542009.68</v>
          </cell>
          <cell r="F23">
            <v>0</v>
          </cell>
          <cell r="G23">
            <v>0</v>
          </cell>
        </row>
        <row r="24">
          <cell r="A24" t="str">
            <v>DB018</v>
          </cell>
          <cell r="B24" t="str">
            <v>S &amp; D Agencies,</v>
          </cell>
          <cell r="C24">
            <v>2371181.98</v>
          </cell>
          <cell r="D24">
            <v>2466246.04</v>
          </cell>
          <cell r="E24">
            <v>799077.16</v>
          </cell>
          <cell r="F24">
            <v>0</v>
          </cell>
          <cell r="G24">
            <v>0</v>
          </cell>
        </row>
        <row r="25">
          <cell r="A25" t="str">
            <v>DB019</v>
          </cell>
          <cell r="B25" t="str">
            <v>Glenic Distributors,</v>
          </cell>
          <cell r="C25">
            <v>3239640.6</v>
          </cell>
          <cell r="D25">
            <v>3661520.74</v>
          </cell>
          <cell r="E25">
            <v>3216153.39</v>
          </cell>
          <cell r="F25">
            <v>0</v>
          </cell>
          <cell r="G25">
            <v>0</v>
          </cell>
        </row>
        <row r="26">
          <cell r="A26" t="str">
            <v>DB020</v>
          </cell>
          <cell r="B26" t="str">
            <v>Medicare</v>
          </cell>
          <cell r="C26">
            <v>2072558.71</v>
          </cell>
          <cell r="D26">
            <v>1412463.54</v>
          </cell>
          <cell r="E26">
            <v>1036845.64</v>
          </cell>
          <cell r="F26">
            <v>0</v>
          </cell>
          <cell r="G26">
            <v>0</v>
          </cell>
        </row>
        <row r="27">
          <cell r="A27" t="str">
            <v>DC001</v>
          </cell>
          <cell r="B27" t="str">
            <v>Cash Customer</v>
          </cell>
          <cell r="C27">
            <v>13639.5</v>
          </cell>
          <cell r="D27">
            <v>886.5</v>
          </cell>
          <cell r="E27">
            <v>16200</v>
          </cell>
          <cell r="F27">
            <v>1944</v>
          </cell>
          <cell r="G27">
            <v>-34995.47</v>
          </cell>
        </row>
        <row r="28">
          <cell r="A28" t="str">
            <v>DD001</v>
          </cell>
          <cell r="B28" t="str">
            <v>Mr. Thuraisamy</v>
          </cell>
          <cell r="C28">
            <v>0</v>
          </cell>
          <cell r="D28">
            <v>0</v>
          </cell>
          <cell r="E28">
            <v>0</v>
          </cell>
          <cell r="F28">
            <v>0</v>
          </cell>
          <cell r="G28">
            <v>782</v>
          </cell>
        </row>
        <row r="29">
          <cell r="A29" t="str">
            <v>DH001</v>
          </cell>
          <cell r="B29" t="str">
            <v>Neptune Hospital</v>
          </cell>
          <cell r="C29">
            <v>0</v>
          </cell>
          <cell r="D29">
            <v>0</v>
          </cell>
          <cell r="E29">
            <v>0</v>
          </cell>
          <cell r="F29">
            <v>0</v>
          </cell>
          <cell r="G29">
            <v>0</v>
          </cell>
        </row>
        <row r="30">
          <cell r="A30" t="str">
            <v>DH002</v>
          </cell>
          <cell r="B30" t="str">
            <v>Nawaloka Hospital (Pvt) Ltd.</v>
          </cell>
          <cell r="C30">
            <v>2700</v>
          </cell>
          <cell r="D30">
            <v>0</v>
          </cell>
          <cell r="E30">
            <v>0</v>
          </cell>
          <cell r="F30">
            <v>0</v>
          </cell>
          <cell r="G30">
            <v>0</v>
          </cell>
        </row>
        <row r="31">
          <cell r="A31" t="str">
            <v>DH003</v>
          </cell>
          <cell r="B31" t="str">
            <v>Western Informary Hospital</v>
          </cell>
          <cell r="C31">
            <v>1710</v>
          </cell>
          <cell r="D31">
            <v>0</v>
          </cell>
          <cell r="E31">
            <v>0</v>
          </cell>
          <cell r="F31">
            <v>0</v>
          </cell>
          <cell r="G31">
            <v>0</v>
          </cell>
        </row>
        <row r="32">
          <cell r="A32" t="str">
            <v>DH004</v>
          </cell>
          <cell r="B32" t="str">
            <v>Durdans Hospital</v>
          </cell>
          <cell r="C32">
            <v>27081</v>
          </cell>
          <cell r="D32">
            <v>0</v>
          </cell>
          <cell r="E32">
            <v>0</v>
          </cell>
          <cell r="F32">
            <v>0</v>
          </cell>
          <cell r="G32">
            <v>0</v>
          </cell>
        </row>
        <row r="33">
          <cell r="A33" t="str">
            <v>DH005</v>
          </cell>
          <cell r="B33" t="str">
            <v>Asha Central Hospital Ltd.</v>
          </cell>
          <cell r="C33">
            <v>1800</v>
          </cell>
          <cell r="D33">
            <v>12780</v>
          </cell>
          <cell r="E33">
            <v>0</v>
          </cell>
          <cell r="F33">
            <v>675</v>
          </cell>
          <cell r="G33">
            <v>0</v>
          </cell>
        </row>
        <row r="34">
          <cell r="A34" t="str">
            <v>DH006</v>
          </cell>
          <cell r="B34" t="str">
            <v>Oasis Hospital (Pvt) Ltd.</v>
          </cell>
          <cell r="C34">
            <v>0</v>
          </cell>
          <cell r="D34">
            <v>0</v>
          </cell>
          <cell r="E34">
            <v>0</v>
          </cell>
          <cell r="F34">
            <v>0</v>
          </cell>
          <cell r="G34">
            <v>0</v>
          </cell>
        </row>
        <row r="35">
          <cell r="A35" t="str">
            <v>DH007</v>
          </cell>
          <cell r="B35" t="str">
            <v>Mediquick (Pvt) Ltd.</v>
          </cell>
          <cell r="C35">
            <v>0</v>
          </cell>
          <cell r="D35">
            <v>2538</v>
          </cell>
          <cell r="E35">
            <v>0</v>
          </cell>
          <cell r="F35">
            <v>0</v>
          </cell>
          <cell r="G35">
            <v>4725</v>
          </cell>
        </row>
        <row r="36">
          <cell r="A36" t="str">
            <v>DH008</v>
          </cell>
          <cell r="B36" t="str">
            <v>St.Michael's Hospital</v>
          </cell>
          <cell r="C36">
            <v>0</v>
          </cell>
          <cell r="D36">
            <v>0</v>
          </cell>
          <cell r="E36">
            <v>0</v>
          </cell>
          <cell r="F36">
            <v>0</v>
          </cell>
          <cell r="G36">
            <v>-504.4</v>
          </cell>
        </row>
        <row r="37">
          <cell r="A37" t="str">
            <v>DH009</v>
          </cell>
          <cell r="B37" t="str">
            <v>Kaleels Nursing Home</v>
          </cell>
          <cell r="C37">
            <v>4653</v>
          </cell>
          <cell r="D37">
            <v>2326.5</v>
          </cell>
          <cell r="E37">
            <v>0</v>
          </cell>
          <cell r="F37">
            <v>0</v>
          </cell>
          <cell r="G37">
            <v>1034</v>
          </cell>
        </row>
        <row r="38">
          <cell r="A38" t="str">
            <v>DH010</v>
          </cell>
          <cell r="B38" t="str">
            <v>Asiri Hospitals Ltd,</v>
          </cell>
          <cell r="C38">
            <v>0</v>
          </cell>
          <cell r="D38">
            <v>0</v>
          </cell>
          <cell r="E38">
            <v>0</v>
          </cell>
          <cell r="F38">
            <v>0</v>
          </cell>
          <cell r="G38">
            <v>0</v>
          </cell>
        </row>
        <row r="39">
          <cell r="A39" t="str">
            <v>DH011</v>
          </cell>
          <cell r="B39" t="str">
            <v>Pearl Hospital,</v>
          </cell>
          <cell r="C39">
            <v>0</v>
          </cell>
          <cell r="D39">
            <v>0</v>
          </cell>
          <cell r="E39">
            <v>0</v>
          </cell>
          <cell r="F39">
            <v>0</v>
          </cell>
          <cell r="G39">
            <v>5</v>
          </cell>
        </row>
        <row r="40">
          <cell r="A40" t="str">
            <v>DH012</v>
          </cell>
          <cell r="B40" t="str">
            <v>Blue Cross,</v>
          </cell>
          <cell r="C40">
            <v>0</v>
          </cell>
          <cell r="D40">
            <v>0</v>
          </cell>
          <cell r="E40">
            <v>0</v>
          </cell>
          <cell r="F40">
            <v>0</v>
          </cell>
          <cell r="G40">
            <v>0</v>
          </cell>
        </row>
        <row r="41">
          <cell r="A41" t="str">
            <v>DH013</v>
          </cell>
          <cell r="B41" t="str">
            <v>Co-op Hospital - Colombo 13</v>
          </cell>
          <cell r="C41">
            <v>0</v>
          </cell>
          <cell r="D41">
            <v>0</v>
          </cell>
          <cell r="E41">
            <v>0</v>
          </cell>
          <cell r="F41">
            <v>0</v>
          </cell>
          <cell r="G41">
            <v>0</v>
          </cell>
        </row>
        <row r="42">
          <cell r="A42" t="str">
            <v>DH014</v>
          </cell>
          <cell r="B42" t="str">
            <v>Royal Hospital</v>
          </cell>
          <cell r="C42">
            <v>0</v>
          </cell>
          <cell r="D42">
            <v>0</v>
          </cell>
          <cell r="E42">
            <v>0</v>
          </cell>
          <cell r="F42">
            <v>0</v>
          </cell>
          <cell r="G42">
            <v>0</v>
          </cell>
        </row>
        <row r="43">
          <cell r="A43" t="str">
            <v>DH015</v>
          </cell>
          <cell r="B43" t="str">
            <v>Lanka Hospitals Corporation Limited</v>
          </cell>
          <cell r="C43">
            <v>6840</v>
          </cell>
          <cell r="D43">
            <v>0</v>
          </cell>
          <cell r="E43">
            <v>12690</v>
          </cell>
          <cell r="F43">
            <v>0</v>
          </cell>
          <cell r="G43">
            <v>1</v>
          </cell>
        </row>
        <row r="44">
          <cell r="A44" t="str">
            <v>DH016</v>
          </cell>
          <cell r="B44" t="str">
            <v>Sulaimans Hospital</v>
          </cell>
          <cell r="C44">
            <v>0</v>
          </cell>
          <cell r="D44">
            <v>0</v>
          </cell>
          <cell r="E44">
            <v>0</v>
          </cell>
          <cell r="F44">
            <v>0</v>
          </cell>
          <cell r="G44">
            <v>0</v>
          </cell>
        </row>
        <row r="45">
          <cell r="A45" t="str">
            <v>DI001</v>
          </cell>
          <cell r="B45" t="str">
            <v>Marie Stops Clinic Services</v>
          </cell>
          <cell r="C45">
            <v>0</v>
          </cell>
          <cell r="D45">
            <v>0</v>
          </cell>
          <cell r="E45">
            <v>0</v>
          </cell>
          <cell r="F45">
            <v>0</v>
          </cell>
          <cell r="G45">
            <v>0</v>
          </cell>
        </row>
        <row r="46">
          <cell r="A46" t="str">
            <v>DI002</v>
          </cell>
          <cell r="B46" t="str">
            <v>Arpico Super</v>
          </cell>
          <cell r="C46">
            <v>20841.3</v>
          </cell>
          <cell r="D46">
            <v>0</v>
          </cell>
          <cell r="E46">
            <v>0</v>
          </cell>
          <cell r="F46">
            <v>21548.1</v>
          </cell>
          <cell r="G46">
            <v>17373.82</v>
          </cell>
        </row>
        <row r="47">
          <cell r="A47" t="str">
            <v>DI003</v>
          </cell>
          <cell r="B47" t="str">
            <v>Harcourts (Pvt) Ltd.</v>
          </cell>
          <cell r="C47">
            <v>0</v>
          </cell>
          <cell r="D47">
            <v>0</v>
          </cell>
          <cell r="E47">
            <v>0</v>
          </cell>
          <cell r="F47">
            <v>0</v>
          </cell>
          <cell r="G47">
            <v>0</v>
          </cell>
        </row>
        <row r="48">
          <cell r="A48" t="str">
            <v>DI004</v>
          </cell>
          <cell r="B48" t="str">
            <v>Sathosa Super</v>
          </cell>
          <cell r="C48">
            <v>0</v>
          </cell>
          <cell r="D48">
            <v>0</v>
          </cell>
          <cell r="E48">
            <v>0</v>
          </cell>
          <cell r="F48">
            <v>0</v>
          </cell>
          <cell r="G48">
            <v>0</v>
          </cell>
        </row>
        <row r="49">
          <cell r="A49" t="str">
            <v>DI005</v>
          </cell>
          <cell r="B49" t="str">
            <v>Medi Plus (Pvt) Ltd.</v>
          </cell>
          <cell r="C49">
            <v>8973</v>
          </cell>
          <cell r="D49">
            <v>16089</v>
          </cell>
          <cell r="E49">
            <v>2571.3000000000002</v>
          </cell>
          <cell r="F49">
            <v>27260.1</v>
          </cell>
          <cell r="G49">
            <v>-897.58</v>
          </cell>
        </row>
        <row r="50">
          <cell r="A50" t="str">
            <v>DI006</v>
          </cell>
          <cell r="B50" t="str">
            <v>Crystal Super Market</v>
          </cell>
          <cell r="C50">
            <v>0</v>
          </cell>
          <cell r="D50">
            <v>0</v>
          </cell>
          <cell r="E50">
            <v>0</v>
          </cell>
          <cell r="F50">
            <v>0</v>
          </cell>
          <cell r="G50">
            <v>6815.27</v>
          </cell>
        </row>
        <row r="51">
          <cell r="A51" t="str">
            <v>DI007</v>
          </cell>
          <cell r="B51" t="str">
            <v>St. Anthony's Super</v>
          </cell>
          <cell r="C51">
            <v>0</v>
          </cell>
          <cell r="D51">
            <v>0</v>
          </cell>
          <cell r="E51">
            <v>0</v>
          </cell>
          <cell r="F51">
            <v>0</v>
          </cell>
          <cell r="G51">
            <v>2664</v>
          </cell>
        </row>
        <row r="52">
          <cell r="A52" t="str">
            <v>DI008</v>
          </cell>
          <cell r="B52" t="str">
            <v>Keels Super Central Purchasing</v>
          </cell>
          <cell r="C52">
            <v>17100</v>
          </cell>
          <cell r="D52">
            <v>0</v>
          </cell>
          <cell r="E52">
            <v>0</v>
          </cell>
          <cell r="F52">
            <v>0</v>
          </cell>
          <cell r="G52">
            <v>1935.65</v>
          </cell>
        </row>
        <row r="53">
          <cell r="A53" t="str">
            <v>DI009</v>
          </cell>
          <cell r="B53" t="str">
            <v>Cargills (Ceylon) Ltd.</v>
          </cell>
          <cell r="C53">
            <v>206619.2</v>
          </cell>
          <cell r="D53">
            <v>162733.6</v>
          </cell>
          <cell r="E53">
            <v>-376408.68</v>
          </cell>
          <cell r="F53">
            <v>0</v>
          </cell>
          <cell r="G53">
            <v>2225.13</v>
          </cell>
        </row>
        <row r="54">
          <cell r="A54" t="str">
            <v>DI010</v>
          </cell>
          <cell r="B54" t="str">
            <v>Co-op Wholesale Establishment</v>
          </cell>
          <cell r="C54">
            <v>52920</v>
          </cell>
          <cell r="D54">
            <v>0</v>
          </cell>
          <cell r="E54">
            <v>0</v>
          </cell>
          <cell r="F54">
            <v>0</v>
          </cell>
          <cell r="G54">
            <v>-2376.56</v>
          </cell>
        </row>
        <row r="55">
          <cell r="A55" t="str">
            <v>DI011</v>
          </cell>
          <cell r="B55" t="str">
            <v>Laugfs Sunup Market</v>
          </cell>
          <cell r="C55">
            <v>0</v>
          </cell>
          <cell r="D55">
            <v>324</v>
          </cell>
          <cell r="E55">
            <v>2224.8000000000002</v>
          </cell>
          <cell r="F55">
            <v>0</v>
          </cell>
          <cell r="G55">
            <v>20033.28</v>
          </cell>
        </row>
        <row r="56">
          <cell r="A56" t="str">
            <v>DI012</v>
          </cell>
          <cell r="B56" t="str">
            <v>Osusala-Colombo 04.</v>
          </cell>
          <cell r="C56">
            <v>0</v>
          </cell>
          <cell r="D56">
            <v>0</v>
          </cell>
          <cell r="E56">
            <v>0</v>
          </cell>
          <cell r="F56">
            <v>0</v>
          </cell>
          <cell r="G56">
            <v>0</v>
          </cell>
        </row>
        <row r="57">
          <cell r="A57" t="str">
            <v>DI013</v>
          </cell>
          <cell r="B57" t="str">
            <v>Elephant House</v>
          </cell>
          <cell r="C57">
            <v>0</v>
          </cell>
          <cell r="D57">
            <v>0</v>
          </cell>
          <cell r="E57">
            <v>0</v>
          </cell>
          <cell r="F57">
            <v>0</v>
          </cell>
          <cell r="G57">
            <v>0</v>
          </cell>
        </row>
        <row r="58">
          <cell r="A58" t="str">
            <v>DI014</v>
          </cell>
          <cell r="B58" t="str">
            <v>Pharma Lanka (Pvt) Ltd.</v>
          </cell>
          <cell r="C58">
            <v>0</v>
          </cell>
          <cell r="D58">
            <v>0</v>
          </cell>
          <cell r="E58">
            <v>0</v>
          </cell>
          <cell r="F58">
            <v>0</v>
          </cell>
          <cell r="G58">
            <v>-0.6</v>
          </cell>
        </row>
        <row r="59">
          <cell r="A59" t="str">
            <v>DI015</v>
          </cell>
          <cell r="B59" t="str">
            <v>New Chandrikas</v>
          </cell>
          <cell r="C59">
            <v>0</v>
          </cell>
          <cell r="D59">
            <v>0</v>
          </cell>
          <cell r="E59">
            <v>0</v>
          </cell>
          <cell r="F59">
            <v>0</v>
          </cell>
          <cell r="G59">
            <v>0</v>
          </cell>
        </row>
        <row r="60">
          <cell r="A60" t="str">
            <v>DI016</v>
          </cell>
          <cell r="B60" t="str">
            <v>Co-op City</v>
          </cell>
          <cell r="C60">
            <v>0</v>
          </cell>
          <cell r="D60">
            <v>0</v>
          </cell>
          <cell r="E60">
            <v>0</v>
          </cell>
          <cell r="F60">
            <v>0</v>
          </cell>
          <cell r="G60">
            <v>0</v>
          </cell>
        </row>
        <row r="61">
          <cell r="A61" t="str">
            <v>DI017</v>
          </cell>
          <cell r="B61" t="str">
            <v>Sentra Mirihana</v>
          </cell>
          <cell r="C61">
            <v>5292</v>
          </cell>
          <cell r="D61">
            <v>0</v>
          </cell>
          <cell r="E61">
            <v>0</v>
          </cell>
          <cell r="F61">
            <v>0</v>
          </cell>
          <cell r="G61">
            <v>22875.57</v>
          </cell>
        </row>
        <row r="62">
          <cell r="A62" t="str">
            <v>DI018</v>
          </cell>
          <cell r="B62" t="str">
            <v>Delete</v>
          </cell>
          <cell r="C62">
            <v>0</v>
          </cell>
          <cell r="D62">
            <v>0</v>
          </cell>
          <cell r="E62">
            <v>0</v>
          </cell>
          <cell r="F62">
            <v>0</v>
          </cell>
          <cell r="G62">
            <v>0</v>
          </cell>
        </row>
        <row r="63">
          <cell r="A63" t="str">
            <v>DI019</v>
          </cell>
          <cell r="B63" t="str">
            <v>Keels Super K - Piliyandala</v>
          </cell>
          <cell r="C63">
            <v>0</v>
          </cell>
          <cell r="D63">
            <v>0</v>
          </cell>
          <cell r="E63">
            <v>0</v>
          </cell>
          <cell r="F63">
            <v>0</v>
          </cell>
          <cell r="G63">
            <v>21329.56</v>
          </cell>
        </row>
        <row r="64">
          <cell r="A64" t="str">
            <v>DI020</v>
          </cell>
          <cell r="B64" t="str">
            <v>Nawaloka Medical Centre,</v>
          </cell>
          <cell r="C64">
            <v>0</v>
          </cell>
          <cell r="D64">
            <v>0</v>
          </cell>
          <cell r="E64">
            <v>0</v>
          </cell>
          <cell r="F64">
            <v>0</v>
          </cell>
          <cell r="G64">
            <v>0</v>
          </cell>
        </row>
        <row r="65">
          <cell r="A65" t="str">
            <v>DI021</v>
          </cell>
          <cell r="B65" t="str">
            <v>Osu Sala - Colombo 01</v>
          </cell>
          <cell r="C65">
            <v>0</v>
          </cell>
          <cell r="D65">
            <v>0</v>
          </cell>
          <cell r="E65">
            <v>0</v>
          </cell>
          <cell r="F65">
            <v>0</v>
          </cell>
          <cell r="G65">
            <v>0</v>
          </cell>
        </row>
        <row r="66">
          <cell r="A66" t="str">
            <v>DI022</v>
          </cell>
          <cell r="B66" t="str">
            <v>S.M.L.Global Management Services</v>
          </cell>
          <cell r="C66">
            <v>0</v>
          </cell>
          <cell r="D66">
            <v>0</v>
          </cell>
          <cell r="E66">
            <v>0</v>
          </cell>
          <cell r="F66">
            <v>0</v>
          </cell>
          <cell r="G66">
            <v>0</v>
          </cell>
        </row>
        <row r="67">
          <cell r="A67" t="str">
            <v>DI023</v>
          </cell>
          <cell r="B67" t="str">
            <v>Alankulama Holdings (Pvt) Ltd,</v>
          </cell>
          <cell r="C67">
            <v>0</v>
          </cell>
          <cell r="D67">
            <v>0</v>
          </cell>
          <cell r="E67">
            <v>0</v>
          </cell>
          <cell r="F67">
            <v>0</v>
          </cell>
          <cell r="G67">
            <v>5008.32</v>
          </cell>
        </row>
        <row r="68">
          <cell r="A68" t="str">
            <v>DI024</v>
          </cell>
          <cell r="B68" t="str">
            <v>Keels Super K Negombo,</v>
          </cell>
          <cell r="C68">
            <v>0</v>
          </cell>
          <cell r="D68">
            <v>0</v>
          </cell>
          <cell r="E68">
            <v>0</v>
          </cell>
          <cell r="F68">
            <v>0</v>
          </cell>
          <cell r="G68">
            <v>0</v>
          </cell>
        </row>
        <row r="69">
          <cell r="A69" t="str">
            <v>DI025</v>
          </cell>
          <cell r="B69" t="str">
            <v>Thilakma City (Pvt) Ltd</v>
          </cell>
          <cell r="C69">
            <v>0</v>
          </cell>
          <cell r="D69">
            <v>0</v>
          </cell>
          <cell r="E69">
            <v>0</v>
          </cell>
          <cell r="F69">
            <v>0</v>
          </cell>
          <cell r="G69">
            <v>13278.66</v>
          </cell>
        </row>
        <row r="70">
          <cell r="A70" t="str">
            <v>DI026</v>
          </cell>
          <cell r="B70" t="str">
            <v>Aprow Nest (Pvt) Ltd</v>
          </cell>
          <cell r="C70">
            <v>0</v>
          </cell>
          <cell r="D70">
            <v>0</v>
          </cell>
          <cell r="E70">
            <v>0</v>
          </cell>
          <cell r="F70">
            <v>0</v>
          </cell>
          <cell r="G70">
            <v>0</v>
          </cell>
        </row>
        <row r="71">
          <cell r="A71" t="str">
            <v>DI027</v>
          </cell>
          <cell r="B71" t="str">
            <v>LN Super</v>
          </cell>
          <cell r="C71">
            <v>0</v>
          </cell>
          <cell r="D71">
            <v>0</v>
          </cell>
          <cell r="E71">
            <v>0</v>
          </cell>
          <cell r="F71">
            <v>0</v>
          </cell>
          <cell r="G71">
            <v>0</v>
          </cell>
        </row>
        <row r="72">
          <cell r="A72" t="str">
            <v>DI028</v>
          </cell>
          <cell r="B72" t="str">
            <v>Glass House</v>
          </cell>
          <cell r="C72">
            <v>0</v>
          </cell>
          <cell r="D72">
            <v>0</v>
          </cell>
          <cell r="E72">
            <v>0</v>
          </cell>
          <cell r="F72">
            <v>0</v>
          </cell>
          <cell r="G72">
            <v>-456.5</v>
          </cell>
        </row>
        <row r="73">
          <cell r="A73" t="str">
            <v>DI029</v>
          </cell>
          <cell r="B73" t="str">
            <v>Salinda Shopping Complex</v>
          </cell>
          <cell r="C73">
            <v>0</v>
          </cell>
          <cell r="D73">
            <v>0</v>
          </cell>
          <cell r="E73">
            <v>0</v>
          </cell>
          <cell r="F73">
            <v>0</v>
          </cell>
          <cell r="G73">
            <v>5008.32</v>
          </cell>
        </row>
        <row r="74">
          <cell r="A74" t="str">
            <v>DI030</v>
          </cell>
          <cell r="B74" t="str">
            <v>Thirasara Supermarket</v>
          </cell>
          <cell r="C74">
            <v>0</v>
          </cell>
          <cell r="D74">
            <v>0</v>
          </cell>
          <cell r="E74">
            <v>0</v>
          </cell>
          <cell r="F74">
            <v>0</v>
          </cell>
          <cell r="G74">
            <v>10016.64</v>
          </cell>
        </row>
        <row r="75">
          <cell r="A75" t="str">
            <v>DI031</v>
          </cell>
          <cell r="B75" t="str">
            <v>Prisca Stores</v>
          </cell>
          <cell r="C75">
            <v>0</v>
          </cell>
          <cell r="D75">
            <v>0</v>
          </cell>
          <cell r="E75">
            <v>0</v>
          </cell>
          <cell r="F75">
            <v>0</v>
          </cell>
          <cell r="G75">
            <v>5008.32</v>
          </cell>
        </row>
        <row r="76">
          <cell r="A76" t="str">
            <v>DI032</v>
          </cell>
          <cell r="B76" t="str">
            <v>Jayakody Stores</v>
          </cell>
          <cell r="C76">
            <v>0</v>
          </cell>
          <cell r="D76">
            <v>0</v>
          </cell>
          <cell r="E76">
            <v>0</v>
          </cell>
          <cell r="F76">
            <v>0</v>
          </cell>
          <cell r="G76">
            <v>5008.32</v>
          </cell>
        </row>
        <row r="77">
          <cell r="A77" t="str">
            <v>DI033</v>
          </cell>
          <cell r="B77" t="str">
            <v>Best Super Market</v>
          </cell>
          <cell r="C77">
            <v>0</v>
          </cell>
          <cell r="D77">
            <v>0</v>
          </cell>
          <cell r="E77">
            <v>0</v>
          </cell>
          <cell r="F77">
            <v>0</v>
          </cell>
          <cell r="G77">
            <v>3298.5</v>
          </cell>
        </row>
        <row r="78">
          <cell r="A78" t="str">
            <v>DI034</v>
          </cell>
          <cell r="B78" t="str">
            <v>Super K.(Jayantha Associates (Pvt)</v>
          </cell>
          <cell r="C78">
            <v>0</v>
          </cell>
          <cell r="D78">
            <v>0</v>
          </cell>
          <cell r="E78">
            <v>0</v>
          </cell>
          <cell r="F78">
            <v>0</v>
          </cell>
          <cell r="G78">
            <v>-194</v>
          </cell>
        </row>
        <row r="79">
          <cell r="A79" t="str">
            <v>DI035</v>
          </cell>
          <cell r="B79" t="str">
            <v>King's Lanka Super Markets Company</v>
          </cell>
          <cell r="C79">
            <v>0</v>
          </cell>
          <cell r="D79">
            <v>0</v>
          </cell>
          <cell r="E79">
            <v>0</v>
          </cell>
          <cell r="F79">
            <v>0</v>
          </cell>
          <cell r="G79">
            <v>0</v>
          </cell>
        </row>
        <row r="80">
          <cell r="A80" t="str">
            <v>DN999</v>
          </cell>
          <cell r="B80" t="str">
            <v>Other Customer-Dummy</v>
          </cell>
          <cell r="C80">
            <v>0</v>
          </cell>
          <cell r="D80">
            <v>0</v>
          </cell>
          <cell r="E80">
            <v>0</v>
          </cell>
          <cell r="F80">
            <v>0</v>
          </cell>
          <cell r="G80">
            <v>0</v>
          </cell>
        </row>
      </sheetData>
      <sheetData sheetId="1" refreshError="1"/>
      <sheetData sheetId="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ntents-IFI"/>
      <sheetName val="Contents-MAS"/>
      <sheetName val="Contents-TIO"/>
      <sheetName val="Contents-MAST"/>
      <sheetName val="Working"/>
      <sheetName val="Exec Summary"/>
      <sheetName val="Graphs"/>
      <sheetName val="Backlog Data"/>
      <sheetName val="Profitability"/>
      <sheetName val="Summary"/>
      <sheetName val="PL($)"/>
      <sheetName val="NOA Mth($)"/>
      <sheetName val="PL (Rs)"/>
      <sheetName val="NOA Mth(Rs)"/>
      <sheetName val="Cashflow(Rs)"/>
      <sheetName val="Cashflow ($)"/>
      <sheetName val="Balance Sheet"/>
      <sheetName val="Balance Sheet ($)"/>
      <sheetName val="Backlog"/>
      <sheetName val="Projections($)"/>
      <sheetName val="Proj-NOA($)"/>
      <sheetName val="Projections (Rs)"/>
      <sheetName val="Proj-NOA (Rs)"/>
      <sheetName val="Information"/>
      <sheetName val="PI"/>
      <sheetName val="Emp Costs"/>
      <sheetName val="Fixed Assets"/>
      <sheetName val="Techdata"/>
      <sheetName val="Stocks&amp; Receivebles"/>
      <sheetName val="Loans"/>
      <sheetName val="Profit Rec"/>
      <sheetName val="OH Breakup"/>
      <sheetName val="Article Month"/>
      <sheetName val="Article Cummulative"/>
      <sheetName val="PL US GAAP"/>
      <sheetName val="Balance Sheet US GAAP"/>
      <sheetName val="Fixed Assets USGAAP"/>
      <sheetName val="Commentary-MAST"/>
      <sheetName val="Group Sales"/>
      <sheetName val="Exec_Summary"/>
      <sheetName val="Backlog_Data"/>
      <sheetName val="NOA_Mth($)"/>
      <sheetName val="PL_(Rs)"/>
      <sheetName val="NOA_Mth(Rs)"/>
      <sheetName val="Cashflow_($)"/>
      <sheetName val="Balance_Sheet"/>
      <sheetName val="Balance_Sheet_($)"/>
      <sheetName val="Projections_(Rs)"/>
      <sheetName val="Proj-NOA_(Rs)"/>
      <sheetName val="Emp_Costs"/>
      <sheetName val="Fixed_Assets"/>
      <sheetName val="Stocks&amp;_Receivebles"/>
      <sheetName val="Profit_Rec"/>
      <sheetName val="OH_Breakup"/>
      <sheetName val="Article_Month"/>
      <sheetName val="Article_Cummulative"/>
      <sheetName val="PL_US_GAAP"/>
      <sheetName val="Balance_Sheet_US_GAAP"/>
      <sheetName val="Fixed_Assets_USGAAP"/>
      <sheetName val="Group_Sales"/>
      <sheetName val="Sheet1"/>
      <sheetName val="Exec_Summary1"/>
      <sheetName val="Backlog_Data1"/>
      <sheetName val="NOA_Mth($)1"/>
      <sheetName val="PL_(Rs)1"/>
      <sheetName val="NOA_Mth(Rs)1"/>
      <sheetName val="Cashflow_($)1"/>
      <sheetName val="Balance_Sheet1"/>
      <sheetName val="Balance_Sheet_($)1"/>
      <sheetName val="Projections_(Rs)1"/>
      <sheetName val="Proj-NOA_(Rs)1"/>
      <sheetName val="Emp_Costs1"/>
      <sheetName val="Fixed_Assets1"/>
      <sheetName val="Stocks&amp;_Receivebles1"/>
      <sheetName val="Profit_Rec1"/>
      <sheetName val="OH_Breakup1"/>
      <sheetName val="Article_Month1"/>
      <sheetName val="Article_Cummulative1"/>
      <sheetName val="PL_US_GAAP1"/>
      <sheetName val="Balance_Sheet_US_GAAP1"/>
      <sheetName val="Fixed_Assets_USGAAP1"/>
      <sheetName val="Group_Sales1"/>
      <sheetName val="Date Setup"/>
      <sheetName val="Info"/>
    </sheetNames>
    <sheetDataSet>
      <sheetData sheetId="0" refreshError="1"/>
      <sheetData sheetId="1" refreshError="1"/>
      <sheetData sheetId="2" refreshError="1"/>
      <sheetData sheetId="3" refreshError="1"/>
      <sheetData sheetId="4" refreshError="1"/>
      <sheetData sheetId="5" refreshError="1">
        <row r="8">
          <cell r="B8" t="str">
            <v>April</v>
          </cell>
        </row>
        <row r="9">
          <cell r="E9" t="str">
            <v>January</v>
          </cell>
          <cell r="F9" t="str">
            <v>February</v>
          </cell>
          <cell r="G9" t="str">
            <v>March</v>
          </cell>
          <cell r="H9" t="str">
            <v>April</v>
          </cell>
          <cell r="I9" t="str">
            <v>May</v>
          </cell>
          <cell r="J9" t="str">
            <v>June</v>
          </cell>
          <cell r="K9" t="str">
            <v>July</v>
          </cell>
          <cell r="L9" t="str">
            <v>August</v>
          </cell>
          <cell r="M9" t="str">
            <v>September</v>
          </cell>
          <cell r="N9" t="str">
            <v>October</v>
          </cell>
          <cell r="O9" t="str">
            <v>November</v>
          </cell>
          <cell r="P9" t="str">
            <v>December</v>
          </cell>
        </row>
        <row r="10">
          <cell r="E10">
            <v>31</v>
          </cell>
          <cell r="F10">
            <v>28</v>
          </cell>
          <cell r="G10">
            <v>31</v>
          </cell>
          <cell r="H10">
            <v>30</v>
          </cell>
          <cell r="I10">
            <v>31</v>
          </cell>
          <cell r="J10">
            <v>30</v>
          </cell>
          <cell r="K10">
            <v>31</v>
          </cell>
          <cell r="L10">
            <v>31</v>
          </cell>
          <cell r="M10">
            <v>30</v>
          </cell>
          <cell r="N10">
            <v>31</v>
          </cell>
          <cell r="O10">
            <v>30</v>
          </cell>
          <cell r="P10">
            <v>31</v>
          </cell>
        </row>
        <row r="11">
          <cell r="E11" t="str">
            <v>st</v>
          </cell>
          <cell r="F11" t="str">
            <v>th</v>
          </cell>
          <cell r="G11" t="str">
            <v>st</v>
          </cell>
          <cell r="H11" t="str">
            <v>th</v>
          </cell>
          <cell r="I11" t="str">
            <v>st</v>
          </cell>
          <cell r="J11" t="str">
            <v>th</v>
          </cell>
          <cell r="K11" t="str">
            <v>st</v>
          </cell>
          <cell r="L11" t="str">
            <v>st</v>
          </cell>
          <cell r="M11" t="str">
            <v>th</v>
          </cell>
          <cell r="N11" t="str">
            <v>st</v>
          </cell>
          <cell r="O11" t="str">
            <v>th</v>
          </cell>
          <cell r="P11" t="str">
            <v>st</v>
          </cell>
        </row>
        <row r="12">
          <cell r="E12" t="str">
            <v>st</v>
          </cell>
          <cell r="F12" t="str">
            <v>nd</v>
          </cell>
          <cell r="G12" t="str">
            <v>rd</v>
          </cell>
          <cell r="H12" t="str">
            <v>th</v>
          </cell>
          <cell r="I12" t="str">
            <v>th</v>
          </cell>
          <cell r="J12" t="str">
            <v>th</v>
          </cell>
          <cell r="K12" t="str">
            <v>th</v>
          </cell>
          <cell r="L12" t="str">
            <v>th</v>
          </cell>
          <cell r="M12" t="str">
            <v>th</v>
          </cell>
          <cell r="N12" t="str">
            <v>th</v>
          </cell>
          <cell r="O12" t="str">
            <v>th</v>
          </cell>
          <cell r="P12" t="str">
            <v>th</v>
          </cell>
        </row>
        <row r="13">
          <cell r="E13">
            <v>37622</v>
          </cell>
          <cell r="F13">
            <v>37653</v>
          </cell>
          <cell r="G13">
            <v>37681</v>
          </cell>
          <cell r="H13">
            <v>37712</v>
          </cell>
          <cell r="I13">
            <v>37742</v>
          </cell>
          <cell r="J13">
            <v>37773</v>
          </cell>
          <cell r="K13">
            <v>37803</v>
          </cell>
          <cell r="L13">
            <v>37834</v>
          </cell>
          <cell r="M13">
            <v>37865</v>
          </cell>
          <cell r="N13">
            <v>37895</v>
          </cell>
          <cell r="O13">
            <v>37926</v>
          </cell>
          <cell r="P13">
            <v>37956</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ow r="9">
          <cell r="E9"/>
        </row>
      </sheetData>
      <sheetData sheetId="62">
        <row r="9">
          <cell r="E9">
            <v>0</v>
          </cell>
        </row>
      </sheetData>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ow r="9">
          <cell r="E9">
            <v>0</v>
          </cell>
        </row>
      </sheetData>
      <sheetData sheetId="83" refreshError="1"/>
      <sheetData sheetId="8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I Real-Vol"/>
      <sheetName val="snapshot"/>
      <sheetName val="overview"/>
      <sheetName val="Plan"/>
      <sheetName val="Spore"/>
      <sheetName val="Phil"/>
      <sheetName val="Indo"/>
      <sheetName val="SGA"/>
      <sheetName val="Opex Fx Adj"/>
      <sheetName val="SIP Opex"/>
      <sheetName val="Zone Expenses"/>
      <sheetName val="suggestions"/>
    </sheetNames>
    <sheetDataSet>
      <sheetData sheetId="0" refreshError="1"/>
      <sheetData sheetId="1" refreshError="1"/>
      <sheetData sheetId="2" refreshError="1">
        <row r="5">
          <cell r="G5" t="str">
            <v xml:space="preserve">YTD </v>
          </cell>
          <cell r="H5" t="str">
            <v>Month</v>
          </cell>
          <cell r="I5" t="str">
            <v>Actual</v>
          </cell>
          <cell r="K5" t="str">
            <v>YTD</v>
          </cell>
        </row>
        <row r="6">
          <cell r="H6" t="str">
            <v>Plan</v>
          </cell>
          <cell r="I6" t="str">
            <v>Month</v>
          </cell>
          <cell r="K6">
            <v>2004</v>
          </cell>
        </row>
        <row r="8">
          <cell r="H8">
            <v>29</v>
          </cell>
          <cell r="I8">
            <v>11.042449999999999</v>
          </cell>
          <cell r="K8">
            <v>15.989939999999999</v>
          </cell>
        </row>
        <row r="9">
          <cell r="H9">
            <v>6.3774684285999994</v>
          </cell>
          <cell r="I9">
            <v>2.1520919200000002</v>
          </cell>
          <cell r="K9">
            <v>2.0819853699999999</v>
          </cell>
        </row>
        <row r="10">
          <cell r="H10">
            <v>219.91270443448275</v>
          </cell>
          <cell r="I10">
            <v>783.31574149527762</v>
          </cell>
          <cell r="K10">
            <v>130.20595261770839</v>
          </cell>
        </row>
        <row r="11">
          <cell r="H11">
            <v>2.4956640000000001</v>
          </cell>
          <cell r="I11">
            <v>0.50205999999999995</v>
          </cell>
          <cell r="K11">
            <v>0.42708999999999997</v>
          </cell>
        </row>
        <row r="12">
          <cell r="H12">
            <v>1.8</v>
          </cell>
          <cell r="I12">
            <v>0.21803621000000001</v>
          </cell>
        </row>
        <row r="15">
          <cell r="H15">
            <v>2</v>
          </cell>
          <cell r="I15">
            <v>1.0992500000000001</v>
          </cell>
          <cell r="K15">
            <v>1.45791</v>
          </cell>
        </row>
        <row r="16">
          <cell r="H16">
            <v>1.5772055641999998</v>
          </cell>
          <cell r="I16">
            <v>0.49581532000000006</v>
          </cell>
          <cell r="K16">
            <v>0.57814132000000007</v>
          </cell>
        </row>
        <row r="17">
          <cell r="H17">
            <v>788.6027820999999</v>
          </cell>
          <cell r="I17">
            <v>451.04873322720039</v>
          </cell>
          <cell r="K17">
            <v>316.31030152300002</v>
          </cell>
        </row>
        <row r="18">
          <cell r="H18">
            <v>1.528929</v>
          </cell>
          <cell r="I18">
            <v>0.30565999999999993</v>
          </cell>
          <cell r="K18">
            <v>0.30203999999999998</v>
          </cell>
        </row>
        <row r="21">
          <cell r="H21">
            <v>11</v>
          </cell>
          <cell r="I21">
            <v>3.80829</v>
          </cell>
          <cell r="K21">
            <v>5.6000499999999995</v>
          </cell>
        </row>
        <row r="22">
          <cell r="H22">
            <v>1.3658273784999999</v>
          </cell>
          <cell r="I22">
            <v>0.62551859999999992</v>
          </cell>
          <cell r="K22">
            <v>0.72763435999999981</v>
          </cell>
        </row>
        <row r="23">
          <cell r="H23">
            <v>124.16612531818181</v>
          </cell>
          <cell r="I23">
            <v>164.25182956129913</v>
          </cell>
          <cell r="K23">
            <v>158.115146856</v>
          </cell>
        </row>
        <row r="24">
          <cell r="H24">
            <v>0.126721</v>
          </cell>
          <cell r="I24">
            <v>4.0770000000000001E-2</v>
          </cell>
          <cell r="K24">
            <v>8.8400000000000006E-3</v>
          </cell>
        </row>
        <row r="27">
          <cell r="H27">
            <v>16</v>
          </cell>
          <cell r="I27">
            <v>6.1349099999999996</v>
          </cell>
          <cell r="K27">
            <v>8.9319799999999994</v>
          </cell>
        </row>
        <row r="28">
          <cell r="H28">
            <v>3.4344354858999999</v>
          </cell>
          <cell r="I28">
            <v>1.0307580000000001</v>
          </cell>
          <cell r="K28">
            <v>0.77620969000000006</v>
          </cell>
        </row>
        <row r="29">
          <cell r="H29">
            <v>214.65221786875</v>
          </cell>
          <cell r="I29">
            <v>168.0151787067781</v>
          </cell>
          <cell r="K29">
            <v>171.978851306</v>
          </cell>
        </row>
        <row r="30">
          <cell r="H30">
            <v>0.84001400000000004</v>
          </cell>
          <cell r="I30">
            <v>0.15562999999999999</v>
          </cell>
          <cell r="K30">
            <v>0.11620999999999999</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PL.XLS"/>
      <sheetName val="CUM-PL.XLS"/>
      <sheetName val="MON-COMP.XLS"/>
      <sheetName val="CUM-COMP.XLS"/>
      <sheetName val="BUD-D.XLS"/>
      <sheetName val="B-SHEET"/>
      <sheetName val="MI-COM"/>
      <sheetName val="STK-DEV"/>
      <sheetName val="FA-ADD"/>
      <sheetName val="BS-COMM"/>
      <sheetName val="BUD_D_XLS"/>
      <sheetName val="VEHICLE"/>
      <sheetName val="MON-PL_XLS"/>
      <sheetName val="CUM-PL_XLS"/>
      <sheetName val="MON-COMP_XLS"/>
      <sheetName val="CUM-COMP_XLS"/>
      <sheetName val="BUD-D_XLS"/>
      <sheetName val="MON-PL_XLS1"/>
      <sheetName val="CUM-PL_XLS1"/>
      <sheetName val="MON-COMP_XLS1"/>
      <sheetName val="CUM-COMP_XLS1"/>
      <sheetName val="BUD-D_XLS1"/>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Article"/>
      <sheetName val="CUMAA"/>
      <sheetName val="Orders"/>
      <sheetName val="MON-PL_XLS2"/>
      <sheetName val="CUM-PL_XLS2"/>
      <sheetName val="MON-COMP_XLS2"/>
      <sheetName val="CUM-COMP_XLS2"/>
      <sheetName val="BUD-D_XLS2"/>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Wk"/>
      <sheetName val="C100"/>
      <sheetName val="Group Sales"/>
      <sheetName val="Currency"/>
      <sheetName val="MDS Cost Centres"/>
      <sheetName val="MDS_Cost_Centres"/>
      <sheetName val="workings"/>
      <sheetName val="Exchange Rate"/>
      <sheetName val="P&amp;L INR"/>
      <sheetName val="Notes INR"/>
      <sheetName val="P&amp;L USD"/>
      <sheetName val="Notes USD"/>
      <sheetName val="Monthly PL Details USD"/>
      <sheetName val="P&amp;L USD Cum"/>
      <sheetName val="Notes USD Cum"/>
      <sheetName val="Monthly PL Details"/>
      <sheetName val="Monthly PL Details Cum"/>
      <sheetName val="Monthly PL Details USD Cum"/>
      <sheetName val="Balance Sheet Details"/>
      <sheetName val="Balance Sheet Details USD"/>
      <sheetName val="BS USD Workings IFRS"/>
      <sheetName val="Cash Flow"/>
      <sheetName val="Sales Data"/>
      <sheetName val="Group_Sales"/>
      <sheetName val="Sheet3"/>
      <sheetName val="Stats"/>
      <sheetName val="BLProf"/>
      <sheetName val="ProjNext"/>
      <sheetName val="BS"/>
      <sheetName val="IS STD"/>
      <sheetName val="Info"/>
      <sheetName val="Date Setup"/>
      <sheetName val="IS Mon"/>
      <sheetName val="ProjCurr"/>
      <sheetName val="Blue Cover"/>
      <sheetName val="Testing Summary"/>
      <sheetName val="Finishing Chemical"/>
      <sheetName val="LIST"/>
      <sheetName val="AA"/>
      <sheetName val="PCOST"/>
      <sheetName val="RevBgt6-7"/>
      <sheetName val="STOCKS"/>
      <sheetName val="Drop down"/>
      <sheetName val="Customer list"/>
      <sheetName val="ZAGEN-All"/>
      <sheetName val="Non-Statistical Sampling"/>
      <sheetName val="AR Drop Downs"/>
      <sheetName val="DropDown"/>
      <sheetName val="WIP99"/>
      <sheetName val="Control"/>
      <sheetName val="Cost codes &amp; GL list"/>
      <sheetName val="Reference"/>
      <sheetName val="Ref"/>
      <sheetName val="Sub Catagory"/>
      <sheetName val="Cost Center"/>
      <sheetName val="Detail format"/>
      <sheetName val="Rates"/>
      <sheetName val="AC-CHART"/>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IS_STD"/>
      <sheetName val="Date_Setup"/>
      <sheetName val="IS_Mon"/>
      <sheetName val="Blue_Cover"/>
      <sheetName val="Group_Sales1"/>
      <sheetName val="MDS_Cost_Centres1"/>
      <sheetName val="Exchange_Rate"/>
      <sheetName val="P&amp;L_INR"/>
      <sheetName val="Notes_INR"/>
      <sheetName val="P&amp;L_USD"/>
      <sheetName val="Notes_USD"/>
      <sheetName val="Monthly_PL_Details_USD"/>
      <sheetName val="P&amp;L_USD_Cum"/>
      <sheetName val="Notes_USD_Cum"/>
      <sheetName val="Monthly_PL_Details"/>
      <sheetName val="Monthly_PL_Details_Cum"/>
      <sheetName val="Monthly_PL_Details_USD_Cum"/>
      <sheetName val="Balance_Sheet_Details"/>
      <sheetName val="Balance_Sheet_Details_USD"/>
      <sheetName val="BS_USD_Workings_IFRS"/>
      <sheetName val="Cash_Flow"/>
      <sheetName val="Sales_Data"/>
      <sheetName val="PP&amp;E 2007"/>
      <sheetName val="Chart of Accounts-Cost Centres"/>
      <sheetName val="Merchandising Summary"/>
      <sheetName val="Summary"/>
      <sheetName val="1.Communication"/>
      <sheetName val="2.Stationary"/>
      <sheetName val="3.CAPEX Budget"/>
      <sheetName val="4.Head Count"/>
      <sheetName val="5.Foreign Travel"/>
      <sheetName val="6.Customer Entertainment"/>
      <sheetName val="Rate-Jan"/>
      <sheetName val="B. S.-REC"/>
      <sheetName val="P &amp; L-REC"/>
      <sheetName val="TM1.Settings"/>
      <sheetName val="CORPORATE"/>
      <sheetName val="Lease"/>
      <sheetName val="Top_Sheet2"/>
      <sheetName val="GL_Codes2"/>
      <sheetName val="Forex_Rates2"/>
      <sheetName val="Print_index2"/>
      <sheetName val="Old_index2"/>
      <sheetName val="index_to_ss2"/>
      <sheetName val="220100_(2)2"/>
      <sheetName val="220112&amp;310105_2"/>
      <sheetName val="220200__(2)2"/>
      <sheetName val="220201&amp;220301_2"/>
      <sheetName val="220305-final_(2)2"/>
      <sheetName val="230101_2"/>
      <sheetName val="230720_(2)2"/>
      <sheetName val="740070_2"/>
      <sheetName val="Testing_Summary"/>
      <sheetName val="Finishing_Chemical"/>
      <sheetName val="Drop_down"/>
      <sheetName val="Customer_list"/>
      <sheetName val="Non-Statistical_Sampling"/>
      <sheetName val="AR_Drop_Downs"/>
      <sheetName val="Cost_codes_&amp;_GL_list"/>
      <sheetName val="Sub_Catagory"/>
      <sheetName val="Cost_Center"/>
      <sheetName val="Detail_format"/>
      <sheetName val="PP&amp;E_2007"/>
      <sheetName val="Chart_of_Accounts-Cost_Centres"/>
      <sheetName val="Merchandising_Summary"/>
      <sheetName val="1_Communication"/>
      <sheetName val="2_Stationary"/>
      <sheetName val="3_CAPEX_Budget"/>
      <sheetName val="4_Head_Count"/>
      <sheetName val="5_Foreign_Travel"/>
      <sheetName val="6_Customer_Entertainment"/>
      <sheetName val="B__S_-REC"/>
      <sheetName val="P_&amp;_L-REC"/>
      <sheetName val="TM1_Settings"/>
      <sheetName val="chandima"/>
      <sheetName val="devapriya"/>
      <sheetName val="dilhani"/>
      <sheetName val="rs"/>
      <sheetName val="shira"/>
      <sheetName val="MON-PL_XLS3"/>
      <sheetName val="CUM-PL_XLS3"/>
      <sheetName val="MON-COMP_XLS3"/>
      <sheetName val="CUM-COMP_XLS3"/>
      <sheetName val="BUD-D_XLS3"/>
      <sheetName val="Group_Sales2"/>
      <sheetName val="MDS_Cost_Centres2"/>
      <sheetName val="Exchange_Rate1"/>
      <sheetName val="P&amp;L_INR1"/>
      <sheetName val="Notes_INR1"/>
      <sheetName val="P&amp;L_USD1"/>
      <sheetName val="Notes_USD1"/>
      <sheetName val="Monthly_PL_Details_USD1"/>
      <sheetName val="P&amp;L_USD_Cum1"/>
      <sheetName val="Notes_USD_Cum1"/>
      <sheetName val="Monthly_PL_Details1"/>
      <sheetName val="Monthly_PL_Details_Cum1"/>
      <sheetName val="Monthly_PL_Details_USD_Cum1"/>
      <sheetName val="Balance_Sheet_Details1"/>
      <sheetName val="Balance_Sheet_Details_USD1"/>
      <sheetName val="BS_USD_Workings_IFRS1"/>
      <sheetName val="Cash_Flow1"/>
      <sheetName val="Sales_Data1"/>
      <sheetName val="Testing_Summary1"/>
      <sheetName val="Finishing_Chemical1"/>
      <sheetName val="Drop_down1"/>
      <sheetName val="Customer_list1"/>
      <sheetName val="Blue_Cover1"/>
      <sheetName val="Non-Statistical_Sampling1"/>
      <sheetName val="AR_Drop_Downs1"/>
      <sheetName val="IS_STD1"/>
      <sheetName val="Date_Setup1"/>
      <sheetName val="IS_Mon1"/>
      <sheetName val="Cost_codes_&amp;_GL_list1"/>
      <sheetName val="Sub_Catagory1"/>
      <sheetName val="Cost_Center1"/>
      <sheetName val="Detail_format1"/>
      <sheetName val="MON-PL_XLS5"/>
      <sheetName val="CUM-PL_XLS5"/>
      <sheetName val="MON-COMP_XLS5"/>
      <sheetName val="CUM-COMP_XLS5"/>
      <sheetName val="BUD-D_XLS5"/>
      <sheetName val="Top_Sheet4"/>
      <sheetName val="GL_Codes4"/>
      <sheetName val="Forex_Rates4"/>
      <sheetName val="Print_index4"/>
      <sheetName val="Old_index4"/>
      <sheetName val="index_to_ss4"/>
      <sheetName val="220100_(2)4"/>
      <sheetName val="220112&amp;310105_4"/>
      <sheetName val="220200__(2)4"/>
      <sheetName val="220201&amp;220301_4"/>
      <sheetName val="220305-final_(2)4"/>
      <sheetName val="230101_4"/>
      <sheetName val="230720_(2)4"/>
      <sheetName val="740070_4"/>
      <sheetName val="Group_Sales4"/>
      <sheetName val="MDS_Cost_Centres4"/>
      <sheetName val="Exchange_Rate3"/>
      <sheetName val="P&amp;L_INR3"/>
      <sheetName val="Notes_INR3"/>
      <sheetName val="P&amp;L_USD3"/>
      <sheetName val="Notes_USD3"/>
      <sheetName val="Monthly_PL_Details_USD3"/>
      <sheetName val="P&amp;L_USD_Cum3"/>
      <sheetName val="Notes_USD_Cum3"/>
      <sheetName val="Monthly_PL_Details3"/>
      <sheetName val="Monthly_PL_Details_Cum3"/>
      <sheetName val="Monthly_PL_Details_USD_Cum3"/>
      <sheetName val="Balance_Sheet_Details3"/>
      <sheetName val="Balance_Sheet_Details_USD3"/>
      <sheetName val="BS_USD_Workings_IFRS3"/>
      <sheetName val="Cash_Flow3"/>
      <sheetName val="Sales_Data3"/>
      <sheetName val="Testing_Summary3"/>
      <sheetName val="Finishing_Chemical3"/>
      <sheetName val="Drop_down3"/>
      <sheetName val="Customer_list3"/>
      <sheetName val="Blue_Cover3"/>
      <sheetName val="Non-Statistical_Sampling3"/>
      <sheetName val="AR_Drop_Downs3"/>
      <sheetName val="IS_STD3"/>
      <sheetName val="Date_Setup3"/>
      <sheetName val="IS_Mon3"/>
      <sheetName val="Cost_codes_&amp;_GL_list3"/>
      <sheetName val="Sub_Catagory3"/>
      <sheetName val="Cost_Center3"/>
      <sheetName val="Detail_format3"/>
      <sheetName val="Chart_of_Accounts-Cost_Centres2"/>
      <sheetName val="Merchandising_Summary2"/>
      <sheetName val="1_Communication2"/>
      <sheetName val="2_Stationary2"/>
      <sheetName val="3_CAPEX_Budget2"/>
      <sheetName val="4_Head_Count2"/>
      <sheetName val="5_Foreign_Travel2"/>
      <sheetName val="6_Customer_Entertainment2"/>
      <sheetName val="B__S_-REC2"/>
      <sheetName val="P_&amp;_L-REC2"/>
      <sheetName val="TM1_Settings2"/>
      <sheetName val="PP&amp;E_20072"/>
      <sheetName val="MON-PL_XLS4"/>
      <sheetName val="CUM-PL_XLS4"/>
      <sheetName val="MON-COMP_XLS4"/>
      <sheetName val="CUM-COMP_XLS4"/>
      <sheetName val="BUD-D_XLS4"/>
      <sheetName val="Top_Sheet3"/>
      <sheetName val="GL_Codes3"/>
      <sheetName val="Forex_Rates3"/>
      <sheetName val="Print_index3"/>
      <sheetName val="Old_index3"/>
      <sheetName val="index_to_ss3"/>
      <sheetName val="220100_(2)3"/>
      <sheetName val="220112&amp;310105_3"/>
      <sheetName val="220200__(2)3"/>
      <sheetName val="220201&amp;220301_3"/>
      <sheetName val="220305-final_(2)3"/>
      <sheetName val="230101_3"/>
      <sheetName val="230720_(2)3"/>
      <sheetName val="740070_3"/>
      <sheetName val="Group_Sales3"/>
      <sheetName val="MDS_Cost_Centres3"/>
      <sheetName val="Exchange_Rate2"/>
      <sheetName val="P&amp;L_INR2"/>
      <sheetName val="Notes_INR2"/>
      <sheetName val="P&amp;L_USD2"/>
      <sheetName val="Notes_USD2"/>
      <sheetName val="Monthly_PL_Details_USD2"/>
      <sheetName val="P&amp;L_USD_Cum2"/>
      <sheetName val="Notes_USD_Cum2"/>
      <sheetName val="Monthly_PL_Details2"/>
      <sheetName val="Monthly_PL_Details_Cum2"/>
      <sheetName val="Monthly_PL_Details_USD_Cum2"/>
      <sheetName val="Balance_Sheet_Details2"/>
      <sheetName val="Balance_Sheet_Details_USD2"/>
      <sheetName val="BS_USD_Workings_IFRS2"/>
      <sheetName val="Cash_Flow2"/>
      <sheetName val="Sales_Data2"/>
      <sheetName val="Testing_Summary2"/>
      <sheetName val="Finishing_Chemical2"/>
      <sheetName val="Drop_down2"/>
      <sheetName val="Customer_list2"/>
      <sheetName val="Blue_Cover2"/>
      <sheetName val="Non-Statistical_Sampling2"/>
      <sheetName val="AR_Drop_Downs2"/>
      <sheetName val="IS_STD2"/>
      <sheetName val="Date_Setup2"/>
      <sheetName val="IS_Mon2"/>
      <sheetName val="Cost_codes_&amp;_GL_list2"/>
      <sheetName val="Sub_Catagory2"/>
      <sheetName val="Cost_Center2"/>
      <sheetName val="Detail_format2"/>
      <sheetName val="Chart_of_Accounts-Cost_Centres1"/>
      <sheetName val="Merchandising_Summary1"/>
      <sheetName val="1_Communication1"/>
      <sheetName val="2_Stationary1"/>
      <sheetName val="3_CAPEX_Budget1"/>
      <sheetName val="4_Head_Count1"/>
      <sheetName val="5_Foreign_Travel1"/>
      <sheetName val="6_Customer_Entertainment1"/>
      <sheetName val="B__S_-REC1"/>
      <sheetName val="P_&amp;_L-REC1"/>
      <sheetName val="TM1_Settings1"/>
      <sheetName val="PP&amp;E_20071"/>
      <sheetName val="MON-PL_XLS6"/>
      <sheetName val="CUM-PL_XLS6"/>
      <sheetName val="MON-COMP_XLS6"/>
      <sheetName val="CUM-COMP_XLS6"/>
      <sheetName val="BUD-D_XLS6"/>
      <sheetName val="Top_Sheet5"/>
      <sheetName val="GL_Codes5"/>
      <sheetName val="Forex_Rates5"/>
      <sheetName val="Print_index5"/>
      <sheetName val="Old_index5"/>
      <sheetName val="index_to_ss5"/>
      <sheetName val="220100_(2)5"/>
      <sheetName val="220112&amp;310105_5"/>
      <sheetName val="220200__(2)5"/>
      <sheetName val="220201&amp;220301_5"/>
      <sheetName val="220305-final_(2)5"/>
      <sheetName val="230101_5"/>
      <sheetName val="230720_(2)5"/>
      <sheetName val="740070_5"/>
      <sheetName val="Group_Sales5"/>
      <sheetName val="MDS_Cost_Centres5"/>
      <sheetName val="Exchange_Rate4"/>
      <sheetName val="P&amp;L_INR4"/>
      <sheetName val="Notes_INR4"/>
      <sheetName val="P&amp;L_USD4"/>
      <sheetName val="Notes_USD4"/>
      <sheetName val="Monthly_PL_Details_USD4"/>
      <sheetName val="P&amp;L_USD_Cum4"/>
      <sheetName val="Notes_USD_Cum4"/>
      <sheetName val="Monthly_PL_Details4"/>
      <sheetName val="Monthly_PL_Details_Cum4"/>
      <sheetName val="Monthly_PL_Details_USD_Cum4"/>
      <sheetName val="Balance_Sheet_Details4"/>
      <sheetName val="Balance_Sheet_Details_USD4"/>
      <sheetName val="BS_USD_Workings_IFRS4"/>
      <sheetName val="Cash_Flow4"/>
      <sheetName val="Sales_Data4"/>
      <sheetName val="Testing_Summary4"/>
      <sheetName val="Finishing_Chemical4"/>
      <sheetName val="Drop_down4"/>
      <sheetName val="Customer_list4"/>
      <sheetName val="Blue_Cover4"/>
      <sheetName val="Non-Statistical_Sampling4"/>
      <sheetName val="AR_Drop_Downs4"/>
      <sheetName val="IS_STD4"/>
      <sheetName val="Date_Setup4"/>
      <sheetName val="IS_Mon4"/>
      <sheetName val="Cost_codes_&amp;_GL_list4"/>
      <sheetName val="Sub_Catagory4"/>
      <sheetName val="Cost_Center4"/>
      <sheetName val="Detail_format4"/>
      <sheetName val="Chart_of_Accounts-Cost_Centres3"/>
      <sheetName val="Merchandising_Summary3"/>
      <sheetName val="1_Communication3"/>
      <sheetName val="2_Stationary3"/>
      <sheetName val="3_CAPEX_Budget3"/>
      <sheetName val="4_Head_Count3"/>
      <sheetName val="5_Foreign_Travel3"/>
      <sheetName val="6_Customer_Entertainment3"/>
      <sheetName val="B__S_-REC3"/>
      <sheetName val="P_&amp;_L-REC3"/>
      <sheetName val="TM1_Settings3"/>
      <sheetName val="PP&amp;E_20073"/>
      <sheetName val="수처리사업"/>
      <sheetName val="Fed Sch M-1 summary"/>
      <sheetName val="BUD-D_XLS7"/>
      <sheetName val="MON-PL_XLS7"/>
      <sheetName val="CUM-PL_XLS7"/>
      <sheetName val="MON-COMP_XLS7"/>
      <sheetName val="CUM-COMP_XLS7"/>
      <sheetName val="Top_Sheet7"/>
      <sheetName val="GL_Codes7"/>
      <sheetName val="Forex_Rates7"/>
      <sheetName val="Print_index7"/>
      <sheetName val="Old_index7"/>
      <sheetName val="index_to_ss7"/>
      <sheetName val="220100_(2)7"/>
      <sheetName val="220112&amp;310105_7"/>
      <sheetName val="220200__(2)7"/>
      <sheetName val="220201&amp;220301_7"/>
      <sheetName val="220305-final_(2)7"/>
      <sheetName val="230101_7"/>
      <sheetName val="230720_(2)7"/>
      <sheetName val="740070_7"/>
      <sheetName val="Group_Sales6"/>
      <sheetName val="MDS_Cost_Centres6"/>
      <sheetName val="Exchange_Rate5"/>
      <sheetName val="P&amp;L_INR5"/>
      <sheetName val="Notes_INR5"/>
      <sheetName val="P&amp;L_USD5"/>
      <sheetName val="Notes_USD5"/>
      <sheetName val="Monthly_PL_Details_USD5"/>
      <sheetName val="P&amp;L_USD_Cum5"/>
      <sheetName val="Notes_USD_Cum5"/>
      <sheetName val="Monthly_PL_Details5"/>
      <sheetName val="Monthly_PL_Details_Cum5"/>
      <sheetName val="Monthly_PL_Details_USD_Cum5"/>
      <sheetName val="Balance_Sheet_Details5"/>
      <sheetName val="Balance_Sheet_Details_USD5"/>
      <sheetName val="BS_USD_Workings_IFRS5"/>
      <sheetName val="Cash_Flow5"/>
      <sheetName val="Sales_Data5"/>
      <sheetName val="Testing_Summary5"/>
      <sheetName val="Finishing_Chemical5"/>
      <sheetName val="Drop_down5"/>
      <sheetName val="Customer_list5"/>
      <sheetName val="Non-Statistical_Sampling5"/>
      <sheetName val="AR_Drop_Downs5"/>
      <sheetName val="Blue_Cover5"/>
      <sheetName val="Sub_Catagory5"/>
      <sheetName val="Cost_Center5"/>
      <sheetName val="IS_Mon5"/>
      <sheetName val="IS_STD5"/>
      <sheetName val="Date_Setup5"/>
      <sheetName val="Detail_format5"/>
      <sheetName val="Cost_codes_&amp;_GL_list5"/>
      <sheetName val="Chart_of_Accounts-Cost_Centres5"/>
      <sheetName val="Merchandising_Summary5"/>
      <sheetName val="1_Communication5"/>
      <sheetName val="2_Stationary5"/>
      <sheetName val="3_CAPEX_Budget5"/>
      <sheetName val="4_Head_Count5"/>
      <sheetName val="5_Foreign_Travel5"/>
      <sheetName val="6_Customer_Entertainment5"/>
      <sheetName val="B__S_-REC5"/>
      <sheetName val="P_&amp;_L-REC5"/>
      <sheetName val="TM1_Settings5"/>
      <sheetName val="Top_Sheet6"/>
      <sheetName val="GL_Codes6"/>
      <sheetName val="Forex_Rates6"/>
      <sheetName val="Print_index6"/>
      <sheetName val="Old_index6"/>
      <sheetName val="index_to_ss6"/>
      <sheetName val="220100_(2)6"/>
      <sheetName val="220112&amp;310105_6"/>
      <sheetName val="220200__(2)6"/>
      <sheetName val="220201&amp;220301_6"/>
      <sheetName val="220305-final_(2)6"/>
      <sheetName val="230101_6"/>
      <sheetName val="230720_(2)6"/>
      <sheetName val="740070_6"/>
      <sheetName val="Chart_of_Accounts-Cost_Centres4"/>
      <sheetName val="Merchandising_Summary4"/>
      <sheetName val="1_Communication4"/>
      <sheetName val="2_Stationary4"/>
      <sheetName val="3_CAPEX_Budget4"/>
      <sheetName val="4_Head_Count4"/>
      <sheetName val="5_Foreign_Travel4"/>
      <sheetName val="6_Customer_Entertainment4"/>
      <sheetName val="B__S_-REC4"/>
      <sheetName val="P_&amp;_L-REC4"/>
      <sheetName val="TM1_Settings4"/>
      <sheetName val="BUD-D_XLS11"/>
      <sheetName val="MON-PL_XLS11"/>
      <sheetName val="CUM-PL_XLS11"/>
      <sheetName val="MON-COMP_XLS11"/>
      <sheetName val="CUM-COMP_XLS11"/>
      <sheetName val="Top_Sheet11"/>
      <sheetName val="GL_Codes11"/>
      <sheetName val="Forex_Rates11"/>
      <sheetName val="Print_index11"/>
      <sheetName val="Old_index11"/>
      <sheetName val="index_to_ss11"/>
      <sheetName val="220100_(2)11"/>
      <sheetName val="220112&amp;310105_11"/>
      <sheetName val="220200__(2)11"/>
      <sheetName val="220201&amp;220301_11"/>
      <sheetName val="220305-final_(2)11"/>
      <sheetName val="230101_11"/>
      <sheetName val="230720_(2)11"/>
      <sheetName val="740070_11"/>
      <sheetName val="Group_Sales10"/>
      <sheetName val="MDS_Cost_Centres10"/>
      <sheetName val="Exchange_Rate9"/>
      <sheetName val="P&amp;L_INR9"/>
      <sheetName val="Notes_INR9"/>
      <sheetName val="P&amp;L_USD9"/>
      <sheetName val="Notes_USD9"/>
      <sheetName val="Monthly_PL_Details_USD9"/>
      <sheetName val="P&amp;L_USD_Cum9"/>
      <sheetName val="Notes_USD_Cum9"/>
      <sheetName val="Monthly_PL_Details9"/>
      <sheetName val="Monthly_PL_Details_Cum9"/>
      <sheetName val="Monthly_PL_Details_USD_Cum9"/>
      <sheetName val="Balance_Sheet_Details9"/>
      <sheetName val="Balance_Sheet_Details_USD9"/>
      <sheetName val="BS_USD_Workings_IFRS9"/>
      <sheetName val="Cash_Flow9"/>
      <sheetName val="Sales_Data9"/>
      <sheetName val="Testing_Summary9"/>
      <sheetName val="Finishing_Chemical9"/>
      <sheetName val="Drop_down9"/>
      <sheetName val="Customer_list9"/>
      <sheetName val="Non-Statistical_Sampling9"/>
      <sheetName val="AR_Drop_Downs9"/>
      <sheetName val="Blue_Cover9"/>
      <sheetName val="Sub_Catagory9"/>
      <sheetName val="Cost_Center9"/>
      <sheetName val="IS_Mon9"/>
      <sheetName val="IS_STD9"/>
      <sheetName val="Date_Setup9"/>
      <sheetName val="Detail_format9"/>
      <sheetName val="Cost_codes_&amp;_GL_list9"/>
      <sheetName val="Chart_of_Accounts-Cost_Centres9"/>
      <sheetName val="Merchandising_Summary9"/>
      <sheetName val="1_Communication9"/>
      <sheetName val="2_Stationary9"/>
      <sheetName val="3_CAPEX_Budget9"/>
      <sheetName val="4_Head_Count9"/>
      <sheetName val="5_Foreign_Travel9"/>
      <sheetName val="6_Customer_Entertainment9"/>
      <sheetName val="B__S_-REC9"/>
      <sheetName val="P_&amp;_L-REC9"/>
      <sheetName val="TM1_Settings9"/>
      <sheetName val="BUD-D_XLS8"/>
      <sheetName val="MON-PL_XLS8"/>
      <sheetName val="CUM-PL_XLS8"/>
      <sheetName val="MON-COMP_XLS8"/>
      <sheetName val="CUM-COMP_XLS8"/>
      <sheetName val="Top_Sheet8"/>
      <sheetName val="GL_Codes8"/>
      <sheetName val="Forex_Rates8"/>
      <sheetName val="Print_index8"/>
      <sheetName val="Old_index8"/>
      <sheetName val="index_to_ss8"/>
      <sheetName val="220100_(2)8"/>
      <sheetName val="220112&amp;310105_8"/>
      <sheetName val="220200__(2)8"/>
      <sheetName val="220201&amp;220301_8"/>
      <sheetName val="220305-final_(2)8"/>
      <sheetName val="230101_8"/>
      <sheetName val="230720_(2)8"/>
      <sheetName val="740070_8"/>
      <sheetName val="Group_Sales7"/>
      <sheetName val="MDS_Cost_Centres7"/>
      <sheetName val="Exchange_Rate6"/>
      <sheetName val="P&amp;L_INR6"/>
      <sheetName val="Notes_INR6"/>
      <sheetName val="P&amp;L_USD6"/>
      <sheetName val="Notes_USD6"/>
      <sheetName val="Monthly_PL_Details_USD6"/>
      <sheetName val="P&amp;L_USD_Cum6"/>
      <sheetName val="Notes_USD_Cum6"/>
      <sheetName val="Monthly_PL_Details6"/>
      <sheetName val="Monthly_PL_Details_Cum6"/>
      <sheetName val="Monthly_PL_Details_USD_Cum6"/>
      <sheetName val="Balance_Sheet_Details6"/>
      <sheetName val="Balance_Sheet_Details_USD6"/>
      <sheetName val="BS_USD_Workings_IFRS6"/>
      <sheetName val="Cash_Flow6"/>
      <sheetName val="Sales_Data6"/>
      <sheetName val="Testing_Summary6"/>
      <sheetName val="Finishing_Chemical6"/>
      <sheetName val="Drop_down6"/>
      <sheetName val="Customer_list6"/>
      <sheetName val="Non-Statistical_Sampling6"/>
      <sheetName val="AR_Drop_Downs6"/>
      <sheetName val="Blue_Cover6"/>
      <sheetName val="Sub_Catagory6"/>
      <sheetName val="Cost_Center6"/>
      <sheetName val="IS_Mon6"/>
      <sheetName val="IS_STD6"/>
      <sheetName val="Date_Setup6"/>
      <sheetName val="Detail_format6"/>
      <sheetName val="Cost_codes_&amp;_GL_list6"/>
      <sheetName val="Chart_of_Accounts-Cost_Centres6"/>
      <sheetName val="Merchandising_Summary6"/>
      <sheetName val="1_Communication6"/>
      <sheetName val="2_Stationary6"/>
      <sheetName val="3_CAPEX_Budget6"/>
      <sheetName val="4_Head_Count6"/>
      <sheetName val="5_Foreign_Travel6"/>
      <sheetName val="6_Customer_Entertainment6"/>
      <sheetName val="B__S_-REC6"/>
      <sheetName val="P_&amp;_L-REC6"/>
      <sheetName val="TM1_Settings6"/>
      <sheetName val="BUD-D_XLS9"/>
      <sheetName val="MON-PL_XLS9"/>
      <sheetName val="CUM-PL_XLS9"/>
      <sheetName val="MON-COMP_XLS9"/>
      <sheetName val="CUM-COMP_XLS9"/>
      <sheetName val="Top_Sheet9"/>
      <sheetName val="GL_Codes9"/>
      <sheetName val="Forex_Rates9"/>
      <sheetName val="Print_index9"/>
      <sheetName val="Old_index9"/>
      <sheetName val="index_to_ss9"/>
      <sheetName val="220100_(2)9"/>
      <sheetName val="220112&amp;310105_9"/>
      <sheetName val="220200__(2)9"/>
      <sheetName val="220201&amp;220301_9"/>
      <sheetName val="220305-final_(2)9"/>
      <sheetName val="230101_9"/>
      <sheetName val="230720_(2)9"/>
      <sheetName val="740070_9"/>
      <sheetName val="Group_Sales8"/>
      <sheetName val="MDS_Cost_Centres8"/>
      <sheetName val="Exchange_Rate7"/>
      <sheetName val="P&amp;L_INR7"/>
      <sheetName val="Notes_INR7"/>
      <sheetName val="P&amp;L_USD7"/>
      <sheetName val="Notes_USD7"/>
      <sheetName val="Monthly_PL_Details_USD7"/>
      <sheetName val="P&amp;L_USD_Cum7"/>
      <sheetName val="Notes_USD_Cum7"/>
      <sheetName val="Monthly_PL_Details7"/>
      <sheetName val="Monthly_PL_Details_Cum7"/>
      <sheetName val="Monthly_PL_Details_USD_Cum7"/>
      <sheetName val="Balance_Sheet_Details7"/>
      <sheetName val="Balance_Sheet_Details_USD7"/>
      <sheetName val="BS_USD_Workings_IFRS7"/>
      <sheetName val="Cash_Flow7"/>
      <sheetName val="Sales_Data7"/>
      <sheetName val="Testing_Summary7"/>
      <sheetName val="Finishing_Chemical7"/>
      <sheetName val="Drop_down7"/>
      <sheetName val="Customer_list7"/>
      <sheetName val="Non-Statistical_Sampling7"/>
      <sheetName val="AR_Drop_Downs7"/>
      <sheetName val="Blue_Cover7"/>
      <sheetName val="Sub_Catagory7"/>
      <sheetName val="Cost_Center7"/>
      <sheetName val="IS_Mon7"/>
      <sheetName val="IS_STD7"/>
      <sheetName val="Date_Setup7"/>
      <sheetName val="Detail_format7"/>
      <sheetName val="Cost_codes_&amp;_GL_list7"/>
      <sheetName val="Chart_of_Accounts-Cost_Centres7"/>
      <sheetName val="Merchandising_Summary7"/>
      <sheetName val="1_Communication7"/>
      <sheetName val="2_Stationary7"/>
      <sheetName val="3_CAPEX_Budget7"/>
      <sheetName val="4_Head_Count7"/>
      <sheetName val="5_Foreign_Travel7"/>
      <sheetName val="6_Customer_Entertainment7"/>
      <sheetName val="B__S_-REC7"/>
      <sheetName val="P_&amp;_L-REC7"/>
      <sheetName val="TM1_Settings7"/>
      <sheetName val="BUD-D_XLS10"/>
      <sheetName val="MON-PL_XLS10"/>
      <sheetName val="CUM-PL_XLS10"/>
      <sheetName val="MON-COMP_XLS10"/>
      <sheetName val="CUM-COMP_XLS10"/>
      <sheetName val="Top_Sheet10"/>
      <sheetName val="GL_Codes10"/>
      <sheetName val="Forex_Rates10"/>
      <sheetName val="Print_index10"/>
      <sheetName val="Old_index10"/>
      <sheetName val="index_to_ss10"/>
      <sheetName val="220100_(2)10"/>
      <sheetName val="220112&amp;310105_10"/>
      <sheetName val="220200__(2)10"/>
      <sheetName val="220201&amp;220301_10"/>
      <sheetName val="220305-final_(2)10"/>
      <sheetName val="230101_10"/>
      <sheetName val="230720_(2)10"/>
      <sheetName val="740070_10"/>
      <sheetName val="Group_Sales9"/>
      <sheetName val="MDS_Cost_Centres9"/>
      <sheetName val="Exchange_Rate8"/>
      <sheetName val="P&amp;L_INR8"/>
      <sheetName val="Notes_INR8"/>
      <sheetName val="P&amp;L_USD8"/>
      <sheetName val="Notes_USD8"/>
      <sheetName val="Monthly_PL_Details_USD8"/>
      <sheetName val="P&amp;L_USD_Cum8"/>
      <sheetName val="Notes_USD_Cum8"/>
      <sheetName val="Monthly_PL_Details8"/>
      <sheetName val="Monthly_PL_Details_Cum8"/>
      <sheetName val="Monthly_PL_Details_USD_Cum8"/>
      <sheetName val="Balance_Sheet_Details8"/>
      <sheetName val="Balance_Sheet_Details_USD8"/>
      <sheetName val="BS_USD_Workings_IFRS8"/>
      <sheetName val="Cash_Flow8"/>
      <sheetName val="Sales_Data8"/>
      <sheetName val="Testing_Summary8"/>
      <sheetName val="Finishing_Chemical8"/>
      <sheetName val="Drop_down8"/>
      <sheetName val="Customer_list8"/>
      <sheetName val="Non-Statistical_Sampling8"/>
      <sheetName val="AR_Drop_Downs8"/>
      <sheetName val="Blue_Cover8"/>
      <sheetName val="Sub_Catagory8"/>
      <sheetName val="Cost_Center8"/>
      <sheetName val="IS_Mon8"/>
      <sheetName val="IS_STD8"/>
      <sheetName val="Date_Setup8"/>
      <sheetName val="Detail_format8"/>
      <sheetName val="Cost_codes_&amp;_GL_list8"/>
      <sheetName val="Chart_of_Accounts-Cost_Centres8"/>
      <sheetName val="Merchandising_Summary8"/>
      <sheetName val="1_Communication8"/>
      <sheetName val="2_Stationary8"/>
      <sheetName val="3_CAPEX_Budget8"/>
      <sheetName val="4_Head_Count8"/>
      <sheetName val="5_Foreign_Travel8"/>
      <sheetName val="6_Customer_Entertainment8"/>
      <sheetName val="B__S_-REC8"/>
      <sheetName val="P_&amp;_L-REC8"/>
      <sheetName val="TM1_Settings8"/>
      <sheetName val="BUD-D_XLS13"/>
      <sheetName val="MON-PL_XLS13"/>
      <sheetName val="CUM-PL_XLS13"/>
      <sheetName val="MON-COMP_XLS13"/>
      <sheetName val="CUM-COMP_XLS13"/>
      <sheetName val="Top_Sheet13"/>
      <sheetName val="GL_Codes13"/>
      <sheetName val="Forex_Rates13"/>
      <sheetName val="Print_index13"/>
      <sheetName val="Old_index13"/>
      <sheetName val="index_to_ss13"/>
      <sheetName val="220100_(2)13"/>
      <sheetName val="220112&amp;310105_13"/>
      <sheetName val="220200__(2)13"/>
      <sheetName val="220201&amp;220301_13"/>
      <sheetName val="220305-final_(2)13"/>
      <sheetName val="230101_13"/>
      <sheetName val="230720_(2)13"/>
      <sheetName val="740070_13"/>
      <sheetName val="Group_Sales12"/>
      <sheetName val="MDS_Cost_Centres12"/>
      <sheetName val="Exchange_Rate11"/>
      <sheetName val="P&amp;L_INR11"/>
      <sheetName val="Notes_INR11"/>
      <sheetName val="P&amp;L_USD11"/>
      <sheetName val="Notes_USD11"/>
      <sheetName val="Monthly_PL_Details_USD11"/>
      <sheetName val="P&amp;L_USD_Cum11"/>
      <sheetName val="Notes_USD_Cum11"/>
      <sheetName val="Monthly_PL_Details11"/>
      <sheetName val="Monthly_PL_Details_Cum11"/>
      <sheetName val="Monthly_PL_Details_USD_Cum11"/>
      <sheetName val="Balance_Sheet_Details11"/>
      <sheetName val="Balance_Sheet_Details_USD11"/>
      <sheetName val="BS_USD_Workings_IFRS11"/>
      <sheetName val="Cash_Flow11"/>
      <sheetName val="Sales_Data11"/>
      <sheetName val="Testing_Summary11"/>
      <sheetName val="Finishing_Chemical11"/>
      <sheetName val="Drop_down11"/>
      <sheetName val="Customer_list11"/>
      <sheetName val="Non-Statistical_Sampling11"/>
      <sheetName val="AR_Drop_Downs11"/>
      <sheetName val="Blue_Cover11"/>
      <sheetName val="Sub_Catagory11"/>
      <sheetName val="Cost_Center11"/>
      <sheetName val="IS_Mon11"/>
      <sheetName val="IS_STD11"/>
      <sheetName val="Date_Setup11"/>
      <sheetName val="Detail_format11"/>
      <sheetName val="Cost_codes_&amp;_GL_list11"/>
      <sheetName val="Chart_of_Accounts-Cost_Centre11"/>
      <sheetName val="Merchandising_Summary11"/>
      <sheetName val="1_Communication11"/>
      <sheetName val="2_Stationary11"/>
      <sheetName val="3_CAPEX_Budget11"/>
      <sheetName val="4_Head_Count11"/>
      <sheetName val="5_Foreign_Travel11"/>
      <sheetName val="6_Customer_Entertainment11"/>
      <sheetName val="B__S_-REC11"/>
      <sheetName val="P_&amp;_L-REC11"/>
      <sheetName val="TM1_Settings11"/>
      <sheetName val="BUD-D_XLS12"/>
      <sheetName val="MON-PL_XLS12"/>
      <sheetName val="CUM-PL_XLS12"/>
      <sheetName val="MON-COMP_XLS12"/>
      <sheetName val="CUM-COMP_XLS12"/>
      <sheetName val="Top_Sheet12"/>
      <sheetName val="GL_Codes12"/>
      <sheetName val="Forex_Rates12"/>
      <sheetName val="Print_index12"/>
      <sheetName val="Old_index12"/>
      <sheetName val="index_to_ss12"/>
      <sheetName val="220100_(2)12"/>
      <sheetName val="220112&amp;310105_12"/>
      <sheetName val="220200__(2)12"/>
      <sheetName val="220201&amp;220301_12"/>
      <sheetName val="220305-final_(2)12"/>
      <sheetName val="230101_12"/>
      <sheetName val="230720_(2)12"/>
      <sheetName val="740070_12"/>
      <sheetName val="Group_Sales11"/>
      <sheetName val="MDS_Cost_Centres11"/>
      <sheetName val="Exchange_Rate10"/>
      <sheetName val="P&amp;L_INR10"/>
      <sheetName val="Notes_INR10"/>
      <sheetName val="P&amp;L_USD10"/>
      <sheetName val="Notes_USD10"/>
      <sheetName val="Monthly_PL_Details_USD10"/>
      <sheetName val="P&amp;L_USD_Cum10"/>
      <sheetName val="Notes_USD_Cum10"/>
      <sheetName val="Monthly_PL_Details10"/>
      <sheetName val="Monthly_PL_Details_Cum10"/>
      <sheetName val="Monthly_PL_Details_USD_Cum10"/>
      <sheetName val="Balance_Sheet_Details10"/>
      <sheetName val="Balance_Sheet_Details_USD10"/>
      <sheetName val="BS_USD_Workings_IFRS10"/>
      <sheetName val="Cash_Flow10"/>
      <sheetName val="Sales_Data10"/>
      <sheetName val="Testing_Summary10"/>
      <sheetName val="Finishing_Chemical10"/>
      <sheetName val="Drop_down10"/>
      <sheetName val="Customer_list10"/>
      <sheetName val="Non-Statistical_Sampling10"/>
      <sheetName val="AR_Drop_Downs10"/>
      <sheetName val="Blue_Cover10"/>
      <sheetName val="Sub_Catagory10"/>
      <sheetName val="Cost_Center10"/>
      <sheetName val="IS_Mon10"/>
      <sheetName val="IS_STD10"/>
      <sheetName val="Date_Setup10"/>
      <sheetName val="Detail_format10"/>
      <sheetName val="Cost_codes_&amp;_GL_list10"/>
      <sheetName val="Chart_of_Accounts-Cost_Centre10"/>
      <sheetName val="Merchandising_Summary10"/>
      <sheetName val="1_Communication10"/>
      <sheetName val="2_Stationary10"/>
      <sheetName val="3_CAPEX_Budget10"/>
      <sheetName val="4_Head_Count10"/>
      <sheetName val="5_Foreign_Travel10"/>
      <sheetName val="6_Customer_Entertainment10"/>
      <sheetName val="B__S_-REC10"/>
      <sheetName val="P_&amp;_L-REC10"/>
      <sheetName val="TM1_Settings10"/>
      <sheetName val="BUD-D_XLS14"/>
      <sheetName val="MON-PL_XLS14"/>
      <sheetName val="CUM-PL_XLS14"/>
      <sheetName val="MON-COMP_XLS14"/>
      <sheetName val="CUM-COMP_XLS14"/>
      <sheetName val="Top_Sheet14"/>
      <sheetName val="GL_Codes14"/>
      <sheetName val="Forex_Rates14"/>
      <sheetName val="Print_index14"/>
      <sheetName val="Old_index14"/>
      <sheetName val="index_to_ss14"/>
      <sheetName val="220100_(2)14"/>
      <sheetName val="220112&amp;310105_14"/>
      <sheetName val="220200__(2)14"/>
      <sheetName val="220201&amp;220301_14"/>
      <sheetName val="220305-final_(2)14"/>
      <sheetName val="230101_14"/>
      <sheetName val="230720_(2)14"/>
      <sheetName val="740070_14"/>
      <sheetName val="Group_Sales13"/>
      <sheetName val="MDS_Cost_Centres13"/>
      <sheetName val="Exchange_Rate12"/>
      <sheetName val="P&amp;L_INR12"/>
      <sheetName val="Notes_INR12"/>
      <sheetName val="P&amp;L_USD12"/>
      <sheetName val="Notes_USD12"/>
      <sheetName val="Monthly_PL_Details_USD12"/>
      <sheetName val="P&amp;L_USD_Cum12"/>
      <sheetName val="Notes_USD_Cum12"/>
      <sheetName val="Monthly_PL_Details12"/>
      <sheetName val="Monthly_PL_Details_Cum12"/>
      <sheetName val="Monthly_PL_Details_USD_Cum12"/>
      <sheetName val="Balance_Sheet_Details12"/>
      <sheetName val="Balance_Sheet_Details_USD12"/>
      <sheetName val="BS_USD_Workings_IFRS12"/>
      <sheetName val="Cash_Flow12"/>
      <sheetName val="Sales_Data12"/>
      <sheetName val="Testing_Summary12"/>
      <sheetName val="Finishing_Chemical12"/>
      <sheetName val="Drop_down12"/>
      <sheetName val="Customer_list12"/>
      <sheetName val="Non-Statistical_Sampling12"/>
      <sheetName val="AR_Drop_Downs12"/>
      <sheetName val="Blue_Cover12"/>
      <sheetName val="Sub_Catagory12"/>
      <sheetName val="Cost_Center12"/>
      <sheetName val="IS_Mon12"/>
      <sheetName val="IS_STD12"/>
      <sheetName val="Date_Setup12"/>
      <sheetName val="Cost_codes_&amp;_GL_list12"/>
      <sheetName val="Detail_format12"/>
      <sheetName val="Chart_of_Accounts-Cost_Centre12"/>
      <sheetName val="Merchandising_Summary12"/>
      <sheetName val="1_Communication12"/>
      <sheetName val="2_Stationary12"/>
      <sheetName val="3_CAPEX_Budget12"/>
      <sheetName val="4_Head_Count12"/>
      <sheetName val="5_Foreign_Travel12"/>
      <sheetName val="6_Customer_Entertainment12"/>
      <sheetName val="B__S_-REC12"/>
      <sheetName val="P_&amp;_L-REC12"/>
      <sheetName val="TM1_Settings12"/>
      <sheetName val="BUD-D_XLS15"/>
      <sheetName val="MON-PL_XLS15"/>
      <sheetName val="CUM-PL_XLS15"/>
      <sheetName val="MON-COMP_XLS15"/>
      <sheetName val="CUM-COMP_XLS15"/>
      <sheetName val="Top_Sheet15"/>
      <sheetName val="GL_Codes15"/>
      <sheetName val="Forex_Rates15"/>
      <sheetName val="Print_index15"/>
      <sheetName val="Old_index15"/>
      <sheetName val="index_to_ss15"/>
      <sheetName val="220100_(2)15"/>
      <sheetName val="220112&amp;310105_15"/>
      <sheetName val="220200__(2)15"/>
      <sheetName val="220201&amp;220301_15"/>
      <sheetName val="220305-final_(2)15"/>
      <sheetName val="230101_15"/>
      <sheetName val="230720_(2)15"/>
      <sheetName val="740070_15"/>
      <sheetName val="Group_Sales14"/>
      <sheetName val="MDS_Cost_Centres14"/>
      <sheetName val="Exchange_Rate13"/>
      <sheetName val="P&amp;L_INR13"/>
      <sheetName val="Notes_INR13"/>
      <sheetName val="P&amp;L_USD13"/>
      <sheetName val="Notes_USD13"/>
      <sheetName val="Monthly_PL_Details_USD13"/>
      <sheetName val="P&amp;L_USD_Cum13"/>
      <sheetName val="Notes_USD_Cum13"/>
      <sheetName val="Monthly_PL_Details13"/>
      <sheetName val="Monthly_PL_Details_Cum13"/>
      <sheetName val="Monthly_PL_Details_USD_Cum13"/>
      <sheetName val="Balance_Sheet_Details13"/>
      <sheetName val="Balance_Sheet_Details_USD13"/>
      <sheetName val="BS_USD_Workings_IFRS13"/>
      <sheetName val="Cash_Flow13"/>
      <sheetName val="Sales_Data13"/>
      <sheetName val="Testing_Summary13"/>
      <sheetName val="Finishing_Chemical13"/>
      <sheetName val="Drop_down13"/>
      <sheetName val="Customer_list13"/>
      <sheetName val="Non-Statistical_Sampling13"/>
      <sheetName val="AR_Drop_Downs13"/>
      <sheetName val="Blue_Cover13"/>
      <sheetName val="Sub_Catagory13"/>
      <sheetName val="Cost_Center13"/>
      <sheetName val="IS_Mon13"/>
      <sheetName val="IS_STD13"/>
      <sheetName val="Date_Setup13"/>
      <sheetName val="Cost_codes_&amp;_GL_list13"/>
      <sheetName val="Detail_format13"/>
      <sheetName val="Chart_of_Accounts-Cost_Centre13"/>
      <sheetName val="Merchandising_Summary13"/>
      <sheetName val="1_Communication13"/>
      <sheetName val="2_Stationary13"/>
      <sheetName val="3_CAPEX_Budget13"/>
      <sheetName val="4_Head_Count13"/>
      <sheetName val="5_Foreign_Travel13"/>
      <sheetName val="6_Customer_Entertainment13"/>
      <sheetName val="B__S_-REC13"/>
      <sheetName val="P_&amp;_L-REC13"/>
      <sheetName val="TM1_Settings13"/>
      <sheetName val="May"/>
      <sheetName val="Summary (2)"/>
      <sheetName val="PARA"/>
      <sheetName val="com DH&amp;T&amp;D FT"/>
      <sheetName val="OH BD"/>
      <sheetName val="FT 2020"/>
      <sheetName val="Project 2020"/>
      <sheetName val="MOS Expenses"/>
      <sheetName val="actual expenses"/>
      <sheetName val="Tun 2020"/>
      <sheetName val="Summary wo reduction"/>
      <sheetName val="sum $"/>
      <sheetName val="sum $ (2)"/>
      <sheetName val="sum Rs"/>
      <sheetName val="sum $ (3)"/>
      <sheetName val="Working for the IB"/>
      <sheetName val="Phase 3 Savingd"/>
      <sheetName val="snak "/>
      <sheetName val="2019 project"/>
      <sheetName val="T&amp;D 2020"/>
      <sheetName val="T&amp;D 2019"/>
      <sheetName val="Sourcing Strategy 2024"/>
      <sheetName val="MON-PL_XLS16"/>
      <sheetName val="CUM-PL_XLS16"/>
      <sheetName val="MON-COMP_XLS16"/>
      <sheetName val="CUM-COMP_XLS16"/>
      <sheetName val="BUD-D_XLS16"/>
      <sheetName val="Top_Sheet16"/>
      <sheetName val="GL_Codes16"/>
      <sheetName val="Forex_Rates16"/>
      <sheetName val="Print_index16"/>
      <sheetName val="Old_index16"/>
      <sheetName val="index_to_ss16"/>
      <sheetName val="220100_(2)16"/>
      <sheetName val="220112&amp;310105_16"/>
      <sheetName val="220200__(2)16"/>
      <sheetName val="220201&amp;220301_16"/>
      <sheetName val="220305-final_(2)16"/>
      <sheetName val="230101_16"/>
      <sheetName val="230720_(2)16"/>
      <sheetName val="740070_16"/>
      <sheetName val="Group_Sales15"/>
      <sheetName val="MDS_Cost_Centres15"/>
      <sheetName val="Exchange_Rate14"/>
      <sheetName val="P&amp;L_INR14"/>
      <sheetName val="Notes_INR14"/>
      <sheetName val="P&amp;L_USD14"/>
      <sheetName val="Notes_USD14"/>
      <sheetName val="Monthly_PL_Details_USD14"/>
      <sheetName val="P&amp;L_USD_Cum14"/>
      <sheetName val="Notes_USD_Cum14"/>
      <sheetName val="Monthly_PL_Details14"/>
      <sheetName val="Monthly_PL_Details_Cum14"/>
      <sheetName val="Monthly_PL_Details_USD_Cum14"/>
      <sheetName val="Balance_Sheet_Details14"/>
      <sheetName val="Balance_Sheet_Details_USD14"/>
      <sheetName val="BS_USD_Workings_IFRS14"/>
      <sheetName val="Cash_Flow14"/>
      <sheetName val="Sales_Data14"/>
      <sheetName val="Testing_Summary14"/>
      <sheetName val="Finishing_Chemical14"/>
      <sheetName val="Drop_down14"/>
      <sheetName val="Customer_list14"/>
      <sheetName val="Non-Statistical_Sampling14"/>
      <sheetName val="AR_Drop_Downs14"/>
      <sheetName val="Blue_Cover14"/>
      <sheetName val="Sub_Catagory14"/>
      <sheetName val="Cost_Center14"/>
      <sheetName val="IS_Mon14"/>
      <sheetName val="IS_STD14"/>
      <sheetName val="Date_Setup14"/>
      <sheetName val="Detail_format14"/>
      <sheetName val="Cost_codes_&amp;_GL_list14"/>
      <sheetName val="Chart_of_Accounts-Cost_Centre14"/>
      <sheetName val="Merchandising_Summary14"/>
      <sheetName val="1_Communication14"/>
      <sheetName val="2_Stationary14"/>
      <sheetName val="3_CAPEX_Budget14"/>
      <sheetName val="4_Head_Count14"/>
      <sheetName val="5_Foreign_Travel14"/>
      <sheetName val="6_Customer_Entertainment14"/>
      <sheetName val="B__S_-REC14"/>
      <sheetName val="P_&amp;_L-REC14"/>
      <sheetName val="TM1_Settings14"/>
      <sheetName val="Fed_Sch_M-1_summary"/>
      <sheetName val="Summary_(2)"/>
      <sheetName val="com_DH&amp;T&amp;D_FT"/>
      <sheetName val="OH_BD"/>
      <sheetName val="FT_2020"/>
      <sheetName val="Project_2020"/>
      <sheetName val="MOS_Expenses"/>
      <sheetName val="actual_expenses"/>
      <sheetName val="Tun_2020"/>
      <sheetName val="Summary_wo_reduction"/>
      <sheetName val="sum_$"/>
      <sheetName val="sum_$_(2)"/>
      <sheetName val="sum_Rs"/>
      <sheetName val="sum_$_(3)"/>
      <sheetName val="Working_for_the_IB"/>
      <sheetName val="Phase_3_Savingd"/>
      <sheetName val="snak_"/>
      <sheetName val="2019_project"/>
      <sheetName val="T&amp;D_2020"/>
      <sheetName val="T&amp;D_2019"/>
      <sheetName val="MON-PL_XLS18"/>
      <sheetName val="CUM-PL_XLS18"/>
      <sheetName val="MON-COMP_XLS18"/>
      <sheetName val="CUM-COMP_XLS18"/>
      <sheetName val="BUD-D_XLS18"/>
      <sheetName val="Top_Sheet18"/>
      <sheetName val="GL_Codes18"/>
      <sheetName val="Forex_Rates18"/>
      <sheetName val="Print_index18"/>
      <sheetName val="Old_index18"/>
      <sheetName val="index_to_ss18"/>
      <sheetName val="220100_(2)18"/>
      <sheetName val="220112&amp;310105_18"/>
      <sheetName val="220200__(2)18"/>
      <sheetName val="220201&amp;220301_18"/>
      <sheetName val="220305-final_(2)18"/>
      <sheetName val="230101_18"/>
      <sheetName val="230720_(2)18"/>
      <sheetName val="740070_18"/>
      <sheetName val="Group_Sales17"/>
      <sheetName val="MDS_Cost_Centres17"/>
      <sheetName val="Exchange_Rate16"/>
      <sheetName val="P&amp;L_INR16"/>
      <sheetName val="Notes_INR16"/>
      <sheetName val="P&amp;L_USD16"/>
      <sheetName val="Notes_USD16"/>
      <sheetName val="Monthly_PL_Details_USD16"/>
      <sheetName val="P&amp;L_USD_Cum16"/>
      <sheetName val="Notes_USD_Cum16"/>
      <sheetName val="Monthly_PL_Details16"/>
      <sheetName val="Monthly_PL_Details_Cum16"/>
      <sheetName val="Monthly_PL_Details_USD_Cum16"/>
      <sheetName val="Balance_Sheet_Details16"/>
      <sheetName val="Balance_Sheet_Details_USD16"/>
      <sheetName val="BS_USD_Workings_IFRS16"/>
      <sheetName val="Cash_Flow16"/>
      <sheetName val="Sales_Data16"/>
      <sheetName val="IS_STD16"/>
      <sheetName val="Date_Setup16"/>
      <sheetName val="IS_Mon16"/>
      <sheetName val="Blue_Cover16"/>
      <sheetName val="Testing_Summary16"/>
      <sheetName val="Finishing_Chemical16"/>
      <sheetName val="Drop_down16"/>
      <sheetName val="Customer_list16"/>
      <sheetName val="Non-Statistical_Sampling16"/>
      <sheetName val="AR_Drop_Downs16"/>
      <sheetName val="Cost_codes_&amp;_GL_list16"/>
      <sheetName val="Sub_Catagory16"/>
      <sheetName val="Cost_Center16"/>
      <sheetName val="Detail_format16"/>
      <sheetName val="Chart_of_Accounts-Cost_Centre16"/>
      <sheetName val="Merchandising_Summary16"/>
      <sheetName val="1_Communication16"/>
      <sheetName val="2_Stationary16"/>
      <sheetName val="3_CAPEX_Budget16"/>
      <sheetName val="4_Head_Count16"/>
      <sheetName val="5_Foreign_Travel16"/>
      <sheetName val="6_Customer_Entertainment16"/>
      <sheetName val="B__S_-REC16"/>
      <sheetName val="P_&amp;_L-REC16"/>
      <sheetName val="TM1_Settings16"/>
      <sheetName val="Summary_(2)2"/>
      <sheetName val="com_DH&amp;T&amp;D_FT2"/>
      <sheetName val="OH_BD2"/>
      <sheetName val="FT_20202"/>
      <sheetName val="Project_20202"/>
      <sheetName val="MOS_Expenses2"/>
      <sheetName val="actual_expenses2"/>
      <sheetName val="Tun_20202"/>
      <sheetName val="Summary_wo_reduction2"/>
      <sheetName val="sum_$2"/>
      <sheetName val="sum_$_(2)2"/>
      <sheetName val="sum_Rs2"/>
      <sheetName val="sum_$_(3)2"/>
      <sheetName val="Working_for_the_IB2"/>
      <sheetName val="Phase_3_Savingd2"/>
      <sheetName val="snak_2"/>
      <sheetName val="2019_project2"/>
      <sheetName val="T&amp;D_20202"/>
      <sheetName val="T&amp;D_20192"/>
      <sheetName val="Fed_Sch_M-1_summary2"/>
      <sheetName val="MON-PL_XLS17"/>
      <sheetName val="CUM-PL_XLS17"/>
      <sheetName val="MON-COMP_XLS17"/>
      <sheetName val="CUM-COMP_XLS17"/>
      <sheetName val="BUD-D_XLS17"/>
      <sheetName val="Top_Sheet17"/>
      <sheetName val="GL_Codes17"/>
      <sheetName val="Forex_Rates17"/>
      <sheetName val="Print_index17"/>
      <sheetName val="Old_index17"/>
      <sheetName val="index_to_ss17"/>
      <sheetName val="220100_(2)17"/>
      <sheetName val="220112&amp;310105_17"/>
      <sheetName val="220200__(2)17"/>
      <sheetName val="220201&amp;220301_17"/>
      <sheetName val="220305-final_(2)17"/>
      <sheetName val="230101_17"/>
      <sheetName val="230720_(2)17"/>
      <sheetName val="740070_17"/>
      <sheetName val="Group_Sales16"/>
      <sheetName val="MDS_Cost_Centres16"/>
      <sheetName val="Exchange_Rate15"/>
      <sheetName val="P&amp;L_INR15"/>
      <sheetName val="Notes_INR15"/>
      <sheetName val="P&amp;L_USD15"/>
      <sheetName val="Notes_USD15"/>
      <sheetName val="Monthly_PL_Details_USD15"/>
      <sheetName val="P&amp;L_USD_Cum15"/>
      <sheetName val="Notes_USD_Cum15"/>
      <sheetName val="Monthly_PL_Details15"/>
      <sheetName val="Monthly_PL_Details_Cum15"/>
      <sheetName val="Monthly_PL_Details_USD_Cum15"/>
      <sheetName val="Balance_Sheet_Details15"/>
      <sheetName val="Balance_Sheet_Details_USD15"/>
      <sheetName val="BS_USD_Workings_IFRS15"/>
      <sheetName val="Cash_Flow15"/>
      <sheetName val="Sales_Data15"/>
      <sheetName val="IS_STD15"/>
      <sheetName val="Date_Setup15"/>
      <sheetName val="IS_Mon15"/>
      <sheetName val="Blue_Cover15"/>
      <sheetName val="Testing_Summary15"/>
      <sheetName val="Finishing_Chemical15"/>
      <sheetName val="Drop_down15"/>
      <sheetName val="Customer_list15"/>
      <sheetName val="Non-Statistical_Sampling15"/>
      <sheetName val="AR_Drop_Downs15"/>
      <sheetName val="Cost_codes_&amp;_GL_list15"/>
      <sheetName val="Sub_Catagory15"/>
      <sheetName val="Cost_Center15"/>
      <sheetName val="Detail_format15"/>
      <sheetName val="Chart_of_Accounts-Cost_Centre15"/>
      <sheetName val="Merchandising_Summary15"/>
      <sheetName val="1_Communication15"/>
      <sheetName val="2_Stationary15"/>
      <sheetName val="3_CAPEX_Budget15"/>
      <sheetName val="4_Head_Count15"/>
      <sheetName val="5_Foreign_Travel15"/>
      <sheetName val="6_Customer_Entertainment15"/>
      <sheetName val="B__S_-REC15"/>
      <sheetName val="P_&amp;_L-REC15"/>
      <sheetName val="TM1_Settings15"/>
      <sheetName val="Summary_(2)1"/>
      <sheetName val="com_DH&amp;T&amp;D_FT1"/>
      <sheetName val="OH_BD1"/>
      <sheetName val="FT_20201"/>
      <sheetName val="Project_20201"/>
      <sheetName val="MOS_Expenses1"/>
      <sheetName val="actual_expenses1"/>
      <sheetName val="Tun_20201"/>
      <sheetName val="Summary_wo_reduction1"/>
      <sheetName val="sum_$1"/>
      <sheetName val="sum_$_(2)1"/>
      <sheetName val="sum_Rs1"/>
      <sheetName val="sum_$_(3)1"/>
      <sheetName val="Working_for_the_IB1"/>
      <sheetName val="Phase_3_Savingd1"/>
      <sheetName val="snak_1"/>
      <sheetName val="2019_project1"/>
      <sheetName val="T&amp;D_20201"/>
      <sheetName val="T&amp;D_20191"/>
      <sheetName val="Fed_Sch_M-1_summary1"/>
      <sheetName val="MON-PL_XLS19"/>
      <sheetName val="CUM-PL_XLS19"/>
      <sheetName val="MON-COMP_XLS19"/>
      <sheetName val="CUM-COMP_XLS19"/>
      <sheetName val="BUD-D_XLS19"/>
      <sheetName val="Top_Sheet19"/>
      <sheetName val="GL_Codes19"/>
      <sheetName val="Forex_Rates19"/>
      <sheetName val="Print_index19"/>
      <sheetName val="Old_index19"/>
      <sheetName val="index_to_ss19"/>
      <sheetName val="220100_(2)19"/>
      <sheetName val="220112&amp;310105_19"/>
      <sheetName val="220200__(2)19"/>
      <sheetName val="220201&amp;220301_19"/>
      <sheetName val="220305-final_(2)19"/>
      <sheetName val="230101_19"/>
      <sheetName val="230720_(2)19"/>
      <sheetName val="740070_19"/>
      <sheetName val="Group_Sales18"/>
      <sheetName val="MDS_Cost_Centres18"/>
      <sheetName val="Exchange_Rate17"/>
      <sheetName val="P&amp;L_INR17"/>
      <sheetName val="Notes_INR17"/>
      <sheetName val="P&amp;L_USD17"/>
      <sheetName val="Notes_USD17"/>
      <sheetName val="Monthly_PL_Details_USD17"/>
      <sheetName val="P&amp;L_USD_Cum17"/>
      <sheetName val="Notes_USD_Cum17"/>
      <sheetName val="Monthly_PL_Details17"/>
      <sheetName val="Monthly_PL_Details_Cum17"/>
      <sheetName val="Monthly_PL_Details_USD_Cum17"/>
      <sheetName val="Balance_Sheet_Details17"/>
      <sheetName val="Balance_Sheet_Details_USD17"/>
      <sheetName val="BS_USD_Workings_IFRS17"/>
      <sheetName val="Cash_Flow17"/>
      <sheetName val="Sales_Data17"/>
      <sheetName val="IS_STD17"/>
      <sheetName val="Date_Setup17"/>
      <sheetName val="IS_Mon17"/>
      <sheetName val="Blue_Cover17"/>
      <sheetName val="Testing_Summary17"/>
      <sheetName val="Finishing_Chemical17"/>
      <sheetName val="Drop_down17"/>
      <sheetName val="Customer_list17"/>
      <sheetName val="Non-Statistical_Sampling17"/>
      <sheetName val="AR_Drop_Downs17"/>
      <sheetName val="Cost_codes_&amp;_GL_list17"/>
      <sheetName val="Sub_Catagory17"/>
      <sheetName val="Cost_Center17"/>
      <sheetName val="Detail_format17"/>
      <sheetName val="Chart_of_Accounts-Cost_Centre17"/>
      <sheetName val="Merchandising_Summary17"/>
      <sheetName val="1_Communication17"/>
      <sheetName val="2_Stationary17"/>
      <sheetName val="3_CAPEX_Budget17"/>
      <sheetName val="4_Head_Count17"/>
      <sheetName val="5_Foreign_Travel17"/>
      <sheetName val="6_Customer_Entertainment17"/>
      <sheetName val="B__S_-REC17"/>
      <sheetName val="P_&amp;_L-REC17"/>
      <sheetName val="TM1_Settings17"/>
      <sheetName val="Summary_(2)3"/>
      <sheetName val="com_DH&amp;T&amp;D_FT3"/>
      <sheetName val="OH_BD3"/>
      <sheetName val="FT_20203"/>
      <sheetName val="Project_20203"/>
      <sheetName val="MOS_Expenses3"/>
      <sheetName val="actual_expenses3"/>
      <sheetName val="Tun_20203"/>
      <sheetName val="Summary_wo_reduction3"/>
      <sheetName val="sum_$3"/>
      <sheetName val="sum_$_(2)3"/>
      <sheetName val="sum_Rs3"/>
      <sheetName val="sum_$_(3)3"/>
      <sheetName val="Working_for_the_IB3"/>
      <sheetName val="Phase_3_Savingd3"/>
      <sheetName val="snak_3"/>
      <sheetName val="2019_project3"/>
      <sheetName val="T&amp;D_20203"/>
      <sheetName val="T&amp;D_20193"/>
      <sheetName val="Fed_Sch_M-1_summary3"/>
      <sheetName val="MON-PL_XLS20"/>
      <sheetName val="CUM-PL_XLS20"/>
      <sheetName val="MON-COMP_XLS20"/>
      <sheetName val="CUM-COMP_XLS20"/>
      <sheetName val="BUD-D_XLS20"/>
      <sheetName val="Top_Sheet20"/>
      <sheetName val="GL_Codes20"/>
      <sheetName val="Forex_Rates20"/>
      <sheetName val="Print_index20"/>
      <sheetName val="Old_index20"/>
      <sheetName val="index_to_ss20"/>
      <sheetName val="220100_(2)20"/>
      <sheetName val="220112&amp;310105_20"/>
      <sheetName val="220200__(2)20"/>
      <sheetName val="220201&amp;220301_20"/>
      <sheetName val="220305-final_(2)20"/>
      <sheetName val="230101_20"/>
      <sheetName val="230720_(2)20"/>
      <sheetName val="740070_20"/>
      <sheetName val="Group_Sales19"/>
      <sheetName val="MDS_Cost_Centres19"/>
      <sheetName val="Exchange_Rate18"/>
      <sheetName val="P&amp;L_INR18"/>
      <sheetName val="Notes_INR18"/>
      <sheetName val="P&amp;L_USD18"/>
      <sheetName val="Notes_USD18"/>
      <sheetName val="Monthly_PL_Details_USD18"/>
      <sheetName val="P&amp;L_USD_Cum18"/>
      <sheetName val="Notes_USD_Cum18"/>
      <sheetName val="Monthly_PL_Details18"/>
      <sheetName val="Monthly_PL_Details_Cum18"/>
      <sheetName val="Monthly_PL_Details_USD_Cum18"/>
      <sheetName val="Balance_Sheet_Details18"/>
      <sheetName val="Balance_Sheet_Details_USD18"/>
      <sheetName val="BS_USD_Workings_IFRS18"/>
      <sheetName val="Cash_Flow18"/>
      <sheetName val="Sales_Data18"/>
      <sheetName val="IS_STD18"/>
      <sheetName val="Date_Setup18"/>
      <sheetName val="IS_Mon18"/>
      <sheetName val="Blue_Cover18"/>
      <sheetName val="Testing_Summary18"/>
      <sheetName val="Finishing_Chemical18"/>
      <sheetName val="Drop_down18"/>
      <sheetName val="Customer_list18"/>
      <sheetName val="Non-Statistical_Sampling18"/>
      <sheetName val="AR_Drop_Downs18"/>
      <sheetName val="Cost_codes_&amp;_GL_list18"/>
      <sheetName val="Sub_Catagory18"/>
      <sheetName val="Cost_Center18"/>
      <sheetName val="Detail_format18"/>
      <sheetName val="Chart_of_Accounts-Cost_Centre18"/>
      <sheetName val="Merchandising_Summary18"/>
      <sheetName val="1_Communication18"/>
      <sheetName val="2_Stationary18"/>
      <sheetName val="3_CAPEX_Budget18"/>
      <sheetName val="4_Head_Count18"/>
      <sheetName val="5_Foreign_Travel18"/>
      <sheetName val="6_Customer_Entertainment18"/>
      <sheetName val="B__S_-REC18"/>
      <sheetName val="P_&amp;_L-REC18"/>
      <sheetName val="TM1_Settings18"/>
      <sheetName val="PP&amp;E_20074"/>
      <sheetName val="Summary_(2)4"/>
      <sheetName val="com_DH&amp;T&amp;D_FT4"/>
      <sheetName val="OH_BD4"/>
      <sheetName val="FT_20204"/>
      <sheetName val="Project_20204"/>
      <sheetName val="MOS_Expenses4"/>
      <sheetName val="actual_expenses4"/>
      <sheetName val="Tun_20204"/>
      <sheetName val="Summary_wo_reduction4"/>
      <sheetName val="sum_$4"/>
      <sheetName val="sum_$_(2)4"/>
      <sheetName val="sum_Rs4"/>
      <sheetName val="sum_$_(3)4"/>
      <sheetName val="Working_for_the_IB4"/>
      <sheetName val="Phase_3_Savingd4"/>
      <sheetName val="snak_4"/>
      <sheetName val="2019_project4"/>
      <sheetName val="T&amp;D_20204"/>
      <sheetName val="T&amp;D_20194"/>
      <sheetName val="Fed_Sch_M-1_summary4"/>
      <sheetName val="MON-PL_XLS25"/>
      <sheetName val="CUM-PL_XLS25"/>
      <sheetName val="MON-COMP_XLS25"/>
      <sheetName val="CUM-COMP_XLS25"/>
      <sheetName val="BUD-D_XLS25"/>
      <sheetName val="Top_Sheet25"/>
      <sheetName val="GL_Codes25"/>
      <sheetName val="Forex_Rates25"/>
      <sheetName val="Print_index25"/>
      <sheetName val="Old_index25"/>
      <sheetName val="index_to_ss25"/>
      <sheetName val="220100_(2)25"/>
      <sheetName val="220112&amp;310105_25"/>
      <sheetName val="220200__(2)25"/>
      <sheetName val="220201&amp;220301_25"/>
      <sheetName val="220305-final_(2)25"/>
      <sheetName val="230101_25"/>
      <sheetName val="230720_(2)25"/>
      <sheetName val="740070_25"/>
      <sheetName val="Group_Sales24"/>
      <sheetName val="MDS_Cost_Centres24"/>
      <sheetName val="Exchange_Rate23"/>
      <sheetName val="P&amp;L_INR23"/>
      <sheetName val="Notes_INR23"/>
      <sheetName val="P&amp;L_USD23"/>
      <sheetName val="Notes_USD23"/>
      <sheetName val="Monthly_PL_Details_USD23"/>
      <sheetName val="P&amp;L_USD_Cum23"/>
      <sheetName val="Notes_USD_Cum23"/>
      <sheetName val="Monthly_PL_Details23"/>
      <sheetName val="Monthly_PL_Details_Cum23"/>
      <sheetName val="Monthly_PL_Details_USD_Cum23"/>
      <sheetName val="Balance_Sheet_Details23"/>
      <sheetName val="Balance_Sheet_Details_USD23"/>
      <sheetName val="BS_USD_Workings_IFRS23"/>
      <sheetName val="Cash_Flow23"/>
      <sheetName val="Sales_Data23"/>
      <sheetName val="IS_STD23"/>
      <sheetName val="Date_Setup23"/>
      <sheetName val="IS_Mon23"/>
      <sheetName val="Blue_Cover23"/>
      <sheetName val="Testing_Summary23"/>
      <sheetName val="Finishing_Chemical23"/>
      <sheetName val="Drop_down23"/>
      <sheetName val="Customer_list23"/>
      <sheetName val="Non-Statistical_Sampling23"/>
      <sheetName val="AR_Drop_Downs23"/>
      <sheetName val="Cost_codes_&amp;_GL_list23"/>
      <sheetName val="Sub_Catagory23"/>
      <sheetName val="Cost_Center23"/>
      <sheetName val="Detail_format23"/>
      <sheetName val="Chart_of_Accounts-Cost_Centre22"/>
      <sheetName val="Merchandising_Summary22"/>
      <sheetName val="1_Communication22"/>
      <sheetName val="2_Stationary22"/>
      <sheetName val="3_CAPEX_Budget22"/>
      <sheetName val="4_Head_Count22"/>
      <sheetName val="5_Foreign_Travel22"/>
      <sheetName val="6_Customer_Entertainment22"/>
      <sheetName val="B__S_-REC22"/>
      <sheetName val="P_&amp;_L-REC22"/>
      <sheetName val="TM1_Settings22"/>
      <sheetName val="MON-PL_XLS21"/>
      <sheetName val="CUM-PL_XLS21"/>
      <sheetName val="MON-COMP_XLS21"/>
      <sheetName val="CUM-COMP_XLS21"/>
      <sheetName val="BUD-D_XLS21"/>
      <sheetName val="Top_Sheet21"/>
      <sheetName val="GL_Codes21"/>
      <sheetName val="Forex_Rates21"/>
      <sheetName val="Print_index21"/>
      <sheetName val="Old_index21"/>
      <sheetName val="index_to_ss21"/>
      <sheetName val="220100_(2)21"/>
      <sheetName val="220112&amp;310105_21"/>
      <sheetName val="220200__(2)21"/>
      <sheetName val="220201&amp;220301_21"/>
      <sheetName val="220305-final_(2)21"/>
      <sheetName val="230101_21"/>
      <sheetName val="230720_(2)21"/>
      <sheetName val="740070_21"/>
      <sheetName val="Group_Sales20"/>
      <sheetName val="MDS_Cost_Centres20"/>
      <sheetName val="Exchange_Rate19"/>
      <sheetName val="P&amp;L_INR19"/>
      <sheetName val="Notes_INR19"/>
      <sheetName val="P&amp;L_USD19"/>
      <sheetName val="Notes_USD19"/>
      <sheetName val="Monthly_PL_Details_USD19"/>
      <sheetName val="P&amp;L_USD_Cum19"/>
      <sheetName val="Notes_USD_Cum19"/>
      <sheetName val="Monthly_PL_Details19"/>
      <sheetName val="Monthly_PL_Details_Cum19"/>
      <sheetName val="Monthly_PL_Details_USD_Cum19"/>
      <sheetName val="Balance_Sheet_Details19"/>
      <sheetName val="Balance_Sheet_Details_USD19"/>
      <sheetName val="BS_USD_Workings_IFRS19"/>
      <sheetName val="Cash_Flow19"/>
      <sheetName val="Sales_Data19"/>
      <sheetName val="IS_STD19"/>
      <sheetName val="Date_Setup19"/>
      <sheetName val="IS_Mon19"/>
      <sheetName val="Blue_Cover19"/>
      <sheetName val="Testing_Summary19"/>
      <sheetName val="Finishing_Chemical19"/>
      <sheetName val="Drop_down19"/>
      <sheetName val="Customer_list19"/>
      <sheetName val="Non-Statistical_Sampling19"/>
      <sheetName val="AR_Drop_Downs19"/>
      <sheetName val="Cost_codes_&amp;_GL_list19"/>
      <sheetName val="Sub_Catagory19"/>
      <sheetName val="Cost_Center19"/>
      <sheetName val="Detail_format19"/>
      <sheetName val="MON-PL_XLS23"/>
      <sheetName val="CUM-PL_XLS23"/>
      <sheetName val="MON-COMP_XLS23"/>
      <sheetName val="CUM-COMP_XLS23"/>
      <sheetName val="BUD-D_XLS23"/>
      <sheetName val="Top_Sheet23"/>
      <sheetName val="GL_Codes23"/>
      <sheetName val="Forex_Rates23"/>
      <sheetName val="Print_index23"/>
      <sheetName val="Old_index23"/>
      <sheetName val="index_to_ss23"/>
      <sheetName val="220100_(2)23"/>
      <sheetName val="220112&amp;310105_23"/>
      <sheetName val="220200__(2)23"/>
      <sheetName val="220201&amp;220301_23"/>
      <sheetName val="220305-final_(2)23"/>
      <sheetName val="230101_23"/>
      <sheetName val="230720_(2)23"/>
      <sheetName val="740070_23"/>
      <sheetName val="Group_Sales22"/>
      <sheetName val="MDS_Cost_Centres22"/>
      <sheetName val="Exchange_Rate21"/>
      <sheetName val="P&amp;L_INR21"/>
      <sheetName val="Notes_INR21"/>
      <sheetName val="P&amp;L_USD21"/>
      <sheetName val="Notes_USD21"/>
      <sheetName val="Monthly_PL_Details_USD21"/>
      <sheetName val="P&amp;L_USD_Cum21"/>
      <sheetName val="Notes_USD_Cum21"/>
      <sheetName val="Monthly_PL_Details21"/>
      <sheetName val="Monthly_PL_Details_Cum21"/>
      <sheetName val="Monthly_PL_Details_USD_Cum21"/>
      <sheetName val="Balance_Sheet_Details21"/>
      <sheetName val="Balance_Sheet_Details_USD21"/>
      <sheetName val="BS_USD_Workings_IFRS21"/>
      <sheetName val="Cash_Flow21"/>
      <sheetName val="Sales_Data21"/>
      <sheetName val="IS_STD21"/>
      <sheetName val="Date_Setup21"/>
      <sheetName val="IS_Mon21"/>
      <sheetName val="Blue_Cover21"/>
      <sheetName val="Testing_Summary21"/>
      <sheetName val="Finishing_Chemical21"/>
      <sheetName val="Drop_down21"/>
      <sheetName val="Customer_list21"/>
      <sheetName val="Non-Statistical_Sampling21"/>
      <sheetName val="AR_Drop_Downs21"/>
      <sheetName val="Cost_codes_&amp;_GL_list21"/>
      <sheetName val="Sub_Catagory21"/>
      <sheetName val="Cost_Center21"/>
      <sheetName val="Detail_format21"/>
      <sheetName val="Chart_of_Accounts-Cost_Centre20"/>
      <sheetName val="Merchandising_Summary20"/>
      <sheetName val="1_Communication20"/>
      <sheetName val="2_Stationary20"/>
      <sheetName val="3_CAPEX_Budget20"/>
      <sheetName val="4_Head_Count20"/>
      <sheetName val="5_Foreign_Travel20"/>
      <sheetName val="6_Customer_Entertainment20"/>
      <sheetName val="B__S_-REC20"/>
      <sheetName val="P_&amp;_L-REC20"/>
      <sheetName val="TM1_Settings20"/>
      <sheetName val="MON-PL_XLS22"/>
      <sheetName val="CUM-PL_XLS22"/>
      <sheetName val="MON-COMP_XLS22"/>
      <sheetName val="CUM-COMP_XLS22"/>
      <sheetName val="BUD-D_XLS22"/>
      <sheetName val="Top_Sheet22"/>
      <sheetName val="GL_Codes22"/>
      <sheetName val="Forex_Rates22"/>
      <sheetName val="Print_index22"/>
      <sheetName val="Old_index22"/>
      <sheetName val="index_to_ss22"/>
      <sheetName val="220100_(2)22"/>
      <sheetName val="220112&amp;310105_22"/>
      <sheetName val="220200__(2)22"/>
      <sheetName val="220201&amp;220301_22"/>
      <sheetName val="220305-final_(2)22"/>
      <sheetName val="230101_22"/>
      <sheetName val="230720_(2)22"/>
      <sheetName val="740070_22"/>
      <sheetName val="Group_Sales21"/>
      <sheetName val="MDS_Cost_Centres21"/>
      <sheetName val="Exchange_Rate20"/>
      <sheetName val="P&amp;L_INR20"/>
      <sheetName val="Notes_INR20"/>
      <sheetName val="P&amp;L_USD20"/>
      <sheetName val="Notes_USD20"/>
      <sheetName val="Monthly_PL_Details_USD20"/>
      <sheetName val="P&amp;L_USD_Cum20"/>
      <sheetName val="Notes_USD_Cum20"/>
      <sheetName val="Monthly_PL_Details20"/>
      <sheetName val="Monthly_PL_Details_Cum20"/>
      <sheetName val="Monthly_PL_Details_USD_Cum20"/>
      <sheetName val="Balance_Sheet_Details20"/>
      <sheetName val="Balance_Sheet_Details_USD20"/>
      <sheetName val="BS_USD_Workings_IFRS20"/>
      <sheetName val="Cash_Flow20"/>
      <sheetName val="Sales_Data20"/>
      <sheetName val="IS_STD20"/>
      <sheetName val="Date_Setup20"/>
      <sheetName val="IS_Mon20"/>
      <sheetName val="Blue_Cover20"/>
      <sheetName val="Testing_Summary20"/>
      <sheetName val="Finishing_Chemical20"/>
      <sheetName val="Drop_down20"/>
      <sheetName val="Customer_list20"/>
      <sheetName val="Non-Statistical_Sampling20"/>
      <sheetName val="AR_Drop_Downs20"/>
      <sheetName val="Cost_codes_&amp;_GL_list20"/>
      <sheetName val="Sub_Catagory20"/>
      <sheetName val="Cost_Center20"/>
      <sheetName val="Detail_format20"/>
      <sheetName val="Chart_of_Accounts-Cost_Centre19"/>
      <sheetName val="Merchandising_Summary19"/>
      <sheetName val="1_Communication19"/>
      <sheetName val="2_Stationary19"/>
      <sheetName val="3_CAPEX_Budget19"/>
      <sheetName val="4_Head_Count19"/>
      <sheetName val="5_Foreign_Travel19"/>
      <sheetName val="6_Customer_Entertainment19"/>
      <sheetName val="B__S_-REC19"/>
      <sheetName val="P_&amp;_L-REC19"/>
      <sheetName val="TM1_Settings19"/>
      <sheetName val="MON-PL_XLS24"/>
      <sheetName val="CUM-PL_XLS24"/>
      <sheetName val="MON-COMP_XLS24"/>
      <sheetName val="CUM-COMP_XLS24"/>
      <sheetName val="BUD-D_XLS24"/>
      <sheetName val="Top_Sheet24"/>
      <sheetName val="GL_Codes24"/>
      <sheetName val="Forex_Rates24"/>
      <sheetName val="Print_index24"/>
      <sheetName val="Old_index24"/>
      <sheetName val="index_to_ss24"/>
      <sheetName val="220100_(2)24"/>
      <sheetName val="220112&amp;310105_24"/>
      <sheetName val="220200__(2)24"/>
      <sheetName val="220201&amp;220301_24"/>
      <sheetName val="220305-final_(2)24"/>
      <sheetName val="230101_24"/>
      <sheetName val="230720_(2)24"/>
      <sheetName val="740070_24"/>
      <sheetName val="Group_Sales23"/>
      <sheetName val="MDS_Cost_Centres23"/>
      <sheetName val="Exchange_Rate22"/>
      <sheetName val="P&amp;L_INR22"/>
      <sheetName val="Notes_INR22"/>
      <sheetName val="P&amp;L_USD22"/>
      <sheetName val="Notes_USD22"/>
      <sheetName val="Monthly_PL_Details_USD22"/>
      <sheetName val="P&amp;L_USD_Cum22"/>
      <sheetName val="Notes_USD_Cum22"/>
      <sheetName val="Monthly_PL_Details22"/>
      <sheetName val="Monthly_PL_Details_Cum22"/>
      <sheetName val="Monthly_PL_Details_USD_Cum22"/>
      <sheetName val="Balance_Sheet_Details22"/>
      <sheetName val="Balance_Sheet_Details_USD22"/>
      <sheetName val="BS_USD_Workings_IFRS22"/>
      <sheetName val="Cash_Flow22"/>
      <sheetName val="Sales_Data22"/>
      <sheetName val="IS_STD22"/>
      <sheetName val="Date_Setup22"/>
      <sheetName val="IS_Mon22"/>
      <sheetName val="Blue_Cover22"/>
      <sheetName val="Testing_Summary22"/>
      <sheetName val="Finishing_Chemical22"/>
      <sheetName val="Drop_down22"/>
      <sheetName val="Customer_list22"/>
      <sheetName val="Non-Statistical_Sampling22"/>
      <sheetName val="AR_Drop_Downs22"/>
      <sheetName val="Cost_codes_&amp;_GL_list22"/>
      <sheetName val="Sub_Catagory22"/>
      <sheetName val="Cost_Center22"/>
      <sheetName val="Detail_format22"/>
      <sheetName val="Chart_of_Accounts-Cost_Centre21"/>
      <sheetName val="Merchandising_Summary21"/>
      <sheetName val="1_Communication21"/>
      <sheetName val="2_Stationary21"/>
      <sheetName val="3_CAPEX_Budget21"/>
      <sheetName val="4_Head_Count21"/>
      <sheetName val="5_Foreign_Travel21"/>
      <sheetName val="6_Customer_Entertainment21"/>
      <sheetName val="B__S_-REC21"/>
      <sheetName val="P_&amp;_L-REC21"/>
      <sheetName val="TM1_Settings21"/>
      <sheetName val="MON-PL_XLS26"/>
      <sheetName val="CUM-PL_XLS26"/>
      <sheetName val="MON-COMP_XLS26"/>
      <sheetName val="CUM-COMP_XLS26"/>
      <sheetName val="BUD-D_XLS26"/>
      <sheetName val="Top_Sheet26"/>
      <sheetName val="GL_Codes26"/>
      <sheetName val="Forex_Rates26"/>
      <sheetName val="Print_index26"/>
      <sheetName val="Old_index26"/>
      <sheetName val="index_to_ss26"/>
      <sheetName val="220100_(2)26"/>
      <sheetName val="220112&amp;310105_26"/>
      <sheetName val="220200__(2)26"/>
      <sheetName val="220201&amp;220301_26"/>
      <sheetName val="220305-final_(2)26"/>
      <sheetName val="230101_26"/>
      <sheetName val="230720_(2)26"/>
      <sheetName val="740070_26"/>
      <sheetName val="Group_Sales25"/>
      <sheetName val="MDS_Cost_Centres25"/>
      <sheetName val="Exchange_Rate24"/>
      <sheetName val="P&amp;L_INR24"/>
      <sheetName val="Notes_INR24"/>
      <sheetName val="P&amp;L_USD24"/>
      <sheetName val="Notes_USD24"/>
      <sheetName val="Monthly_PL_Details_USD24"/>
      <sheetName val="P&amp;L_USD_Cum24"/>
      <sheetName val="Notes_USD_Cum24"/>
      <sheetName val="Monthly_PL_Details24"/>
      <sheetName val="Monthly_PL_Details_Cum24"/>
      <sheetName val="Monthly_PL_Details_USD_Cum24"/>
      <sheetName val="Balance_Sheet_Details24"/>
      <sheetName val="Balance_Sheet_Details_USD24"/>
      <sheetName val="BS_USD_Workings_IFRS24"/>
      <sheetName val="Cash_Flow24"/>
      <sheetName val="Sales_Data24"/>
      <sheetName val="IS_STD24"/>
      <sheetName val="Date_Setup24"/>
      <sheetName val="IS_Mon24"/>
      <sheetName val="Blue_Cover24"/>
      <sheetName val="Testing_Summary24"/>
      <sheetName val="Finishing_Chemical24"/>
      <sheetName val="Drop_down24"/>
      <sheetName val="Customer_list24"/>
      <sheetName val="Non-Statistical_Sampling24"/>
      <sheetName val="AR_Drop_Downs24"/>
      <sheetName val="Cost_codes_&amp;_GL_list24"/>
      <sheetName val="Sub_Catagory24"/>
      <sheetName val="Cost_Center24"/>
      <sheetName val="Detail_format24"/>
      <sheetName val="Chart_of_Accounts-Cost_Centre23"/>
      <sheetName val="Merchandising_Summary23"/>
      <sheetName val="1_Communication23"/>
      <sheetName val="2_Stationary23"/>
      <sheetName val="3_CAPEX_Budget23"/>
      <sheetName val="4_Head_Count23"/>
      <sheetName val="5_Foreign_Travel23"/>
      <sheetName val="6_Customer_Entertainment23"/>
      <sheetName val="B__S_-REC23"/>
      <sheetName val="P_&amp;_L-REC23"/>
      <sheetName val="TM1_Settings23"/>
      <sheetName val="MON-PL_XLS27"/>
      <sheetName val="CUM-PL_XLS27"/>
      <sheetName val="MON-COMP_XLS27"/>
      <sheetName val="CUM-COMP_XLS27"/>
      <sheetName val="BUD-D_XLS27"/>
      <sheetName val="Top_Sheet27"/>
      <sheetName val="GL_Codes27"/>
      <sheetName val="Forex_Rates27"/>
      <sheetName val="Print_index27"/>
      <sheetName val="Old_index27"/>
      <sheetName val="index_to_ss27"/>
      <sheetName val="220100_(2)27"/>
      <sheetName val="220112&amp;310105_27"/>
      <sheetName val="220200__(2)27"/>
      <sheetName val="220201&amp;220301_27"/>
      <sheetName val="220305-final_(2)27"/>
      <sheetName val="230101_27"/>
      <sheetName val="230720_(2)27"/>
      <sheetName val="740070_27"/>
      <sheetName val="Group_Sales26"/>
      <sheetName val="MDS_Cost_Centres26"/>
      <sheetName val="Exchange_Rate25"/>
      <sheetName val="P&amp;L_INR25"/>
      <sheetName val="Notes_INR25"/>
      <sheetName val="P&amp;L_USD25"/>
      <sheetName val="Notes_USD25"/>
      <sheetName val="Monthly_PL_Details_USD25"/>
      <sheetName val="P&amp;L_USD_Cum25"/>
      <sheetName val="Notes_USD_Cum25"/>
      <sheetName val="Monthly_PL_Details25"/>
      <sheetName val="Monthly_PL_Details_Cum25"/>
      <sheetName val="Monthly_PL_Details_USD_Cum25"/>
      <sheetName val="Balance_Sheet_Details25"/>
      <sheetName val="Balance_Sheet_Details_USD25"/>
      <sheetName val="BS_USD_Workings_IFRS25"/>
      <sheetName val="Cash_Flow25"/>
      <sheetName val="Sales_Data25"/>
      <sheetName val="IS_STD25"/>
      <sheetName val="Date_Setup25"/>
      <sheetName val="IS_Mon25"/>
      <sheetName val="Blue_Cover25"/>
      <sheetName val="Testing_Summary25"/>
      <sheetName val="Finishing_Chemical25"/>
      <sheetName val="Drop_down25"/>
      <sheetName val="Customer_list25"/>
      <sheetName val="Non-Statistical_Sampling25"/>
      <sheetName val="AR_Drop_Downs25"/>
      <sheetName val="Cost_codes_&amp;_GL_list25"/>
      <sheetName val="Sub_Catagory25"/>
      <sheetName val="Cost_Center25"/>
      <sheetName val="Detail_format25"/>
      <sheetName val="Chart_of_Accounts-Cost_Centre24"/>
      <sheetName val="Merchandising_Summary24"/>
      <sheetName val="1_Communication24"/>
      <sheetName val="2_Stationary24"/>
      <sheetName val="3_CAPEX_Budget24"/>
      <sheetName val="4_Head_Count24"/>
      <sheetName val="5_Foreign_Travel24"/>
      <sheetName val="6_Customer_Entertainment24"/>
      <sheetName val="B__S_-REC24"/>
      <sheetName val="P_&amp;_L-REC24"/>
      <sheetName val="TM1_Settings24"/>
      <sheetName val="PP&amp;E_20076"/>
      <sheetName val="Summary_(2)6"/>
      <sheetName val="com_DH&amp;T&amp;D_FT6"/>
      <sheetName val="OH_BD6"/>
      <sheetName val="FT_20206"/>
      <sheetName val="Project_20206"/>
      <sheetName val="MOS_Expenses6"/>
      <sheetName val="actual_expenses6"/>
      <sheetName val="Tun_20206"/>
      <sheetName val="Summary_wo_reduction6"/>
      <sheetName val="sum_$6"/>
      <sheetName val="sum_$_(2)6"/>
      <sheetName val="sum_Rs6"/>
      <sheetName val="sum_$_(3)6"/>
      <sheetName val="Working_for_the_IB6"/>
      <sheetName val="Phase_3_Savingd6"/>
      <sheetName val="snak_6"/>
      <sheetName val="2019_project6"/>
      <sheetName val="T&amp;D_20206"/>
      <sheetName val="T&amp;D_20196"/>
      <sheetName val="Fed_Sch_M-1_summary6"/>
      <sheetName val="PP&amp;E_20075"/>
      <sheetName val="Summary_(2)5"/>
      <sheetName val="com_DH&amp;T&amp;D_FT5"/>
      <sheetName val="OH_BD5"/>
      <sheetName val="FT_20205"/>
      <sheetName val="Project_20205"/>
      <sheetName val="MOS_Expenses5"/>
      <sheetName val="actual_expenses5"/>
      <sheetName val="Tun_20205"/>
      <sheetName val="Summary_wo_reduction5"/>
      <sheetName val="sum_$5"/>
      <sheetName val="sum_$_(2)5"/>
      <sheetName val="sum_Rs5"/>
      <sheetName val="sum_$_(3)5"/>
      <sheetName val="Working_for_the_IB5"/>
      <sheetName val="Phase_3_Savingd5"/>
      <sheetName val="snak_5"/>
      <sheetName val="2019_project5"/>
      <sheetName val="T&amp;D_20205"/>
      <sheetName val="T&amp;D_20195"/>
      <sheetName val="Fed_Sch_M-1_summary5"/>
      <sheetName val="MON-PL_XLS28"/>
      <sheetName val="CUM-PL_XLS28"/>
      <sheetName val="MON-COMP_XLS28"/>
      <sheetName val="CUM-COMP_XLS28"/>
      <sheetName val="BUD-D_XLS28"/>
      <sheetName val="Top_Sheet28"/>
      <sheetName val="GL_Codes28"/>
      <sheetName val="Forex_Rates28"/>
      <sheetName val="Print_index28"/>
      <sheetName val="Old_index28"/>
      <sheetName val="index_to_ss28"/>
      <sheetName val="220100_(2)28"/>
      <sheetName val="220112&amp;310105_28"/>
      <sheetName val="220200__(2)28"/>
      <sheetName val="220201&amp;220301_28"/>
      <sheetName val="220305-final_(2)28"/>
      <sheetName val="230101_28"/>
      <sheetName val="230720_(2)28"/>
      <sheetName val="740070_28"/>
      <sheetName val="Group_Sales27"/>
      <sheetName val="MDS_Cost_Centres27"/>
      <sheetName val="Exchange_Rate26"/>
      <sheetName val="P&amp;L_INR26"/>
      <sheetName val="Notes_INR26"/>
      <sheetName val="P&amp;L_USD26"/>
      <sheetName val="Notes_USD26"/>
      <sheetName val="Monthly_PL_Details_USD26"/>
      <sheetName val="P&amp;L_USD_Cum26"/>
      <sheetName val="Notes_USD_Cum26"/>
      <sheetName val="Monthly_PL_Details26"/>
      <sheetName val="Monthly_PL_Details_Cum26"/>
      <sheetName val="Monthly_PL_Details_USD_Cum26"/>
      <sheetName val="Balance_Sheet_Details26"/>
      <sheetName val="Balance_Sheet_Details_USD26"/>
      <sheetName val="BS_USD_Workings_IFRS26"/>
      <sheetName val="Cash_Flow26"/>
      <sheetName val="Sales_Data26"/>
      <sheetName val="Testing_Summary26"/>
      <sheetName val="Finishing_Chemical26"/>
      <sheetName val="Drop_down26"/>
      <sheetName val="Customer_list26"/>
      <sheetName val="Blue_Cover26"/>
      <sheetName val="Non-Statistical_Sampling26"/>
      <sheetName val="AR_Drop_Downs26"/>
      <sheetName val="IS_STD26"/>
      <sheetName val="Date_Setup26"/>
      <sheetName val="IS_Mon26"/>
      <sheetName val="Cost_codes_&amp;_GL_list26"/>
      <sheetName val="Sub_Catagory26"/>
      <sheetName val="Cost_Center26"/>
      <sheetName val="Detail_format26"/>
      <sheetName val="Chart_of_Accounts-Cost_Centre25"/>
      <sheetName val="Merchandising_Summary25"/>
      <sheetName val="1_Communication25"/>
      <sheetName val="2_Stationary25"/>
      <sheetName val="3_CAPEX_Budget25"/>
      <sheetName val="4_Head_Count25"/>
      <sheetName val="5_Foreign_Travel25"/>
      <sheetName val="6_Customer_Entertainment25"/>
      <sheetName val="B__S_-REC25"/>
      <sheetName val="P_&amp;_L-REC25"/>
      <sheetName val="TM1_Settings25"/>
      <sheetName val="PP&amp;E_20077"/>
      <sheetName val="Summary_(2)7"/>
      <sheetName val="com_DH&amp;T&amp;D_FT7"/>
      <sheetName val="OH_BD7"/>
      <sheetName val="FT_20207"/>
      <sheetName val="Project_20207"/>
      <sheetName val="MOS_Expenses7"/>
      <sheetName val="actual_expenses7"/>
      <sheetName val="Tun_20207"/>
      <sheetName val="Summary_wo_reduction7"/>
      <sheetName val="sum_$7"/>
      <sheetName val="sum_$_(2)7"/>
      <sheetName val="sum_Rs7"/>
      <sheetName val="sum_$_(3)7"/>
      <sheetName val="Working_for_the_IB7"/>
      <sheetName val="Phase_3_Savingd7"/>
      <sheetName val="snak_7"/>
      <sheetName val="2019_project7"/>
      <sheetName val="T&amp;D_20207"/>
      <sheetName val="T&amp;D_20197"/>
      <sheetName val="Fed_Sch_M-1_summary7"/>
      <sheetName val="Fed_Sch_M-1_summary9"/>
      <sheetName val="PP&amp;E_20079"/>
      <sheetName val="Summary_(2)9"/>
      <sheetName val="com_DH&amp;T&amp;D_FT9"/>
      <sheetName val="OH_BD9"/>
      <sheetName val="FT_20209"/>
      <sheetName val="Project_20209"/>
      <sheetName val="MOS_Expenses9"/>
      <sheetName val="actual_expenses9"/>
      <sheetName val="Tun_20209"/>
      <sheetName val="Summary_wo_reduction9"/>
      <sheetName val="sum_$9"/>
      <sheetName val="sum_$_(2)9"/>
      <sheetName val="sum_Rs9"/>
      <sheetName val="sum_$_(3)9"/>
      <sheetName val="Working_for_the_IB9"/>
      <sheetName val="Phase_3_Savingd9"/>
      <sheetName val="snak_9"/>
      <sheetName val="2019_project9"/>
      <sheetName val="T&amp;D_20209"/>
      <sheetName val="T&amp;D_20199"/>
      <sheetName val="Fed_Sch_M-1_summary8"/>
      <sheetName val="PP&amp;E_20078"/>
      <sheetName val="Summary_(2)8"/>
      <sheetName val="com_DH&amp;T&amp;D_FT8"/>
      <sheetName val="OH_BD8"/>
      <sheetName val="FT_20208"/>
      <sheetName val="Project_20208"/>
      <sheetName val="MOS_Expenses8"/>
      <sheetName val="actual_expenses8"/>
      <sheetName val="Tun_20208"/>
      <sheetName val="Summary_wo_reduction8"/>
      <sheetName val="sum_$8"/>
      <sheetName val="sum_$_(2)8"/>
      <sheetName val="sum_Rs8"/>
      <sheetName val="sum_$_(3)8"/>
      <sheetName val="Working_for_the_IB8"/>
      <sheetName val="Phase_3_Savingd8"/>
      <sheetName val="snak_8"/>
      <sheetName val="2019_project8"/>
      <sheetName val="T&amp;D_20208"/>
      <sheetName val="T&amp;D_20198"/>
      <sheetName val="Fed_Sch_M-1_summary10"/>
      <sheetName val="PP&amp;E_200710"/>
      <sheetName val="Summary_(2)10"/>
      <sheetName val="com_DH&amp;T&amp;D_FT10"/>
      <sheetName val="OH_BD10"/>
      <sheetName val="FT_202010"/>
      <sheetName val="Project_202010"/>
      <sheetName val="MOS_Expenses10"/>
      <sheetName val="actual_expenses10"/>
      <sheetName val="Tun_202010"/>
      <sheetName val="Summary_wo_reduction10"/>
      <sheetName val="sum_$10"/>
      <sheetName val="sum_$_(2)10"/>
      <sheetName val="sum_Rs10"/>
      <sheetName val="sum_$_(3)10"/>
      <sheetName val="Working_for_the_IB10"/>
      <sheetName val="Phase_3_Savingd10"/>
      <sheetName val="snak_10"/>
      <sheetName val="2019_project10"/>
      <sheetName val="T&amp;D_202010"/>
      <sheetName val="T&amp;D_201910"/>
      <sheetName val="Fed_Sch_M-1_summary11"/>
      <sheetName val="PP&amp;E_200711"/>
      <sheetName val="Summary_(2)11"/>
      <sheetName val="com_DH&amp;T&amp;D_FT11"/>
      <sheetName val="OH_BD11"/>
      <sheetName val="FT_202011"/>
      <sheetName val="Project_202011"/>
      <sheetName val="MOS_Expenses11"/>
      <sheetName val="actual_expenses11"/>
      <sheetName val="Tun_202011"/>
      <sheetName val="Summary_wo_reduction11"/>
      <sheetName val="sum_$11"/>
      <sheetName val="sum_$_(2)11"/>
      <sheetName val="sum_Rs11"/>
      <sheetName val="sum_$_(3)11"/>
      <sheetName val="Working_for_the_IB11"/>
      <sheetName val="Phase_3_Savingd11"/>
      <sheetName val="snak_11"/>
      <sheetName val="2019_project11"/>
      <sheetName val="T&amp;D_202011"/>
      <sheetName val="T&amp;D_201911"/>
      <sheetName val="Chart_of_Accounts-Cost_Centre26"/>
      <sheetName val="Merchandising_Summary26"/>
      <sheetName val="1_Communication26"/>
      <sheetName val="2_Stationary26"/>
      <sheetName val="3_CAPEX_Budget26"/>
      <sheetName val="4_Head_Count26"/>
      <sheetName val="5_Foreign_Travel26"/>
      <sheetName val="6_Customer_Entertainment26"/>
      <sheetName val="B__S_-REC26"/>
      <sheetName val="P_&amp;_L-REC26"/>
      <sheetName val="TM1_Settings26"/>
      <sheetName val="Fed_Sch_M-1_summary12"/>
      <sheetName val="PP&amp;E_200712"/>
      <sheetName val="Summary_(2)12"/>
      <sheetName val="com_DH&amp;T&amp;D_FT12"/>
      <sheetName val="OH_BD12"/>
      <sheetName val="FT_202012"/>
      <sheetName val="Project_202012"/>
      <sheetName val="MOS_Expenses12"/>
      <sheetName val="actual_expenses12"/>
      <sheetName val="Tun_202012"/>
      <sheetName val="Summary_wo_reduction12"/>
      <sheetName val="sum_$12"/>
      <sheetName val="sum_$_(2)12"/>
      <sheetName val="sum_Rs12"/>
      <sheetName val="sum_$_(3)12"/>
      <sheetName val="Working_for_the_IB12"/>
      <sheetName val="Phase_3_Savingd12"/>
      <sheetName val="snak_12"/>
      <sheetName val="2019_project12"/>
      <sheetName val="T&amp;D_202012"/>
      <sheetName val="T&amp;D_201912"/>
      <sheetName val="BUD-D_XLS30"/>
      <sheetName val="MON-PL_XLS30"/>
      <sheetName val="CUM-PL_XLS30"/>
      <sheetName val="MON-COMP_XLS30"/>
      <sheetName val="CUM-COMP_XLS30"/>
      <sheetName val="Top_Sheet30"/>
      <sheetName val="GL_Codes30"/>
      <sheetName val="Forex_Rates30"/>
      <sheetName val="Print_index30"/>
      <sheetName val="Old_index30"/>
      <sheetName val="index_to_ss30"/>
      <sheetName val="220100_(2)30"/>
      <sheetName val="220112&amp;310105_30"/>
      <sheetName val="220200__(2)30"/>
      <sheetName val="220201&amp;220301_30"/>
      <sheetName val="220305-final_(2)30"/>
      <sheetName val="230101_30"/>
      <sheetName val="230720_(2)30"/>
      <sheetName val="740070_30"/>
      <sheetName val="Group_Sales29"/>
      <sheetName val="MDS_Cost_Centres29"/>
      <sheetName val="Exchange_Rate28"/>
      <sheetName val="P&amp;L_INR28"/>
      <sheetName val="Notes_INR28"/>
      <sheetName val="P&amp;L_USD28"/>
      <sheetName val="Notes_USD28"/>
      <sheetName val="Monthly_PL_Details_USD28"/>
      <sheetName val="P&amp;L_USD_Cum28"/>
      <sheetName val="Notes_USD_Cum28"/>
      <sheetName val="Monthly_PL_Details28"/>
      <sheetName val="Monthly_PL_Details_Cum28"/>
      <sheetName val="Monthly_PL_Details_USD_Cum28"/>
      <sheetName val="Balance_Sheet_Details28"/>
      <sheetName val="Balance_Sheet_Details_USD28"/>
      <sheetName val="BS_USD_Workings_IFRS28"/>
      <sheetName val="Cash_Flow28"/>
      <sheetName val="Sales_Data28"/>
      <sheetName val="Testing_Summary28"/>
      <sheetName val="Finishing_Chemical28"/>
      <sheetName val="Drop_down28"/>
      <sheetName val="Customer_list28"/>
      <sheetName val="Non-Statistical_Sampling28"/>
      <sheetName val="AR_Drop_Downs28"/>
      <sheetName val="Blue_Cover28"/>
      <sheetName val="Detail_format28"/>
      <sheetName val="Cost_codes_&amp;_GL_list28"/>
      <sheetName val="Sub_Catagory28"/>
      <sheetName val="Cost_Center28"/>
      <sheetName val="IS_Mon28"/>
      <sheetName val="IS_STD28"/>
      <sheetName val="Date_Setup28"/>
      <sheetName val="Chart_of_Accounts-Cost_Centre28"/>
      <sheetName val="Merchandising_Summary28"/>
      <sheetName val="1_Communication28"/>
      <sheetName val="2_Stationary28"/>
      <sheetName val="3_CAPEX_Budget28"/>
      <sheetName val="4_Head_Count28"/>
      <sheetName val="5_Foreign_Travel28"/>
      <sheetName val="6_Customer_Entertainment28"/>
      <sheetName val="B__S_-REC28"/>
      <sheetName val="P_&amp;_L-REC28"/>
      <sheetName val="TM1_Settings28"/>
      <sheetName val="Fed_Sch_M-1_summary14"/>
      <sheetName val="PP&amp;E_200714"/>
      <sheetName val="Summary_(2)14"/>
      <sheetName val="com_DH&amp;T&amp;D_FT14"/>
      <sheetName val="OH_BD14"/>
      <sheetName val="FT_202014"/>
      <sheetName val="Project_202014"/>
      <sheetName val="MOS_Expenses14"/>
      <sheetName val="actual_expenses14"/>
      <sheetName val="Tun_202014"/>
      <sheetName val="Summary_wo_reduction14"/>
      <sheetName val="sum_$14"/>
      <sheetName val="sum_$_(2)14"/>
      <sheetName val="sum_Rs14"/>
      <sheetName val="sum_$_(3)14"/>
      <sheetName val="Working_for_the_IB14"/>
      <sheetName val="Phase_3_Savingd14"/>
      <sheetName val="snak_14"/>
      <sheetName val="2019_project14"/>
      <sheetName val="T&amp;D_202014"/>
      <sheetName val="T&amp;D_201914"/>
      <sheetName val="BUD-D_XLS29"/>
      <sheetName val="MON-PL_XLS29"/>
      <sheetName val="CUM-PL_XLS29"/>
      <sheetName val="MON-COMP_XLS29"/>
      <sheetName val="CUM-COMP_XLS29"/>
      <sheetName val="Top_Sheet29"/>
      <sheetName val="GL_Codes29"/>
      <sheetName val="Forex_Rates29"/>
      <sheetName val="Print_index29"/>
      <sheetName val="Old_index29"/>
      <sheetName val="index_to_ss29"/>
      <sheetName val="220100_(2)29"/>
      <sheetName val="220112&amp;310105_29"/>
      <sheetName val="220200__(2)29"/>
      <sheetName val="220201&amp;220301_29"/>
      <sheetName val="220305-final_(2)29"/>
      <sheetName val="230101_29"/>
      <sheetName val="230720_(2)29"/>
      <sheetName val="740070_29"/>
      <sheetName val="Group_Sales28"/>
      <sheetName val="MDS_Cost_Centres28"/>
      <sheetName val="Exchange_Rate27"/>
      <sheetName val="P&amp;L_INR27"/>
      <sheetName val="Notes_INR27"/>
      <sheetName val="P&amp;L_USD27"/>
      <sheetName val="Notes_USD27"/>
      <sheetName val="Monthly_PL_Details_USD27"/>
      <sheetName val="P&amp;L_USD_Cum27"/>
      <sheetName val="Notes_USD_Cum27"/>
      <sheetName val="Monthly_PL_Details27"/>
      <sheetName val="Monthly_PL_Details_Cum27"/>
      <sheetName val="Monthly_PL_Details_USD_Cum27"/>
      <sheetName val="Balance_Sheet_Details27"/>
      <sheetName val="Balance_Sheet_Details_USD27"/>
      <sheetName val="BS_USD_Workings_IFRS27"/>
      <sheetName val="Cash_Flow27"/>
      <sheetName val="Sales_Data27"/>
      <sheetName val="Testing_Summary27"/>
      <sheetName val="Finishing_Chemical27"/>
      <sheetName val="Drop_down27"/>
      <sheetName val="Customer_list27"/>
      <sheetName val="Non-Statistical_Sampling27"/>
      <sheetName val="AR_Drop_Downs27"/>
      <sheetName val="Blue_Cover27"/>
      <sheetName val="Detail_format27"/>
      <sheetName val="Cost_codes_&amp;_GL_list27"/>
      <sheetName val="Sub_Catagory27"/>
      <sheetName val="Cost_Center27"/>
      <sheetName val="IS_Mon27"/>
      <sheetName val="IS_STD27"/>
      <sheetName val="Date_Setup27"/>
      <sheetName val="Chart_of_Accounts-Cost_Centre27"/>
      <sheetName val="Merchandising_Summary27"/>
      <sheetName val="1_Communication27"/>
      <sheetName val="2_Stationary27"/>
      <sheetName val="3_CAPEX_Budget27"/>
      <sheetName val="4_Head_Count27"/>
      <sheetName val="5_Foreign_Travel27"/>
      <sheetName val="6_Customer_Entertainment27"/>
      <sheetName val="B__S_-REC27"/>
      <sheetName val="P_&amp;_L-REC27"/>
      <sheetName val="TM1_Settings27"/>
      <sheetName val="Fed_Sch_M-1_summary13"/>
      <sheetName val="PP&amp;E_200713"/>
      <sheetName val="Summary_(2)13"/>
      <sheetName val="com_DH&amp;T&amp;D_FT13"/>
      <sheetName val="OH_BD13"/>
      <sheetName val="FT_202013"/>
      <sheetName val="Project_202013"/>
      <sheetName val="MOS_Expenses13"/>
      <sheetName val="actual_expenses13"/>
      <sheetName val="Tun_202013"/>
      <sheetName val="Summary_wo_reduction13"/>
      <sheetName val="sum_$13"/>
      <sheetName val="sum_$_(2)13"/>
      <sheetName val="sum_Rs13"/>
      <sheetName val="sum_$_(3)13"/>
      <sheetName val="Working_for_the_IB13"/>
      <sheetName val="Phase_3_Savingd13"/>
      <sheetName val="snak_13"/>
      <sheetName val="2019_project13"/>
      <sheetName val="T&amp;D_202013"/>
      <sheetName val="T&amp;D_201913"/>
      <sheetName val="BUD-D_XLS31"/>
      <sheetName val="MON-PL_XLS31"/>
      <sheetName val="CUM-PL_XLS31"/>
      <sheetName val="MON-COMP_XLS31"/>
      <sheetName val="CUM-COMP_XLS31"/>
      <sheetName val="Top_Sheet31"/>
      <sheetName val="GL_Codes31"/>
      <sheetName val="Forex_Rates31"/>
      <sheetName val="Print_index31"/>
      <sheetName val="Old_index31"/>
      <sheetName val="index_to_ss31"/>
      <sheetName val="220100_(2)31"/>
      <sheetName val="220112&amp;310105_31"/>
      <sheetName val="220200__(2)31"/>
      <sheetName val="220201&amp;220301_31"/>
      <sheetName val="220305-final_(2)31"/>
      <sheetName val="230101_31"/>
      <sheetName val="230720_(2)31"/>
      <sheetName val="740070_31"/>
      <sheetName val="Group_Sales30"/>
      <sheetName val="MDS_Cost_Centres30"/>
      <sheetName val="Exchange_Rate29"/>
      <sheetName val="P&amp;L_INR29"/>
      <sheetName val="Notes_INR29"/>
      <sheetName val="P&amp;L_USD29"/>
      <sheetName val="Notes_USD29"/>
      <sheetName val="Monthly_PL_Details_USD29"/>
      <sheetName val="P&amp;L_USD_Cum29"/>
      <sheetName val="Notes_USD_Cum29"/>
      <sheetName val="Monthly_PL_Details29"/>
      <sheetName val="Monthly_PL_Details_Cum29"/>
      <sheetName val="Monthly_PL_Details_USD_Cum29"/>
      <sheetName val="Balance_Sheet_Details29"/>
      <sheetName val="Balance_Sheet_Details_USD29"/>
      <sheetName val="BS_USD_Workings_IFRS29"/>
      <sheetName val="Cash_Flow29"/>
      <sheetName val="Sales_Data29"/>
      <sheetName val="Testing_Summary29"/>
      <sheetName val="Finishing_Chemical29"/>
      <sheetName val="Drop_down29"/>
      <sheetName val="Customer_list29"/>
      <sheetName val="Non-Statistical_Sampling29"/>
      <sheetName val="AR_Drop_Downs29"/>
      <sheetName val="Blue_Cover29"/>
      <sheetName val="Sub_Catagory29"/>
      <sheetName val="Cost_Center29"/>
      <sheetName val="IS_Mon29"/>
      <sheetName val="IS_STD29"/>
      <sheetName val="Date_Setup29"/>
      <sheetName val="Detail_format29"/>
      <sheetName val="Cost_codes_&amp;_GL_list29"/>
      <sheetName val="Chart_of_Accounts-Cost_Centre29"/>
      <sheetName val="Merchandising_Summary29"/>
      <sheetName val="1_Communication29"/>
      <sheetName val="2_Stationary29"/>
      <sheetName val="3_CAPEX_Budget29"/>
      <sheetName val="4_Head_Count29"/>
      <sheetName val="5_Foreign_Travel29"/>
      <sheetName val="6_Customer_Entertainment29"/>
      <sheetName val="B__S_-REC29"/>
      <sheetName val="P_&amp;_L-REC29"/>
      <sheetName val="TM1_Settings29"/>
      <sheetName val="Fed_Sch_M-1_summary15"/>
      <sheetName val="PP&amp;E_200715"/>
      <sheetName val="Summary_(2)15"/>
      <sheetName val="com_DH&amp;T&amp;D_FT15"/>
      <sheetName val="OH_BD15"/>
      <sheetName val="FT_202015"/>
      <sheetName val="Project_202015"/>
      <sheetName val="MOS_Expenses15"/>
      <sheetName val="actual_expenses15"/>
      <sheetName val="Tun_202015"/>
      <sheetName val="Summary_wo_reduction15"/>
      <sheetName val="sum_$15"/>
      <sheetName val="sum_$_(2)15"/>
      <sheetName val="sum_Rs15"/>
      <sheetName val="sum_$_(3)15"/>
      <sheetName val="Working_for_the_IB15"/>
      <sheetName val="Phase_3_Savingd15"/>
      <sheetName val="snak_15"/>
      <sheetName val="2019_project15"/>
      <sheetName val="T&amp;D_202015"/>
      <sheetName val="T&amp;D_201915"/>
      <sheetName val="Sourcing_Strategy_2024"/>
      <sheetName val="BUD-D_XLS32"/>
      <sheetName val="MON-PL_XLS32"/>
      <sheetName val="CUM-PL_XLS32"/>
      <sheetName val="MON-COMP_XLS32"/>
      <sheetName val="CUM-COMP_XLS32"/>
      <sheetName val="Top_Sheet32"/>
      <sheetName val="GL_Codes32"/>
      <sheetName val="Forex_Rates32"/>
      <sheetName val="Print_index32"/>
      <sheetName val="Old_index32"/>
      <sheetName val="index_to_ss32"/>
      <sheetName val="220100_(2)32"/>
      <sheetName val="220112&amp;310105_32"/>
      <sheetName val="220200__(2)32"/>
      <sheetName val="220201&amp;220301_32"/>
      <sheetName val="220305-final_(2)32"/>
      <sheetName val="230101_32"/>
      <sheetName val="230720_(2)32"/>
      <sheetName val="740070_32"/>
      <sheetName val="MDS_Cost_Centres31"/>
      <sheetName val="Group_Sales31"/>
      <sheetName val="Exchange_Rate30"/>
      <sheetName val="P&amp;L_INR30"/>
      <sheetName val="Notes_INR30"/>
      <sheetName val="P&amp;L_USD30"/>
      <sheetName val="Notes_USD30"/>
      <sheetName val="Monthly_PL_Details_USD30"/>
      <sheetName val="P&amp;L_USD_Cum30"/>
      <sheetName val="Notes_USD_Cum30"/>
      <sheetName val="Monthly_PL_Details30"/>
      <sheetName val="Monthly_PL_Details_Cum30"/>
      <sheetName val="Monthly_PL_Details_USD_Cum30"/>
      <sheetName val="Balance_Sheet_Details30"/>
      <sheetName val="Balance_Sheet_Details_USD30"/>
      <sheetName val="BS_USD_Workings_IFRS30"/>
      <sheetName val="Cash_Flow30"/>
      <sheetName val="Sales_Data30"/>
      <sheetName val="Testing_Summary30"/>
      <sheetName val="Finishing_Chemical30"/>
      <sheetName val="Drop_down30"/>
      <sheetName val="Non-Statistical_Sampling30"/>
      <sheetName val="AR_Drop_Downs30"/>
      <sheetName val="Customer_list30"/>
      <sheetName val="Blue_Cover30"/>
      <sheetName val="Detail_format30"/>
      <sheetName val="Cost_codes_&amp;_GL_list30"/>
      <sheetName val="Sub_Catagory30"/>
      <sheetName val="Cost_Center30"/>
      <sheetName val="IS_Mon30"/>
      <sheetName val="IS_STD30"/>
      <sheetName val="Date_Setup30"/>
      <sheetName val="Chart_of_Accounts-Cost_Centre30"/>
      <sheetName val="Merchandising_Summary30"/>
      <sheetName val="1_Communication30"/>
      <sheetName val="2_Stationary30"/>
      <sheetName val="3_CAPEX_Budget30"/>
      <sheetName val="4_Head_Count30"/>
      <sheetName val="5_Foreign_Travel30"/>
      <sheetName val="6_Customer_Entertainment30"/>
      <sheetName val="B__S_-REC30"/>
      <sheetName val="P_&amp;_L-REC30"/>
      <sheetName val="TM1_Settings30"/>
      <sheetName val="BUD-D_XLS33"/>
      <sheetName val="MON-PL_XLS33"/>
      <sheetName val="CUM-PL_XLS33"/>
      <sheetName val="MON-COMP_XLS33"/>
      <sheetName val="CUM-COMP_XLS33"/>
      <sheetName val="Top_Sheet33"/>
      <sheetName val="GL_Codes33"/>
      <sheetName val="Forex_Rates33"/>
      <sheetName val="Print_index33"/>
      <sheetName val="Old_index33"/>
      <sheetName val="index_to_ss33"/>
      <sheetName val="220100_(2)33"/>
      <sheetName val="220112&amp;310105_33"/>
      <sheetName val="220200__(2)33"/>
      <sheetName val="220201&amp;220301_33"/>
      <sheetName val="220305-final_(2)33"/>
      <sheetName val="230101_33"/>
      <sheetName val="230720_(2)33"/>
      <sheetName val="740070_33"/>
      <sheetName val="MDS_Cost_Centres32"/>
      <sheetName val="Group_Sales32"/>
      <sheetName val="Exchange_Rate31"/>
      <sheetName val="P&amp;L_INR31"/>
      <sheetName val="Notes_INR31"/>
      <sheetName val="P&amp;L_USD31"/>
      <sheetName val="Notes_USD31"/>
      <sheetName val="Monthly_PL_Details_USD31"/>
      <sheetName val="P&amp;L_USD_Cum31"/>
      <sheetName val="Notes_USD_Cum31"/>
      <sheetName val="Monthly_PL_Details31"/>
      <sheetName val="Monthly_PL_Details_Cum31"/>
      <sheetName val="Monthly_PL_Details_USD_Cum31"/>
      <sheetName val="Balance_Sheet_Details31"/>
      <sheetName val="Balance_Sheet_Details_USD31"/>
      <sheetName val="BS_USD_Workings_IFRS31"/>
      <sheetName val="Cash_Flow31"/>
      <sheetName val="Sales_Data31"/>
      <sheetName val="Testing_Summary31"/>
      <sheetName val="Finishing_Chemical31"/>
      <sheetName val="Drop_down31"/>
      <sheetName val="Non-Statistical_Sampling31"/>
      <sheetName val="AR_Drop_Downs31"/>
      <sheetName val="Customer_list31"/>
      <sheetName val="Blue_Cover31"/>
      <sheetName val="Detail_format31"/>
      <sheetName val="Cost_codes_&amp;_GL_list31"/>
      <sheetName val="Sub_Catagory31"/>
      <sheetName val="Cost_Center31"/>
      <sheetName val="IS_Mon31"/>
      <sheetName val="IS_STD31"/>
      <sheetName val="Date_Setup31"/>
      <sheetName val="Chart_of_Accounts-Cost_Centre31"/>
      <sheetName val="Merchandising_Summary31"/>
      <sheetName val="1_Communication31"/>
      <sheetName val="2_Stationary31"/>
      <sheetName val="3_CAPEX_Budget31"/>
      <sheetName val="4_Head_Count31"/>
      <sheetName val="5_Foreign_Travel31"/>
      <sheetName val="6_Customer_Entertainment31"/>
      <sheetName val="B__S_-REC31"/>
      <sheetName val="P_&amp;_L-REC31"/>
      <sheetName val="TM1_Settings31"/>
      <sheetName val="Fed_Sch_M-1_summary16"/>
      <sheetName val="BUD-D_XLS35"/>
      <sheetName val="MON-PL_XLS35"/>
      <sheetName val="CUM-PL_XLS35"/>
      <sheetName val="MON-COMP_XLS35"/>
      <sheetName val="CUM-COMP_XLS35"/>
      <sheetName val="Top_Sheet35"/>
      <sheetName val="GL_Codes35"/>
      <sheetName val="Forex_Rates35"/>
      <sheetName val="Print_index35"/>
      <sheetName val="Old_index35"/>
      <sheetName val="index_to_ss35"/>
      <sheetName val="220100_(2)35"/>
      <sheetName val="220112&amp;310105_35"/>
      <sheetName val="220200__(2)35"/>
      <sheetName val="220201&amp;220301_35"/>
      <sheetName val="220305-final_(2)35"/>
      <sheetName val="230101_35"/>
      <sheetName val="230720_(2)35"/>
      <sheetName val="740070_35"/>
      <sheetName val="MDS_Cost_Centres34"/>
      <sheetName val="Group_Sales34"/>
      <sheetName val="Exchange_Rate33"/>
      <sheetName val="P&amp;L_INR33"/>
      <sheetName val="Notes_INR33"/>
      <sheetName val="P&amp;L_USD33"/>
      <sheetName val="Notes_USD33"/>
      <sheetName val="Monthly_PL_Details_USD33"/>
      <sheetName val="P&amp;L_USD_Cum33"/>
      <sheetName val="Notes_USD_Cum33"/>
      <sheetName val="Monthly_PL_Details33"/>
      <sheetName val="Monthly_PL_Details_Cum33"/>
      <sheetName val="Monthly_PL_Details_USD_Cum33"/>
      <sheetName val="Balance_Sheet_Details33"/>
      <sheetName val="Balance_Sheet_Details_USD33"/>
      <sheetName val="BS_USD_Workings_IFRS33"/>
      <sheetName val="Cash_Flow33"/>
      <sheetName val="Sales_Data33"/>
      <sheetName val="Testing_Summary33"/>
      <sheetName val="Finishing_Chemical33"/>
      <sheetName val="Drop_down33"/>
      <sheetName val="Non-Statistical_Sampling33"/>
      <sheetName val="AR_Drop_Downs33"/>
      <sheetName val="Customer_list33"/>
      <sheetName val="Blue_Cover33"/>
      <sheetName val="Detail_format33"/>
      <sheetName val="Cost_codes_&amp;_GL_list33"/>
      <sheetName val="Sub_Catagory33"/>
      <sheetName val="Cost_Center33"/>
      <sheetName val="IS_Mon33"/>
      <sheetName val="IS_STD33"/>
      <sheetName val="Date_Setup33"/>
      <sheetName val="Chart_of_Accounts-Cost_Centre33"/>
      <sheetName val="Merchandising_Summary33"/>
      <sheetName val="1_Communication33"/>
      <sheetName val="2_Stationary33"/>
      <sheetName val="3_CAPEX_Budget33"/>
      <sheetName val="4_Head_Count33"/>
      <sheetName val="5_Foreign_Travel33"/>
      <sheetName val="6_Customer_Entertainment33"/>
      <sheetName val="B__S_-REC33"/>
      <sheetName val="P_&amp;_L-REC33"/>
      <sheetName val="TM1_Settings33"/>
      <sheetName val="Fed_Sch_M-1_summary18"/>
      <sheetName val="BUD-D_XLS34"/>
      <sheetName val="MON-PL_XLS34"/>
      <sheetName val="CUM-PL_XLS34"/>
      <sheetName val="MON-COMP_XLS34"/>
      <sheetName val="CUM-COMP_XLS34"/>
      <sheetName val="Top_Sheet34"/>
      <sheetName val="GL_Codes34"/>
      <sheetName val="Forex_Rates34"/>
      <sheetName val="Print_index34"/>
      <sheetName val="Old_index34"/>
      <sheetName val="index_to_ss34"/>
      <sheetName val="220100_(2)34"/>
      <sheetName val="220112&amp;310105_34"/>
      <sheetName val="220200__(2)34"/>
      <sheetName val="220201&amp;220301_34"/>
      <sheetName val="220305-final_(2)34"/>
      <sheetName val="230101_34"/>
      <sheetName val="230720_(2)34"/>
      <sheetName val="740070_34"/>
      <sheetName val="MDS_Cost_Centres33"/>
      <sheetName val="Group_Sales33"/>
      <sheetName val="Exchange_Rate32"/>
      <sheetName val="P&amp;L_INR32"/>
      <sheetName val="Notes_INR32"/>
      <sheetName val="P&amp;L_USD32"/>
      <sheetName val="Notes_USD32"/>
      <sheetName val="Monthly_PL_Details_USD32"/>
      <sheetName val="P&amp;L_USD_Cum32"/>
      <sheetName val="Notes_USD_Cum32"/>
      <sheetName val="Monthly_PL_Details32"/>
      <sheetName val="Monthly_PL_Details_Cum32"/>
      <sheetName val="Monthly_PL_Details_USD_Cum32"/>
      <sheetName val="Balance_Sheet_Details32"/>
      <sheetName val="Balance_Sheet_Details_USD32"/>
      <sheetName val="BS_USD_Workings_IFRS32"/>
      <sheetName val="Cash_Flow32"/>
      <sheetName val="Sales_Data32"/>
      <sheetName val="Testing_Summary32"/>
      <sheetName val="Finishing_Chemical32"/>
      <sheetName val="Drop_down32"/>
      <sheetName val="Non-Statistical_Sampling32"/>
      <sheetName val="AR_Drop_Downs32"/>
      <sheetName val="Customer_list32"/>
      <sheetName val="Blue_Cover32"/>
      <sheetName val="Detail_format32"/>
      <sheetName val="Cost_codes_&amp;_GL_list32"/>
      <sheetName val="Sub_Catagory32"/>
      <sheetName val="Cost_Center32"/>
      <sheetName val="IS_Mon32"/>
      <sheetName val="IS_STD32"/>
      <sheetName val="Date_Setup32"/>
      <sheetName val="Chart_of_Accounts-Cost_Centre32"/>
      <sheetName val="Merchandising_Summary32"/>
      <sheetName val="1_Communication32"/>
      <sheetName val="2_Stationary32"/>
      <sheetName val="3_CAPEX_Budget32"/>
      <sheetName val="4_Head_Count32"/>
      <sheetName val="5_Foreign_Travel32"/>
      <sheetName val="6_Customer_Entertainment32"/>
      <sheetName val="B__S_-REC32"/>
      <sheetName val="P_&amp;_L-REC32"/>
      <sheetName val="TM1_Settings32"/>
      <sheetName val="Fed_Sch_M-1_summary17"/>
      <sheetName val="advances sal"/>
      <sheetName val="PP&amp;E_200716"/>
      <sheetName val="Summary_(2)16"/>
      <sheetName val="com_DH&amp;T&amp;D_FT16"/>
      <sheetName val="OH_BD16"/>
      <sheetName val="FT_202016"/>
      <sheetName val="Project_202016"/>
      <sheetName val="MOS_Expenses16"/>
      <sheetName val="actual_expenses16"/>
      <sheetName val="Tun_202016"/>
      <sheetName val="Summary_wo_reduction16"/>
      <sheetName val="sum_$16"/>
      <sheetName val="sum_$_(2)16"/>
      <sheetName val="sum_Rs16"/>
      <sheetName val="sum_$_(3)16"/>
      <sheetName val="Working_for_the_IB16"/>
      <sheetName val="Phase_3_Savingd16"/>
      <sheetName val="snak_16"/>
      <sheetName val="2019_project16"/>
      <sheetName val="T&amp;D_202016"/>
      <sheetName val="T&amp;D_201916"/>
      <sheetName val="Sourcing_Strategy_20241"/>
      <sheetName val="BUD-D_XLS37"/>
      <sheetName val="MON-PL_XLS37"/>
      <sheetName val="CUM-PL_XLS37"/>
      <sheetName val="MON-COMP_XLS37"/>
      <sheetName val="CUM-COMP_XLS37"/>
      <sheetName val="Top_Sheet37"/>
      <sheetName val="GL_Codes37"/>
      <sheetName val="Forex_Rates37"/>
      <sheetName val="Print_index37"/>
      <sheetName val="Old_index37"/>
      <sheetName val="index_to_ss37"/>
      <sheetName val="220100_(2)37"/>
      <sheetName val="220112&amp;310105_37"/>
      <sheetName val="220200__(2)37"/>
      <sheetName val="220201&amp;220301_37"/>
      <sheetName val="220305-final_(2)37"/>
      <sheetName val="230101_37"/>
      <sheetName val="230720_(2)37"/>
      <sheetName val="740070_37"/>
      <sheetName val="Group_Sales36"/>
      <sheetName val="MDS_Cost_Centres36"/>
      <sheetName val="Exchange_Rate35"/>
      <sheetName val="P&amp;L_INR35"/>
      <sheetName val="Notes_INR35"/>
      <sheetName val="P&amp;L_USD35"/>
      <sheetName val="Notes_USD35"/>
      <sheetName val="Monthly_PL_Details_USD35"/>
      <sheetName val="P&amp;L_USD_Cum35"/>
      <sheetName val="Notes_USD_Cum35"/>
      <sheetName val="Monthly_PL_Details35"/>
      <sheetName val="Monthly_PL_Details_Cum35"/>
      <sheetName val="Monthly_PL_Details_USD_Cum35"/>
      <sheetName val="Balance_Sheet_Details35"/>
      <sheetName val="Balance_Sheet_Details_USD35"/>
      <sheetName val="BS_USD_Workings_IFRS35"/>
      <sheetName val="Cash_Flow35"/>
      <sheetName val="Sales_Data35"/>
      <sheetName val="Testing_Summary35"/>
      <sheetName val="Finishing_Chemical35"/>
      <sheetName val="Drop_down35"/>
      <sheetName val="Customer_list35"/>
      <sheetName val="Non-Statistical_Sampling35"/>
      <sheetName val="AR_Drop_Downs35"/>
      <sheetName val="Blue_Cover35"/>
      <sheetName val="Detail_format35"/>
      <sheetName val="Cost_codes_&amp;_GL_list35"/>
      <sheetName val="Sub_Catagory35"/>
      <sheetName val="Cost_Center35"/>
      <sheetName val="IS_Mon35"/>
      <sheetName val="IS_STD35"/>
      <sheetName val="Date_Setup35"/>
      <sheetName val="Chart_of_Accounts-Cost_Centre35"/>
      <sheetName val="Merchandising_Summary35"/>
      <sheetName val="1_Communication35"/>
      <sheetName val="2_Stationary35"/>
      <sheetName val="3_CAPEX_Budget35"/>
      <sheetName val="4_Head_Count35"/>
      <sheetName val="5_Foreign_Travel35"/>
      <sheetName val="6_Customer_Entertainment35"/>
      <sheetName val="B__S_-REC35"/>
      <sheetName val="P_&amp;_L-REC35"/>
      <sheetName val="TM1_Settings35"/>
      <sheetName val="Fed_Sch_M-1_summary20"/>
      <sheetName val="PP&amp;E_200718"/>
      <sheetName val="Summary_(2)18"/>
      <sheetName val="com_DH&amp;T&amp;D_FT18"/>
      <sheetName val="OH_BD18"/>
      <sheetName val="FT_202018"/>
      <sheetName val="Project_202018"/>
      <sheetName val="MOS_Expenses18"/>
      <sheetName val="actual_expenses18"/>
      <sheetName val="Tun_202018"/>
      <sheetName val="Summary_wo_reduction18"/>
      <sheetName val="sum_$18"/>
      <sheetName val="sum_$_(2)18"/>
      <sheetName val="sum_Rs18"/>
      <sheetName val="sum_$_(3)18"/>
      <sheetName val="Working_for_the_IB18"/>
      <sheetName val="Phase_3_Savingd18"/>
      <sheetName val="snak_18"/>
      <sheetName val="2019_project18"/>
      <sheetName val="T&amp;D_202018"/>
      <sheetName val="T&amp;D_201918"/>
      <sheetName val="BUD-D_XLS36"/>
      <sheetName val="MON-PL_XLS36"/>
      <sheetName val="CUM-PL_XLS36"/>
      <sheetName val="MON-COMP_XLS36"/>
      <sheetName val="CUM-COMP_XLS36"/>
      <sheetName val="Top_Sheet36"/>
      <sheetName val="GL_Codes36"/>
      <sheetName val="Forex_Rates36"/>
      <sheetName val="Print_index36"/>
      <sheetName val="Old_index36"/>
      <sheetName val="index_to_ss36"/>
      <sheetName val="220100_(2)36"/>
      <sheetName val="220112&amp;310105_36"/>
      <sheetName val="220200__(2)36"/>
      <sheetName val="220201&amp;220301_36"/>
      <sheetName val="220305-final_(2)36"/>
      <sheetName val="230101_36"/>
      <sheetName val="230720_(2)36"/>
      <sheetName val="740070_36"/>
      <sheetName val="Group_Sales35"/>
      <sheetName val="MDS_Cost_Centres35"/>
      <sheetName val="Exchange_Rate34"/>
      <sheetName val="P&amp;L_INR34"/>
      <sheetName val="Notes_INR34"/>
      <sheetName val="P&amp;L_USD34"/>
      <sheetName val="Notes_USD34"/>
      <sheetName val="Monthly_PL_Details_USD34"/>
      <sheetName val="P&amp;L_USD_Cum34"/>
      <sheetName val="Notes_USD_Cum34"/>
      <sheetName val="Monthly_PL_Details34"/>
      <sheetName val="Monthly_PL_Details_Cum34"/>
      <sheetName val="Monthly_PL_Details_USD_Cum34"/>
      <sheetName val="Balance_Sheet_Details34"/>
      <sheetName val="Balance_Sheet_Details_USD34"/>
      <sheetName val="BS_USD_Workings_IFRS34"/>
      <sheetName val="Cash_Flow34"/>
      <sheetName val="Sales_Data34"/>
      <sheetName val="Testing_Summary34"/>
      <sheetName val="Finishing_Chemical34"/>
      <sheetName val="Drop_down34"/>
      <sheetName val="Customer_list34"/>
      <sheetName val="Non-Statistical_Sampling34"/>
      <sheetName val="AR_Drop_Downs34"/>
      <sheetName val="Blue_Cover34"/>
      <sheetName val="Detail_format34"/>
      <sheetName val="Cost_codes_&amp;_GL_list34"/>
      <sheetName val="Sub_Catagory34"/>
      <sheetName val="Cost_Center34"/>
      <sheetName val="IS_Mon34"/>
      <sheetName val="IS_STD34"/>
      <sheetName val="Date_Setup34"/>
      <sheetName val="Chart_of_Accounts-Cost_Centre34"/>
      <sheetName val="Merchandising_Summary34"/>
      <sheetName val="1_Communication34"/>
      <sheetName val="2_Stationary34"/>
      <sheetName val="3_CAPEX_Budget34"/>
      <sheetName val="4_Head_Count34"/>
      <sheetName val="5_Foreign_Travel34"/>
      <sheetName val="6_Customer_Entertainment34"/>
      <sheetName val="B__S_-REC34"/>
      <sheetName val="P_&amp;_L-REC34"/>
      <sheetName val="TM1_Settings34"/>
      <sheetName val="Fed_Sch_M-1_summary19"/>
      <sheetName val="PP&amp;E_200717"/>
      <sheetName val="Summary_(2)17"/>
      <sheetName val="com_DH&amp;T&amp;D_FT17"/>
      <sheetName val="OH_BD17"/>
      <sheetName val="FT_202017"/>
      <sheetName val="Project_202017"/>
      <sheetName val="MOS_Expenses17"/>
      <sheetName val="actual_expenses17"/>
      <sheetName val="Tun_202017"/>
      <sheetName val="Summary_wo_reduction17"/>
      <sheetName val="sum_$17"/>
      <sheetName val="sum_$_(2)17"/>
      <sheetName val="sum_Rs17"/>
      <sheetName val="sum_$_(3)17"/>
      <sheetName val="Working_for_the_IB17"/>
      <sheetName val="Phase_3_Savingd17"/>
      <sheetName val="snak_17"/>
      <sheetName val="2019_project17"/>
      <sheetName val="T&amp;D_202017"/>
      <sheetName val="T&amp;D_201917"/>
      <sheetName val="BUD-D_XLS38"/>
      <sheetName val="MON-PL_XLS38"/>
      <sheetName val="CUM-PL_XLS38"/>
      <sheetName val="MON-COMP_XLS38"/>
      <sheetName val="CUM-COMP_XLS38"/>
      <sheetName val="Top_Sheet38"/>
      <sheetName val="GL_Codes38"/>
      <sheetName val="Forex_Rates38"/>
      <sheetName val="Print_index38"/>
      <sheetName val="Old_index38"/>
      <sheetName val="index_to_ss38"/>
      <sheetName val="220100_(2)38"/>
      <sheetName val="220112&amp;310105_38"/>
      <sheetName val="220200__(2)38"/>
      <sheetName val="220201&amp;220301_38"/>
      <sheetName val="220305-final_(2)38"/>
      <sheetName val="230101_38"/>
      <sheetName val="230720_(2)38"/>
      <sheetName val="740070_38"/>
      <sheetName val="Group_Sales37"/>
      <sheetName val="MDS_Cost_Centres37"/>
      <sheetName val="Exchange_Rate36"/>
      <sheetName val="P&amp;L_INR36"/>
      <sheetName val="Notes_INR36"/>
      <sheetName val="P&amp;L_USD36"/>
      <sheetName val="Notes_USD36"/>
      <sheetName val="Monthly_PL_Details_USD36"/>
      <sheetName val="P&amp;L_USD_Cum36"/>
      <sheetName val="Notes_USD_Cum36"/>
      <sheetName val="Monthly_PL_Details36"/>
      <sheetName val="Monthly_PL_Details_Cum36"/>
      <sheetName val="Monthly_PL_Details_USD_Cum36"/>
      <sheetName val="Balance_Sheet_Details36"/>
      <sheetName val="Balance_Sheet_Details_USD36"/>
      <sheetName val="BS_USD_Workings_IFRS36"/>
      <sheetName val="Cash_Flow36"/>
      <sheetName val="Sales_Data36"/>
      <sheetName val="Testing_Summary36"/>
      <sheetName val="Finishing_Chemical36"/>
      <sheetName val="Drop_down36"/>
      <sheetName val="Customer_list36"/>
      <sheetName val="Non-Statistical_Sampling36"/>
      <sheetName val="AR_Drop_Downs36"/>
      <sheetName val="Blue_Cover36"/>
      <sheetName val="Detail_format36"/>
      <sheetName val="Cost_codes_&amp;_GL_list36"/>
      <sheetName val="Sub_Catagory36"/>
      <sheetName val="Cost_Center36"/>
      <sheetName val="IS_Mon36"/>
      <sheetName val="IS_STD36"/>
      <sheetName val="Date_Setup36"/>
      <sheetName val="Chart_of_Accounts-Cost_Centre36"/>
      <sheetName val="Merchandising_Summary36"/>
      <sheetName val="1_Communication36"/>
      <sheetName val="2_Stationary36"/>
      <sheetName val="3_CAPEX_Budget36"/>
      <sheetName val="4_Head_Count36"/>
      <sheetName val="5_Foreign_Travel36"/>
      <sheetName val="6_Customer_Entertainment36"/>
      <sheetName val="B__S_-REC36"/>
      <sheetName val="P_&amp;_L-REC36"/>
      <sheetName val="TM1_Settings36"/>
      <sheetName val="Fed_Sch_M-1_summary21"/>
      <sheetName val="PP&amp;E_200719"/>
      <sheetName val="Summary_(2)19"/>
      <sheetName val="com_DH&amp;T&amp;D_FT19"/>
      <sheetName val="OH_BD19"/>
      <sheetName val="FT_202019"/>
      <sheetName val="Project_202019"/>
      <sheetName val="MOS_Expenses19"/>
      <sheetName val="actual_expenses19"/>
      <sheetName val="Tun_202019"/>
      <sheetName val="Summary_wo_reduction19"/>
      <sheetName val="sum_$19"/>
      <sheetName val="sum_$_(2)19"/>
      <sheetName val="sum_Rs19"/>
      <sheetName val="sum_$_(3)19"/>
      <sheetName val="Working_for_the_IB19"/>
      <sheetName val="Phase_3_Savingd19"/>
      <sheetName val="snak_19"/>
      <sheetName val="2019_project19"/>
      <sheetName val="T&amp;D_202019"/>
      <sheetName val="T&amp;D_201919"/>
      <sheetName val="Sourcing_Strategy_20242"/>
      <sheetName val="advances_sal"/>
      <sheetName val="advances_sal1"/>
      <sheetName val="Sourcing_Strategy_20243"/>
      <sheetName val="advances_sal2"/>
      <sheetName val="MON-PL_XLS39"/>
      <sheetName val="CUM-PL_XLS39"/>
      <sheetName val="MON-COMP_XLS39"/>
      <sheetName val="CUM-COMP_XLS39"/>
      <sheetName val="BUD-D_XLS39"/>
      <sheetName val="Top_Sheet39"/>
      <sheetName val="GL_Codes39"/>
      <sheetName val="Forex_Rates39"/>
      <sheetName val="Print_index39"/>
      <sheetName val="Old_index39"/>
      <sheetName val="index_to_ss39"/>
      <sheetName val="220100_(2)39"/>
      <sheetName val="220112&amp;310105_39"/>
      <sheetName val="220200__(2)39"/>
      <sheetName val="220201&amp;220301_39"/>
      <sheetName val="220305-final_(2)39"/>
      <sheetName val="230101_39"/>
      <sheetName val="230720_(2)39"/>
      <sheetName val="740070_39"/>
      <sheetName val="Group_Sales38"/>
      <sheetName val="MDS_Cost_Centres38"/>
      <sheetName val="Exchange_Rate37"/>
      <sheetName val="P&amp;L_INR37"/>
      <sheetName val="Notes_INR37"/>
      <sheetName val="P&amp;L_USD37"/>
      <sheetName val="Notes_USD37"/>
      <sheetName val="Monthly_PL_Details_USD37"/>
      <sheetName val="P&amp;L_USD_Cum37"/>
      <sheetName val="Notes_USD_Cum37"/>
      <sheetName val="Monthly_PL_Details37"/>
      <sheetName val="Monthly_PL_Details_Cum37"/>
      <sheetName val="Monthly_PL_Details_USD_Cum37"/>
      <sheetName val="Balance_Sheet_Details37"/>
      <sheetName val="Balance_Sheet_Details_USD37"/>
      <sheetName val="BS_USD_Workings_IFRS37"/>
      <sheetName val="Cash_Flow37"/>
      <sheetName val="Sales_Data37"/>
      <sheetName val="Testing_Summary37"/>
      <sheetName val="Finishing_Chemical37"/>
      <sheetName val="Drop_down37"/>
      <sheetName val="Non-Statistical_Sampling37"/>
      <sheetName val="AR_Drop_Downs37"/>
      <sheetName val="Customer_list37"/>
      <sheetName val="Blue_Cover37"/>
      <sheetName val="Detail_format37"/>
      <sheetName val="IS_STD37"/>
      <sheetName val="Date_Setup37"/>
      <sheetName val="IS_Mon37"/>
      <sheetName val="Sub_Catagory37"/>
      <sheetName val="Cost_Center37"/>
      <sheetName val="Cost_codes_&amp;_GL_list37"/>
      <sheetName val="Chart_of_Accounts-Cost_Centre37"/>
      <sheetName val="Merchandising_Summary37"/>
      <sheetName val="1_Communication37"/>
      <sheetName val="2_Stationary37"/>
      <sheetName val="3_CAPEX_Budget37"/>
      <sheetName val="4_Head_Count37"/>
      <sheetName val="5_Foreign_Travel37"/>
      <sheetName val="6_Customer_Entertainment37"/>
      <sheetName val="B__S_-REC37"/>
      <sheetName val="P_&amp;_L-REC37"/>
      <sheetName val="TM1_Settings37"/>
      <sheetName val="Fed_Sch_M-1_summary22"/>
      <sheetName val="Sourcing_Strategy_20244"/>
      <sheetName val="advances_sal3"/>
      <sheetName val="MON-PL_XLS40"/>
      <sheetName val="CUM-PL_XLS40"/>
      <sheetName val="MON-COMP_XLS40"/>
      <sheetName val="CUM-COMP_XLS40"/>
      <sheetName val="BUD-D_XLS40"/>
      <sheetName val="Top_Sheet40"/>
      <sheetName val="GL_Codes40"/>
      <sheetName val="Forex_Rates40"/>
      <sheetName val="Print_index40"/>
      <sheetName val="Old_index40"/>
      <sheetName val="index_to_ss40"/>
      <sheetName val="220100_(2)40"/>
      <sheetName val="220112&amp;310105_40"/>
      <sheetName val="220200__(2)40"/>
      <sheetName val="220201&amp;220301_40"/>
      <sheetName val="220305-final_(2)40"/>
      <sheetName val="230101_40"/>
      <sheetName val="230720_(2)40"/>
      <sheetName val="740070_40"/>
      <sheetName val="Group_Sales39"/>
      <sheetName val="MDS_Cost_Centres39"/>
      <sheetName val="Exchange_Rate38"/>
      <sheetName val="P&amp;L_INR38"/>
      <sheetName val="Notes_INR38"/>
      <sheetName val="P&amp;L_USD38"/>
      <sheetName val="Notes_USD38"/>
      <sheetName val="Monthly_PL_Details_USD38"/>
      <sheetName val="P&amp;L_USD_Cum38"/>
      <sheetName val="Notes_USD_Cum38"/>
      <sheetName val="Monthly_PL_Details38"/>
      <sheetName val="Monthly_PL_Details_Cum38"/>
      <sheetName val="Monthly_PL_Details_USD_Cum38"/>
      <sheetName val="Balance_Sheet_Details38"/>
      <sheetName val="Balance_Sheet_Details_USD38"/>
      <sheetName val="BS_USD_Workings_IFRS38"/>
      <sheetName val="Cash_Flow38"/>
      <sheetName val="Sales_Data38"/>
      <sheetName val="Testing_Summary38"/>
      <sheetName val="Finishing_Chemical38"/>
      <sheetName val="Drop_down38"/>
      <sheetName val="Customer_list38"/>
      <sheetName val="Non-Statistical_Sampling38"/>
      <sheetName val="AR_Drop_Downs38"/>
      <sheetName val="Blue_Cover38"/>
      <sheetName val="Detail_format38"/>
      <sheetName val="B__S_-REC38"/>
      <sheetName val="P_&amp;_L-REC38"/>
      <sheetName val="TM1_Settings38"/>
      <sheetName val="IS_STD38"/>
      <sheetName val="Date_Setup38"/>
      <sheetName val="IS_Mon38"/>
      <sheetName val="Cost_codes_&amp;_GL_list38"/>
      <sheetName val="Sub_Catagory38"/>
      <sheetName val="Cost_Center38"/>
      <sheetName val="Chart_of_Accounts-Cost_Centre38"/>
      <sheetName val="Merchandising_Summary38"/>
      <sheetName val="1_Communication38"/>
      <sheetName val="2_Stationary38"/>
      <sheetName val="3_CAPEX_Budget38"/>
      <sheetName val="4_Head_Count38"/>
      <sheetName val="5_Foreign_Travel38"/>
      <sheetName val="6_Customer_Entertainment38"/>
      <sheetName val="Fed_Sch_M-1_summary23"/>
      <sheetName val="PP&amp;E_200720"/>
      <sheetName val="Summary_(2)20"/>
      <sheetName val="com_DH&amp;T&amp;D_FT20"/>
      <sheetName val="OH_BD20"/>
      <sheetName val="FT_202020"/>
      <sheetName val="Project_202020"/>
      <sheetName val="MOS_Expenses20"/>
      <sheetName val="actual_expenses20"/>
      <sheetName val="Tun_202020"/>
      <sheetName val="Summary_wo_reduction20"/>
      <sheetName val="sum_$20"/>
      <sheetName val="sum_$_(2)20"/>
      <sheetName val="sum_Rs20"/>
      <sheetName val="sum_$_(3)20"/>
      <sheetName val="Working_for_the_IB20"/>
      <sheetName val="Phase_3_Savingd20"/>
      <sheetName val="snak_20"/>
      <sheetName val="2019_project20"/>
      <sheetName val="T&amp;D_202020"/>
      <sheetName val="T&amp;D_201920"/>
      <sheetName val="Sourcing_Strategy_20245"/>
      <sheetName val="advances_sal4"/>
      <sheetName val="MON-PL_XLS41"/>
      <sheetName val="CUM-PL_XLS41"/>
      <sheetName val="MON-COMP_XLS41"/>
      <sheetName val="CUM-COMP_XLS41"/>
      <sheetName val="BUD-D_XLS41"/>
      <sheetName val="Top_Sheet41"/>
      <sheetName val="GL_Codes41"/>
      <sheetName val="Forex_Rates41"/>
      <sheetName val="Print_index41"/>
      <sheetName val="Old_index41"/>
      <sheetName val="index_to_ss41"/>
      <sheetName val="220100_(2)41"/>
      <sheetName val="220112&amp;310105_41"/>
      <sheetName val="220200__(2)41"/>
      <sheetName val="220201&amp;220301_41"/>
      <sheetName val="220305-final_(2)41"/>
      <sheetName val="230101_41"/>
      <sheetName val="230720_(2)41"/>
      <sheetName val="740070_41"/>
      <sheetName val="Group_Sales40"/>
      <sheetName val="MDS_Cost_Centres40"/>
      <sheetName val="Exchange_Rate39"/>
      <sheetName val="P&amp;L_INR39"/>
      <sheetName val="Notes_INR39"/>
      <sheetName val="P&amp;L_USD39"/>
      <sheetName val="Notes_USD39"/>
      <sheetName val="Monthly_PL_Details_USD39"/>
      <sheetName val="P&amp;L_USD_Cum39"/>
      <sheetName val="Notes_USD_Cum39"/>
      <sheetName val="Monthly_PL_Details39"/>
      <sheetName val="Monthly_PL_Details_Cum39"/>
      <sheetName val="Monthly_PL_Details_USD_Cum39"/>
      <sheetName val="Balance_Sheet_Details39"/>
      <sheetName val="Balance_Sheet_Details_USD39"/>
      <sheetName val="BS_USD_Workings_IFRS39"/>
      <sheetName val="Cash_Flow39"/>
      <sheetName val="Sales_Data39"/>
      <sheetName val="Testing_Summary39"/>
      <sheetName val="Finishing_Chemical39"/>
      <sheetName val="Drop_down39"/>
      <sheetName val="Non-Statistical_Sampling39"/>
      <sheetName val="AR_Drop_Downs39"/>
      <sheetName val="Customer_list39"/>
      <sheetName val="Blue_Cover39"/>
      <sheetName val="Detail_format39"/>
      <sheetName val="IS_STD39"/>
      <sheetName val="Date_Setup39"/>
      <sheetName val="IS_Mon39"/>
      <sheetName val="Sub_Catagory39"/>
      <sheetName val="Cost_Center39"/>
      <sheetName val="Cost_codes_&amp;_GL_list39"/>
      <sheetName val="Chart_of_Accounts-Cost_Centre39"/>
      <sheetName val="Merchandising_Summary39"/>
      <sheetName val="1_Communication39"/>
      <sheetName val="2_Stationary39"/>
      <sheetName val="3_CAPEX_Budget39"/>
      <sheetName val="4_Head_Count39"/>
      <sheetName val="5_Foreign_Travel39"/>
      <sheetName val="6_Customer_Entertainment39"/>
      <sheetName val="B__S_-REC39"/>
      <sheetName val="P_&amp;_L-REC39"/>
      <sheetName val="TM1_Settings39"/>
      <sheetName val="Fed_Sch_M-1_summary24"/>
      <sheetName val="PP&amp;E_200721"/>
      <sheetName val="Summary_(2)21"/>
      <sheetName val="com_DH&amp;T&amp;D_FT21"/>
      <sheetName val="OH_BD21"/>
      <sheetName val="FT_202021"/>
      <sheetName val="Project_202021"/>
      <sheetName val="MOS_Expenses21"/>
      <sheetName val="actual_expenses21"/>
      <sheetName val="Tun_202021"/>
      <sheetName val="Summary_wo_reduction21"/>
      <sheetName val="sum_$21"/>
      <sheetName val="sum_$_(2)21"/>
      <sheetName val="sum_Rs21"/>
      <sheetName val="sum_$_(3)21"/>
      <sheetName val="Working_for_the_IB21"/>
      <sheetName val="Phase_3_Savingd21"/>
      <sheetName val="snak_21"/>
      <sheetName val="2019_project21"/>
      <sheetName val="T&amp;D_202021"/>
      <sheetName val="T&amp;D_201921"/>
      <sheetName val="Sourcing_Strategy_20246"/>
      <sheetName val="advances_sal5"/>
      <sheetName val="MON-PL_XLS42"/>
      <sheetName val="CUM-PL_XLS42"/>
      <sheetName val="MON-COMP_XLS42"/>
      <sheetName val="CUM-COMP_XLS42"/>
      <sheetName val="BUD-D_XLS42"/>
      <sheetName val="Top_Sheet42"/>
      <sheetName val="GL_Codes42"/>
      <sheetName val="Forex_Rates42"/>
      <sheetName val="Print_index42"/>
      <sheetName val="Old_index42"/>
      <sheetName val="index_to_ss42"/>
      <sheetName val="220100_(2)42"/>
      <sheetName val="220112&amp;310105_42"/>
      <sheetName val="220200__(2)42"/>
      <sheetName val="220201&amp;220301_42"/>
      <sheetName val="220305-final_(2)42"/>
      <sheetName val="230101_42"/>
      <sheetName val="230720_(2)42"/>
      <sheetName val="740070_42"/>
      <sheetName val="Group_Sales41"/>
      <sheetName val="MDS_Cost_Centres41"/>
      <sheetName val="Exchange_Rate40"/>
      <sheetName val="P&amp;L_INR40"/>
      <sheetName val="Notes_INR40"/>
      <sheetName val="P&amp;L_USD40"/>
      <sheetName val="Notes_USD40"/>
      <sheetName val="Monthly_PL_Details_USD40"/>
      <sheetName val="P&amp;L_USD_Cum40"/>
      <sheetName val="Notes_USD_Cum40"/>
      <sheetName val="Monthly_PL_Details40"/>
      <sheetName val="Monthly_PL_Details_Cum40"/>
      <sheetName val="Monthly_PL_Details_USD_Cum40"/>
      <sheetName val="Balance_Sheet_Details40"/>
      <sheetName val="Balance_Sheet_Details_USD40"/>
      <sheetName val="BS_USD_Workings_IFRS40"/>
      <sheetName val="Cash_Flow40"/>
      <sheetName val="Sales_Data40"/>
      <sheetName val="Testing_Summary40"/>
      <sheetName val="Finishing_Chemical40"/>
      <sheetName val="Drop_down40"/>
      <sheetName val="Customer_list40"/>
      <sheetName val="Non-Statistical_Sampling40"/>
      <sheetName val="AR_Drop_Downs40"/>
      <sheetName val="Blue_Cover40"/>
      <sheetName val="Detail_format40"/>
      <sheetName val="B__S_-REC40"/>
      <sheetName val="P_&amp;_L-REC40"/>
      <sheetName val="TM1_Settings40"/>
      <sheetName val="IS_STD40"/>
      <sheetName val="Date_Setup40"/>
      <sheetName val="IS_Mon40"/>
      <sheetName val="Cost_codes_&amp;_GL_list40"/>
      <sheetName val="Sub_Catagory40"/>
      <sheetName val="Cost_Center40"/>
      <sheetName val="Chart_of_Accounts-Cost_Centre40"/>
      <sheetName val="Merchandising_Summary40"/>
      <sheetName val="1_Communication40"/>
      <sheetName val="2_Stationary40"/>
      <sheetName val="3_CAPEX_Budget40"/>
      <sheetName val="4_Head_Count40"/>
      <sheetName val="5_Foreign_Travel40"/>
      <sheetName val="6_Customer_Entertainment40"/>
      <sheetName val="Fed_Sch_M-1_summary25"/>
      <sheetName val="Assumptions"/>
      <sheetName val="Sheet Index"/>
      <sheetName val="Capacity Plan"/>
      <sheetName val="JUNE_96"/>
      <sheetName val="Apr"/>
      <sheetName val="Aug"/>
      <sheetName val="Dec"/>
      <sheetName val="Feb"/>
      <sheetName val="Jan"/>
      <sheetName val="Jul"/>
      <sheetName val="Mar"/>
      <sheetName val="Nov"/>
      <sheetName val="Oct"/>
      <sheetName val="Sep"/>
      <sheetName val="Process"/>
      <sheetName val="#REF"/>
      <sheetName val="MAS TS Expenses"/>
      <sheetName val="2021 proposal"/>
      <sheetName val="plant simulation summary"/>
      <sheetName val="New"/>
      <sheetName val="Old"/>
      <sheetName val="cal"/>
      <sheetName val="2022 Proposal Repeat"/>
      <sheetName val="2022 Proposal New"/>
      <sheetName val="General"/>
      <sheetName val="Sheet1 (3)"/>
      <sheetName val="qa20a"/>
      <sheetName val="Sheet_Index"/>
      <sheetName val="Capacity_Plan"/>
      <sheetName val="MAS_TS_Expenses"/>
      <sheetName val="Working"/>
      <sheetName val="BUD-D_XLS43"/>
      <sheetName val="MON-PL_XLS43"/>
      <sheetName val="CUM-PL_XLS43"/>
      <sheetName val="MON-COMP_XLS43"/>
      <sheetName val="CUM-COMP_XLS43"/>
      <sheetName val="Top_Sheet43"/>
      <sheetName val="GL_Codes43"/>
      <sheetName val="Forex_Rates43"/>
      <sheetName val="Print_index43"/>
      <sheetName val="Old_index43"/>
      <sheetName val="index_to_ss43"/>
      <sheetName val="220100_(2)43"/>
      <sheetName val="220112&amp;310105_43"/>
      <sheetName val="220200__(2)43"/>
      <sheetName val="220201&amp;220301_43"/>
      <sheetName val="220305-final_(2)43"/>
      <sheetName val="230101_43"/>
      <sheetName val="230720_(2)43"/>
      <sheetName val="740070_43"/>
      <sheetName val="Group_Sales42"/>
      <sheetName val="MDS_Cost_Centres42"/>
      <sheetName val="Exchange_Rate41"/>
      <sheetName val="P&amp;L_INR41"/>
      <sheetName val="Notes_INR41"/>
      <sheetName val="P&amp;L_USD41"/>
      <sheetName val="Notes_USD41"/>
      <sheetName val="Monthly_PL_Details_USD41"/>
      <sheetName val="P&amp;L_USD_Cum41"/>
      <sheetName val="Notes_USD_Cum41"/>
      <sheetName val="Monthly_PL_Details41"/>
      <sheetName val="Monthly_PL_Details_Cum41"/>
      <sheetName val="Monthly_PL_Details_USD_Cum41"/>
      <sheetName val="Balance_Sheet_Details41"/>
      <sheetName val="Balance_Sheet_Details_USD41"/>
      <sheetName val="BS_USD_Workings_IFRS41"/>
      <sheetName val="Cash_Flow41"/>
      <sheetName val="Sales_Data41"/>
      <sheetName val="Testing_Summary41"/>
      <sheetName val="Finishing_Chemical41"/>
      <sheetName val="Drop_down41"/>
      <sheetName val="Customer_list41"/>
      <sheetName val="Non-Statistical_Sampling41"/>
      <sheetName val="AR_Drop_Downs41"/>
      <sheetName val="Blue_Cover41"/>
      <sheetName val="Detail_format41"/>
      <sheetName val="Sub_Catagory41"/>
      <sheetName val="Cost_Center41"/>
      <sheetName val="Cost_codes_&amp;_GL_list41"/>
      <sheetName val="IS_Mon41"/>
      <sheetName val="IS_STD41"/>
      <sheetName val="Date_Setup41"/>
      <sheetName val="B__S_-REC41"/>
      <sheetName val="P_&amp;_L-REC41"/>
      <sheetName val="TM1_Settings41"/>
      <sheetName val="Chart_of_Accounts-Cost_Centre41"/>
      <sheetName val="Merchandising_Summary41"/>
      <sheetName val="1_Communication41"/>
      <sheetName val="2_Stationary41"/>
      <sheetName val="3_CAPEX_Budget41"/>
      <sheetName val="4_Head_Count41"/>
      <sheetName val="5_Foreign_Travel41"/>
      <sheetName val="6_Customer_Entertainment41"/>
      <sheetName val="Fed_Sch_M-1_summary26"/>
      <sheetName val="PP&amp;E_200722"/>
      <sheetName val="Summary_(2)22"/>
      <sheetName val="com_DH&amp;T&amp;D_FT22"/>
      <sheetName val="OH_BD22"/>
      <sheetName val="FT_202022"/>
      <sheetName val="Project_202022"/>
      <sheetName val="MOS_Expenses22"/>
      <sheetName val="actual_expenses22"/>
      <sheetName val="Tun_202022"/>
      <sheetName val="Summary_wo_reduction22"/>
      <sheetName val="sum_$22"/>
      <sheetName val="sum_$_(2)22"/>
      <sheetName val="sum_Rs22"/>
      <sheetName val="sum_$_(3)22"/>
      <sheetName val="Working_for_the_IB22"/>
      <sheetName val="Phase_3_Savingd22"/>
      <sheetName val="snak_22"/>
      <sheetName val="2019_project22"/>
      <sheetName val="T&amp;D_202022"/>
      <sheetName val="T&amp;D_201922"/>
      <sheetName val="Sourcing_Strategy_20247"/>
      <sheetName val="advances_sal6"/>
      <sheetName val="2021_proposal"/>
      <sheetName val="plant_simulation_summary"/>
      <sheetName val="2022_Proposal_Repeat"/>
      <sheetName val="2022_Proposal_New"/>
      <sheetName val="Sheet1_(3)"/>
      <sheetName val="2021_proposal1"/>
      <sheetName val="plant_simulation_summary1"/>
      <sheetName val="2022_Proposal_Repeat1"/>
      <sheetName val="2022_Proposal_New1"/>
      <sheetName val="cap"/>
      <sheetName val="sales budget"/>
      <sheetName val="CPT"/>
      <sheetName val="CF Summary"/>
      <sheetName val="P&amp;L Summary"/>
      <sheetName val="P&amp;L Best Case"/>
      <sheetName val="Capacity"/>
      <sheetName val="P&amp;L H2 Improved Scanario"/>
      <sheetName val="Trade Debtors"/>
      <sheetName val="Current Liabilities"/>
      <sheetName val="Balance Sheet - 2022"/>
      <sheetName val="sales_budget"/>
      <sheetName val="CF_Summary"/>
      <sheetName val="P&amp;L_Summary"/>
      <sheetName val="P&amp;L_Best_Case"/>
      <sheetName val="P&amp;L_H2_Improved_Scanario"/>
      <sheetName val="Trade_Debtors"/>
      <sheetName val="Current_Liabilities"/>
      <sheetName val="Balance_Sheet_-_2022"/>
      <sheetName val="MON-PL_XLS44"/>
      <sheetName val="CUM-PL_XLS44"/>
      <sheetName val="MON-COMP_XLS44"/>
      <sheetName val="CUM-COMP_XLS44"/>
      <sheetName val="BUD-D_XLS44"/>
      <sheetName val="Top_Sheet44"/>
      <sheetName val="GL_Codes44"/>
      <sheetName val="Forex_Rates44"/>
      <sheetName val="Print_index44"/>
      <sheetName val="Old_index44"/>
      <sheetName val="index_to_ss44"/>
      <sheetName val="220100_(2)44"/>
      <sheetName val="220112&amp;310105_44"/>
      <sheetName val="220200__(2)44"/>
      <sheetName val="220201&amp;220301_44"/>
      <sheetName val="220305-final_(2)44"/>
      <sheetName val="230101_44"/>
      <sheetName val="230720_(2)44"/>
      <sheetName val="740070_44"/>
      <sheetName val="Group_Sales43"/>
      <sheetName val="MDS_Cost_Centres43"/>
      <sheetName val="Exchange_Rate42"/>
      <sheetName val="P&amp;L_INR42"/>
      <sheetName val="Notes_INR42"/>
      <sheetName val="P&amp;L_USD42"/>
      <sheetName val="Notes_USD42"/>
      <sheetName val="Monthly_PL_Details_USD42"/>
      <sheetName val="P&amp;L_USD_Cum42"/>
      <sheetName val="Notes_USD_Cum42"/>
      <sheetName val="Monthly_PL_Details42"/>
      <sheetName val="Monthly_PL_Details_Cum42"/>
      <sheetName val="Monthly_PL_Details_USD_Cum42"/>
      <sheetName val="Balance_Sheet_Details42"/>
      <sheetName val="Balance_Sheet_Details_USD42"/>
      <sheetName val="BS_USD_Workings_IFRS42"/>
      <sheetName val="Cash_Flow42"/>
      <sheetName val="Sales_Data42"/>
      <sheetName val="Testing_Summary42"/>
      <sheetName val="Finishing_Chemical42"/>
      <sheetName val="Drop_down42"/>
      <sheetName val="Customer_list42"/>
      <sheetName val="Non-Statistical_Sampling42"/>
      <sheetName val="AR_Drop_Downs42"/>
      <sheetName val="Blue_Cover42"/>
      <sheetName val="Sub_Catagory42"/>
      <sheetName val="Cost_Center42"/>
      <sheetName val="IS_Mon42"/>
      <sheetName val="IS_STD42"/>
      <sheetName val="Date_Setup42"/>
      <sheetName val="Detail_format42"/>
      <sheetName val="Cost_codes_&amp;_GL_list42"/>
      <sheetName val="Chart_of_Accounts-Cost_Centre42"/>
      <sheetName val="Merchandising_Summary42"/>
      <sheetName val="1_Communication42"/>
      <sheetName val="2_Stationary42"/>
      <sheetName val="3_CAPEX_Budget42"/>
      <sheetName val="4_Head_Count42"/>
      <sheetName val="5_Foreign_Travel42"/>
      <sheetName val="6_Customer_Entertainment42"/>
      <sheetName val="B__S_-REC42"/>
      <sheetName val="P_&amp;_L-REC42"/>
      <sheetName val="TM1_Settings42"/>
      <sheetName val="Fed_Sch_M-1_summary27"/>
      <sheetName val="PP&amp;E_200723"/>
      <sheetName val="Summary_(2)23"/>
      <sheetName val="com_DH&amp;T&amp;D_FT23"/>
      <sheetName val="OH_BD23"/>
      <sheetName val="FT_202023"/>
      <sheetName val="Project_202023"/>
      <sheetName val="MOS_Expenses23"/>
      <sheetName val="actual_expenses23"/>
      <sheetName val="Tun_202023"/>
      <sheetName val="Summary_wo_reduction23"/>
      <sheetName val="sum_$23"/>
      <sheetName val="sum_$_(2)23"/>
      <sheetName val="sum_Rs23"/>
      <sheetName val="sum_$_(3)23"/>
      <sheetName val="Working_for_the_IB23"/>
      <sheetName val="Phase_3_Savingd23"/>
      <sheetName val="snak_23"/>
      <sheetName val="2019_project23"/>
      <sheetName val="T&amp;D_202023"/>
      <sheetName val="T&amp;D_201923"/>
      <sheetName val="Sourcing_Strategy_20248"/>
      <sheetName val="advances_sal7"/>
      <sheetName val="2021_proposal2"/>
      <sheetName val="plant_simulation_summary2"/>
      <sheetName val="2022_Proposal_Repeat2"/>
      <sheetName val="2022_Proposal_New2"/>
      <sheetName val="Sheet1_(3)1"/>
      <sheetName val="Sheet_Index1"/>
      <sheetName val="Capacity_Plan1"/>
      <sheetName val="MAS_TS_Expenses1"/>
      <sheetName val="GROUP CF"/>
      <sheetName val="Tax"/>
      <sheetName val="tb310310"/>
      <sheetName val=" IBPL0001"/>
      <sheetName val="Debit Adj"/>
      <sheetName val="_IBPL0001"/>
      <sheetName val="Ld_Lcy"/>
    </sheetNames>
    <sheetDataSet>
      <sheetData sheetId="0" refreshError="1"/>
      <sheetData sheetId="1" refreshError="1"/>
      <sheetData sheetId="2" refreshError="1"/>
      <sheetData sheetId="3" refreshError="1"/>
      <sheetData sheetId="4" refreshError="1">
        <row r="2">
          <cell r="B2" t="str">
            <v xml:space="preserve">STYLE </v>
          </cell>
        </row>
        <row r="3">
          <cell r="BJ3">
            <v>0</v>
          </cell>
          <cell r="BK3">
            <v>0</v>
          </cell>
          <cell r="BL3">
            <v>0</v>
          </cell>
          <cell r="BM3">
            <v>0</v>
          </cell>
          <cell r="BN3">
            <v>0</v>
          </cell>
          <cell r="BO3">
            <v>0</v>
          </cell>
          <cell r="BP3">
            <v>0</v>
          </cell>
          <cell r="BQ3">
            <v>0</v>
          </cell>
          <cell r="BR3">
            <v>0</v>
          </cell>
          <cell r="BS3" t="str">
            <v>FOR THE MONTH ENDED JULY 1994</v>
          </cell>
        </row>
        <row r="4">
          <cell r="BJ4">
            <v>0</v>
          </cell>
          <cell r="BK4">
            <v>0</v>
          </cell>
          <cell r="BL4">
            <v>0</v>
          </cell>
          <cell r="BM4">
            <v>0</v>
          </cell>
          <cell r="BN4">
            <v>0</v>
          </cell>
          <cell r="BO4">
            <v>0</v>
          </cell>
          <cell r="BP4">
            <v>0</v>
          </cell>
          <cell r="BQ4">
            <v>0</v>
          </cell>
          <cell r="BR4" t="str">
            <v>Run Date:</v>
          </cell>
          <cell r="BS4">
            <v>35268.702116898145</v>
          </cell>
        </row>
        <row r="5">
          <cell r="BJ5" t="str">
            <v>Total</v>
          </cell>
          <cell r="BK5" t="str">
            <v>Purchasing</v>
          </cell>
          <cell r="BL5" t="str">
            <v>Production</v>
          </cell>
          <cell r="BM5" t="str">
            <v>Warehousing</v>
          </cell>
          <cell r="BN5" t="str">
            <v>Mgmt/Admin</v>
          </cell>
          <cell r="BO5" t="str">
            <v>Finance</v>
          </cell>
          <cell r="BP5" t="str">
            <v>Export</v>
          </cell>
          <cell r="BQ5" t="str">
            <v>Shipping</v>
          </cell>
          <cell r="BR5" t="str">
            <v>others</v>
          </cell>
          <cell r="BS5" t="str">
            <v>Building</v>
          </cell>
        </row>
        <row r="6">
          <cell r="BJ6">
            <v>0</v>
          </cell>
          <cell r="BK6">
            <v>0</v>
          </cell>
          <cell r="BL6">
            <v>0</v>
          </cell>
          <cell r="BM6">
            <v>0</v>
          </cell>
          <cell r="BN6">
            <v>0</v>
          </cell>
          <cell r="BO6">
            <v>0</v>
          </cell>
          <cell r="BP6">
            <v>0</v>
          </cell>
          <cell r="BQ6">
            <v>0</v>
          </cell>
          <cell r="BR6">
            <v>0</v>
          </cell>
          <cell r="BS6">
            <v>0</v>
          </cell>
        </row>
        <row r="7">
          <cell r="BJ7">
            <v>0</v>
          </cell>
          <cell r="BK7">
            <v>0</v>
          </cell>
          <cell r="BL7">
            <v>0</v>
          </cell>
          <cell r="BM7">
            <v>0</v>
          </cell>
          <cell r="BN7">
            <v>0</v>
          </cell>
          <cell r="BO7">
            <v>0</v>
          </cell>
          <cell r="BP7">
            <v>0</v>
          </cell>
          <cell r="BQ7">
            <v>0</v>
          </cell>
          <cell r="BR7">
            <v>0</v>
          </cell>
          <cell r="BS7">
            <v>0</v>
          </cell>
        </row>
        <row r="8">
          <cell r="BJ8">
            <v>0</v>
          </cell>
          <cell r="BK8">
            <v>0</v>
          </cell>
          <cell r="BL8">
            <v>0</v>
          </cell>
          <cell r="BM8">
            <v>0</v>
          </cell>
          <cell r="BN8">
            <v>0</v>
          </cell>
          <cell r="BO8">
            <v>0</v>
          </cell>
          <cell r="BP8">
            <v>0</v>
          </cell>
          <cell r="BQ8">
            <v>0</v>
          </cell>
          <cell r="BR8">
            <v>0</v>
          </cell>
          <cell r="BS8">
            <v>0</v>
          </cell>
        </row>
        <row r="9">
          <cell r="BJ9">
            <v>0</v>
          </cell>
          <cell r="BK9">
            <v>0</v>
          </cell>
          <cell r="BL9">
            <v>0</v>
          </cell>
          <cell r="BM9">
            <v>0</v>
          </cell>
          <cell r="BN9">
            <v>0</v>
          </cell>
          <cell r="BO9">
            <v>0</v>
          </cell>
          <cell r="BP9">
            <v>0</v>
          </cell>
          <cell r="BQ9">
            <v>0</v>
          </cell>
          <cell r="BR9">
            <v>0</v>
          </cell>
          <cell r="BS9">
            <v>0</v>
          </cell>
        </row>
        <row r="10">
          <cell r="BJ10">
            <v>0</v>
          </cell>
          <cell r="BK10">
            <v>0</v>
          </cell>
          <cell r="BL10">
            <v>0</v>
          </cell>
          <cell r="BM10">
            <v>0</v>
          </cell>
          <cell r="BN10">
            <v>0</v>
          </cell>
          <cell r="BO10">
            <v>0</v>
          </cell>
          <cell r="BP10">
            <v>0</v>
          </cell>
          <cell r="BQ10">
            <v>0</v>
          </cell>
          <cell r="BR10">
            <v>0</v>
          </cell>
          <cell r="BS10">
            <v>0</v>
          </cell>
        </row>
        <row r="11">
          <cell r="BJ11">
            <v>0</v>
          </cell>
          <cell r="BK11">
            <v>0</v>
          </cell>
          <cell r="BL11">
            <v>0</v>
          </cell>
          <cell r="BM11">
            <v>0</v>
          </cell>
          <cell r="BN11">
            <v>0</v>
          </cell>
          <cell r="BO11">
            <v>0</v>
          </cell>
          <cell r="BP11">
            <v>0</v>
          </cell>
          <cell r="BQ11">
            <v>0</v>
          </cell>
          <cell r="BR11">
            <v>0</v>
          </cell>
          <cell r="BS11">
            <v>0</v>
          </cell>
        </row>
        <row r="12">
          <cell r="BJ12">
            <v>0</v>
          </cell>
          <cell r="BK12">
            <v>0</v>
          </cell>
          <cell r="BL12">
            <v>0</v>
          </cell>
          <cell r="BM12">
            <v>0</v>
          </cell>
          <cell r="BN12">
            <v>0</v>
          </cell>
          <cell r="BO12">
            <v>0</v>
          </cell>
          <cell r="BP12">
            <v>0</v>
          </cell>
          <cell r="BQ12">
            <v>0</v>
          </cell>
          <cell r="BR12">
            <v>0</v>
          </cell>
          <cell r="BS12">
            <v>0</v>
          </cell>
        </row>
        <row r="13">
          <cell r="BJ13">
            <v>0</v>
          </cell>
          <cell r="BK13">
            <v>0</v>
          </cell>
          <cell r="BL13">
            <v>0</v>
          </cell>
          <cell r="BM13">
            <v>0</v>
          </cell>
          <cell r="BN13">
            <v>0</v>
          </cell>
          <cell r="BO13">
            <v>0</v>
          </cell>
          <cell r="BP13">
            <v>0</v>
          </cell>
          <cell r="BQ13">
            <v>0</v>
          </cell>
          <cell r="BR13">
            <v>0</v>
          </cell>
          <cell r="BS13">
            <v>0</v>
          </cell>
        </row>
        <row r="14">
          <cell r="BJ14">
            <v>0</v>
          </cell>
          <cell r="BK14">
            <v>0</v>
          </cell>
          <cell r="BL14">
            <v>0</v>
          </cell>
          <cell r="BM14">
            <v>0</v>
          </cell>
          <cell r="BN14">
            <v>0</v>
          </cell>
          <cell r="BO14">
            <v>0</v>
          </cell>
          <cell r="BP14">
            <v>0</v>
          </cell>
          <cell r="BQ14">
            <v>0</v>
          </cell>
          <cell r="BR14">
            <v>0</v>
          </cell>
          <cell r="BS14">
            <v>0</v>
          </cell>
        </row>
        <row r="15">
          <cell r="BJ15">
            <v>0</v>
          </cell>
          <cell r="BK15">
            <v>0</v>
          </cell>
          <cell r="BL15">
            <v>0</v>
          </cell>
          <cell r="BM15">
            <v>0</v>
          </cell>
          <cell r="BN15">
            <v>0</v>
          </cell>
          <cell r="BO15">
            <v>0</v>
          </cell>
          <cell r="BP15">
            <v>0</v>
          </cell>
          <cell r="BQ15">
            <v>0</v>
          </cell>
          <cell r="BR15">
            <v>0</v>
          </cell>
          <cell r="BS15">
            <v>0</v>
          </cell>
        </row>
        <row r="16">
          <cell r="BJ16">
            <v>0</v>
          </cell>
          <cell r="BK16">
            <v>0</v>
          </cell>
          <cell r="BL16">
            <v>0</v>
          </cell>
          <cell r="BM16">
            <v>0</v>
          </cell>
          <cell r="BN16">
            <v>0</v>
          </cell>
          <cell r="BO16">
            <v>0</v>
          </cell>
          <cell r="BP16">
            <v>0</v>
          </cell>
          <cell r="BQ16">
            <v>0</v>
          </cell>
          <cell r="BR16">
            <v>0</v>
          </cell>
          <cell r="BS16">
            <v>0</v>
          </cell>
        </row>
        <row r="17">
          <cell r="BJ17">
            <v>0</v>
          </cell>
          <cell r="BK17">
            <v>0</v>
          </cell>
          <cell r="BL17">
            <v>0</v>
          </cell>
          <cell r="BM17">
            <v>0</v>
          </cell>
          <cell r="BN17">
            <v>0</v>
          </cell>
          <cell r="BO17">
            <v>0</v>
          </cell>
          <cell r="BP17">
            <v>0</v>
          </cell>
          <cell r="BQ17">
            <v>0</v>
          </cell>
          <cell r="BR17">
            <v>0</v>
          </cell>
          <cell r="BS17">
            <v>0</v>
          </cell>
        </row>
        <row r="18">
          <cell r="BJ18">
            <v>0</v>
          </cell>
          <cell r="BK18">
            <v>0</v>
          </cell>
          <cell r="BL18">
            <v>0</v>
          </cell>
          <cell r="BM18">
            <v>0</v>
          </cell>
          <cell r="BN18">
            <v>0</v>
          </cell>
          <cell r="BO18">
            <v>0</v>
          </cell>
          <cell r="BP18">
            <v>0</v>
          </cell>
          <cell r="BQ18">
            <v>0</v>
          </cell>
          <cell r="BR18">
            <v>0</v>
          </cell>
          <cell r="BS18">
            <v>0</v>
          </cell>
        </row>
        <row r="19">
          <cell r="BJ19">
            <v>0</v>
          </cell>
          <cell r="BK19">
            <v>0</v>
          </cell>
          <cell r="BL19">
            <v>0</v>
          </cell>
          <cell r="BM19">
            <v>0</v>
          </cell>
          <cell r="BN19">
            <v>0</v>
          </cell>
          <cell r="BO19">
            <v>0</v>
          </cell>
          <cell r="BP19">
            <v>0</v>
          </cell>
          <cell r="BQ19">
            <v>0</v>
          </cell>
          <cell r="BR19">
            <v>0</v>
          </cell>
          <cell r="BS19">
            <v>0</v>
          </cell>
        </row>
        <row r="20">
          <cell r="BJ20">
            <v>0</v>
          </cell>
          <cell r="BK20">
            <v>0</v>
          </cell>
          <cell r="BL20">
            <v>0</v>
          </cell>
          <cell r="BM20">
            <v>0</v>
          </cell>
          <cell r="BN20">
            <v>0</v>
          </cell>
          <cell r="BO20">
            <v>0</v>
          </cell>
          <cell r="BP20">
            <v>0</v>
          </cell>
          <cell r="BQ20">
            <v>0</v>
          </cell>
          <cell r="BR20">
            <v>0</v>
          </cell>
          <cell r="BS20">
            <v>0</v>
          </cell>
        </row>
        <row r="21">
          <cell r="BJ21">
            <v>0</v>
          </cell>
          <cell r="BK21">
            <v>0</v>
          </cell>
          <cell r="BL21">
            <v>0</v>
          </cell>
          <cell r="BM21">
            <v>0</v>
          </cell>
          <cell r="BN21">
            <v>0</v>
          </cell>
          <cell r="BO21">
            <v>0</v>
          </cell>
          <cell r="BP21">
            <v>0</v>
          </cell>
          <cell r="BQ21">
            <v>0</v>
          </cell>
          <cell r="BR21">
            <v>0</v>
          </cell>
          <cell r="BS21">
            <v>0</v>
          </cell>
        </row>
        <row r="22">
          <cell r="BJ22">
            <v>0</v>
          </cell>
          <cell r="BK22">
            <v>0</v>
          </cell>
          <cell r="BL22">
            <v>0</v>
          </cell>
          <cell r="BM22">
            <v>0</v>
          </cell>
          <cell r="BN22">
            <v>0</v>
          </cell>
          <cell r="BO22">
            <v>0</v>
          </cell>
          <cell r="BP22">
            <v>0</v>
          </cell>
          <cell r="BQ22">
            <v>0</v>
          </cell>
          <cell r="BR22">
            <v>0</v>
          </cell>
          <cell r="BS22">
            <v>0</v>
          </cell>
        </row>
        <row r="23">
          <cell r="BJ23">
            <v>0</v>
          </cell>
          <cell r="BK23">
            <v>0</v>
          </cell>
          <cell r="BL23">
            <v>0</v>
          </cell>
          <cell r="BM23">
            <v>0</v>
          </cell>
          <cell r="BN23">
            <v>0</v>
          </cell>
          <cell r="BO23">
            <v>0</v>
          </cell>
          <cell r="BP23">
            <v>0</v>
          </cell>
          <cell r="BQ23">
            <v>0</v>
          </cell>
          <cell r="BR23">
            <v>0</v>
          </cell>
          <cell r="BS23">
            <v>0</v>
          </cell>
        </row>
        <row r="24">
          <cell r="BJ24">
            <v>0</v>
          </cell>
          <cell r="BK24">
            <v>0</v>
          </cell>
          <cell r="BL24">
            <v>0</v>
          </cell>
          <cell r="BM24">
            <v>0</v>
          </cell>
          <cell r="BN24">
            <v>0</v>
          </cell>
          <cell r="BO24">
            <v>0</v>
          </cell>
          <cell r="BP24">
            <v>0</v>
          </cell>
          <cell r="BQ24">
            <v>0</v>
          </cell>
          <cell r="BR24">
            <v>0</v>
          </cell>
          <cell r="BS24">
            <v>0</v>
          </cell>
        </row>
        <row r="25">
          <cell r="BJ25">
            <v>0</v>
          </cell>
          <cell r="BK25">
            <v>0</v>
          </cell>
          <cell r="BL25">
            <v>0</v>
          </cell>
          <cell r="BM25">
            <v>0</v>
          </cell>
          <cell r="BN25">
            <v>0</v>
          </cell>
          <cell r="BO25">
            <v>0</v>
          </cell>
          <cell r="BP25">
            <v>0</v>
          </cell>
          <cell r="BQ25">
            <v>0</v>
          </cell>
          <cell r="BR25">
            <v>0</v>
          </cell>
          <cell r="BS25">
            <v>0</v>
          </cell>
        </row>
        <row r="26">
          <cell r="BJ26">
            <v>0</v>
          </cell>
          <cell r="BK26">
            <v>0</v>
          </cell>
          <cell r="BL26">
            <v>0</v>
          </cell>
          <cell r="BM26">
            <v>0</v>
          </cell>
          <cell r="BN26">
            <v>0</v>
          </cell>
          <cell r="BO26">
            <v>0</v>
          </cell>
          <cell r="BP26">
            <v>0</v>
          </cell>
          <cell r="BQ26">
            <v>0</v>
          </cell>
          <cell r="BR26">
            <v>0</v>
          </cell>
          <cell r="BS26">
            <v>0</v>
          </cell>
        </row>
        <row r="27">
          <cell r="BJ27">
            <v>0</v>
          </cell>
          <cell r="BK27">
            <v>0</v>
          </cell>
          <cell r="BL27">
            <v>0</v>
          </cell>
          <cell r="BM27">
            <v>0</v>
          </cell>
          <cell r="BN27">
            <v>0</v>
          </cell>
          <cell r="BO27">
            <v>0</v>
          </cell>
          <cell r="BP27">
            <v>0</v>
          </cell>
          <cell r="BQ27">
            <v>0</v>
          </cell>
          <cell r="BR27">
            <v>0</v>
          </cell>
          <cell r="BS27">
            <v>0</v>
          </cell>
        </row>
        <row r="28">
          <cell r="BJ28">
            <v>0</v>
          </cell>
          <cell r="BK28">
            <v>0</v>
          </cell>
          <cell r="BL28">
            <v>0</v>
          </cell>
          <cell r="BM28">
            <v>0</v>
          </cell>
          <cell r="BN28">
            <v>0</v>
          </cell>
          <cell r="BO28">
            <v>0</v>
          </cell>
          <cell r="BP28">
            <v>0</v>
          </cell>
          <cell r="BQ28">
            <v>0</v>
          </cell>
          <cell r="BR28">
            <v>0</v>
          </cell>
          <cell r="BS28">
            <v>0</v>
          </cell>
        </row>
        <row r="29">
          <cell r="BJ29">
            <v>0</v>
          </cell>
          <cell r="BK29">
            <v>0</v>
          </cell>
          <cell r="BL29">
            <v>0</v>
          </cell>
          <cell r="BM29">
            <v>0</v>
          </cell>
          <cell r="BN29">
            <v>0</v>
          </cell>
          <cell r="BO29">
            <v>0</v>
          </cell>
          <cell r="BP29">
            <v>0</v>
          </cell>
          <cell r="BQ29">
            <v>0</v>
          </cell>
          <cell r="BR29">
            <v>0</v>
          </cell>
          <cell r="BS29">
            <v>0</v>
          </cell>
        </row>
        <row r="30">
          <cell r="BJ30">
            <v>0</v>
          </cell>
          <cell r="BK30">
            <v>0</v>
          </cell>
          <cell r="BL30">
            <v>0</v>
          </cell>
          <cell r="BM30">
            <v>0</v>
          </cell>
          <cell r="BN30">
            <v>0</v>
          </cell>
          <cell r="BO30">
            <v>0</v>
          </cell>
          <cell r="BP30">
            <v>0</v>
          </cell>
          <cell r="BQ30">
            <v>0</v>
          </cell>
          <cell r="BR30">
            <v>0</v>
          </cell>
          <cell r="BS30">
            <v>0</v>
          </cell>
        </row>
        <row r="31">
          <cell r="BJ31">
            <v>0</v>
          </cell>
          <cell r="BK31">
            <v>0</v>
          </cell>
          <cell r="BL31">
            <v>0</v>
          </cell>
          <cell r="BM31">
            <v>0</v>
          </cell>
          <cell r="BN31">
            <v>0</v>
          </cell>
          <cell r="BO31">
            <v>0</v>
          </cell>
          <cell r="BP31">
            <v>0</v>
          </cell>
          <cell r="BQ31">
            <v>0</v>
          </cell>
          <cell r="BR31">
            <v>0</v>
          </cell>
          <cell r="BS31">
            <v>0</v>
          </cell>
        </row>
        <row r="32">
          <cell r="BJ32">
            <v>0</v>
          </cell>
          <cell r="BK32">
            <v>0</v>
          </cell>
          <cell r="BL32">
            <v>0</v>
          </cell>
          <cell r="BM32">
            <v>0</v>
          </cell>
          <cell r="BN32">
            <v>0</v>
          </cell>
          <cell r="BO32">
            <v>0</v>
          </cell>
          <cell r="BP32">
            <v>0</v>
          </cell>
          <cell r="BQ32">
            <v>0</v>
          </cell>
          <cell r="BR32">
            <v>0</v>
          </cell>
          <cell r="BS32">
            <v>0</v>
          </cell>
        </row>
        <row r="33">
          <cell r="BJ33">
            <v>0</v>
          </cell>
          <cell r="BK33">
            <v>0</v>
          </cell>
          <cell r="BL33">
            <v>0</v>
          </cell>
          <cell r="BM33">
            <v>0</v>
          </cell>
          <cell r="BN33">
            <v>0</v>
          </cell>
          <cell r="BO33">
            <v>0</v>
          </cell>
          <cell r="BP33">
            <v>0</v>
          </cell>
          <cell r="BQ33">
            <v>0</v>
          </cell>
          <cell r="BR33">
            <v>0</v>
          </cell>
          <cell r="BS33">
            <v>0</v>
          </cell>
        </row>
        <row r="34">
          <cell r="BJ34">
            <v>0</v>
          </cell>
          <cell r="BK34">
            <v>0</v>
          </cell>
          <cell r="BL34">
            <v>0</v>
          </cell>
          <cell r="BM34">
            <v>0</v>
          </cell>
          <cell r="BN34">
            <v>0</v>
          </cell>
          <cell r="BO34">
            <v>0</v>
          </cell>
          <cell r="BP34">
            <v>0</v>
          </cell>
          <cell r="BQ34">
            <v>0</v>
          </cell>
          <cell r="BR34">
            <v>0</v>
          </cell>
          <cell r="BS34">
            <v>0</v>
          </cell>
        </row>
        <row r="35">
          <cell r="BJ35">
            <v>0</v>
          </cell>
          <cell r="BK35">
            <v>0</v>
          </cell>
          <cell r="BL35">
            <v>0</v>
          </cell>
          <cell r="BM35">
            <v>0</v>
          </cell>
          <cell r="BN35">
            <v>0</v>
          </cell>
          <cell r="BO35">
            <v>0</v>
          </cell>
          <cell r="BP35">
            <v>0</v>
          </cell>
          <cell r="BQ35">
            <v>0</v>
          </cell>
          <cell r="BR35">
            <v>0</v>
          </cell>
          <cell r="BS35">
            <v>0</v>
          </cell>
        </row>
        <row r="36">
          <cell r="BJ36">
            <v>0</v>
          </cell>
          <cell r="BK36">
            <v>0</v>
          </cell>
          <cell r="BL36">
            <v>0</v>
          </cell>
          <cell r="BM36">
            <v>0</v>
          </cell>
          <cell r="BN36">
            <v>0</v>
          </cell>
          <cell r="BO36">
            <v>0</v>
          </cell>
          <cell r="BP36">
            <v>0</v>
          </cell>
          <cell r="BQ36">
            <v>0</v>
          </cell>
          <cell r="BR36">
            <v>0</v>
          </cell>
          <cell r="BS36">
            <v>0</v>
          </cell>
        </row>
        <row r="37">
          <cell r="BJ37">
            <v>0</v>
          </cell>
          <cell r="BK37">
            <v>0</v>
          </cell>
          <cell r="BL37">
            <v>0</v>
          </cell>
          <cell r="BM37">
            <v>0</v>
          </cell>
          <cell r="BN37">
            <v>0</v>
          </cell>
          <cell r="BO37">
            <v>0</v>
          </cell>
          <cell r="BP37">
            <v>0</v>
          </cell>
          <cell r="BQ37">
            <v>0</v>
          </cell>
          <cell r="BR37">
            <v>0</v>
          </cell>
          <cell r="BS37">
            <v>0</v>
          </cell>
        </row>
        <row r="38">
          <cell r="BJ38">
            <v>0</v>
          </cell>
          <cell r="BK38">
            <v>0</v>
          </cell>
          <cell r="BL38">
            <v>0</v>
          </cell>
          <cell r="BM38">
            <v>0</v>
          </cell>
          <cell r="BN38">
            <v>0</v>
          </cell>
          <cell r="BO38">
            <v>0</v>
          </cell>
          <cell r="BP38">
            <v>0</v>
          </cell>
          <cell r="BQ38">
            <v>0</v>
          </cell>
          <cell r="BR38">
            <v>0</v>
          </cell>
          <cell r="BS38">
            <v>0</v>
          </cell>
        </row>
        <row r="39">
          <cell r="BJ39">
            <v>0</v>
          </cell>
          <cell r="BK39">
            <v>0</v>
          </cell>
          <cell r="BL39">
            <v>0</v>
          </cell>
          <cell r="BM39">
            <v>0</v>
          </cell>
          <cell r="BN39">
            <v>0</v>
          </cell>
          <cell r="BO39">
            <v>0</v>
          </cell>
          <cell r="BP39">
            <v>0</v>
          </cell>
          <cell r="BQ39">
            <v>0</v>
          </cell>
          <cell r="BR39">
            <v>0</v>
          </cell>
          <cell r="BS39">
            <v>0</v>
          </cell>
        </row>
        <row r="40">
          <cell r="BJ40">
            <v>0</v>
          </cell>
          <cell r="BK40">
            <v>0</v>
          </cell>
          <cell r="BL40">
            <v>0</v>
          </cell>
          <cell r="BM40">
            <v>0</v>
          </cell>
          <cell r="BN40">
            <v>0</v>
          </cell>
          <cell r="BO40">
            <v>0</v>
          </cell>
          <cell r="BP40">
            <v>0</v>
          </cell>
          <cell r="BQ40">
            <v>0</v>
          </cell>
          <cell r="BR40">
            <v>0</v>
          </cell>
          <cell r="BS40">
            <v>0</v>
          </cell>
        </row>
        <row r="41">
          <cell r="BJ41">
            <v>0</v>
          </cell>
          <cell r="BK41">
            <v>0</v>
          </cell>
          <cell r="BL41">
            <v>0</v>
          </cell>
          <cell r="BM41">
            <v>0</v>
          </cell>
          <cell r="BN41">
            <v>0</v>
          </cell>
          <cell r="BO41">
            <v>0</v>
          </cell>
          <cell r="BP41">
            <v>0</v>
          </cell>
          <cell r="BQ41">
            <v>0</v>
          </cell>
          <cell r="BR41">
            <v>0</v>
          </cell>
          <cell r="BS41">
            <v>0</v>
          </cell>
        </row>
        <row r="42">
          <cell r="BJ42">
            <v>0</v>
          </cell>
          <cell r="BK42">
            <v>0</v>
          </cell>
          <cell r="BL42">
            <v>0</v>
          </cell>
          <cell r="BM42">
            <v>0</v>
          </cell>
          <cell r="BN42">
            <v>0</v>
          </cell>
          <cell r="BO42">
            <v>0</v>
          </cell>
          <cell r="BP42">
            <v>0</v>
          </cell>
          <cell r="BQ42">
            <v>0</v>
          </cell>
          <cell r="BR42">
            <v>0</v>
          </cell>
          <cell r="BS42">
            <v>0</v>
          </cell>
        </row>
        <row r="43">
          <cell r="BJ43">
            <v>0</v>
          </cell>
          <cell r="BK43">
            <v>0</v>
          </cell>
          <cell r="BL43">
            <v>0</v>
          </cell>
          <cell r="BM43">
            <v>0</v>
          </cell>
          <cell r="BN43">
            <v>0</v>
          </cell>
          <cell r="BO43">
            <v>0</v>
          </cell>
          <cell r="BP43">
            <v>0</v>
          </cell>
          <cell r="BQ43">
            <v>0</v>
          </cell>
          <cell r="BR43">
            <v>0</v>
          </cell>
          <cell r="BS43">
            <v>0</v>
          </cell>
        </row>
        <row r="44">
          <cell r="BJ44">
            <v>0</v>
          </cell>
          <cell r="BK44">
            <v>0</v>
          </cell>
          <cell r="BL44">
            <v>0</v>
          </cell>
          <cell r="BM44">
            <v>0</v>
          </cell>
          <cell r="BN44">
            <v>0</v>
          </cell>
          <cell r="BO44">
            <v>0</v>
          </cell>
          <cell r="BP44">
            <v>0</v>
          </cell>
          <cell r="BQ44">
            <v>0</v>
          </cell>
          <cell r="BR44">
            <v>0</v>
          </cell>
          <cell r="BS44">
            <v>0</v>
          </cell>
        </row>
        <row r="45">
          <cell r="BJ45">
            <v>0</v>
          </cell>
          <cell r="BK45">
            <v>0</v>
          </cell>
          <cell r="BL45">
            <v>0</v>
          </cell>
          <cell r="BM45">
            <v>0</v>
          </cell>
          <cell r="BN45">
            <v>0</v>
          </cell>
          <cell r="BO45">
            <v>0</v>
          </cell>
          <cell r="BP45">
            <v>0</v>
          </cell>
          <cell r="BQ45">
            <v>0</v>
          </cell>
          <cell r="BR45">
            <v>0</v>
          </cell>
          <cell r="BS45">
            <v>0</v>
          </cell>
        </row>
        <row r="46">
          <cell r="BJ46">
            <v>0</v>
          </cell>
          <cell r="BK46">
            <v>0</v>
          </cell>
          <cell r="BL46">
            <v>0</v>
          </cell>
          <cell r="BM46">
            <v>0</v>
          </cell>
          <cell r="BN46">
            <v>0</v>
          </cell>
          <cell r="BO46">
            <v>0</v>
          </cell>
          <cell r="BP46">
            <v>0</v>
          </cell>
          <cell r="BQ46">
            <v>0</v>
          </cell>
          <cell r="BR46">
            <v>0</v>
          </cell>
          <cell r="BS46">
            <v>0</v>
          </cell>
        </row>
        <row r="47">
          <cell r="BJ47">
            <v>0</v>
          </cell>
          <cell r="BK47">
            <v>0</v>
          </cell>
          <cell r="BL47">
            <v>0</v>
          </cell>
          <cell r="BM47">
            <v>0</v>
          </cell>
          <cell r="BN47">
            <v>0</v>
          </cell>
          <cell r="BO47">
            <v>0</v>
          </cell>
          <cell r="BP47">
            <v>0</v>
          </cell>
          <cell r="BQ47">
            <v>0</v>
          </cell>
          <cell r="BR47">
            <v>0</v>
          </cell>
          <cell r="BS47">
            <v>0</v>
          </cell>
        </row>
        <row r="48">
          <cell r="BJ48">
            <v>0</v>
          </cell>
          <cell r="BK48">
            <v>0</v>
          </cell>
          <cell r="BL48">
            <v>0</v>
          </cell>
          <cell r="BM48">
            <v>0</v>
          </cell>
          <cell r="BN48">
            <v>0</v>
          </cell>
          <cell r="BO48">
            <v>0</v>
          </cell>
          <cell r="BP48">
            <v>0</v>
          </cell>
          <cell r="BQ48">
            <v>0</v>
          </cell>
          <cell r="BR48">
            <v>0</v>
          </cell>
          <cell r="BS48">
            <v>0</v>
          </cell>
        </row>
        <row r="49">
          <cell r="BJ49">
            <v>0</v>
          </cell>
          <cell r="BK49">
            <v>0</v>
          </cell>
          <cell r="BL49">
            <v>0</v>
          </cell>
          <cell r="BM49">
            <v>0</v>
          </cell>
          <cell r="BN49">
            <v>0</v>
          </cell>
          <cell r="BO49">
            <v>0</v>
          </cell>
          <cell r="BP49">
            <v>0</v>
          </cell>
          <cell r="BQ49">
            <v>0</v>
          </cell>
          <cell r="BR49">
            <v>0</v>
          </cell>
          <cell r="BS49">
            <v>0</v>
          </cell>
        </row>
      </sheetData>
      <sheetData sheetId="5" refreshError="1"/>
      <sheetData sheetId="6" refreshError="1"/>
      <sheetData sheetId="7" refreshError="1"/>
      <sheetData sheetId="8" refreshError="1"/>
      <sheetData sheetId="9" refreshError="1"/>
      <sheetData sheetId="10"/>
      <sheetData sheetId="11" refreshError="1"/>
      <sheetData sheetId="12"/>
      <sheetData sheetId="13"/>
      <sheetData sheetId="14"/>
      <sheetData sheetId="15"/>
      <sheetData sheetId="16">
        <row r="3">
          <cell r="AY3" t="str">
            <v>FOR THE MONTH ENDED APRIL 1994</v>
          </cell>
        </row>
      </sheetData>
      <sheetData sheetId="17">
        <row r="2">
          <cell r="B2" t="str">
            <v xml:space="preserve">STYLE </v>
          </cell>
        </row>
      </sheetData>
      <sheetData sheetId="18">
        <row r="2">
          <cell r="B2" t="str">
            <v xml:space="preserve">STYLE </v>
          </cell>
        </row>
      </sheetData>
      <sheetData sheetId="19">
        <row r="2">
          <cell r="B2" t="str">
            <v xml:space="preserve">STYLE </v>
          </cell>
        </row>
      </sheetData>
      <sheetData sheetId="20">
        <row r="2">
          <cell r="B2" t="str">
            <v xml:space="preserve">STYLE </v>
          </cell>
        </row>
      </sheetData>
      <sheetData sheetId="21">
        <row r="2">
          <cell r="B2" t="str">
            <v xml:space="preserve">STYLE </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ow r="2">
          <cell r="B2" t="str">
            <v xml:space="preserve">STYLE </v>
          </cell>
        </row>
      </sheetData>
      <sheetData sheetId="103">
        <row r="2">
          <cell r="B2" t="str">
            <v xml:space="preserve">STYLE </v>
          </cell>
        </row>
      </sheetData>
      <sheetData sheetId="104">
        <row r="2">
          <cell r="B2" t="str">
            <v xml:space="preserve">STYLE </v>
          </cell>
        </row>
      </sheetData>
      <sheetData sheetId="105">
        <row r="2">
          <cell r="B2" t="str">
            <v xml:space="preserve">STYLE </v>
          </cell>
        </row>
      </sheetData>
      <sheetData sheetId="106">
        <row r="2">
          <cell r="B2" t="str">
            <v xml:space="preserve">STYLE </v>
          </cell>
        </row>
      </sheetData>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ow r="2">
          <cell r="B2" t="str">
            <v xml:space="preserve">STYLE </v>
          </cell>
        </row>
      </sheetData>
      <sheetData sheetId="180">
        <row r="3">
          <cell r="K3" t="str">
            <v>FOR THE MONTH ENDED JANUARY 1995</v>
          </cell>
        </row>
      </sheetData>
      <sheetData sheetId="181">
        <row r="3">
          <cell r="K3" t="str">
            <v>FOR THE MONTH ENDED JANUARY 1995</v>
          </cell>
        </row>
      </sheetData>
      <sheetData sheetId="182">
        <row r="3">
          <cell r="K3" t="str">
            <v>FOR THE MONTH ENDED JANUARY 1995</v>
          </cell>
        </row>
      </sheetData>
      <sheetData sheetId="183"/>
      <sheetData sheetId="184">
        <row r="3">
          <cell r="K3" t="str">
            <v>FOR THE MONTH ENDED JANUARY 1995</v>
          </cell>
        </row>
      </sheetData>
      <sheetData sheetId="185"/>
      <sheetData sheetId="186">
        <row r="3">
          <cell r="K3" t="str">
            <v>FOR THE MONTH ENDED JANUARY 1995</v>
          </cell>
        </row>
      </sheetData>
      <sheetData sheetId="187">
        <row r="3">
          <cell r="K3" t="str">
            <v>FOR THE MONTH ENDED JANUARY 1995</v>
          </cell>
        </row>
      </sheetData>
      <sheetData sheetId="188">
        <row r="3">
          <cell r="K3" t="str">
            <v>FOR THE MONTH ENDED JANUARY 1995</v>
          </cell>
        </row>
      </sheetData>
      <sheetData sheetId="189"/>
      <sheetData sheetId="190"/>
      <sheetData sheetId="191"/>
      <sheetData sheetId="192"/>
      <sheetData sheetId="193"/>
      <sheetData sheetId="194">
        <row r="2">
          <cell r="B2" t="str">
            <v xml:space="preserve">STYLE </v>
          </cell>
        </row>
      </sheetData>
      <sheetData sheetId="195"/>
      <sheetData sheetId="196">
        <row r="2">
          <cell r="B2" t="str">
            <v xml:space="preserve">STYLE </v>
          </cell>
        </row>
      </sheetData>
      <sheetData sheetId="197">
        <row r="2">
          <cell r="B2" t="str">
            <v xml:space="preserve">STYLE </v>
          </cell>
        </row>
      </sheetData>
      <sheetData sheetId="198">
        <row r="2">
          <cell r="B2" t="str">
            <v xml:space="preserve">STYLE </v>
          </cell>
        </row>
      </sheetData>
      <sheetData sheetId="199">
        <row r="3">
          <cell r="K3" t="str">
            <v>FOR THE MONTH ENDED JANUARY 1995</v>
          </cell>
        </row>
      </sheetData>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ow r="3">
          <cell r="K3" t="str">
            <v>FOR THE MONTH ENDED JANUARY 1995</v>
          </cell>
        </row>
      </sheetData>
      <sheetData sheetId="228" refreshError="1"/>
      <sheetData sheetId="229" refreshError="1"/>
      <sheetData sheetId="230" refreshError="1"/>
      <sheetData sheetId="231">
        <row r="2">
          <cell r="B2" t="str">
            <v xml:space="preserve">STYLE </v>
          </cell>
        </row>
      </sheetData>
      <sheetData sheetId="232">
        <row r="2">
          <cell r="B2" t="str">
            <v xml:space="preserve">STYLE </v>
          </cell>
        </row>
      </sheetData>
      <sheetData sheetId="233">
        <row r="2">
          <cell r="B2" t="str">
            <v xml:space="preserve">STYLE </v>
          </cell>
        </row>
      </sheetData>
      <sheetData sheetId="234">
        <row r="2">
          <cell r="B2" t="str">
            <v xml:space="preserve">STYLE </v>
          </cell>
        </row>
      </sheetData>
      <sheetData sheetId="235">
        <row r="2">
          <cell r="B2" t="str">
            <v xml:space="preserve">STYLE </v>
          </cell>
        </row>
      </sheetData>
      <sheetData sheetId="236"/>
      <sheetData sheetId="237"/>
      <sheetData sheetId="238"/>
      <sheetData sheetId="239"/>
      <sheetData sheetId="240"/>
      <sheetData sheetId="241">
        <row r="3">
          <cell r="K3" t="str">
            <v>FOR THE MONTH ENDED JANUARY 1995</v>
          </cell>
        </row>
      </sheetData>
      <sheetData sheetId="242"/>
      <sheetData sheetId="243"/>
      <sheetData sheetId="244"/>
      <sheetData sheetId="245"/>
      <sheetData sheetId="246"/>
      <sheetData sheetId="247">
        <row r="3">
          <cell r="K3" t="str">
            <v>FOR THE MONTH ENDED JANUARY 1995</v>
          </cell>
        </row>
      </sheetData>
      <sheetData sheetId="248"/>
      <sheetData sheetId="249"/>
      <sheetData sheetId="250"/>
      <sheetData sheetId="251"/>
      <sheetData sheetId="252"/>
      <sheetData sheetId="253"/>
      <sheetData sheetId="254">
        <row r="2">
          <cell r="B2" t="str">
            <v xml:space="preserve">STYLE </v>
          </cell>
        </row>
      </sheetData>
      <sheetData sheetId="255">
        <row r="3">
          <cell r="K3" t="str">
            <v>FOR THE MONTH ENDED JANUARY 1995</v>
          </cell>
        </row>
      </sheetData>
      <sheetData sheetId="256"/>
      <sheetData sheetId="257"/>
      <sheetData sheetId="258"/>
      <sheetData sheetId="259"/>
      <sheetData sheetId="260"/>
      <sheetData sheetId="261"/>
      <sheetData sheetId="262"/>
      <sheetData sheetId="263"/>
      <sheetData sheetId="264">
        <row r="2">
          <cell r="B2" t="str">
            <v xml:space="preserve">STYLE </v>
          </cell>
        </row>
      </sheetData>
      <sheetData sheetId="265">
        <row r="2">
          <cell r="B2" t="str">
            <v xml:space="preserve">STYLE </v>
          </cell>
        </row>
      </sheetData>
      <sheetData sheetId="266">
        <row r="2">
          <cell r="B2" t="str">
            <v xml:space="preserve">STYLE </v>
          </cell>
        </row>
      </sheetData>
      <sheetData sheetId="267" refreshError="1"/>
      <sheetData sheetId="268" refreshError="1"/>
      <sheetData sheetId="269" refreshError="1"/>
      <sheetData sheetId="270" refreshError="1"/>
      <sheetData sheetId="271" refreshError="1"/>
      <sheetData sheetId="272">
        <row r="2">
          <cell r="B2" t="str">
            <v xml:space="preserve">STYLE </v>
          </cell>
        </row>
      </sheetData>
      <sheetData sheetId="273">
        <row r="2">
          <cell r="B2" t="str">
            <v xml:space="preserve">STYLE </v>
          </cell>
        </row>
      </sheetData>
      <sheetData sheetId="274">
        <row r="2">
          <cell r="B2" t="str">
            <v xml:space="preserve">STYLE </v>
          </cell>
        </row>
      </sheetData>
      <sheetData sheetId="275">
        <row r="2">
          <cell r="B2" t="str">
            <v xml:space="preserve">STYLE </v>
          </cell>
        </row>
      </sheetData>
      <sheetData sheetId="276">
        <row r="2">
          <cell r="B2" t="str">
            <v xml:space="preserve">STYLE </v>
          </cell>
        </row>
      </sheetData>
      <sheetData sheetId="277"/>
      <sheetData sheetId="278">
        <row r="3">
          <cell r="K3" t="str">
            <v>FOR THE MONTH ENDED JANUARY 1995</v>
          </cell>
        </row>
      </sheetData>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row r="2">
          <cell r="B2" t="str">
            <v xml:space="preserve">STYLE </v>
          </cell>
        </row>
      </sheetData>
      <sheetData sheetId="304"/>
      <sheetData sheetId="305"/>
      <sheetData sheetId="306"/>
      <sheetData sheetId="307"/>
      <sheetData sheetId="308">
        <row r="2">
          <cell r="B2" t="str">
            <v xml:space="preserve">STYLE </v>
          </cell>
        </row>
      </sheetData>
      <sheetData sheetId="309">
        <row r="2">
          <cell r="B2" t="str">
            <v xml:space="preserve">STYLE </v>
          </cell>
        </row>
      </sheetData>
      <sheetData sheetId="310">
        <row r="2">
          <cell r="B2" t="str">
            <v xml:space="preserve">STYLE </v>
          </cell>
        </row>
      </sheetData>
      <sheetData sheetId="311">
        <row r="2">
          <cell r="B2" t="str">
            <v xml:space="preserve">STYLE </v>
          </cell>
        </row>
      </sheetData>
      <sheetData sheetId="312">
        <row r="2">
          <cell r="B2" t="str">
            <v xml:space="preserve">STYLE </v>
          </cell>
        </row>
      </sheetData>
      <sheetData sheetId="313">
        <row r="2">
          <cell r="B2" t="str">
            <v xml:space="preserve">STYLE </v>
          </cell>
        </row>
      </sheetData>
      <sheetData sheetId="314">
        <row r="2">
          <cell r="B2" t="str">
            <v xml:space="preserve">STYLE </v>
          </cell>
        </row>
      </sheetData>
      <sheetData sheetId="315">
        <row r="2">
          <cell r="B2" t="str">
            <v xml:space="preserve">STYLE </v>
          </cell>
        </row>
      </sheetData>
      <sheetData sheetId="316">
        <row r="2">
          <cell r="B2" t="str">
            <v xml:space="preserve">STYLE </v>
          </cell>
        </row>
      </sheetData>
      <sheetData sheetId="317">
        <row r="2">
          <cell r="B2" t="str">
            <v xml:space="preserve">STYLE </v>
          </cell>
        </row>
      </sheetData>
      <sheetData sheetId="318">
        <row r="2">
          <cell r="B2" t="str">
            <v xml:space="preserve">STYLE </v>
          </cell>
        </row>
      </sheetData>
      <sheetData sheetId="319"/>
      <sheetData sheetId="320"/>
      <sheetData sheetId="321"/>
      <sheetData sheetId="322"/>
      <sheetData sheetId="323"/>
      <sheetData sheetId="324">
        <row r="3">
          <cell r="K3" t="str">
            <v>FOR THE MONTH ENDED JANUARY 1995</v>
          </cell>
        </row>
      </sheetData>
      <sheetData sheetId="325"/>
      <sheetData sheetId="326"/>
      <sheetData sheetId="327"/>
      <sheetData sheetId="328"/>
      <sheetData sheetId="329">
        <row r="3">
          <cell r="K3" t="str">
            <v>FOR THE MONTH ENDED JANUARY 1995</v>
          </cell>
        </row>
      </sheetData>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row r="2">
          <cell r="B2" t="str">
            <v xml:space="preserve">STYLE </v>
          </cell>
        </row>
      </sheetData>
      <sheetData sheetId="355"/>
      <sheetData sheetId="356"/>
      <sheetData sheetId="357"/>
      <sheetData sheetId="358"/>
      <sheetData sheetId="359">
        <row r="2">
          <cell r="B2" t="str">
            <v xml:space="preserve">STYLE </v>
          </cell>
        </row>
      </sheetData>
      <sheetData sheetId="360"/>
      <sheetData sheetId="361"/>
      <sheetData sheetId="362"/>
      <sheetData sheetId="363"/>
      <sheetData sheetId="364"/>
      <sheetData sheetId="365"/>
      <sheetData sheetId="366"/>
      <sheetData sheetId="367"/>
      <sheetData sheetId="368">
        <row r="2">
          <cell r="B2" t="str">
            <v xml:space="preserve">STYLE </v>
          </cell>
        </row>
      </sheetData>
      <sheetData sheetId="369">
        <row r="2">
          <cell r="B2" t="str">
            <v xml:space="preserve">STYLE </v>
          </cell>
        </row>
      </sheetData>
      <sheetData sheetId="370">
        <row r="2">
          <cell r="B2" t="str">
            <v xml:space="preserve">STYLE </v>
          </cell>
        </row>
      </sheetData>
      <sheetData sheetId="371"/>
      <sheetData sheetId="372">
        <row r="2">
          <cell r="B2" t="str">
            <v xml:space="preserve">STYLE </v>
          </cell>
        </row>
      </sheetData>
      <sheetData sheetId="373">
        <row r="2">
          <cell r="B2" t="str">
            <v xml:space="preserve">STYLE </v>
          </cell>
        </row>
      </sheetData>
      <sheetData sheetId="374">
        <row r="2">
          <cell r="B2" t="str">
            <v xml:space="preserve">STYLE </v>
          </cell>
        </row>
      </sheetData>
      <sheetData sheetId="375">
        <row r="2">
          <cell r="B2" t="str">
            <v xml:space="preserve">STYLE </v>
          </cell>
        </row>
      </sheetData>
      <sheetData sheetId="376">
        <row r="2">
          <cell r="B2" t="str">
            <v xml:space="preserve">STYLE </v>
          </cell>
        </row>
      </sheetData>
      <sheetData sheetId="377">
        <row r="2">
          <cell r="B2" t="str">
            <v xml:space="preserve">STYLE </v>
          </cell>
        </row>
      </sheetData>
      <sheetData sheetId="378">
        <row r="2">
          <cell r="B2" t="str">
            <v xml:space="preserve">STYLE </v>
          </cell>
        </row>
      </sheetData>
      <sheetData sheetId="379">
        <row r="2">
          <cell r="B2" t="str">
            <v xml:space="preserve">STYLE </v>
          </cell>
        </row>
      </sheetData>
      <sheetData sheetId="380">
        <row r="2">
          <cell r="B2" t="str">
            <v xml:space="preserve">STYLE </v>
          </cell>
        </row>
      </sheetData>
      <sheetData sheetId="381"/>
      <sheetData sheetId="382"/>
      <sheetData sheetId="383"/>
      <sheetData sheetId="384"/>
      <sheetData sheetId="385"/>
      <sheetData sheetId="386"/>
      <sheetData sheetId="387">
        <row r="3">
          <cell r="K3" t="str">
            <v>FOR THE MONTH ENDED JANUARY 1995</v>
          </cell>
        </row>
      </sheetData>
      <sheetData sheetId="388"/>
      <sheetData sheetId="389"/>
      <sheetData sheetId="390"/>
      <sheetData sheetId="391"/>
      <sheetData sheetId="392">
        <row r="3">
          <cell r="K3" t="str">
            <v>FOR THE MONTH ENDED JANUARY 1995</v>
          </cell>
        </row>
      </sheetData>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row r="2">
          <cell r="B2" t="str">
            <v xml:space="preserve">STYLE </v>
          </cell>
        </row>
      </sheetData>
      <sheetData sheetId="418"/>
      <sheetData sheetId="419"/>
      <sheetData sheetId="420"/>
      <sheetData sheetId="421"/>
      <sheetData sheetId="422">
        <row r="2">
          <cell r="B2" t="str">
            <v xml:space="preserve">STYLE </v>
          </cell>
        </row>
      </sheetData>
      <sheetData sheetId="423"/>
      <sheetData sheetId="424"/>
      <sheetData sheetId="425"/>
      <sheetData sheetId="426"/>
      <sheetData sheetId="427"/>
      <sheetData sheetId="428"/>
      <sheetData sheetId="429"/>
      <sheetData sheetId="430"/>
      <sheetData sheetId="431">
        <row r="2">
          <cell r="B2" t="str">
            <v xml:space="preserve">STYLE </v>
          </cell>
        </row>
      </sheetData>
      <sheetData sheetId="432">
        <row r="2">
          <cell r="B2" t="str">
            <v xml:space="preserve">STYLE </v>
          </cell>
        </row>
      </sheetData>
      <sheetData sheetId="433">
        <row r="2">
          <cell r="B2" t="str">
            <v xml:space="preserve">STYLE </v>
          </cell>
        </row>
      </sheetData>
      <sheetData sheetId="434"/>
      <sheetData sheetId="435">
        <row r="2">
          <cell r="B2" t="str">
            <v xml:space="preserve">STYLE </v>
          </cell>
        </row>
      </sheetData>
      <sheetData sheetId="436">
        <row r="2">
          <cell r="B2" t="str">
            <v xml:space="preserve">STYLE </v>
          </cell>
        </row>
      </sheetData>
      <sheetData sheetId="437">
        <row r="2">
          <cell r="B2" t="str">
            <v xml:space="preserve">STYLE </v>
          </cell>
        </row>
      </sheetData>
      <sheetData sheetId="438">
        <row r="2">
          <cell r="B2" t="str">
            <v xml:space="preserve">STYLE </v>
          </cell>
        </row>
      </sheetData>
      <sheetData sheetId="439">
        <row r="2">
          <cell r="B2" t="str">
            <v xml:space="preserve">STYLE </v>
          </cell>
        </row>
      </sheetData>
      <sheetData sheetId="440">
        <row r="2">
          <cell r="B2" t="str">
            <v xml:space="preserve">STYLE </v>
          </cell>
        </row>
      </sheetData>
      <sheetData sheetId="441">
        <row r="2">
          <cell r="B2" t="str">
            <v xml:space="preserve">STYLE </v>
          </cell>
        </row>
      </sheetData>
      <sheetData sheetId="442">
        <row r="2">
          <cell r="B2" t="str">
            <v xml:space="preserve">STYLE </v>
          </cell>
        </row>
      </sheetData>
      <sheetData sheetId="443">
        <row r="2">
          <cell r="B2" t="str">
            <v xml:space="preserve">STYLE </v>
          </cell>
        </row>
      </sheetData>
      <sheetData sheetId="444"/>
      <sheetData sheetId="445"/>
      <sheetData sheetId="446"/>
      <sheetData sheetId="447"/>
      <sheetData sheetId="448"/>
      <sheetData sheetId="449"/>
      <sheetData sheetId="450">
        <row r="3">
          <cell r="K3" t="str">
            <v>FOR THE MONTH ENDED JANUARY 1995</v>
          </cell>
        </row>
      </sheetData>
      <sheetData sheetId="451"/>
      <sheetData sheetId="452"/>
      <sheetData sheetId="453"/>
      <sheetData sheetId="454"/>
      <sheetData sheetId="455">
        <row r="3">
          <cell r="K3" t="str">
            <v>FOR THE MONTH ENDED JANUARY 1995</v>
          </cell>
        </row>
      </sheetData>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2">
          <cell r="B2" t="str">
            <v xml:space="preserve">STYLE </v>
          </cell>
        </row>
      </sheetData>
      <sheetData sheetId="481"/>
      <sheetData sheetId="482"/>
      <sheetData sheetId="483"/>
      <sheetData sheetId="484"/>
      <sheetData sheetId="485">
        <row r="2">
          <cell r="B2" t="str">
            <v xml:space="preserve">STYLE </v>
          </cell>
        </row>
      </sheetData>
      <sheetData sheetId="486"/>
      <sheetData sheetId="487"/>
      <sheetData sheetId="488"/>
      <sheetData sheetId="489"/>
      <sheetData sheetId="490"/>
      <sheetData sheetId="491"/>
      <sheetData sheetId="492"/>
      <sheetData sheetId="493"/>
      <sheetData sheetId="494">
        <row r="2">
          <cell r="B2" t="str">
            <v xml:space="preserve">STYLE </v>
          </cell>
        </row>
      </sheetData>
      <sheetData sheetId="495">
        <row r="2">
          <cell r="B2" t="str">
            <v xml:space="preserve">STYLE </v>
          </cell>
        </row>
      </sheetData>
      <sheetData sheetId="496">
        <row r="2">
          <cell r="B2" t="str">
            <v xml:space="preserve">STYLE </v>
          </cell>
        </row>
      </sheetData>
      <sheetData sheetId="497"/>
      <sheetData sheetId="498" refreshError="1"/>
      <sheetData sheetId="499" refreshError="1"/>
      <sheetData sheetId="500">
        <row r="2">
          <cell r="B2" t="str">
            <v xml:space="preserve">STYLE </v>
          </cell>
        </row>
      </sheetData>
      <sheetData sheetId="501">
        <row r="2">
          <cell r="B2" t="str">
            <v xml:space="preserve">STYLE </v>
          </cell>
        </row>
      </sheetData>
      <sheetData sheetId="502">
        <row r="2">
          <cell r="B2" t="str">
            <v xml:space="preserve">STYLE </v>
          </cell>
        </row>
      </sheetData>
      <sheetData sheetId="503">
        <row r="2">
          <cell r="B2" t="str">
            <v xml:space="preserve">STYLE </v>
          </cell>
        </row>
      </sheetData>
      <sheetData sheetId="504">
        <row r="2">
          <cell r="B2" t="str">
            <v xml:space="preserve">STYLE </v>
          </cell>
        </row>
      </sheetData>
      <sheetData sheetId="505">
        <row r="2">
          <cell r="B2" t="str">
            <v xml:space="preserve">STYLE </v>
          </cell>
        </row>
      </sheetData>
      <sheetData sheetId="506">
        <row r="2">
          <cell r="B2" t="str">
            <v xml:space="preserve">STYLE </v>
          </cell>
        </row>
      </sheetData>
      <sheetData sheetId="507">
        <row r="2">
          <cell r="B2" t="str">
            <v xml:space="preserve">STYLE </v>
          </cell>
        </row>
      </sheetData>
      <sheetData sheetId="508">
        <row r="2">
          <cell r="B2" t="str">
            <v xml:space="preserve">STYLE </v>
          </cell>
        </row>
      </sheetData>
      <sheetData sheetId="509"/>
      <sheetData sheetId="510"/>
      <sheetData sheetId="511"/>
      <sheetData sheetId="512"/>
      <sheetData sheetId="513"/>
      <sheetData sheetId="514"/>
      <sheetData sheetId="515">
        <row r="3">
          <cell r="K3" t="str">
            <v>FOR THE MONTH ENDED JANUARY 1995</v>
          </cell>
        </row>
      </sheetData>
      <sheetData sheetId="516"/>
      <sheetData sheetId="517"/>
      <sheetData sheetId="518"/>
      <sheetData sheetId="519"/>
      <sheetData sheetId="520">
        <row r="3">
          <cell r="K3" t="str">
            <v>FOR THE MONTH ENDED JANUARY 1995</v>
          </cell>
        </row>
      </sheetData>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row r="2">
          <cell r="B2" t="str">
            <v xml:space="preserve">STYLE </v>
          </cell>
        </row>
      </sheetData>
      <sheetData sheetId="549">
        <row r="2">
          <cell r="B2" t="str">
            <v xml:space="preserve">STYLE </v>
          </cell>
        </row>
      </sheetData>
      <sheetData sheetId="550"/>
      <sheetData sheetId="551"/>
      <sheetData sheetId="552"/>
      <sheetData sheetId="553"/>
      <sheetData sheetId="554"/>
      <sheetData sheetId="555"/>
      <sheetData sheetId="556"/>
      <sheetData sheetId="557"/>
      <sheetData sheetId="558"/>
      <sheetData sheetId="559">
        <row r="2">
          <cell r="B2" t="str">
            <v xml:space="preserve">STYLE </v>
          </cell>
        </row>
      </sheetData>
      <sheetData sheetId="560">
        <row r="2">
          <cell r="B2" t="str">
            <v xml:space="preserve">STYLE </v>
          </cell>
        </row>
      </sheetData>
      <sheetData sheetId="561">
        <row r="2">
          <cell r="B2" t="str">
            <v xml:space="preserve">STYLE </v>
          </cell>
        </row>
      </sheetData>
      <sheetData sheetId="562">
        <row r="2">
          <cell r="B2" t="str">
            <v xml:space="preserve">STYLE </v>
          </cell>
        </row>
      </sheetData>
      <sheetData sheetId="563">
        <row r="2">
          <cell r="B2" t="str">
            <v xml:space="preserve">STYLE </v>
          </cell>
        </row>
      </sheetData>
      <sheetData sheetId="564">
        <row r="2">
          <cell r="B2" t="str">
            <v xml:space="preserve">STYLE </v>
          </cell>
        </row>
      </sheetData>
      <sheetData sheetId="565">
        <row r="2">
          <cell r="B2" t="str">
            <v xml:space="preserve">STYLE </v>
          </cell>
        </row>
      </sheetData>
      <sheetData sheetId="566">
        <row r="2">
          <cell r="B2" t="str">
            <v xml:space="preserve">STYLE </v>
          </cell>
        </row>
      </sheetData>
      <sheetData sheetId="567"/>
      <sheetData sheetId="568"/>
      <sheetData sheetId="569"/>
      <sheetData sheetId="570"/>
      <sheetData sheetId="571"/>
      <sheetData sheetId="572">
        <row r="3">
          <cell r="K3" t="str">
            <v>FOR THE MONTH ENDED JANUARY 1995</v>
          </cell>
        </row>
      </sheetData>
      <sheetData sheetId="573"/>
      <sheetData sheetId="574"/>
      <sheetData sheetId="575"/>
      <sheetData sheetId="576"/>
      <sheetData sheetId="577"/>
      <sheetData sheetId="578"/>
      <sheetData sheetId="579"/>
      <sheetData sheetId="580"/>
      <sheetData sheetId="581"/>
      <sheetData sheetId="582"/>
      <sheetData sheetId="583"/>
      <sheetData sheetId="584">
        <row r="2">
          <cell r="B2" t="str">
            <v xml:space="preserve">STYLE </v>
          </cell>
        </row>
      </sheetData>
      <sheetData sheetId="585">
        <row r="2">
          <cell r="B2" t="str">
            <v xml:space="preserve">STYLE </v>
          </cell>
        </row>
      </sheetData>
      <sheetData sheetId="586">
        <row r="2">
          <cell r="B2" t="str">
            <v xml:space="preserve">STYLE </v>
          </cell>
        </row>
      </sheetData>
      <sheetData sheetId="587">
        <row r="2">
          <cell r="B2" t="str">
            <v xml:space="preserve">STYLE </v>
          </cell>
        </row>
      </sheetData>
      <sheetData sheetId="588">
        <row r="2">
          <cell r="B2" t="str">
            <v xml:space="preserve">STYLE </v>
          </cell>
        </row>
      </sheetData>
      <sheetData sheetId="589">
        <row r="2">
          <cell r="B2" t="str">
            <v xml:space="preserve">STYLE </v>
          </cell>
        </row>
      </sheetData>
      <sheetData sheetId="590">
        <row r="2">
          <cell r="B2" t="str">
            <v xml:space="preserve">STYLE </v>
          </cell>
        </row>
      </sheetData>
      <sheetData sheetId="591">
        <row r="2">
          <cell r="B2" t="str">
            <v xml:space="preserve">STYLE </v>
          </cell>
        </row>
      </sheetData>
      <sheetData sheetId="592">
        <row r="2">
          <cell r="B2" t="str">
            <v xml:space="preserve">STYLE </v>
          </cell>
        </row>
      </sheetData>
      <sheetData sheetId="593">
        <row r="2">
          <cell r="B2" t="str">
            <v xml:space="preserve">STYLE </v>
          </cell>
        </row>
      </sheetData>
      <sheetData sheetId="594">
        <row r="2">
          <cell r="B2" t="str">
            <v xml:space="preserve">STYLE </v>
          </cell>
        </row>
      </sheetData>
      <sheetData sheetId="595">
        <row r="2">
          <cell r="B2" t="str">
            <v xml:space="preserve">STYLE </v>
          </cell>
        </row>
      </sheetData>
      <sheetData sheetId="596"/>
      <sheetData sheetId="597"/>
      <sheetData sheetId="598"/>
      <sheetData sheetId="599"/>
      <sheetData sheetId="600"/>
      <sheetData sheetId="601"/>
      <sheetData sheetId="602"/>
      <sheetData sheetId="603"/>
      <sheetData sheetId="604"/>
      <sheetData sheetId="605"/>
      <sheetData sheetId="606"/>
      <sheetData sheetId="607">
        <row r="3">
          <cell r="K3" t="str">
            <v>FOR THE MONTH ENDED JANUARY 1995</v>
          </cell>
        </row>
      </sheetData>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row r="2">
          <cell r="B2" t="str">
            <v xml:space="preserve">STYLE </v>
          </cell>
        </row>
      </sheetData>
      <sheetData sheetId="636">
        <row r="2">
          <cell r="B2" t="str">
            <v xml:space="preserve">STYLE </v>
          </cell>
        </row>
      </sheetData>
      <sheetData sheetId="637"/>
      <sheetData sheetId="638"/>
      <sheetData sheetId="639"/>
      <sheetData sheetId="640"/>
      <sheetData sheetId="641"/>
      <sheetData sheetId="642"/>
      <sheetData sheetId="643"/>
      <sheetData sheetId="644"/>
      <sheetData sheetId="645"/>
      <sheetData sheetId="646">
        <row r="2">
          <cell r="B2" t="str">
            <v xml:space="preserve">STYLE </v>
          </cell>
        </row>
      </sheetData>
      <sheetData sheetId="647">
        <row r="2">
          <cell r="B2" t="str">
            <v xml:space="preserve">STYLE </v>
          </cell>
        </row>
      </sheetData>
      <sheetData sheetId="648">
        <row r="2">
          <cell r="B2" t="str">
            <v xml:space="preserve">STYLE </v>
          </cell>
        </row>
      </sheetData>
      <sheetData sheetId="649">
        <row r="3">
          <cell r="AY3" t="str">
            <v>FOR THE MONTH ENDED APRIL 1994</v>
          </cell>
        </row>
      </sheetData>
      <sheetData sheetId="650">
        <row r="2">
          <cell r="B2" t="str">
            <v xml:space="preserve">STYLE </v>
          </cell>
        </row>
      </sheetData>
      <sheetData sheetId="651">
        <row r="2">
          <cell r="B2" t="str">
            <v xml:space="preserve">STYLE </v>
          </cell>
        </row>
      </sheetData>
      <sheetData sheetId="652">
        <row r="2">
          <cell r="B2" t="str">
            <v xml:space="preserve">STYLE </v>
          </cell>
        </row>
      </sheetData>
      <sheetData sheetId="653">
        <row r="2">
          <cell r="B2" t="str">
            <v xml:space="preserve">STYLE </v>
          </cell>
        </row>
      </sheetData>
      <sheetData sheetId="654">
        <row r="2">
          <cell r="B2" t="str">
            <v xml:space="preserve">STYLE </v>
          </cell>
        </row>
      </sheetData>
      <sheetData sheetId="655">
        <row r="2">
          <cell r="B2" t="str">
            <v xml:space="preserve">STYLE </v>
          </cell>
        </row>
      </sheetData>
      <sheetData sheetId="656">
        <row r="2">
          <cell r="B2" t="str">
            <v xml:space="preserve">STYLE </v>
          </cell>
        </row>
      </sheetData>
      <sheetData sheetId="657">
        <row r="2">
          <cell r="B2" t="str">
            <v xml:space="preserve">STYLE </v>
          </cell>
        </row>
      </sheetData>
      <sheetData sheetId="658"/>
      <sheetData sheetId="659"/>
      <sheetData sheetId="660"/>
      <sheetData sheetId="661"/>
      <sheetData sheetId="662"/>
      <sheetData sheetId="663"/>
      <sheetData sheetId="664">
        <row r="3">
          <cell r="K3" t="str">
            <v>FOR THE MONTH ENDED JANUARY 1995</v>
          </cell>
        </row>
      </sheetData>
      <sheetData sheetId="665"/>
      <sheetData sheetId="666"/>
      <sheetData sheetId="667"/>
      <sheetData sheetId="668"/>
      <sheetData sheetId="669">
        <row r="3">
          <cell r="K3" t="str">
            <v>FOR THE MONTH ENDED JANUARY 1995</v>
          </cell>
        </row>
      </sheetData>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B2" t="str">
            <v xml:space="preserve">STYLE </v>
          </cell>
        </row>
      </sheetData>
      <sheetData sheetId="698">
        <row r="2">
          <cell r="B2" t="str">
            <v xml:space="preserve">STYLE </v>
          </cell>
        </row>
      </sheetData>
      <sheetData sheetId="699"/>
      <sheetData sheetId="700"/>
      <sheetData sheetId="701"/>
      <sheetData sheetId="702"/>
      <sheetData sheetId="703"/>
      <sheetData sheetId="704"/>
      <sheetData sheetId="705"/>
      <sheetData sheetId="706"/>
      <sheetData sheetId="707"/>
      <sheetData sheetId="708">
        <row r="2">
          <cell r="B2" t="str">
            <v xml:space="preserve">STYLE </v>
          </cell>
        </row>
      </sheetData>
      <sheetData sheetId="709">
        <row r="2">
          <cell r="B2" t="str">
            <v xml:space="preserve">STYLE </v>
          </cell>
        </row>
      </sheetData>
      <sheetData sheetId="710">
        <row r="3">
          <cell r="AY3" t="str">
            <v>FOR THE MONTH ENDED APRIL 1994</v>
          </cell>
        </row>
      </sheetData>
      <sheetData sheetId="711">
        <row r="2">
          <cell r="B2" t="str">
            <v xml:space="preserve">STYLE </v>
          </cell>
        </row>
      </sheetData>
      <sheetData sheetId="712">
        <row r="2">
          <cell r="B2" t="str">
            <v xml:space="preserve">STYLE </v>
          </cell>
        </row>
      </sheetData>
      <sheetData sheetId="713">
        <row r="2">
          <cell r="B2" t="str">
            <v xml:space="preserve">STYLE </v>
          </cell>
        </row>
      </sheetData>
      <sheetData sheetId="714">
        <row r="2">
          <cell r="B2" t="str">
            <v xml:space="preserve">STYLE </v>
          </cell>
        </row>
      </sheetData>
      <sheetData sheetId="715">
        <row r="2">
          <cell r="B2" t="str">
            <v xml:space="preserve">STYLE </v>
          </cell>
        </row>
      </sheetData>
      <sheetData sheetId="716">
        <row r="2">
          <cell r="B2" t="str">
            <v xml:space="preserve">STYLE </v>
          </cell>
        </row>
      </sheetData>
      <sheetData sheetId="717">
        <row r="2">
          <cell r="B2" t="str">
            <v xml:space="preserve">STYLE </v>
          </cell>
        </row>
      </sheetData>
      <sheetData sheetId="718">
        <row r="2">
          <cell r="B2" t="str">
            <v xml:space="preserve">STYLE </v>
          </cell>
        </row>
      </sheetData>
      <sheetData sheetId="719">
        <row r="2">
          <cell r="B2" t="str">
            <v xml:space="preserve">STYLE </v>
          </cell>
        </row>
      </sheetData>
      <sheetData sheetId="720"/>
      <sheetData sheetId="721"/>
      <sheetData sheetId="722"/>
      <sheetData sheetId="723"/>
      <sheetData sheetId="724"/>
      <sheetData sheetId="725"/>
      <sheetData sheetId="726">
        <row r="3">
          <cell r="K3" t="str">
            <v>FOR THE MONTH ENDED JANUARY 1995</v>
          </cell>
        </row>
      </sheetData>
      <sheetData sheetId="727"/>
      <sheetData sheetId="728"/>
      <sheetData sheetId="729"/>
      <sheetData sheetId="730"/>
      <sheetData sheetId="731">
        <row r="3">
          <cell r="K3" t="str">
            <v>FOR THE MONTH ENDED JANUARY 1995</v>
          </cell>
        </row>
      </sheetData>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row r="2">
          <cell r="B2" t="str">
            <v xml:space="preserve">STYLE </v>
          </cell>
        </row>
      </sheetData>
      <sheetData sheetId="760">
        <row r="2">
          <cell r="B2" t="str">
            <v xml:space="preserve">STYLE </v>
          </cell>
        </row>
      </sheetData>
      <sheetData sheetId="761"/>
      <sheetData sheetId="762"/>
      <sheetData sheetId="763"/>
      <sheetData sheetId="764"/>
      <sheetData sheetId="765"/>
      <sheetData sheetId="766"/>
      <sheetData sheetId="767"/>
      <sheetData sheetId="768"/>
      <sheetData sheetId="769"/>
      <sheetData sheetId="770">
        <row r="2">
          <cell r="B2" t="str">
            <v xml:space="preserve">STYLE </v>
          </cell>
        </row>
      </sheetData>
      <sheetData sheetId="771">
        <row r="2">
          <cell r="B2" t="str">
            <v xml:space="preserve">STYLE </v>
          </cell>
        </row>
      </sheetData>
      <sheetData sheetId="772">
        <row r="2">
          <cell r="B2" t="str">
            <v xml:space="preserve">STYLE </v>
          </cell>
        </row>
      </sheetData>
      <sheetData sheetId="773">
        <row r="2">
          <cell r="B2" t="str">
            <v xml:space="preserve">STYLE </v>
          </cell>
        </row>
      </sheetData>
      <sheetData sheetId="774">
        <row r="2">
          <cell r="B2" t="str">
            <v xml:space="preserve">STYLE </v>
          </cell>
        </row>
      </sheetData>
      <sheetData sheetId="775">
        <row r="2">
          <cell r="B2" t="str">
            <v xml:space="preserve">STYLE </v>
          </cell>
        </row>
      </sheetData>
      <sheetData sheetId="776">
        <row r="2">
          <cell r="B2" t="str">
            <v xml:space="preserve">STYLE </v>
          </cell>
        </row>
      </sheetData>
      <sheetData sheetId="777">
        <row r="2">
          <cell r="B2" t="str">
            <v xml:space="preserve">STYLE </v>
          </cell>
        </row>
      </sheetData>
      <sheetData sheetId="778">
        <row r="2">
          <cell r="B2" t="str">
            <v xml:space="preserve">STYLE </v>
          </cell>
        </row>
      </sheetData>
      <sheetData sheetId="779">
        <row r="2">
          <cell r="B2" t="str">
            <v xml:space="preserve">STYLE </v>
          </cell>
        </row>
      </sheetData>
      <sheetData sheetId="780">
        <row r="2">
          <cell r="B2" t="str">
            <v xml:space="preserve">STYLE </v>
          </cell>
        </row>
      </sheetData>
      <sheetData sheetId="781">
        <row r="2">
          <cell r="B2" t="str">
            <v xml:space="preserve">STYLE </v>
          </cell>
        </row>
      </sheetData>
      <sheetData sheetId="782"/>
      <sheetData sheetId="783"/>
      <sheetData sheetId="784"/>
      <sheetData sheetId="785"/>
      <sheetData sheetId="786"/>
      <sheetData sheetId="787"/>
      <sheetData sheetId="788">
        <row r="3">
          <cell r="K3" t="str">
            <v>FOR THE MONTH ENDED JANUARY 1995</v>
          </cell>
        </row>
      </sheetData>
      <sheetData sheetId="789"/>
      <sheetData sheetId="790"/>
      <sheetData sheetId="791"/>
      <sheetData sheetId="792"/>
      <sheetData sheetId="793">
        <row r="3">
          <cell r="K3" t="str">
            <v>FOR THE MONTH ENDED JANUARY 1995</v>
          </cell>
        </row>
      </sheetData>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row r="2">
          <cell r="B2" t="str">
            <v xml:space="preserve">STYLE </v>
          </cell>
        </row>
      </sheetData>
      <sheetData sheetId="822">
        <row r="2">
          <cell r="B2" t="str">
            <v xml:space="preserve">STYLE </v>
          </cell>
        </row>
      </sheetData>
      <sheetData sheetId="823"/>
      <sheetData sheetId="824"/>
      <sheetData sheetId="825"/>
      <sheetData sheetId="826"/>
      <sheetData sheetId="827"/>
      <sheetData sheetId="828"/>
      <sheetData sheetId="829"/>
      <sheetData sheetId="830"/>
      <sheetData sheetId="831"/>
      <sheetData sheetId="832">
        <row r="2">
          <cell r="B2" t="str">
            <v xml:space="preserve">STYLE </v>
          </cell>
        </row>
      </sheetData>
      <sheetData sheetId="833">
        <row r="2">
          <cell r="B2" t="str">
            <v xml:space="preserve">STYLE </v>
          </cell>
        </row>
      </sheetData>
      <sheetData sheetId="834"/>
      <sheetData sheetId="835">
        <row r="2">
          <cell r="B2" t="str">
            <v xml:space="preserve">STYLE </v>
          </cell>
        </row>
      </sheetData>
      <sheetData sheetId="836">
        <row r="2">
          <cell r="B2" t="str">
            <v xml:space="preserve">STYLE </v>
          </cell>
        </row>
      </sheetData>
      <sheetData sheetId="837">
        <row r="2">
          <cell r="B2" t="str">
            <v xml:space="preserve">STYLE </v>
          </cell>
        </row>
      </sheetData>
      <sheetData sheetId="838">
        <row r="2">
          <cell r="B2" t="str">
            <v xml:space="preserve">STYLE </v>
          </cell>
        </row>
      </sheetData>
      <sheetData sheetId="839">
        <row r="2">
          <cell r="B2" t="str">
            <v xml:space="preserve">STYLE </v>
          </cell>
        </row>
      </sheetData>
      <sheetData sheetId="840">
        <row r="2">
          <cell r="B2" t="str">
            <v xml:space="preserve">STYLE </v>
          </cell>
        </row>
      </sheetData>
      <sheetData sheetId="841">
        <row r="2">
          <cell r="B2" t="str">
            <v xml:space="preserve">STYLE </v>
          </cell>
        </row>
      </sheetData>
      <sheetData sheetId="842">
        <row r="2">
          <cell r="B2" t="str">
            <v xml:space="preserve">STYLE </v>
          </cell>
        </row>
      </sheetData>
      <sheetData sheetId="843">
        <row r="2">
          <cell r="B2" t="str">
            <v xml:space="preserve">STYLE </v>
          </cell>
        </row>
      </sheetData>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row r="2">
          <cell r="B2" t="str">
            <v xml:space="preserve">STYLE </v>
          </cell>
        </row>
      </sheetData>
      <sheetData sheetId="884">
        <row r="2">
          <cell r="B2" t="str">
            <v xml:space="preserve">STYLE </v>
          </cell>
        </row>
      </sheetData>
      <sheetData sheetId="885"/>
      <sheetData sheetId="886"/>
      <sheetData sheetId="887"/>
      <sheetData sheetId="888"/>
      <sheetData sheetId="889"/>
      <sheetData sheetId="890"/>
      <sheetData sheetId="891"/>
      <sheetData sheetId="892"/>
      <sheetData sheetId="893"/>
      <sheetData sheetId="894">
        <row r="2">
          <cell r="B2" t="str">
            <v xml:space="preserve">STYLE </v>
          </cell>
        </row>
      </sheetData>
      <sheetData sheetId="895">
        <row r="2">
          <cell r="B2" t="str">
            <v xml:space="preserve">STYLE </v>
          </cell>
        </row>
      </sheetData>
      <sheetData sheetId="896"/>
      <sheetData sheetId="897"/>
      <sheetData sheetId="898">
        <row r="2">
          <cell r="B2" t="str">
            <v xml:space="preserve">STYLE </v>
          </cell>
        </row>
      </sheetData>
      <sheetData sheetId="899">
        <row r="2">
          <cell r="B2" t="str">
            <v xml:space="preserve">STYLE </v>
          </cell>
        </row>
      </sheetData>
      <sheetData sheetId="900">
        <row r="2">
          <cell r="B2" t="str">
            <v xml:space="preserve">STYLE </v>
          </cell>
        </row>
      </sheetData>
      <sheetData sheetId="901">
        <row r="2">
          <cell r="B2" t="str">
            <v xml:space="preserve">STYLE </v>
          </cell>
        </row>
      </sheetData>
      <sheetData sheetId="902">
        <row r="2">
          <cell r="B2" t="str">
            <v xml:space="preserve">STYLE </v>
          </cell>
        </row>
      </sheetData>
      <sheetData sheetId="903">
        <row r="2">
          <cell r="B2" t="str">
            <v xml:space="preserve">STYLE </v>
          </cell>
        </row>
      </sheetData>
      <sheetData sheetId="904">
        <row r="2">
          <cell r="B2" t="str">
            <v xml:space="preserve">STYLE </v>
          </cell>
        </row>
      </sheetData>
      <sheetData sheetId="905">
        <row r="2">
          <cell r="B2" t="str">
            <v xml:space="preserve">STYLE </v>
          </cell>
        </row>
      </sheetData>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row r="2">
          <cell r="B2" t="str">
            <v xml:space="preserve">STYLE </v>
          </cell>
        </row>
      </sheetData>
      <sheetData sheetId="946">
        <row r="2">
          <cell r="B2" t="str">
            <v xml:space="preserve">STYLE </v>
          </cell>
        </row>
      </sheetData>
      <sheetData sheetId="947"/>
      <sheetData sheetId="948"/>
      <sheetData sheetId="949"/>
      <sheetData sheetId="950"/>
      <sheetData sheetId="951"/>
      <sheetData sheetId="952"/>
      <sheetData sheetId="953"/>
      <sheetData sheetId="954"/>
      <sheetData sheetId="955"/>
      <sheetData sheetId="956">
        <row r="2">
          <cell r="B2" t="str">
            <v xml:space="preserve">STYLE </v>
          </cell>
        </row>
      </sheetData>
      <sheetData sheetId="957">
        <row r="2">
          <cell r="B2" t="str">
            <v xml:space="preserve">STYLE </v>
          </cell>
        </row>
      </sheetData>
      <sheetData sheetId="958"/>
      <sheetData sheetId="959"/>
      <sheetData sheetId="960">
        <row r="2">
          <cell r="B2" t="str">
            <v xml:space="preserve">STYLE </v>
          </cell>
        </row>
      </sheetData>
      <sheetData sheetId="961">
        <row r="2">
          <cell r="B2" t="str">
            <v xml:space="preserve">STYLE </v>
          </cell>
        </row>
      </sheetData>
      <sheetData sheetId="962">
        <row r="2">
          <cell r="B2" t="str">
            <v xml:space="preserve">STYLE </v>
          </cell>
        </row>
      </sheetData>
      <sheetData sheetId="963">
        <row r="2">
          <cell r="B2" t="str">
            <v xml:space="preserve">STYLE </v>
          </cell>
        </row>
      </sheetData>
      <sheetData sheetId="964">
        <row r="2">
          <cell r="B2" t="str">
            <v xml:space="preserve">STYLE </v>
          </cell>
        </row>
      </sheetData>
      <sheetData sheetId="965">
        <row r="2">
          <cell r="B2" t="str">
            <v xml:space="preserve">STYLE </v>
          </cell>
        </row>
      </sheetData>
      <sheetData sheetId="966">
        <row r="2">
          <cell r="B2" t="str">
            <v xml:space="preserve">STYLE </v>
          </cell>
        </row>
      </sheetData>
      <sheetData sheetId="967">
        <row r="2">
          <cell r="B2" t="str">
            <v xml:space="preserve">STYLE </v>
          </cell>
        </row>
      </sheetData>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row r="2">
          <cell r="B2" t="str">
            <v xml:space="preserve">STYLE </v>
          </cell>
        </row>
      </sheetData>
      <sheetData sheetId="1023">
        <row r="2">
          <cell r="B2" t="str">
            <v xml:space="preserve">STYLE </v>
          </cell>
        </row>
      </sheetData>
      <sheetData sheetId="1024">
        <row r="2">
          <cell r="B2" t="str">
            <v xml:space="preserve">STYLE </v>
          </cell>
        </row>
      </sheetData>
      <sheetData sheetId="1025">
        <row r="2">
          <cell r="B2" t="str">
            <v xml:space="preserve">STYLE </v>
          </cell>
        </row>
      </sheetData>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row r="2">
          <cell r="B2" t="str">
            <v xml:space="preserve">STYLE </v>
          </cell>
        </row>
      </sheetData>
      <sheetData sheetId="1070"/>
      <sheetData sheetId="1071">
        <row r="2">
          <cell r="B2" t="str">
            <v xml:space="preserve">STYLE </v>
          </cell>
        </row>
      </sheetData>
      <sheetData sheetId="1072"/>
      <sheetData sheetId="1073"/>
      <sheetData sheetId="1074"/>
      <sheetData sheetId="1075"/>
      <sheetData sheetId="1076"/>
      <sheetData sheetId="1077"/>
      <sheetData sheetId="1078"/>
      <sheetData sheetId="1079"/>
      <sheetData sheetId="1080">
        <row r="2">
          <cell r="B2" t="str">
            <v xml:space="preserve">STYLE </v>
          </cell>
        </row>
      </sheetData>
      <sheetData sheetId="1081">
        <row r="2">
          <cell r="B2" t="str">
            <v xml:space="preserve">STYLE </v>
          </cell>
        </row>
      </sheetData>
      <sheetData sheetId="1082">
        <row r="2">
          <cell r="B2" t="str">
            <v xml:space="preserve">STYLE </v>
          </cell>
        </row>
      </sheetData>
      <sheetData sheetId="1083" refreshError="1"/>
      <sheetData sheetId="1084">
        <row r="2">
          <cell r="B2" t="str">
            <v>LI</v>
          </cell>
        </row>
      </sheetData>
      <sheetData sheetId="1085"/>
      <sheetData sheetId="1086"/>
      <sheetData sheetId="1087"/>
      <sheetData sheetId="1088"/>
      <sheetData sheetId="1089">
        <row r="2">
          <cell r="B2" t="str">
            <v>LI</v>
          </cell>
        </row>
      </sheetData>
      <sheetData sheetId="1090"/>
      <sheetData sheetId="1091"/>
      <sheetData sheetId="1092"/>
      <sheetData sheetId="1093"/>
      <sheetData sheetId="1094">
        <row r="2">
          <cell r="B2" t="str">
            <v>LI</v>
          </cell>
        </row>
      </sheetData>
      <sheetData sheetId="1095"/>
      <sheetData sheetId="1096"/>
      <sheetData sheetId="1097"/>
      <sheetData sheetId="1098"/>
      <sheetData sheetId="1099"/>
      <sheetData sheetId="1100"/>
      <sheetData sheetId="1101"/>
      <sheetData sheetId="1102"/>
      <sheetData sheetId="1103"/>
      <sheetData sheetId="1104" refreshError="1"/>
      <sheetData sheetId="1105">
        <row r="2">
          <cell r="B2" t="str">
            <v xml:space="preserve">STYLE </v>
          </cell>
        </row>
      </sheetData>
      <sheetData sheetId="1106">
        <row r="2">
          <cell r="B2" t="str">
            <v xml:space="preserve">STYLE </v>
          </cell>
        </row>
      </sheetData>
      <sheetData sheetId="1107">
        <row r="2">
          <cell r="B2" t="str">
            <v xml:space="preserve">STYLE </v>
          </cell>
        </row>
      </sheetData>
      <sheetData sheetId="1108">
        <row r="2">
          <cell r="B2" t="str">
            <v xml:space="preserve">STYLE </v>
          </cell>
        </row>
      </sheetData>
      <sheetData sheetId="1109">
        <row r="2">
          <cell r="B2" t="str">
            <v xml:space="preserve">STYLE </v>
          </cell>
        </row>
      </sheetData>
      <sheetData sheetId="1110">
        <row r="2">
          <cell r="B2" t="str">
            <v xml:space="preserve">STYLE </v>
          </cell>
        </row>
      </sheetData>
      <sheetData sheetId="1111">
        <row r="2">
          <cell r="B2" t="str">
            <v xml:space="preserve">STYLE </v>
          </cell>
        </row>
      </sheetData>
      <sheetData sheetId="1112">
        <row r="2">
          <cell r="B2" t="str">
            <v xml:space="preserve">STYLE </v>
          </cell>
        </row>
      </sheetData>
      <sheetData sheetId="1113">
        <row r="2">
          <cell r="B2" t="str">
            <v xml:space="preserve">STYLE </v>
          </cell>
        </row>
      </sheetData>
      <sheetData sheetId="1114">
        <row r="2">
          <cell r="B2" t="str">
            <v xml:space="preserve">STYLE </v>
          </cell>
        </row>
      </sheetData>
      <sheetData sheetId="1115">
        <row r="2">
          <cell r="B2" t="str">
            <v xml:space="preserve">STYLE </v>
          </cell>
        </row>
      </sheetData>
      <sheetData sheetId="1116">
        <row r="2">
          <cell r="B2" t="str">
            <v xml:space="preserve">STYLE </v>
          </cell>
        </row>
      </sheetData>
      <sheetData sheetId="1117">
        <row r="2">
          <cell r="B2" t="str">
            <v xml:space="preserve">STYLE </v>
          </cell>
        </row>
      </sheetData>
      <sheetData sheetId="1118">
        <row r="2">
          <cell r="B2" t="str">
            <v xml:space="preserve">STYLE </v>
          </cell>
        </row>
      </sheetData>
      <sheetData sheetId="1119">
        <row r="2">
          <cell r="B2" t="str">
            <v xml:space="preserve">STYLE </v>
          </cell>
        </row>
      </sheetData>
      <sheetData sheetId="1120">
        <row r="2">
          <cell r="B2" t="str">
            <v xml:space="preserve">STYLE </v>
          </cell>
        </row>
      </sheetData>
      <sheetData sheetId="1121">
        <row r="2">
          <cell r="B2" t="str">
            <v xml:space="preserve">STYLE </v>
          </cell>
        </row>
      </sheetData>
      <sheetData sheetId="1122">
        <row r="2">
          <cell r="B2" t="str">
            <v xml:space="preserve">STYLE </v>
          </cell>
        </row>
      </sheetData>
      <sheetData sheetId="1123">
        <row r="2">
          <cell r="B2" t="str">
            <v xml:space="preserve">STYLE </v>
          </cell>
        </row>
      </sheetData>
      <sheetData sheetId="1124">
        <row r="3">
          <cell r="K3" t="str">
            <v>FOR THE MONTH ENDED JANUARY 1995</v>
          </cell>
        </row>
      </sheetData>
      <sheetData sheetId="1125">
        <row r="3">
          <cell r="K3" t="str">
            <v>FOR THE MONTH ENDED JANUARY 1995</v>
          </cell>
        </row>
      </sheetData>
      <sheetData sheetId="1126">
        <row r="3">
          <cell r="K3" t="str">
            <v>FOR THE MONTH ENDED JANUARY 1995</v>
          </cell>
        </row>
      </sheetData>
      <sheetData sheetId="1127">
        <row r="3">
          <cell r="K3" t="str">
            <v>FOR THE MONTH ENDED JANUARY 1995</v>
          </cell>
        </row>
      </sheetData>
      <sheetData sheetId="1128"/>
      <sheetData sheetId="1129"/>
      <sheetData sheetId="1130"/>
      <sheetData sheetId="1131">
        <row r="3">
          <cell r="K3" t="str">
            <v>FOR THE MONTH ENDED JANUARY 1995</v>
          </cell>
        </row>
      </sheetData>
      <sheetData sheetId="1132"/>
      <sheetData sheetId="1133">
        <row r="3">
          <cell r="K3" t="str">
            <v>FOR THE MONTH ENDED JANUARY 1995</v>
          </cell>
        </row>
      </sheetData>
      <sheetData sheetId="1134"/>
      <sheetData sheetId="1135"/>
      <sheetData sheetId="1136"/>
      <sheetData sheetId="1137">
        <row r="3">
          <cell r="K3" t="str">
            <v>FOR THE MONTH ENDED JANUARY 1995</v>
          </cell>
        </row>
      </sheetData>
      <sheetData sheetId="1138"/>
      <sheetData sheetId="1139">
        <row r="3">
          <cell r="K3" t="str">
            <v>FOR THE MONTH ENDED JANUARY 1995</v>
          </cell>
        </row>
      </sheetData>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row r="2">
          <cell r="B2" t="str">
            <v xml:space="preserve">STYLE </v>
          </cell>
        </row>
      </sheetData>
      <sheetData sheetId="1162">
        <row r="2">
          <cell r="B2" t="str">
            <v xml:space="preserve">STYLE </v>
          </cell>
        </row>
      </sheetData>
      <sheetData sheetId="1163">
        <row r="2">
          <cell r="B2" t="str">
            <v xml:space="preserve">STYLE </v>
          </cell>
        </row>
      </sheetData>
      <sheetData sheetId="1164">
        <row r="2">
          <cell r="B2" t="str">
            <v xml:space="preserve">STYLE </v>
          </cell>
        </row>
      </sheetData>
      <sheetData sheetId="1165">
        <row r="2">
          <cell r="B2" t="str">
            <v xml:space="preserve">STYLE </v>
          </cell>
        </row>
      </sheetData>
      <sheetData sheetId="1166">
        <row r="2">
          <cell r="B2" t="str">
            <v>LI</v>
          </cell>
        </row>
      </sheetData>
      <sheetData sheetId="1167">
        <row r="2">
          <cell r="B2" t="str">
            <v>LI</v>
          </cell>
        </row>
      </sheetData>
      <sheetData sheetId="1168">
        <row r="2">
          <cell r="B2" t="str">
            <v>LI</v>
          </cell>
        </row>
      </sheetData>
      <sheetData sheetId="1169">
        <row r="2">
          <cell r="B2" t="str">
            <v xml:space="preserve">STYLE </v>
          </cell>
        </row>
      </sheetData>
      <sheetData sheetId="1170">
        <row r="2">
          <cell r="B2" t="str">
            <v xml:space="preserve">STYLE </v>
          </cell>
        </row>
      </sheetData>
      <sheetData sheetId="1171">
        <row r="2">
          <cell r="B2" t="str">
            <v xml:space="preserve">STYLE </v>
          </cell>
        </row>
      </sheetData>
      <sheetData sheetId="1172">
        <row r="2">
          <cell r="B2" t="str">
            <v xml:space="preserve">STYLE </v>
          </cell>
        </row>
      </sheetData>
      <sheetData sheetId="1173">
        <row r="2">
          <cell r="B2" t="str">
            <v xml:space="preserve">STYLE </v>
          </cell>
        </row>
      </sheetData>
      <sheetData sheetId="1174"/>
      <sheetData sheetId="1175">
        <row r="3">
          <cell r="K3" t="str">
            <v>FOR THE MONTH ENDED JANUARY 1995</v>
          </cell>
        </row>
      </sheetData>
      <sheetData sheetId="1176"/>
      <sheetData sheetId="1177"/>
      <sheetData sheetId="1178">
        <row r="3">
          <cell r="K3" t="str">
            <v>FOR THE MONTH ENDED JANUARY 1995</v>
          </cell>
        </row>
      </sheetData>
      <sheetData sheetId="1179"/>
      <sheetData sheetId="1180">
        <row r="3">
          <cell r="K3" t="str">
            <v>FOR THE MONTH ENDED JANUARY 1995</v>
          </cell>
        </row>
      </sheetData>
      <sheetData sheetId="1181">
        <row r="2">
          <cell r="B2" t="str">
            <v xml:space="preserve">STYLE </v>
          </cell>
        </row>
      </sheetData>
      <sheetData sheetId="1182">
        <row r="2">
          <cell r="B2" t="str">
            <v xml:space="preserve">STYLE </v>
          </cell>
        </row>
      </sheetData>
      <sheetData sheetId="1183">
        <row r="2">
          <cell r="B2" t="str">
            <v xml:space="preserve">STYLE </v>
          </cell>
        </row>
      </sheetData>
      <sheetData sheetId="1184">
        <row r="2">
          <cell r="B2" t="str">
            <v xml:space="preserve">STYLE </v>
          </cell>
        </row>
      </sheetData>
      <sheetData sheetId="1185"/>
      <sheetData sheetId="1186"/>
      <sheetData sheetId="1187">
        <row r="2">
          <cell r="B2" t="str">
            <v xml:space="preserve">STYLE </v>
          </cell>
        </row>
      </sheetData>
      <sheetData sheetId="1188">
        <row r="2">
          <cell r="B2" t="str">
            <v xml:space="preserve">STYLE </v>
          </cell>
        </row>
      </sheetData>
      <sheetData sheetId="1189">
        <row r="2">
          <cell r="B2" t="str">
            <v xml:space="preserve">STYLE </v>
          </cell>
        </row>
      </sheetData>
      <sheetData sheetId="1190">
        <row r="2">
          <cell r="B2" t="str">
            <v xml:space="preserve">STYLE </v>
          </cell>
        </row>
      </sheetData>
      <sheetData sheetId="1191">
        <row r="2">
          <cell r="B2" t="str">
            <v xml:space="preserve">STYLE </v>
          </cell>
        </row>
      </sheetData>
      <sheetData sheetId="1192">
        <row r="2">
          <cell r="B2" t="str">
            <v xml:space="preserve">STYLE </v>
          </cell>
        </row>
      </sheetData>
      <sheetData sheetId="1193">
        <row r="2">
          <cell r="B2" t="str">
            <v xml:space="preserve">STYLE </v>
          </cell>
        </row>
      </sheetData>
      <sheetData sheetId="1194">
        <row r="2">
          <cell r="B2" t="str">
            <v xml:space="preserve">STYLE </v>
          </cell>
        </row>
      </sheetData>
      <sheetData sheetId="1195">
        <row r="2">
          <cell r="B2" t="str">
            <v xml:space="preserve">STYLE </v>
          </cell>
        </row>
      </sheetData>
      <sheetData sheetId="1196">
        <row r="2">
          <cell r="B2" t="str">
            <v xml:space="preserve">STYLE </v>
          </cell>
        </row>
      </sheetData>
      <sheetData sheetId="1197">
        <row r="2">
          <cell r="B2" t="str">
            <v>LI</v>
          </cell>
        </row>
      </sheetData>
      <sheetData sheetId="1198">
        <row r="2">
          <cell r="B2" t="str">
            <v xml:space="preserve">STYLE </v>
          </cell>
        </row>
      </sheetData>
      <sheetData sheetId="1199">
        <row r="2">
          <cell r="B2" t="str">
            <v xml:space="preserve">STYLE </v>
          </cell>
        </row>
      </sheetData>
      <sheetData sheetId="1200">
        <row r="2">
          <cell r="B2" t="str">
            <v xml:space="preserve">STYLE </v>
          </cell>
        </row>
      </sheetData>
      <sheetData sheetId="1201">
        <row r="2">
          <cell r="B2" t="str">
            <v xml:space="preserve">STYLE </v>
          </cell>
        </row>
      </sheetData>
      <sheetData sheetId="1202">
        <row r="3">
          <cell r="K3" t="str">
            <v>FOR THE MONTH ENDED JANUARY 1995</v>
          </cell>
        </row>
      </sheetData>
      <sheetData sheetId="1203"/>
      <sheetData sheetId="1204"/>
      <sheetData sheetId="1205">
        <row r="3">
          <cell r="K3" t="str">
            <v>FOR THE MONTH ENDED JANUARY 1995</v>
          </cell>
        </row>
      </sheetData>
      <sheetData sheetId="1206"/>
      <sheetData sheetId="1207">
        <row r="3">
          <cell r="K3" t="str">
            <v>FOR THE MONTH ENDED JANUARY 1995</v>
          </cell>
        </row>
      </sheetData>
      <sheetData sheetId="1208"/>
      <sheetData sheetId="1209">
        <row r="3">
          <cell r="K3" t="str">
            <v>FOR THE MONTH ENDED JANUARY 1995</v>
          </cell>
        </row>
      </sheetData>
      <sheetData sheetId="1210"/>
      <sheetData sheetId="1211"/>
      <sheetData sheetId="1212">
        <row r="3">
          <cell r="K3" t="str">
            <v>FOR THE MONTH ENDED JANUARY 1995</v>
          </cell>
        </row>
      </sheetData>
      <sheetData sheetId="1213"/>
      <sheetData sheetId="1214"/>
      <sheetData sheetId="1215">
        <row r="2">
          <cell r="B2" t="str">
            <v>LI</v>
          </cell>
        </row>
      </sheetData>
      <sheetData sheetId="1216"/>
      <sheetData sheetId="1217">
        <row r="2">
          <cell r="B2" t="str">
            <v xml:space="preserve">STYLE </v>
          </cell>
        </row>
      </sheetData>
      <sheetData sheetId="1218">
        <row r="2">
          <cell r="B2" t="str">
            <v xml:space="preserve">STYLE </v>
          </cell>
        </row>
      </sheetData>
      <sheetData sheetId="1219">
        <row r="2">
          <cell r="B2" t="str">
            <v xml:space="preserve">STYLE </v>
          </cell>
        </row>
      </sheetData>
      <sheetData sheetId="1220">
        <row r="2">
          <cell r="B2" t="str">
            <v xml:space="preserve">STYLE </v>
          </cell>
        </row>
      </sheetData>
      <sheetData sheetId="1221"/>
      <sheetData sheetId="1222"/>
      <sheetData sheetId="1223"/>
      <sheetData sheetId="1224">
        <row r="2">
          <cell r="B2" t="str">
            <v xml:space="preserve">STYLE </v>
          </cell>
        </row>
      </sheetData>
      <sheetData sheetId="1225">
        <row r="2">
          <cell r="B2" t="str">
            <v xml:space="preserve">STYLE </v>
          </cell>
        </row>
      </sheetData>
      <sheetData sheetId="1226">
        <row r="2">
          <cell r="B2" t="str">
            <v xml:space="preserve">STYLE </v>
          </cell>
        </row>
      </sheetData>
      <sheetData sheetId="1227"/>
      <sheetData sheetId="1228"/>
      <sheetData sheetId="1229"/>
      <sheetData sheetId="1230"/>
      <sheetData sheetId="1231"/>
      <sheetData sheetId="1232"/>
      <sheetData sheetId="1233"/>
      <sheetData sheetId="1234"/>
      <sheetData sheetId="1235">
        <row r="2">
          <cell r="B2" t="str">
            <v>LI</v>
          </cell>
        </row>
      </sheetData>
      <sheetData sheetId="1236"/>
      <sheetData sheetId="1237"/>
      <sheetData sheetId="1238">
        <row r="2">
          <cell r="B2" t="str">
            <v xml:space="preserve">STYLE </v>
          </cell>
        </row>
      </sheetData>
      <sheetData sheetId="1239"/>
      <sheetData sheetId="1240"/>
      <sheetData sheetId="1241"/>
      <sheetData sheetId="1242"/>
      <sheetData sheetId="1243"/>
      <sheetData sheetId="1244">
        <row r="2">
          <cell r="B2" t="str">
            <v>LI</v>
          </cell>
        </row>
      </sheetData>
      <sheetData sheetId="1245">
        <row r="2">
          <cell r="B2" t="str">
            <v xml:space="preserve">STYLE </v>
          </cell>
        </row>
      </sheetData>
      <sheetData sheetId="1246">
        <row r="2">
          <cell r="B2" t="str">
            <v xml:space="preserve">STYLE </v>
          </cell>
        </row>
      </sheetData>
      <sheetData sheetId="1247">
        <row r="2">
          <cell r="B2" t="str">
            <v xml:space="preserve">STYLE </v>
          </cell>
        </row>
      </sheetData>
      <sheetData sheetId="1248">
        <row r="2">
          <cell r="B2" t="str">
            <v xml:space="preserve">STYLE </v>
          </cell>
        </row>
      </sheetData>
      <sheetData sheetId="1249">
        <row r="2">
          <cell r="B2" t="str">
            <v>LI</v>
          </cell>
        </row>
      </sheetData>
      <sheetData sheetId="1250">
        <row r="2">
          <cell r="B2" t="str">
            <v>LI</v>
          </cell>
        </row>
      </sheetData>
      <sheetData sheetId="1251">
        <row r="2">
          <cell r="B2" t="str">
            <v xml:space="preserve">STYLE </v>
          </cell>
        </row>
      </sheetData>
      <sheetData sheetId="1252">
        <row r="2">
          <cell r="B2" t="str">
            <v xml:space="preserve">STYLE </v>
          </cell>
        </row>
      </sheetData>
      <sheetData sheetId="1253">
        <row r="2">
          <cell r="B2" t="str">
            <v xml:space="preserve">STYLE </v>
          </cell>
        </row>
      </sheetData>
      <sheetData sheetId="1254">
        <row r="2">
          <cell r="B2" t="str">
            <v xml:space="preserve">STYLE </v>
          </cell>
        </row>
      </sheetData>
      <sheetData sheetId="1255"/>
      <sheetData sheetId="1256">
        <row r="2">
          <cell r="B2" t="str">
            <v xml:space="preserve">STYLE </v>
          </cell>
        </row>
      </sheetData>
      <sheetData sheetId="1257">
        <row r="2">
          <cell r="B2" t="str">
            <v xml:space="preserve">STYLE </v>
          </cell>
        </row>
      </sheetData>
      <sheetData sheetId="1258">
        <row r="2">
          <cell r="B2" t="str">
            <v xml:space="preserve">STYLE </v>
          </cell>
        </row>
      </sheetData>
      <sheetData sheetId="1259">
        <row r="2">
          <cell r="B2" t="str">
            <v xml:space="preserve">STYLE </v>
          </cell>
        </row>
      </sheetData>
      <sheetData sheetId="1260"/>
      <sheetData sheetId="1261">
        <row r="2">
          <cell r="B2" t="str">
            <v>LI</v>
          </cell>
        </row>
      </sheetData>
      <sheetData sheetId="1262"/>
      <sheetData sheetId="1263">
        <row r="2">
          <cell r="B2" t="str">
            <v xml:space="preserve">STYLE </v>
          </cell>
        </row>
      </sheetData>
      <sheetData sheetId="1264">
        <row r="2">
          <cell r="B2" t="str">
            <v xml:space="preserve">STYLE </v>
          </cell>
        </row>
      </sheetData>
      <sheetData sheetId="1265">
        <row r="2">
          <cell r="B2" t="str">
            <v xml:space="preserve">STYLE </v>
          </cell>
        </row>
      </sheetData>
      <sheetData sheetId="1266">
        <row r="2">
          <cell r="B2" t="str">
            <v xml:space="preserve">STYLE </v>
          </cell>
        </row>
      </sheetData>
      <sheetData sheetId="1267">
        <row r="2">
          <cell r="B2" t="str">
            <v xml:space="preserve">STYLE </v>
          </cell>
        </row>
      </sheetData>
      <sheetData sheetId="1268">
        <row r="2">
          <cell r="B2" t="str">
            <v xml:space="preserve">STYLE </v>
          </cell>
        </row>
      </sheetData>
      <sheetData sheetId="1269">
        <row r="2">
          <cell r="B2" t="str">
            <v xml:space="preserve">STYLE </v>
          </cell>
        </row>
      </sheetData>
      <sheetData sheetId="1270">
        <row r="2">
          <cell r="B2" t="str">
            <v xml:space="preserve">STYLE </v>
          </cell>
        </row>
      </sheetData>
      <sheetData sheetId="1271">
        <row r="2">
          <cell r="B2" t="str">
            <v xml:space="preserve">STYLE </v>
          </cell>
        </row>
      </sheetData>
      <sheetData sheetId="1272">
        <row r="2">
          <cell r="B2" t="str">
            <v xml:space="preserve">STYLE </v>
          </cell>
        </row>
      </sheetData>
      <sheetData sheetId="1273">
        <row r="2">
          <cell r="B2" t="str">
            <v xml:space="preserve">STYLE </v>
          </cell>
        </row>
      </sheetData>
      <sheetData sheetId="1274">
        <row r="2">
          <cell r="B2" t="str">
            <v xml:space="preserve">STYLE </v>
          </cell>
        </row>
      </sheetData>
      <sheetData sheetId="1275">
        <row r="2">
          <cell r="B2" t="str">
            <v>LI</v>
          </cell>
        </row>
      </sheetData>
      <sheetData sheetId="1276"/>
      <sheetData sheetId="1277"/>
      <sheetData sheetId="1278"/>
      <sheetData sheetId="1279">
        <row r="2">
          <cell r="B2" t="str">
            <v>LI</v>
          </cell>
        </row>
      </sheetData>
      <sheetData sheetId="1280"/>
      <sheetData sheetId="1281"/>
      <sheetData sheetId="1282"/>
      <sheetData sheetId="1283">
        <row r="3">
          <cell r="K3" t="str">
            <v>FOR THE MONTH ENDED JANUARY 1995</v>
          </cell>
        </row>
      </sheetData>
      <sheetData sheetId="1284">
        <row r="2">
          <cell r="B2" t="str">
            <v xml:space="preserve">STYLE </v>
          </cell>
        </row>
      </sheetData>
      <sheetData sheetId="1285">
        <row r="2">
          <cell r="B2" t="str">
            <v xml:space="preserve">STYLE </v>
          </cell>
        </row>
      </sheetData>
      <sheetData sheetId="1286">
        <row r="2">
          <cell r="B2" t="str">
            <v xml:space="preserve">STYLE </v>
          </cell>
        </row>
      </sheetData>
      <sheetData sheetId="1287">
        <row r="2">
          <cell r="B2" t="str">
            <v xml:space="preserve">STYLE </v>
          </cell>
        </row>
      </sheetData>
      <sheetData sheetId="1288">
        <row r="2">
          <cell r="B2" t="str">
            <v xml:space="preserve">STYLE </v>
          </cell>
        </row>
      </sheetData>
      <sheetData sheetId="1289">
        <row r="3">
          <cell r="K3" t="str">
            <v>FOR THE MONTH ENDED JANUARY 1995</v>
          </cell>
        </row>
      </sheetData>
      <sheetData sheetId="1290"/>
      <sheetData sheetId="1291">
        <row r="3">
          <cell r="K3" t="str">
            <v>FOR THE MONTH ENDED JANUARY 1995</v>
          </cell>
        </row>
      </sheetData>
      <sheetData sheetId="1292"/>
      <sheetData sheetId="1293">
        <row r="2">
          <cell r="B2" t="str">
            <v>LI</v>
          </cell>
        </row>
      </sheetData>
      <sheetData sheetId="1294"/>
      <sheetData sheetId="1295"/>
      <sheetData sheetId="1296"/>
      <sheetData sheetId="1297">
        <row r="2">
          <cell r="B2" t="str">
            <v>LI</v>
          </cell>
        </row>
      </sheetData>
      <sheetData sheetId="1298"/>
      <sheetData sheetId="1299"/>
      <sheetData sheetId="1300"/>
      <sheetData sheetId="1301">
        <row r="2">
          <cell r="B2" t="str">
            <v>LI</v>
          </cell>
        </row>
      </sheetData>
      <sheetData sheetId="1302"/>
      <sheetData sheetId="1303"/>
      <sheetData sheetId="1304">
        <row r="3">
          <cell r="K3" t="str">
            <v>FOR THE MONTH ENDED JANUARY 1995</v>
          </cell>
        </row>
      </sheetData>
      <sheetData sheetId="1305"/>
      <sheetData sheetId="1306">
        <row r="2">
          <cell r="B2" t="str">
            <v xml:space="preserve">STYLE </v>
          </cell>
        </row>
      </sheetData>
      <sheetData sheetId="1307">
        <row r="2">
          <cell r="B2" t="str">
            <v xml:space="preserve">STYLE </v>
          </cell>
        </row>
      </sheetData>
      <sheetData sheetId="1308">
        <row r="2">
          <cell r="B2" t="str">
            <v xml:space="preserve">STYLE </v>
          </cell>
        </row>
      </sheetData>
      <sheetData sheetId="1309"/>
      <sheetData sheetId="1310"/>
      <sheetData sheetId="1311">
        <row r="2">
          <cell r="B2" t="str">
            <v>LI</v>
          </cell>
        </row>
      </sheetData>
      <sheetData sheetId="1312"/>
      <sheetData sheetId="1313"/>
      <sheetData sheetId="1314"/>
      <sheetData sheetId="1315"/>
      <sheetData sheetId="1316"/>
      <sheetData sheetId="1317">
        <row r="2">
          <cell r="B2" t="str">
            <v>LI</v>
          </cell>
        </row>
      </sheetData>
      <sheetData sheetId="1318">
        <row r="2">
          <cell r="B2" t="str">
            <v>LI</v>
          </cell>
        </row>
      </sheetData>
      <sheetData sheetId="1319"/>
      <sheetData sheetId="1320">
        <row r="2">
          <cell r="B2" t="str">
            <v xml:space="preserve">STYLE </v>
          </cell>
        </row>
      </sheetData>
      <sheetData sheetId="1321"/>
      <sheetData sheetId="1322"/>
      <sheetData sheetId="1323"/>
      <sheetData sheetId="1324"/>
      <sheetData sheetId="1325"/>
      <sheetData sheetId="1326">
        <row r="2">
          <cell r="B2" t="str">
            <v>LI</v>
          </cell>
        </row>
      </sheetData>
      <sheetData sheetId="1327">
        <row r="2">
          <cell r="B2" t="str">
            <v xml:space="preserve">STYLE </v>
          </cell>
        </row>
      </sheetData>
      <sheetData sheetId="1328"/>
      <sheetData sheetId="1329"/>
      <sheetData sheetId="1330"/>
      <sheetData sheetId="1331">
        <row r="2">
          <cell r="B2" t="str">
            <v>LI</v>
          </cell>
        </row>
      </sheetData>
      <sheetData sheetId="1332">
        <row r="2">
          <cell r="B2" t="str">
            <v xml:space="preserve">STYLE </v>
          </cell>
        </row>
      </sheetData>
      <sheetData sheetId="1333">
        <row r="2">
          <cell r="B2" t="str">
            <v xml:space="preserve">STYLE </v>
          </cell>
        </row>
      </sheetData>
      <sheetData sheetId="1334">
        <row r="2">
          <cell r="B2" t="str">
            <v xml:space="preserve">STYLE </v>
          </cell>
        </row>
      </sheetData>
      <sheetData sheetId="1335">
        <row r="2">
          <cell r="B2" t="str">
            <v xml:space="preserve">STYLE </v>
          </cell>
        </row>
      </sheetData>
      <sheetData sheetId="1336">
        <row r="2">
          <cell r="B2" t="str">
            <v xml:space="preserve">STYLE </v>
          </cell>
        </row>
      </sheetData>
      <sheetData sheetId="1337"/>
      <sheetData sheetId="1338">
        <row r="2">
          <cell r="B2" t="str">
            <v xml:space="preserve">STYLE </v>
          </cell>
        </row>
      </sheetData>
      <sheetData sheetId="1339">
        <row r="2">
          <cell r="B2" t="str">
            <v xml:space="preserve">STYLE </v>
          </cell>
        </row>
      </sheetData>
      <sheetData sheetId="1340">
        <row r="2">
          <cell r="B2" t="str">
            <v xml:space="preserve">STYLE </v>
          </cell>
        </row>
      </sheetData>
      <sheetData sheetId="1341">
        <row r="2">
          <cell r="B2" t="str">
            <v xml:space="preserve">STYLE </v>
          </cell>
        </row>
      </sheetData>
      <sheetData sheetId="1342"/>
      <sheetData sheetId="1343"/>
      <sheetData sheetId="1344"/>
      <sheetData sheetId="1345">
        <row r="2">
          <cell r="B2" t="str">
            <v xml:space="preserve">STYLE </v>
          </cell>
        </row>
      </sheetData>
      <sheetData sheetId="1346">
        <row r="2">
          <cell r="B2" t="str">
            <v xml:space="preserve">STYLE </v>
          </cell>
        </row>
      </sheetData>
      <sheetData sheetId="1347">
        <row r="2">
          <cell r="B2" t="str">
            <v xml:space="preserve">STYLE </v>
          </cell>
        </row>
      </sheetData>
      <sheetData sheetId="1348">
        <row r="2">
          <cell r="B2" t="str">
            <v xml:space="preserve">STYLE </v>
          </cell>
        </row>
      </sheetData>
      <sheetData sheetId="1349"/>
      <sheetData sheetId="1350">
        <row r="2">
          <cell r="B2" t="str">
            <v xml:space="preserve">STYLE </v>
          </cell>
        </row>
      </sheetData>
      <sheetData sheetId="1351">
        <row r="2">
          <cell r="B2" t="str">
            <v xml:space="preserve">STYLE </v>
          </cell>
        </row>
      </sheetData>
      <sheetData sheetId="1352">
        <row r="2">
          <cell r="B2" t="str">
            <v xml:space="preserve">STYLE </v>
          </cell>
        </row>
      </sheetData>
      <sheetData sheetId="1353">
        <row r="2">
          <cell r="B2" t="str">
            <v xml:space="preserve">STYLE </v>
          </cell>
        </row>
      </sheetData>
      <sheetData sheetId="1354">
        <row r="2">
          <cell r="B2" t="str">
            <v xml:space="preserve">STYLE </v>
          </cell>
        </row>
      </sheetData>
      <sheetData sheetId="1355">
        <row r="2">
          <cell r="B2" t="str">
            <v xml:space="preserve">STYLE </v>
          </cell>
        </row>
      </sheetData>
      <sheetData sheetId="1356">
        <row r="2">
          <cell r="B2" t="str">
            <v xml:space="preserve">STYLE </v>
          </cell>
        </row>
      </sheetData>
      <sheetData sheetId="1357">
        <row r="2">
          <cell r="B2" t="str">
            <v xml:space="preserve">STYLE </v>
          </cell>
        </row>
      </sheetData>
      <sheetData sheetId="1358">
        <row r="2">
          <cell r="B2" t="str">
            <v xml:space="preserve">STYLE </v>
          </cell>
        </row>
      </sheetData>
      <sheetData sheetId="1359">
        <row r="2">
          <cell r="B2" t="str">
            <v xml:space="preserve">STYLE </v>
          </cell>
        </row>
      </sheetData>
      <sheetData sheetId="1360">
        <row r="2">
          <cell r="B2" t="str">
            <v xml:space="preserve">STYLE </v>
          </cell>
        </row>
      </sheetData>
      <sheetData sheetId="1361">
        <row r="2">
          <cell r="B2" t="str">
            <v>LI</v>
          </cell>
        </row>
      </sheetData>
      <sheetData sheetId="1362"/>
      <sheetData sheetId="1363"/>
      <sheetData sheetId="1364"/>
      <sheetData sheetId="1365">
        <row r="3">
          <cell r="K3" t="str">
            <v>FOR THE MONTH ENDED JANUARY 1995</v>
          </cell>
        </row>
      </sheetData>
      <sheetData sheetId="1366"/>
      <sheetData sheetId="1367"/>
      <sheetData sheetId="1368"/>
      <sheetData sheetId="1369">
        <row r="2">
          <cell r="B2" t="str">
            <v>LI</v>
          </cell>
        </row>
      </sheetData>
      <sheetData sheetId="1370"/>
      <sheetData sheetId="1371">
        <row r="3">
          <cell r="K3" t="str">
            <v>FOR THE MONTH ENDED JANUARY 1995</v>
          </cell>
        </row>
      </sheetData>
      <sheetData sheetId="1372">
        <row r="3">
          <cell r="K3" t="str">
            <v>FOR THE MONTH ENDED JANUARY 1995</v>
          </cell>
        </row>
      </sheetData>
      <sheetData sheetId="1373">
        <row r="3">
          <cell r="K3" t="str">
            <v>FOR THE MONTH ENDED JANUARY 1995</v>
          </cell>
        </row>
      </sheetData>
      <sheetData sheetId="1374"/>
      <sheetData sheetId="1375"/>
      <sheetData sheetId="1376">
        <row r="3">
          <cell r="K3" t="str">
            <v>FOR THE MONTH ENDED JANUARY 1995</v>
          </cell>
        </row>
      </sheetData>
      <sheetData sheetId="1377">
        <row r="2">
          <cell r="B2" t="str">
            <v xml:space="preserve">STYLE </v>
          </cell>
        </row>
      </sheetData>
      <sheetData sheetId="1378">
        <row r="2">
          <cell r="B2" t="str">
            <v xml:space="preserve">STYLE </v>
          </cell>
        </row>
      </sheetData>
      <sheetData sheetId="1379">
        <row r="2">
          <cell r="B2" t="str">
            <v>LI</v>
          </cell>
        </row>
      </sheetData>
      <sheetData sheetId="1380">
        <row r="2">
          <cell r="B2" t="str">
            <v xml:space="preserve">STYLE </v>
          </cell>
        </row>
      </sheetData>
      <sheetData sheetId="1381">
        <row r="2">
          <cell r="B2" t="str">
            <v xml:space="preserve">STYLE </v>
          </cell>
        </row>
      </sheetData>
      <sheetData sheetId="1382">
        <row r="2">
          <cell r="B2" t="str">
            <v xml:space="preserve">STYLE </v>
          </cell>
        </row>
      </sheetData>
      <sheetData sheetId="1383">
        <row r="2">
          <cell r="B2" t="str">
            <v xml:space="preserve">STYLE </v>
          </cell>
        </row>
      </sheetData>
      <sheetData sheetId="1384">
        <row r="2">
          <cell r="B2" t="str">
            <v xml:space="preserve">STYLE </v>
          </cell>
        </row>
      </sheetData>
      <sheetData sheetId="1385"/>
      <sheetData sheetId="1386"/>
      <sheetData sheetId="1387"/>
      <sheetData sheetId="1388">
        <row r="2">
          <cell r="B2" t="str">
            <v xml:space="preserve">STYLE </v>
          </cell>
        </row>
      </sheetData>
      <sheetData sheetId="1389">
        <row r="2">
          <cell r="B2" t="str">
            <v xml:space="preserve">STYLE </v>
          </cell>
        </row>
      </sheetData>
      <sheetData sheetId="1390">
        <row r="2">
          <cell r="B2" t="str">
            <v xml:space="preserve">STYLE </v>
          </cell>
        </row>
      </sheetData>
      <sheetData sheetId="1391"/>
      <sheetData sheetId="1392"/>
      <sheetData sheetId="1393">
        <row r="2">
          <cell r="B2" t="str">
            <v xml:space="preserve">STYLE </v>
          </cell>
        </row>
      </sheetData>
      <sheetData sheetId="1394">
        <row r="2">
          <cell r="B2" t="str">
            <v xml:space="preserve">STYLE </v>
          </cell>
        </row>
      </sheetData>
      <sheetData sheetId="1395">
        <row r="2">
          <cell r="B2" t="str">
            <v xml:space="preserve">STYLE </v>
          </cell>
        </row>
      </sheetData>
      <sheetData sheetId="1396">
        <row r="2">
          <cell r="B2" t="str">
            <v xml:space="preserve">STYLE </v>
          </cell>
        </row>
      </sheetData>
      <sheetData sheetId="1397"/>
      <sheetData sheetId="1398"/>
      <sheetData sheetId="1399">
        <row r="2">
          <cell r="B2" t="str">
            <v>LI</v>
          </cell>
        </row>
      </sheetData>
      <sheetData sheetId="1400"/>
      <sheetData sheetId="1401"/>
      <sheetData sheetId="1402">
        <row r="2">
          <cell r="B2" t="str">
            <v xml:space="preserve">STYLE </v>
          </cell>
        </row>
      </sheetData>
      <sheetData sheetId="1403">
        <row r="2">
          <cell r="B2" t="str">
            <v xml:space="preserve">STYLE </v>
          </cell>
        </row>
      </sheetData>
      <sheetData sheetId="1404">
        <row r="2">
          <cell r="B2" t="str">
            <v xml:space="preserve">STYLE </v>
          </cell>
        </row>
      </sheetData>
      <sheetData sheetId="1405">
        <row r="2">
          <cell r="B2" t="str">
            <v xml:space="preserve">STYLE </v>
          </cell>
        </row>
      </sheetData>
      <sheetData sheetId="1406"/>
      <sheetData sheetId="1407"/>
      <sheetData sheetId="1408">
        <row r="2">
          <cell r="B2" t="str">
            <v>LI</v>
          </cell>
        </row>
      </sheetData>
      <sheetData sheetId="1409">
        <row r="2">
          <cell r="B2" t="str">
            <v xml:space="preserve">STYLE </v>
          </cell>
        </row>
      </sheetData>
      <sheetData sheetId="1410"/>
      <sheetData sheetId="1411"/>
      <sheetData sheetId="1412"/>
      <sheetData sheetId="1413">
        <row r="2">
          <cell r="B2" t="str">
            <v>LI</v>
          </cell>
        </row>
      </sheetData>
      <sheetData sheetId="1414">
        <row r="2">
          <cell r="B2" t="str">
            <v>LI</v>
          </cell>
        </row>
      </sheetData>
      <sheetData sheetId="1415">
        <row r="2">
          <cell r="B2" t="str">
            <v xml:space="preserve">STYLE </v>
          </cell>
        </row>
      </sheetData>
      <sheetData sheetId="1416">
        <row r="2">
          <cell r="B2" t="str">
            <v xml:space="preserve">STYLE </v>
          </cell>
        </row>
      </sheetData>
      <sheetData sheetId="1417">
        <row r="2">
          <cell r="B2" t="str">
            <v xml:space="preserve">STYLE </v>
          </cell>
        </row>
      </sheetData>
      <sheetData sheetId="1418">
        <row r="2">
          <cell r="B2" t="str">
            <v xml:space="preserve">STYLE </v>
          </cell>
        </row>
      </sheetData>
      <sheetData sheetId="1419"/>
      <sheetData sheetId="1420">
        <row r="2">
          <cell r="B2" t="str">
            <v xml:space="preserve">STYLE </v>
          </cell>
        </row>
      </sheetData>
      <sheetData sheetId="1421">
        <row r="2">
          <cell r="B2" t="str">
            <v xml:space="preserve">STYLE </v>
          </cell>
        </row>
      </sheetData>
      <sheetData sheetId="1422">
        <row r="2">
          <cell r="B2" t="str">
            <v xml:space="preserve">STYLE </v>
          </cell>
        </row>
      </sheetData>
      <sheetData sheetId="1423">
        <row r="2">
          <cell r="B2" t="str">
            <v xml:space="preserve">STYLE </v>
          </cell>
        </row>
      </sheetData>
      <sheetData sheetId="1424"/>
      <sheetData sheetId="1425"/>
      <sheetData sheetId="1426">
        <row r="2">
          <cell r="B2" t="str">
            <v xml:space="preserve">STYLE </v>
          </cell>
        </row>
      </sheetData>
      <sheetData sheetId="1427">
        <row r="2">
          <cell r="B2" t="str">
            <v xml:space="preserve">STYLE </v>
          </cell>
        </row>
      </sheetData>
      <sheetData sheetId="1428">
        <row r="2">
          <cell r="B2" t="str">
            <v xml:space="preserve">STYLE </v>
          </cell>
        </row>
      </sheetData>
      <sheetData sheetId="1429">
        <row r="2">
          <cell r="B2" t="str">
            <v xml:space="preserve">STYLE </v>
          </cell>
        </row>
      </sheetData>
      <sheetData sheetId="1430">
        <row r="2">
          <cell r="B2" t="str">
            <v xml:space="preserve">STYLE </v>
          </cell>
        </row>
      </sheetData>
      <sheetData sheetId="1431"/>
      <sheetData sheetId="1432">
        <row r="2">
          <cell r="B2" t="str">
            <v xml:space="preserve">STYLE </v>
          </cell>
        </row>
      </sheetData>
      <sheetData sheetId="1433">
        <row r="2">
          <cell r="B2" t="str">
            <v xml:space="preserve">STYLE </v>
          </cell>
        </row>
      </sheetData>
      <sheetData sheetId="1434">
        <row r="2">
          <cell r="B2" t="str">
            <v xml:space="preserve">STYLE </v>
          </cell>
        </row>
      </sheetData>
      <sheetData sheetId="1435">
        <row r="2">
          <cell r="B2" t="str">
            <v xml:space="preserve">STYLE </v>
          </cell>
        </row>
      </sheetData>
      <sheetData sheetId="1436">
        <row r="2">
          <cell r="B2" t="str">
            <v xml:space="preserve">STYLE </v>
          </cell>
        </row>
      </sheetData>
      <sheetData sheetId="1437">
        <row r="2">
          <cell r="B2" t="str">
            <v xml:space="preserve">STYLE </v>
          </cell>
        </row>
      </sheetData>
      <sheetData sheetId="1438">
        <row r="2">
          <cell r="B2" t="str">
            <v xml:space="preserve">STYLE </v>
          </cell>
        </row>
      </sheetData>
      <sheetData sheetId="1439">
        <row r="2">
          <cell r="B2" t="str">
            <v xml:space="preserve">STYLE </v>
          </cell>
        </row>
      </sheetData>
      <sheetData sheetId="1440">
        <row r="2">
          <cell r="B2" t="str">
            <v xml:space="preserve">STYLE </v>
          </cell>
        </row>
      </sheetData>
      <sheetData sheetId="1441">
        <row r="2">
          <cell r="B2" t="str">
            <v xml:space="preserve">STYLE </v>
          </cell>
        </row>
      </sheetData>
      <sheetData sheetId="1442">
        <row r="2">
          <cell r="B2" t="str">
            <v xml:space="preserve">STYLE </v>
          </cell>
        </row>
      </sheetData>
      <sheetData sheetId="1443">
        <row r="2">
          <cell r="B2" t="str">
            <v>LI</v>
          </cell>
        </row>
      </sheetData>
      <sheetData sheetId="1444"/>
      <sheetData sheetId="1445"/>
      <sheetData sheetId="1446"/>
      <sheetData sheetId="1447">
        <row r="3">
          <cell r="K3" t="str">
            <v>FOR THE MONTH ENDED JANUARY 1995</v>
          </cell>
        </row>
      </sheetData>
      <sheetData sheetId="1448"/>
      <sheetData sheetId="1449"/>
      <sheetData sheetId="1450"/>
      <sheetData sheetId="1451">
        <row r="3">
          <cell r="K3" t="str">
            <v>FOR THE MONTH ENDED JANUARY 1995</v>
          </cell>
        </row>
      </sheetData>
      <sheetData sheetId="1452"/>
      <sheetData sheetId="1453">
        <row r="3">
          <cell r="K3" t="str">
            <v>FOR THE MONTH ENDED JANUARY 1995</v>
          </cell>
        </row>
      </sheetData>
      <sheetData sheetId="1454">
        <row r="3">
          <cell r="K3" t="str">
            <v>FOR THE MONTH ENDED JANUARY 1995</v>
          </cell>
        </row>
      </sheetData>
      <sheetData sheetId="1455">
        <row r="3">
          <cell r="K3" t="str">
            <v>FOR THE MONTH ENDED JANUARY 1995</v>
          </cell>
        </row>
      </sheetData>
      <sheetData sheetId="1456"/>
      <sheetData sheetId="1457"/>
      <sheetData sheetId="1458">
        <row r="3">
          <cell r="K3" t="str">
            <v>FOR THE MONTH ENDED JANUARY 1995</v>
          </cell>
        </row>
      </sheetData>
      <sheetData sheetId="1459"/>
      <sheetData sheetId="1460"/>
      <sheetData sheetId="1461">
        <row r="2">
          <cell r="B2" t="str">
            <v>LI</v>
          </cell>
        </row>
      </sheetData>
      <sheetData sheetId="1462">
        <row r="2">
          <cell r="B2" t="str">
            <v xml:space="preserve">STYLE </v>
          </cell>
        </row>
      </sheetData>
      <sheetData sheetId="1463">
        <row r="2">
          <cell r="B2" t="str">
            <v xml:space="preserve">STYLE </v>
          </cell>
        </row>
      </sheetData>
      <sheetData sheetId="1464">
        <row r="2">
          <cell r="B2" t="str">
            <v xml:space="preserve">STYLE </v>
          </cell>
        </row>
      </sheetData>
      <sheetData sheetId="1465">
        <row r="2">
          <cell r="B2" t="str">
            <v xml:space="preserve">STYLE </v>
          </cell>
        </row>
      </sheetData>
      <sheetData sheetId="1466">
        <row r="2">
          <cell r="B2" t="str">
            <v xml:space="preserve">STYLE </v>
          </cell>
        </row>
      </sheetData>
      <sheetData sheetId="1467"/>
      <sheetData sheetId="1468"/>
      <sheetData sheetId="1469"/>
      <sheetData sheetId="1470">
        <row r="2">
          <cell r="B2" t="str">
            <v xml:space="preserve">STYLE </v>
          </cell>
        </row>
      </sheetData>
      <sheetData sheetId="1471">
        <row r="2">
          <cell r="B2" t="str">
            <v xml:space="preserve">STYLE </v>
          </cell>
        </row>
      </sheetData>
      <sheetData sheetId="1472">
        <row r="2">
          <cell r="B2" t="str">
            <v xml:space="preserve">STYLE </v>
          </cell>
        </row>
      </sheetData>
      <sheetData sheetId="1473"/>
      <sheetData sheetId="1474"/>
      <sheetData sheetId="1475"/>
      <sheetData sheetId="1476"/>
      <sheetData sheetId="1477"/>
      <sheetData sheetId="1478"/>
      <sheetData sheetId="1479"/>
      <sheetData sheetId="1480"/>
      <sheetData sheetId="1481">
        <row r="2">
          <cell r="B2" t="str">
            <v>LI</v>
          </cell>
        </row>
      </sheetData>
      <sheetData sheetId="1482">
        <row r="2">
          <cell r="B2" t="str">
            <v xml:space="preserve">STYLE </v>
          </cell>
        </row>
      </sheetData>
      <sheetData sheetId="1483"/>
      <sheetData sheetId="1484">
        <row r="2">
          <cell r="B2" t="str">
            <v xml:space="preserve">STYLE </v>
          </cell>
        </row>
      </sheetData>
      <sheetData sheetId="1485"/>
      <sheetData sheetId="1486"/>
      <sheetData sheetId="1487"/>
      <sheetData sheetId="1488"/>
      <sheetData sheetId="1489"/>
      <sheetData sheetId="1490">
        <row r="2">
          <cell r="B2" t="str">
            <v>LI</v>
          </cell>
        </row>
      </sheetData>
      <sheetData sheetId="1491">
        <row r="2">
          <cell r="B2" t="str">
            <v xml:space="preserve">STYLE </v>
          </cell>
        </row>
      </sheetData>
      <sheetData sheetId="1492"/>
      <sheetData sheetId="1493"/>
      <sheetData sheetId="1494">
        <row r="2">
          <cell r="B2" t="str">
            <v xml:space="preserve">STYLE </v>
          </cell>
        </row>
      </sheetData>
      <sheetData sheetId="1495">
        <row r="2">
          <cell r="B2" t="str">
            <v xml:space="preserve">STYLE </v>
          </cell>
        </row>
      </sheetData>
      <sheetData sheetId="1496">
        <row r="2">
          <cell r="B2" t="str">
            <v>LI</v>
          </cell>
        </row>
      </sheetData>
      <sheetData sheetId="1497">
        <row r="2">
          <cell r="B2" t="str">
            <v xml:space="preserve">STYLE </v>
          </cell>
        </row>
      </sheetData>
      <sheetData sheetId="1498">
        <row r="2">
          <cell r="B2" t="str">
            <v xml:space="preserve">STYLE </v>
          </cell>
        </row>
      </sheetData>
      <sheetData sheetId="1499">
        <row r="2">
          <cell r="B2" t="str">
            <v xml:space="preserve">STYLE </v>
          </cell>
        </row>
      </sheetData>
      <sheetData sheetId="1500">
        <row r="2">
          <cell r="B2" t="str">
            <v xml:space="preserve">STYLE </v>
          </cell>
        </row>
      </sheetData>
      <sheetData sheetId="1501">
        <row r="2">
          <cell r="B2" t="str">
            <v xml:space="preserve">STYLE </v>
          </cell>
        </row>
      </sheetData>
      <sheetData sheetId="1502">
        <row r="2">
          <cell r="B2" t="str">
            <v xml:space="preserve">STYLE </v>
          </cell>
        </row>
      </sheetData>
      <sheetData sheetId="1503">
        <row r="2">
          <cell r="B2" t="str">
            <v xml:space="preserve">STYLE </v>
          </cell>
        </row>
      </sheetData>
      <sheetData sheetId="1504">
        <row r="2">
          <cell r="B2" t="str">
            <v xml:space="preserve">STYLE </v>
          </cell>
        </row>
      </sheetData>
      <sheetData sheetId="1505">
        <row r="2">
          <cell r="B2" t="str">
            <v xml:space="preserve">STYLE </v>
          </cell>
        </row>
      </sheetData>
      <sheetData sheetId="1506">
        <row r="2">
          <cell r="B2" t="str">
            <v xml:space="preserve">STYLE </v>
          </cell>
        </row>
      </sheetData>
      <sheetData sheetId="1507">
        <row r="2">
          <cell r="B2" t="str">
            <v xml:space="preserve">STYLE </v>
          </cell>
        </row>
      </sheetData>
      <sheetData sheetId="1508">
        <row r="2">
          <cell r="B2" t="str">
            <v xml:space="preserve">STYLE </v>
          </cell>
        </row>
      </sheetData>
      <sheetData sheetId="1509"/>
      <sheetData sheetId="1510">
        <row r="2">
          <cell r="B2" t="str">
            <v xml:space="preserve">STYLE </v>
          </cell>
        </row>
      </sheetData>
      <sheetData sheetId="1511">
        <row r="2">
          <cell r="B2" t="str">
            <v xml:space="preserve">STYLE </v>
          </cell>
        </row>
      </sheetData>
      <sheetData sheetId="1512">
        <row r="2">
          <cell r="B2" t="str">
            <v xml:space="preserve">STYLE </v>
          </cell>
        </row>
      </sheetData>
      <sheetData sheetId="1513">
        <row r="2">
          <cell r="B2" t="str">
            <v xml:space="preserve">STYLE </v>
          </cell>
        </row>
      </sheetData>
      <sheetData sheetId="1514">
        <row r="2">
          <cell r="B2" t="str">
            <v xml:space="preserve">STYLE </v>
          </cell>
        </row>
      </sheetData>
      <sheetData sheetId="1515">
        <row r="2">
          <cell r="B2" t="str">
            <v xml:space="preserve">STYLE </v>
          </cell>
        </row>
      </sheetData>
      <sheetData sheetId="1516">
        <row r="2">
          <cell r="B2" t="str">
            <v xml:space="preserve">STYLE </v>
          </cell>
        </row>
      </sheetData>
      <sheetData sheetId="1517">
        <row r="2">
          <cell r="B2" t="str">
            <v xml:space="preserve">STYLE </v>
          </cell>
        </row>
      </sheetData>
      <sheetData sheetId="1518">
        <row r="2">
          <cell r="B2" t="str">
            <v xml:space="preserve">STYLE </v>
          </cell>
        </row>
      </sheetData>
      <sheetData sheetId="1519">
        <row r="2">
          <cell r="B2" t="str">
            <v xml:space="preserve">STYLE </v>
          </cell>
        </row>
      </sheetData>
      <sheetData sheetId="1520">
        <row r="2">
          <cell r="B2" t="str">
            <v xml:space="preserve">STYLE </v>
          </cell>
        </row>
      </sheetData>
      <sheetData sheetId="1521">
        <row r="2">
          <cell r="B2" t="str">
            <v xml:space="preserve">STYLE </v>
          </cell>
        </row>
      </sheetData>
      <sheetData sheetId="1522">
        <row r="2">
          <cell r="B2" t="str">
            <v xml:space="preserve">STYLE </v>
          </cell>
        </row>
      </sheetData>
      <sheetData sheetId="1523">
        <row r="2">
          <cell r="B2" t="str">
            <v xml:space="preserve">STYLE </v>
          </cell>
        </row>
      </sheetData>
      <sheetData sheetId="1524">
        <row r="2">
          <cell r="B2" t="str">
            <v xml:space="preserve">STYLE </v>
          </cell>
        </row>
      </sheetData>
      <sheetData sheetId="1525">
        <row r="2">
          <cell r="B2" t="str">
            <v xml:space="preserve">STYLE </v>
          </cell>
        </row>
      </sheetData>
      <sheetData sheetId="1526">
        <row r="2">
          <cell r="B2" t="str">
            <v>LI</v>
          </cell>
        </row>
      </sheetData>
      <sheetData sheetId="1527"/>
      <sheetData sheetId="1528"/>
      <sheetData sheetId="1529"/>
      <sheetData sheetId="1530">
        <row r="3">
          <cell r="K3" t="str">
            <v>FOR THE MONTH ENDED JANUARY 1995</v>
          </cell>
        </row>
      </sheetData>
      <sheetData sheetId="1531"/>
      <sheetData sheetId="1532"/>
      <sheetData sheetId="1533">
        <row r="3">
          <cell r="K3" t="str">
            <v>FOR THE MONTH ENDED JANUARY 1995</v>
          </cell>
        </row>
      </sheetData>
      <sheetData sheetId="1534">
        <row r="3">
          <cell r="K3" t="str">
            <v>FOR THE MONTH ENDED JANUARY 1995</v>
          </cell>
        </row>
      </sheetData>
      <sheetData sheetId="1535"/>
      <sheetData sheetId="1536">
        <row r="3">
          <cell r="K3" t="str">
            <v>FOR THE MONTH ENDED JANUARY 1995</v>
          </cell>
        </row>
      </sheetData>
      <sheetData sheetId="1537">
        <row r="3">
          <cell r="K3" t="str">
            <v>FOR THE MONTH ENDED JANUARY 1995</v>
          </cell>
        </row>
      </sheetData>
      <sheetData sheetId="1538">
        <row r="3">
          <cell r="K3" t="str">
            <v>FOR THE MONTH ENDED JANUARY 1995</v>
          </cell>
        </row>
      </sheetData>
      <sheetData sheetId="1539"/>
      <sheetData sheetId="1540"/>
      <sheetData sheetId="1541">
        <row r="3">
          <cell r="K3" t="str">
            <v>FOR THE MONTH ENDED JANUARY 1995</v>
          </cell>
        </row>
      </sheetData>
      <sheetData sheetId="1542"/>
      <sheetData sheetId="1543"/>
      <sheetData sheetId="1544">
        <row r="2">
          <cell r="B2" t="str">
            <v>LI</v>
          </cell>
        </row>
      </sheetData>
      <sheetData sheetId="1545">
        <row r="2">
          <cell r="B2" t="str">
            <v xml:space="preserve">STYLE </v>
          </cell>
        </row>
      </sheetData>
      <sheetData sheetId="1546">
        <row r="2">
          <cell r="B2" t="str">
            <v xml:space="preserve">STYLE </v>
          </cell>
        </row>
      </sheetData>
      <sheetData sheetId="1547">
        <row r="2">
          <cell r="B2" t="str">
            <v xml:space="preserve">STYLE </v>
          </cell>
        </row>
      </sheetData>
      <sheetData sheetId="1548">
        <row r="2">
          <cell r="B2" t="str">
            <v xml:space="preserve">STYLE </v>
          </cell>
        </row>
      </sheetData>
      <sheetData sheetId="1549">
        <row r="2">
          <cell r="B2" t="str">
            <v xml:space="preserve">STYLE </v>
          </cell>
        </row>
      </sheetData>
      <sheetData sheetId="1550">
        <row r="3">
          <cell r="K3" t="str">
            <v>FOR THE MONTH ENDED JANUARY 1995</v>
          </cell>
        </row>
      </sheetData>
      <sheetData sheetId="1551"/>
      <sheetData sheetId="1552"/>
      <sheetData sheetId="1553">
        <row r="2">
          <cell r="B2" t="str">
            <v xml:space="preserve">STYLE </v>
          </cell>
        </row>
      </sheetData>
      <sheetData sheetId="1554">
        <row r="2">
          <cell r="B2" t="str">
            <v xml:space="preserve">STYLE </v>
          </cell>
        </row>
      </sheetData>
      <sheetData sheetId="1555">
        <row r="2">
          <cell r="B2" t="str">
            <v xml:space="preserve">STYLE </v>
          </cell>
        </row>
      </sheetData>
      <sheetData sheetId="1556">
        <row r="2">
          <cell r="B2" t="str">
            <v xml:space="preserve">STYLE </v>
          </cell>
        </row>
      </sheetData>
      <sheetData sheetId="1557"/>
      <sheetData sheetId="1558"/>
      <sheetData sheetId="1559"/>
      <sheetData sheetId="1560"/>
      <sheetData sheetId="1561">
        <row r="2">
          <cell r="B2" t="str">
            <v xml:space="preserve">STYLE </v>
          </cell>
        </row>
      </sheetData>
      <sheetData sheetId="1562">
        <row r="2">
          <cell r="B2" t="str">
            <v xml:space="preserve">STYLE </v>
          </cell>
        </row>
      </sheetData>
      <sheetData sheetId="1563"/>
      <sheetData sheetId="1564">
        <row r="2">
          <cell r="B2" t="str">
            <v>LI</v>
          </cell>
        </row>
      </sheetData>
      <sheetData sheetId="1565"/>
      <sheetData sheetId="1566">
        <row r="2">
          <cell r="B2" t="str">
            <v xml:space="preserve">STYLE </v>
          </cell>
        </row>
      </sheetData>
      <sheetData sheetId="1567">
        <row r="2">
          <cell r="B2" t="str">
            <v xml:space="preserve">STYLE </v>
          </cell>
        </row>
      </sheetData>
      <sheetData sheetId="1568">
        <row r="2">
          <cell r="B2" t="str">
            <v>LI</v>
          </cell>
        </row>
      </sheetData>
      <sheetData sheetId="1569"/>
      <sheetData sheetId="1570"/>
      <sheetData sheetId="1571"/>
      <sheetData sheetId="1572">
        <row r="2">
          <cell r="B2" t="str">
            <v xml:space="preserve">STYLE </v>
          </cell>
        </row>
      </sheetData>
      <sheetData sheetId="1573">
        <row r="2">
          <cell r="B2" t="str">
            <v xml:space="preserve">STYLE </v>
          </cell>
        </row>
      </sheetData>
      <sheetData sheetId="1574">
        <row r="2">
          <cell r="B2" t="str">
            <v xml:space="preserve">STYLE </v>
          </cell>
        </row>
      </sheetData>
      <sheetData sheetId="1575">
        <row r="2">
          <cell r="B2" t="str">
            <v xml:space="preserve">STYLE </v>
          </cell>
        </row>
      </sheetData>
      <sheetData sheetId="1576"/>
      <sheetData sheetId="1577"/>
      <sheetData sheetId="1578">
        <row r="2">
          <cell r="B2" t="str">
            <v xml:space="preserve">STYLE </v>
          </cell>
        </row>
      </sheetData>
      <sheetData sheetId="1579">
        <row r="2">
          <cell r="B2" t="str">
            <v xml:space="preserve">STYLE </v>
          </cell>
        </row>
      </sheetData>
      <sheetData sheetId="1580">
        <row r="2">
          <cell r="B2" t="str">
            <v xml:space="preserve">STYLE </v>
          </cell>
        </row>
      </sheetData>
      <sheetData sheetId="1581">
        <row r="2">
          <cell r="B2" t="str">
            <v xml:space="preserve">STYLE </v>
          </cell>
        </row>
      </sheetData>
      <sheetData sheetId="1582">
        <row r="2">
          <cell r="B2" t="str">
            <v xml:space="preserve">STYLE </v>
          </cell>
        </row>
      </sheetData>
      <sheetData sheetId="1583">
        <row r="2">
          <cell r="B2" t="str">
            <v xml:space="preserve">STYLE </v>
          </cell>
        </row>
      </sheetData>
      <sheetData sheetId="1584">
        <row r="2">
          <cell r="B2" t="str">
            <v xml:space="preserve">STYLE </v>
          </cell>
        </row>
      </sheetData>
      <sheetData sheetId="1585">
        <row r="2">
          <cell r="B2" t="str">
            <v xml:space="preserve">STYLE </v>
          </cell>
        </row>
      </sheetData>
      <sheetData sheetId="1586">
        <row r="2">
          <cell r="B2" t="str">
            <v xml:space="preserve">STYLE </v>
          </cell>
        </row>
      </sheetData>
      <sheetData sheetId="1587">
        <row r="2">
          <cell r="B2" t="str">
            <v xml:space="preserve">STYLE </v>
          </cell>
        </row>
      </sheetData>
      <sheetData sheetId="1588">
        <row r="2">
          <cell r="B2" t="str">
            <v>LI</v>
          </cell>
        </row>
      </sheetData>
      <sheetData sheetId="1589">
        <row r="3">
          <cell r="K3" t="str">
            <v>FOR THE MONTH ENDED JANUARY 1995</v>
          </cell>
        </row>
      </sheetData>
      <sheetData sheetId="1590"/>
      <sheetData sheetId="1591"/>
      <sheetData sheetId="1592">
        <row r="3">
          <cell r="K3" t="str">
            <v>FOR THE MONTH ENDED JANUARY 1995</v>
          </cell>
        </row>
      </sheetData>
      <sheetData sheetId="1593"/>
      <sheetData sheetId="1594"/>
      <sheetData sheetId="1595"/>
      <sheetData sheetId="1596">
        <row r="2">
          <cell r="B2" t="str">
            <v xml:space="preserve">STYLE </v>
          </cell>
        </row>
      </sheetData>
      <sheetData sheetId="1597">
        <row r="2">
          <cell r="B2" t="str">
            <v xml:space="preserve">STYLE </v>
          </cell>
        </row>
      </sheetData>
      <sheetData sheetId="1598">
        <row r="2">
          <cell r="B2" t="str">
            <v xml:space="preserve">STYLE </v>
          </cell>
        </row>
      </sheetData>
      <sheetData sheetId="1599">
        <row r="2">
          <cell r="B2" t="str">
            <v xml:space="preserve">STYLE </v>
          </cell>
        </row>
      </sheetData>
      <sheetData sheetId="1600">
        <row r="3">
          <cell r="K3" t="str">
            <v>FOR THE MONTH ENDED JANUARY 1995</v>
          </cell>
        </row>
      </sheetData>
      <sheetData sheetId="1601"/>
      <sheetData sheetId="1602"/>
      <sheetData sheetId="1603">
        <row r="3">
          <cell r="K3" t="str">
            <v>FOR THE MONTH ENDED JANUARY 1995</v>
          </cell>
        </row>
      </sheetData>
      <sheetData sheetId="1604">
        <row r="2">
          <cell r="B2" t="str">
            <v>LI</v>
          </cell>
        </row>
      </sheetData>
      <sheetData sheetId="1605"/>
      <sheetData sheetId="1606">
        <row r="2">
          <cell r="B2" t="str">
            <v>LI</v>
          </cell>
        </row>
      </sheetData>
      <sheetData sheetId="1607"/>
      <sheetData sheetId="1608">
        <row r="2">
          <cell r="B2" t="str">
            <v xml:space="preserve">STYLE </v>
          </cell>
        </row>
      </sheetData>
      <sheetData sheetId="1609">
        <row r="2">
          <cell r="B2" t="str">
            <v xml:space="preserve">STYLE </v>
          </cell>
        </row>
      </sheetData>
      <sheetData sheetId="1610">
        <row r="2">
          <cell r="B2" t="str">
            <v xml:space="preserve">STYLE </v>
          </cell>
        </row>
      </sheetData>
      <sheetData sheetId="1611">
        <row r="2">
          <cell r="B2" t="str">
            <v xml:space="preserve">STYLE </v>
          </cell>
        </row>
      </sheetData>
      <sheetData sheetId="1612"/>
      <sheetData sheetId="1613"/>
      <sheetData sheetId="1614"/>
      <sheetData sheetId="1615">
        <row r="2">
          <cell r="B2" t="str">
            <v xml:space="preserve">STYLE </v>
          </cell>
        </row>
      </sheetData>
      <sheetData sheetId="1616">
        <row r="2">
          <cell r="B2" t="str">
            <v xml:space="preserve">STYLE </v>
          </cell>
        </row>
      </sheetData>
      <sheetData sheetId="1617">
        <row r="2">
          <cell r="B2" t="str">
            <v xml:space="preserve">STYLE </v>
          </cell>
        </row>
      </sheetData>
      <sheetData sheetId="1618"/>
      <sheetData sheetId="1619"/>
      <sheetData sheetId="1620">
        <row r="3">
          <cell r="K3" t="str">
            <v>FOR THE MONTH ENDED JANUARY 1995</v>
          </cell>
        </row>
      </sheetData>
      <sheetData sheetId="1621">
        <row r="2">
          <cell r="B2" t="str">
            <v xml:space="preserve">STYLE </v>
          </cell>
        </row>
      </sheetData>
      <sheetData sheetId="1622">
        <row r="2">
          <cell r="B2" t="str">
            <v xml:space="preserve">STYLE </v>
          </cell>
        </row>
      </sheetData>
      <sheetData sheetId="1623">
        <row r="2">
          <cell r="B2" t="str">
            <v xml:space="preserve">STYLE </v>
          </cell>
        </row>
      </sheetData>
      <sheetData sheetId="1624">
        <row r="2">
          <cell r="B2" t="str">
            <v xml:space="preserve">STYLE </v>
          </cell>
        </row>
      </sheetData>
      <sheetData sheetId="1625">
        <row r="2">
          <cell r="B2" t="str">
            <v xml:space="preserve">STYLE </v>
          </cell>
        </row>
      </sheetData>
      <sheetData sheetId="1626">
        <row r="2">
          <cell r="B2" t="str">
            <v xml:space="preserve">STYLE </v>
          </cell>
        </row>
      </sheetData>
      <sheetData sheetId="1627">
        <row r="2">
          <cell r="B2" t="str">
            <v xml:space="preserve">STYLE </v>
          </cell>
        </row>
      </sheetData>
      <sheetData sheetId="1628"/>
      <sheetData sheetId="1629">
        <row r="2">
          <cell r="B2" t="str">
            <v xml:space="preserve">STYLE </v>
          </cell>
        </row>
      </sheetData>
      <sheetData sheetId="1630">
        <row r="2">
          <cell r="B2" t="str">
            <v xml:space="preserve">STYLE </v>
          </cell>
        </row>
      </sheetData>
      <sheetData sheetId="1631">
        <row r="2">
          <cell r="B2" t="str">
            <v xml:space="preserve">STYLE </v>
          </cell>
        </row>
      </sheetData>
      <sheetData sheetId="1632">
        <row r="2">
          <cell r="B2" t="str">
            <v xml:space="preserve">STYLE </v>
          </cell>
        </row>
      </sheetData>
      <sheetData sheetId="1633">
        <row r="2">
          <cell r="B2" t="str">
            <v xml:space="preserve">STYLE </v>
          </cell>
        </row>
      </sheetData>
      <sheetData sheetId="1634">
        <row r="2">
          <cell r="B2" t="str">
            <v xml:space="preserve">STYLE </v>
          </cell>
        </row>
      </sheetData>
      <sheetData sheetId="1635">
        <row r="2">
          <cell r="B2" t="str">
            <v xml:space="preserve">STYLE </v>
          </cell>
        </row>
      </sheetData>
      <sheetData sheetId="1636">
        <row r="2">
          <cell r="B2" t="str">
            <v xml:space="preserve">STYLE </v>
          </cell>
        </row>
      </sheetData>
      <sheetData sheetId="1637">
        <row r="2">
          <cell r="B2" t="str">
            <v xml:space="preserve">STYLE </v>
          </cell>
        </row>
      </sheetData>
      <sheetData sheetId="1638">
        <row r="2">
          <cell r="B2" t="str">
            <v xml:space="preserve">STYLE </v>
          </cell>
        </row>
      </sheetData>
      <sheetData sheetId="1639">
        <row r="2">
          <cell r="B2" t="str">
            <v>LI</v>
          </cell>
        </row>
      </sheetData>
      <sheetData sheetId="1640"/>
      <sheetData sheetId="1641"/>
      <sheetData sheetId="1642"/>
      <sheetData sheetId="1643">
        <row r="3">
          <cell r="K3" t="str">
            <v>FOR THE MONTH ENDED JANUARY 1995</v>
          </cell>
        </row>
      </sheetData>
      <sheetData sheetId="1644"/>
      <sheetData sheetId="1645"/>
      <sheetData sheetId="1646"/>
      <sheetData sheetId="1647">
        <row r="3">
          <cell r="K3" t="str">
            <v>FOR THE MONTH ENDED JANUARY 1995</v>
          </cell>
        </row>
      </sheetData>
      <sheetData sheetId="1648"/>
      <sheetData sheetId="1649">
        <row r="3">
          <cell r="K3" t="str">
            <v>FOR THE MONTH ENDED JANUARY 1995</v>
          </cell>
        </row>
      </sheetData>
      <sheetData sheetId="1650">
        <row r="3">
          <cell r="K3" t="str">
            <v>FOR THE MONTH ENDED JANUARY 1995</v>
          </cell>
        </row>
      </sheetData>
      <sheetData sheetId="1651">
        <row r="3">
          <cell r="K3" t="str">
            <v>FOR THE MONTH ENDED JANUARY 1995</v>
          </cell>
        </row>
      </sheetData>
      <sheetData sheetId="1652">
        <row r="2">
          <cell r="B2" t="str">
            <v>LI</v>
          </cell>
        </row>
      </sheetData>
      <sheetData sheetId="1653"/>
      <sheetData sheetId="1654">
        <row r="3">
          <cell r="K3" t="str">
            <v>FOR THE MONTH ENDED JANUARY 1995</v>
          </cell>
        </row>
      </sheetData>
      <sheetData sheetId="1655"/>
      <sheetData sheetId="1656"/>
      <sheetData sheetId="1657">
        <row r="2">
          <cell r="B2" t="str">
            <v>LI</v>
          </cell>
        </row>
      </sheetData>
      <sheetData sheetId="1658">
        <row r="2">
          <cell r="B2" t="str">
            <v xml:space="preserve">STYLE </v>
          </cell>
        </row>
      </sheetData>
      <sheetData sheetId="1659">
        <row r="2">
          <cell r="B2" t="str">
            <v xml:space="preserve">STYLE </v>
          </cell>
        </row>
      </sheetData>
      <sheetData sheetId="1660">
        <row r="2">
          <cell r="B2" t="str">
            <v xml:space="preserve">STYLE </v>
          </cell>
        </row>
      </sheetData>
      <sheetData sheetId="1661">
        <row r="2">
          <cell r="B2" t="str">
            <v xml:space="preserve">STYLE </v>
          </cell>
        </row>
      </sheetData>
      <sheetData sheetId="1662">
        <row r="2">
          <cell r="B2" t="str">
            <v xml:space="preserve">STYLE </v>
          </cell>
        </row>
      </sheetData>
      <sheetData sheetId="1663"/>
      <sheetData sheetId="1664"/>
      <sheetData sheetId="1665"/>
      <sheetData sheetId="1666">
        <row r="2">
          <cell r="B2" t="str">
            <v xml:space="preserve">STYLE </v>
          </cell>
        </row>
      </sheetData>
      <sheetData sheetId="1667">
        <row r="2">
          <cell r="B2" t="str">
            <v xml:space="preserve">STYLE </v>
          </cell>
        </row>
      </sheetData>
      <sheetData sheetId="1668">
        <row r="2">
          <cell r="B2" t="str">
            <v xml:space="preserve">STYLE </v>
          </cell>
        </row>
      </sheetData>
      <sheetData sheetId="1669">
        <row r="2">
          <cell r="B2" t="str">
            <v xml:space="preserve">STYLE </v>
          </cell>
        </row>
      </sheetData>
      <sheetData sheetId="1670"/>
      <sheetData sheetId="1671"/>
      <sheetData sheetId="1672">
        <row r="2">
          <cell r="B2" t="str">
            <v>LI</v>
          </cell>
        </row>
      </sheetData>
      <sheetData sheetId="1673"/>
      <sheetData sheetId="1674"/>
      <sheetData sheetId="1675"/>
      <sheetData sheetId="1676"/>
      <sheetData sheetId="1677">
        <row r="2">
          <cell r="B2" t="str">
            <v>LI</v>
          </cell>
        </row>
      </sheetData>
      <sheetData sheetId="1678">
        <row r="2">
          <cell r="B2" t="str">
            <v xml:space="preserve">STYLE </v>
          </cell>
        </row>
      </sheetData>
      <sheetData sheetId="1679">
        <row r="2">
          <cell r="B2" t="str">
            <v xml:space="preserve">STYLE </v>
          </cell>
        </row>
      </sheetData>
      <sheetData sheetId="1680">
        <row r="2">
          <cell r="B2" t="str">
            <v xml:space="preserve">STYLE </v>
          </cell>
        </row>
      </sheetData>
      <sheetData sheetId="1681">
        <row r="2">
          <cell r="B2" t="str">
            <v xml:space="preserve">STYLE </v>
          </cell>
        </row>
      </sheetData>
      <sheetData sheetId="1682">
        <row r="2">
          <cell r="B2" t="str">
            <v xml:space="preserve">STYLE </v>
          </cell>
        </row>
      </sheetData>
      <sheetData sheetId="1683">
        <row r="2">
          <cell r="B2" t="str">
            <v xml:space="preserve">STYLE </v>
          </cell>
        </row>
      </sheetData>
      <sheetData sheetId="1684">
        <row r="2">
          <cell r="B2" t="str">
            <v xml:space="preserve">STYLE </v>
          </cell>
        </row>
      </sheetData>
      <sheetData sheetId="1685">
        <row r="2">
          <cell r="B2" t="str">
            <v xml:space="preserve">STYLE </v>
          </cell>
        </row>
      </sheetData>
      <sheetData sheetId="1686">
        <row r="2">
          <cell r="B2" t="str">
            <v xml:space="preserve">STYLE </v>
          </cell>
        </row>
      </sheetData>
      <sheetData sheetId="1687">
        <row r="2">
          <cell r="B2" t="str">
            <v xml:space="preserve">STYLE </v>
          </cell>
        </row>
      </sheetData>
      <sheetData sheetId="1688">
        <row r="2">
          <cell r="B2" t="str">
            <v xml:space="preserve">STYLE </v>
          </cell>
        </row>
      </sheetData>
      <sheetData sheetId="1689"/>
      <sheetData sheetId="1690"/>
      <sheetData sheetId="1691">
        <row r="2">
          <cell r="B2" t="str">
            <v xml:space="preserve">STYLE </v>
          </cell>
        </row>
      </sheetData>
      <sheetData sheetId="1692">
        <row r="2">
          <cell r="B2" t="str">
            <v xml:space="preserve">STYLE </v>
          </cell>
        </row>
      </sheetData>
      <sheetData sheetId="1693">
        <row r="2">
          <cell r="B2" t="str">
            <v xml:space="preserve">STYLE </v>
          </cell>
        </row>
      </sheetData>
      <sheetData sheetId="1694">
        <row r="2">
          <cell r="B2" t="str">
            <v xml:space="preserve">STYLE </v>
          </cell>
        </row>
      </sheetData>
      <sheetData sheetId="1695">
        <row r="2">
          <cell r="B2" t="str">
            <v xml:space="preserve">STYLE </v>
          </cell>
        </row>
      </sheetData>
      <sheetData sheetId="1696">
        <row r="2">
          <cell r="B2" t="str">
            <v xml:space="preserve">STYLE </v>
          </cell>
        </row>
      </sheetData>
      <sheetData sheetId="1697">
        <row r="2">
          <cell r="B2" t="str">
            <v xml:space="preserve">STYLE </v>
          </cell>
        </row>
      </sheetData>
      <sheetData sheetId="1698">
        <row r="2">
          <cell r="B2" t="str">
            <v xml:space="preserve">STYLE </v>
          </cell>
        </row>
      </sheetData>
      <sheetData sheetId="1699">
        <row r="2">
          <cell r="B2" t="str">
            <v xml:space="preserve">STYLE </v>
          </cell>
        </row>
      </sheetData>
      <sheetData sheetId="1700">
        <row r="2">
          <cell r="B2" t="str">
            <v xml:space="preserve">STYLE </v>
          </cell>
        </row>
      </sheetData>
      <sheetData sheetId="1701">
        <row r="2">
          <cell r="B2" t="str">
            <v>LI</v>
          </cell>
        </row>
      </sheetData>
      <sheetData sheetId="1702"/>
      <sheetData sheetId="1703"/>
      <sheetData sheetId="1704"/>
      <sheetData sheetId="1705">
        <row r="3">
          <cell r="K3" t="str">
            <v>FOR THE MONTH ENDED JANUARY 1995</v>
          </cell>
        </row>
      </sheetData>
      <sheetData sheetId="1706"/>
      <sheetData sheetId="1707"/>
      <sheetData sheetId="1708"/>
      <sheetData sheetId="1709">
        <row r="3">
          <cell r="K3" t="str">
            <v>FOR THE MONTH ENDED JANUARY 1995</v>
          </cell>
        </row>
      </sheetData>
      <sheetData sheetId="1710"/>
      <sheetData sheetId="1711">
        <row r="3">
          <cell r="K3" t="str">
            <v>FOR THE MONTH ENDED JANUARY 1995</v>
          </cell>
        </row>
      </sheetData>
      <sheetData sheetId="1712">
        <row r="2">
          <cell r="B2" t="str">
            <v xml:space="preserve">STYLE </v>
          </cell>
        </row>
      </sheetData>
      <sheetData sheetId="1713">
        <row r="2">
          <cell r="B2" t="str">
            <v xml:space="preserve">STYLE </v>
          </cell>
        </row>
      </sheetData>
      <sheetData sheetId="1714">
        <row r="2">
          <cell r="B2" t="str">
            <v xml:space="preserve">STYLE </v>
          </cell>
        </row>
      </sheetData>
      <sheetData sheetId="1715">
        <row r="2">
          <cell r="B2" t="str">
            <v xml:space="preserve">STYLE </v>
          </cell>
        </row>
      </sheetData>
      <sheetData sheetId="1716">
        <row r="2">
          <cell r="B2" t="str">
            <v xml:space="preserve">STYLE </v>
          </cell>
        </row>
      </sheetData>
      <sheetData sheetId="1717">
        <row r="2">
          <cell r="B2" t="str">
            <v xml:space="preserve">STYLE </v>
          </cell>
        </row>
      </sheetData>
      <sheetData sheetId="1718"/>
      <sheetData sheetId="1719">
        <row r="2">
          <cell r="B2" t="str">
            <v>LI</v>
          </cell>
        </row>
      </sheetData>
      <sheetData sheetId="1720"/>
      <sheetData sheetId="1721">
        <row r="2">
          <cell r="B2" t="str">
            <v xml:space="preserve">STYLE </v>
          </cell>
        </row>
      </sheetData>
      <sheetData sheetId="1722">
        <row r="2">
          <cell r="B2" t="str">
            <v xml:space="preserve">STYLE </v>
          </cell>
        </row>
      </sheetData>
      <sheetData sheetId="1723">
        <row r="2">
          <cell r="B2" t="str">
            <v xml:space="preserve">STYLE </v>
          </cell>
        </row>
      </sheetData>
      <sheetData sheetId="1724">
        <row r="2">
          <cell r="B2" t="str">
            <v xml:space="preserve">STYLE </v>
          </cell>
        </row>
      </sheetData>
      <sheetData sheetId="1725"/>
      <sheetData sheetId="1726"/>
      <sheetData sheetId="1727"/>
      <sheetData sheetId="1728">
        <row r="2">
          <cell r="B2" t="str">
            <v xml:space="preserve">STYLE </v>
          </cell>
        </row>
      </sheetData>
      <sheetData sheetId="1729">
        <row r="2">
          <cell r="B2" t="str">
            <v xml:space="preserve">STYLE </v>
          </cell>
        </row>
      </sheetData>
      <sheetData sheetId="1730">
        <row r="2">
          <cell r="B2" t="str">
            <v xml:space="preserve">STYLE </v>
          </cell>
        </row>
      </sheetData>
      <sheetData sheetId="1731"/>
      <sheetData sheetId="1732"/>
      <sheetData sheetId="1733"/>
      <sheetData sheetId="1734"/>
      <sheetData sheetId="1735"/>
      <sheetData sheetId="1736">
        <row r="3">
          <cell r="K3" t="str">
            <v>FOR THE MONTH ENDED JANUARY 1995</v>
          </cell>
        </row>
      </sheetData>
      <sheetData sheetId="1737">
        <row r="3">
          <cell r="K3" t="str">
            <v>FOR THE MONTH ENDED JANUARY 1995</v>
          </cell>
        </row>
      </sheetData>
      <sheetData sheetId="1738"/>
      <sheetData sheetId="1739">
        <row r="2">
          <cell r="B2" t="str">
            <v>LI</v>
          </cell>
        </row>
      </sheetData>
      <sheetData sheetId="1740"/>
      <sheetData sheetId="1741"/>
      <sheetData sheetId="1742">
        <row r="2">
          <cell r="B2" t="str">
            <v xml:space="preserve">STYLE </v>
          </cell>
        </row>
      </sheetData>
      <sheetData sheetId="1743"/>
      <sheetData sheetId="1744"/>
      <sheetData sheetId="1745"/>
      <sheetData sheetId="1746"/>
      <sheetData sheetId="1747">
        <row r="2">
          <cell r="B2" t="str">
            <v xml:space="preserve">STYLE </v>
          </cell>
        </row>
      </sheetData>
      <sheetData sheetId="1748">
        <row r="2">
          <cell r="B2" t="str">
            <v xml:space="preserve">STYLE </v>
          </cell>
        </row>
      </sheetData>
      <sheetData sheetId="1749">
        <row r="2">
          <cell r="B2" t="str">
            <v xml:space="preserve">STYLE </v>
          </cell>
        </row>
      </sheetData>
      <sheetData sheetId="1750">
        <row r="2">
          <cell r="B2" t="str">
            <v xml:space="preserve">STYLE </v>
          </cell>
        </row>
      </sheetData>
      <sheetData sheetId="1751">
        <row r="2">
          <cell r="B2" t="str">
            <v xml:space="preserve">STYLE </v>
          </cell>
        </row>
      </sheetData>
      <sheetData sheetId="1752"/>
      <sheetData sheetId="1753">
        <row r="2">
          <cell r="B2" t="str">
            <v xml:space="preserve">STYLE </v>
          </cell>
        </row>
      </sheetData>
      <sheetData sheetId="1754">
        <row r="2">
          <cell r="B2" t="str">
            <v xml:space="preserve">STYLE </v>
          </cell>
        </row>
      </sheetData>
      <sheetData sheetId="1755">
        <row r="2">
          <cell r="B2" t="str">
            <v xml:space="preserve">STYLE </v>
          </cell>
        </row>
      </sheetData>
      <sheetData sheetId="1756">
        <row r="2">
          <cell r="B2" t="str">
            <v xml:space="preserve">STYLE </v>
          </cell>
        </row>
      </sheetData>
      <sheetData sheetId="1757">
        <row r="2">
          <cell r="B2" t="str">
            <v xml:space="preserve">STYLE </v>
          </cell>
        </row>
      </sheetData>
      <sheetData sheetId="1758">
        <row r="2">
          <cell r="B2" t="str">
            <v xml:space="preserve">STYLE </v>
          </cell>
        </row>
      </sheetData>
      <sheetData sheetId="1759">
        <row r="2">
          <cell r="B2" t="str">
            <v xml:space="preserve">STYLE </v>
          </cell>
        </row>
      </sheetData>
      <sheetData sheetId="1760">
        <row r="2">
          <cell r="B2" t="str">
            <v xml:space="preserve">STYLE </v>
          </cell>
        </row>
      </sheetData>
      <sheetData sheetId="1761">
        <row r="2">
          <cell r="B2" t="str">
            <v xml:space="preserve">STYLE </v>
          </cell>
        </row>
      </sheetData>
      <sheetData sheetId="1762">
        <row r="2">
          <cell r="B2" t="str">
            <v xml:space="preserve">STYLE </v>
          </cell>
        </row>
      </sheetData>
      <sheetData sheetId="1763">
        <row r="2">
          <cell r="B2" t="str">
            <v>LI</v>
          </cell>
        </row>
      </sheetData>
      <sheetData sheetId="1764"/>
      <sheetData sheetId="1765"/>
      <sheetData sheetId="1766"/>
      <sheetData sheetId="1767">
        <row r="3">
          <cell r="K3" t="str">
            <v>FOR THE MONTH ENDED JANUARY 1995</v>
          </cell>
        </row>
      </sheetData>
      <sheetData sheetId="1768"/>
      <sheetData sheetId="1769"/>
      <sheetData sheetId="1770"/>
      <sheetData sheetId="1771">
        <row r="3">
          <cell r="K3" t="str">
            <v>FOR THE MONTH ENDED JANUARY 1995</v>
          </cell>
        </row>
      </sheetData>
      <sheetData sheetId="1772"/>
      <sheetData sheetId="1773">
        <row r="3">
          <cell r="K3" t="str">
            <v>FOR THE MONTH ENDED JANUARY 1995</v>
          </cell>
        </row>
      </sheetData>
      <sheetData sheetId="1774">
        <row r="3">
          <cell r="K3" t="str">
            <v>FOR THE MONTH ENDED JANUARY 1995</v>
          </cell>
        </row>
      </sheetData>
      <sheetData sheetId="1775">
        <row r="3">
          <cell r="K3" t="str">
            <v>FOR THE MONTH ENDED JANUARY 1995</v>
          </cell>
        </row>
      </sheetData>
      <sheetData sheetId="1776"/>
      <sheetData sheetId="1777"/>
      <sheetData sheetId="1778">
        <row r="3">
          <cell r="K3" t="str">
            <v>FOR THE MONTH ENDED JANUARY 1995</v>
          </cell>
        </row>
      </sheetData>
      <sheetData sheetId="1779"/>
      <sheetData sheetId="1780"/>
      <sheetData sheetId="1781">
        <row r="2">
          <cell r="B2" t="str">
            <v>LI</v>
          </cell>
        </row>
      </sheetData>
      <sheetData sheetId="1782"/>
      <sheetData sheetId="1783">
        <row r="2">
          <cell r="B2" t="str">
            <v xml:space="preserve">STYLE </v>
          </cell>
        </row>
      </sheetData>
      <sheetData sheetId="1784">
        <row r="2">
          <cell r="B2" t="str">
            <v xml:space="preserve">STYLE </v>
          </cell>
        </row>
      </sheetData>
      <sheetData sheetId="1785">
        <row r="2">
          <cell r="B2" t="str">
            <v xml:space="preserve">STYLE </v>
          </cell>
        </row>
      </sheetData>
      <sheetData sheetId="1786">
        <row r="2">
          <cell r="B2" t="str">
            <v xml:space="preserve">STYLE </v>
          </cell>
        </row>
      </sheetData>
      <sheetData sheetId="1787"/>
      <sheetData sheetId="1788"/>
      <sheetData sheetId="1789"/>
      <sheetData sheetId="1790">
        <row r="2">
          <cell r="B2" t="str">
            <v xml:space="preserve">STYLE </v>
          </cell>
        </row>
      </sheetData>
      <sheetData sheetId="1791">
        <row r="2">
          <cell r="B2" t="str">
            <v xml:space="preserve">STYLE </v>
          </cell>
        </row>
      </sheetData>
      <sheetData sheetId="1792">
        <row r="2">
          <cell r="B2" t="str">
            <v xml:space="preserve">STYLE </v>
          </cell>
        </row>
      </sheetData>
      <sheetData sheetId="1793"/>
      <sheetData sheetId="1794"/>
      <sheetData sheetId="1795"/>
      <sheetData sheetId="1796"/>
      <sheetData sheetId="1797"/>
      <sheetData sheetId="1798"/>
      <sheetData sheetId="1799"/>
      <sheetData sheetId="1800">
        <row r="2">
          <cell r="B2" t="str">
            <v xml:space="preserve">STYLE </v>
          </cell>
        </row>
      </sheetData>
      <sheetData sheetId="1801">
        <row r="2">
          <cell r="B2" t="str">
            <v>LI</v>
          </cell>
        </row>
      </sheetData>
      <sheetData sheetId="1802">
        <row r="2">
          <cell r="B2" t="str">
            <v xml:space="preserve">STYLE </v>
          </cell>
        </row>
      </sheetData>
      <sheetData sheetId="1803">
        <row r="2">
          <cell r="B2" t="str">
            <v xml:space="preserve">STYLE </v>
          </cell>
        </row>
      </sheetData>
      <sheetData sheetId="1804">
        <row r="2">
          <cell r="B2" t="str">
            <v xml:space="preserve">STYLE </v>
          </cell>
        </row>
      </sheetData>
      <sheetData sheetId="1805"/>
      <sheetData sheetId="1806"/>
      <sheetData sheetId="1807"/>
      <sheetData sheetId="1808"/>
      <sheetData sheetId="1809">
        <row r="2">
          <cell r="B2" t="str">
            <v xml:space="preserve">STYLE </v>
          </cell>
        </row>
      </sheetData>
      <sheetData sheetId="1810">
        <row r="2">
          <cell r="B2" t="str">
            <v xml:space="preserve">STYLE </v>
          </cell>
        </row>
      </sheetData>
      <sheetData sheetId="1811">
        <row r="2">
          <cell r="B2" t="str">
            <v xml:space="preserve">STYLE </v>
          </cell>
        </row>
      </sheetData>
      <sheetData sheetId="1812">
        <row r="2">
          <cell r="B2" t="str">
            <v xml:space="preserve">STYLE </v>
          </cell>
        </row>
      </sheetData>
      <sheetData sheetId="1813"/>
      <sheetData sheetId="1814"/>
      <sheetData sheetId="1815">
        <row r="2">
          <cell r="B2" t="str">
            <v xml:space="preserve">STYLE </v>
          </cell>
        </row>
      </sheetData>
      <sheetData sheetId="1816">
        <row r="2">
          <cell r="B2" t="str">
            <v xml:space="preserve">STYLE </v>
          </cell>
        </row>
      </sheetData>
      <sheetData sheetId="1817">
        <row r="2">
          <cell r="B2" t="str">
            <v xml:space="preserve">STYLE </v>
          </cell>
        </row>
      </sheetData>
      <sheetData sheetId="1818">
        <row r="2">
          <cell r="B2" t="str">
            <v xml:space="preserve">STYLE </v>
          </cell>
        </row>
      </sheetData>
      <sheetData sheetId="1819">
        <row r="2">
          <cell r="B2" t="str">
            <v xml:space="preserve">STYLE </v>
          </cell>
        </row>
      </sheetData>
      <sheetData sheetId="1820">
        <row r="2">
          <cell r="B2" t="str">
            <v xml:space="preserve">STYLE </v>
          </cell>
        </row>
      </sheetData>
      <sheetData sheetId="1821">
        <row r="2">
          <cell r="B2" t="str">
            <v xml:space="preserve">STYLE </v>
          </cell>
        </row>
      </sheetData>
      <sheetData sheetId="1822">
        <row r="2">
          <cell r="B2" t="str">
            <v xml:space="preserve">STYLE </v>
          </cell>
        </row>
      </sheetData>
      <sheetData sheetId="1823">
        <row r="2">
          <cell r="B2" t="str">
            <v xml:space="preserve">STYLE </v>
          </cell>
        </row>
      </sheetData>
      <sheetData sheetId="1824">
        <row r="2">
          <cell r="B2" t="str">
            <v xml:space="preserve">STYLE </v>
          </cell>
        </row>
      </sheetData>
      <sheetData sheetId="1825">
        <row r="2">
          <cell r="B2" t="str">
            <v>LI</v>
          </cell>
        </row>
      </sheetData>
      <sheetData sheetId="1826"/>
      <sheetData sheetId="1827"/>
      <sheetData sheetId="1828"/>
      <sheetData sheetId="1829">
        <row r="3">
          <cell r="K3" t="str">
            <v>FOR THE MONTH ENDED JANUARY 1995</v>
          </cell>
        </row>
      </sheetData>
      <sheetData sheetId="1830"/>
      <sheetData sheetId="1831"/>
      <sheetData sheetId="1832"/>
      <sheetData sheetId="1833">
        <row r="3">
          <cell r="K3" t="str">
            <v>FOR THE MONTH ENDED JANUARY 1995</v>
          </cell>
        </row>
      </sheetData>
      <sheetData sheetId="1834"/>
      <sheetData sheetId="1835">
        <row r="3">
          <cell r="K3" t="str">
            <v>FOR THE MONTH ENDED JANUARY 1995</v>
          </cell>
        </row>
      </sheetData>
      <sheetData sheetId="1836">
        <row r="3">
          <cell r="K3" t="str">
            <v>FOR THE MONTH ENDED JANUARY 1995</v>
          </cell>
        </row>
      </sheetData>
      <sheetData sheetId="1837">
        <row r="3">
          <cell r="K3" t="str">
            <v>FOR THE MONTH ENDED JANUARY 1995</v>
          </cell>
        </row>
      </sheetData>
      <sheetData sheetId="1838"/>
      <sheetData sheetId="1839">
        <row r="2">
          <cell r="B2" t="str">
            <v xml:space="preserve">STYLE </v>
          </cell>
        </row>
      </sheetData>
      <sheetData sheetId="1840">
        <row r="2">
          <cell r="B2" t="str">
            <v xml:space="preserve">STYLE </v>
          </cell>
        </row>
      </sheetData>
      <sheetData sheetId="1841">
        <row r="2">
          <cell r="B2" t="str">
            <v xml:space="preserve">STYLE </v>
          </cell>
        </row>
      </sheetData>
      <sheetData sheetId="1842">
        <row r="2">
          <cell r="B2" t="str">
            <v xml:space="preserve">STYLE </v>
          </cell>
        </row>
      </sheetData>
      <sheetData sheetId="1843">
        <row r="2">
          <cell r="B2" t="str">
            <v>LI</v>
          </cell>
        </row>
      </sheetData>
      <sheetData sheetId="1844"/>
      <sheetData sheetId="1845">
        <row r="2">
          <cell r="B2" t="str">
            <v xml:space="preserve">STYLE </v>
          </cell>
        </row>
      </sheetData>
      <sheetData sheetId="1846">
        <row r="2">
          <cell r="B2" t="str">
            <v xml:space="preserve">STYLE </v>
          </cell>
        </row>
      </sheetData>
      <sheetData sheetId="1847">
        <row r="2">
          <cell r="B2" t="str">
            <v xml:space="preserve">STYLE </v>
          </cell>
        </row>
      </sheetData>
      <sheetData sheetId="1848">
        <row r="2">
          <cell r="B2" t="str">
            <v xml:space="preserve">STYLE </v>
          </cell>
        </row>
      </sheetData>
      <sheetData sheetId="1849"/>
      <sheetData sheetId="1850"/>
      <sheetData sheetId="1851"/>
      <sheetData sheetId="1852">
        <row r="2">
          <cell r="B2" t="str">
            <v xml:space="preserve">STYLE </v>
          </cell>
        </row>
      </sheetData>
      <sheetData sheetId="1853">
        <row r="2">
          <cell r="B2" t="str">
            <v xml:space="preserve">STYLE </v>
          </cell>
        </row>
      </sheetData>
      <sheetData sheetId="1854">
        <row r="2">
          <cell r="B2" t="str">
            <v xml:space="preserve">STYLE </v>
          </cell>
        </row>
      </sheetData>
      <sheetData sheetId="1855">
        <row r="2">
          <cell r="B2" t="str">
            <v>LI</v>
          </cell>
        </row>
      </sheetData>
      <sheetData sheetId="1856"/>
      <sheetData sheetId="1857"/>
      <sheetData sheetId="1858"/>
      <sheetData sheetId="1859"/>
      <sheetData sheetId="1860"/>
      <sheetData sheetId="1861"/>
      <sheetData sheetId="1862"/>
      <sheetData sheetId="1863">
        <row r="2">
          <cell r="B2" t="str">
            <v>LI</v>
          </cell>
        </row>
      </sheetData>
      <sheetData sheetId="1864">
        <row r="2">
          <cell r="B2" t="str">
            <v xml:space="preserve">STYLE </v>
          </cell>
        </row>
      </sheetData>
      <sheetData sheetId="1865">
        <row r="3">
          <cell r="K3" t="str">
            <v>FOR THE MONTH ENDED JANUARY 1995</v>
          </cell>
        </row>
      </sheetData>
      <sheetData sheetId="1866">
        <row r="2">
          <cell r="B2" t="str">
            <v xml:space="preserve">STYLE </v>
          </cell>
        </row>
      </sheetData>
      <sheetData sheetId="1867"/>
      <sheetData sheetId="1868"/>
      <sheetData sheetId="1869"/>
      <sheetData sheetId="1870"/>
      <sheetData sheetId="1871"/>
      <sheetData sheetId="1872">
        <row r="2">
          <cell r="B2" t="str">
            <v>LI</v>
          </cell>
        </row>
      </sheetData>
      <sheetData sheetId="1873">
        <row r="2">
          <cell r="B2" t="str">
            <v xml:space="preserve">STYLE </v>
          </cell>
        </row>
      </sheetData>
      <sheetData sheetId="1874">
        <row r="2">
          <cell r="B2" t="str">
            <v xml:space="preserve">STYLE </v>
          </cell>
        </row>
      </sheetData>
      <sheetData sheetId="1875">
        <row r="2">
          <cell r="B2" t="str">
            <v xml:space="preserve">STYLE </v>
          </cell>
        </row>
      </sheetData>
      <sheetData sheetId="1876">
        <row r="2">
          <cell r="B2" t="str">
            <v xml:space="preserve">STYLE </v>
          </cell>
        </row>
      </sheetData>
      <sheetData sheetId="1877">
        <row r="2">
          <cell r="B2" t="str">
            <v xml:space="preserve">STYLE </v>
          </cell>
        </row>
      </sheetData>
      <sheetData sheetId="1878">
        <row r="2">
          <cell r="B2" t="str">
            <v xml:space="preserve">STYLE </v>
          </cell>
        </row>
      </sheetData>
      <sheetData sheetId="1879">
        <row r="2">
          <cell r="B2" t="str">
            <v xml:space="preserve">STYLE </v>
          </cell>
        </row>
      </sheetData>
      <sheetData sheetId="1880">
        <row r="2">
          <cell r="B2" t="str">
            <v xml:space="preserve">STYLE </v>
          </cell>
        </row>
      </sheetData>
      <sheetData sheetId="1881">
        <row r="2">
          <cell r="B2" t="str">
            <v xml:space="preserve">STYLE </v>
          </cell>
        </row>
      </sheetData>
      <sheetData sheetId="1882">
        <row r="2">
          <cell r="B2" t="str">
            <v xml:space="preserve">STYLE </v>
          </cell>
        </row>
      </sheetData>
      <sheetData sheetId="1883">
        <row r="2">
          <cell r="B2" t="str">
            <v xml:space="preserve">STYLE </v>
          </cell>
        </row>
      </sheetData>
      <sheetData sheetId="1884">
        <row r="2">
          <cell r="B2" t="str">
            <v xml:space="preserve">STYLE </v>
          </cell>
        </row>
      </sheetData>
      <sheetData sheetId="1885">
        <row r="2">
          <cell r="B2" t="str">
            <v xml:space="preserve">STYLE </v>
          </cell>
        </row>
      </sheetData>
      <sheetData sheetId="1886">
        <row r="2">
          <cell r="B2" t="str">
            <v xml:space="preserve">STYLE </v>
          </cell>
        </row>
      </sheetData>
      <sheetData sheetId="1887">
        <row r="2">
          <cell r="B2" t="str">
            <v>LI</v>
          </cell>
        </row>
      </sheetData>
      <sheetData sheetId="1888"/>
      <sheetData sheetId="1889"/>
      <sheetData sheetId="1890"/>
      <sheetData sheetId="1891"/>
      <sheetData sheetId="1892"/>
      <sheetData sheetId="1893"/>
      <sheetData sheetId="1894"/>
      <sheetData sheetId="1895">
        <row r="3">
          <cell r="K3" t="str">
            <v>FOR THE MONTH ENDED JANUARY 1995</v>
          </cell>
        </row>
      </sheetData>
      <sheetData sheetId="1896">
        <row r="3">
          <cell r="K3" t="str">
            <v>FOR THE MONTH ENDED JANUARY 1995</v>
          </cell>
        </row>
      </sheetData>
      <sheetData sheetId="1897">
        <row r="3">
          <cell r="K3" t="str">
            <v>FOR THE MONTH ENDED JANUARY 1995</v>
          </cell>
        </row>
      </sheetData>
      <sheetData sheetId="1898">
        <row r="2">
          <cell r="B2" t="str">
            <v xml:space="preserve">STYLE </v>
          </cell>
        </row>
      </sheetData>
      <sheetData sheetId="1899">
        <row r="2">
          <cell r="B2" t="str">
            <v xml:space="preserve">STYLE </v>
          </cell>
        </row>
      </sheetData>
      <sheetData sheetId="1900">
        <row r="2">
          <cell r="B2" t="str">
            <v xml:space="preserve">STYLE </v>
          </cell>
        </row>
      </sheetData>
      <sheetData sheetId="1901">
        <row r="2">
          <cell r="B2" t="str">
            <v xml:space="preserve">STYLE </v>
          </cell>
        </row>
      </sheetData>
      <sheetData sheetId="1902">
        <row r="3">
          <cell r="K3" t="str">
            <v>FOR THE MONTH ENDED JANUARY 1995</v>
          </cell>
        </row>
      </sheetData>
      <sheetData sheetId="1903"/>
      <sheetData sheetId="1904"/>
      <sheetData sheetId="1905">
        <row r="2">
          <cell r="B2" t="str">
            <v>LI</v>
          </cell>
        </row>
      </sheetData>
      <sheetData sheetId="1906"/>
      <sheetData sheetId="1907">
        <row r="2">
          <cell r="B2" t="str">
            <v xml:space="preserve">STYLE </v>
          </cell>
        </row>
      </sheetData>
      <sheetData sheetId="1908">
        <row r="2">
          <cell r="B2" t="str">
            <v xml:space="preserve">STYLE </v>
          </cell>
        </row>
      </sheetData>
      <sheetData sheetId="1909">
        <row r="2">
          <cell r="B2" t="str">
            <v xml:space="preserve">STYLE </v>
          </cell>
        </row>
      </sheetData>
      <sheetData sheetId="1910">
        <row r="2">
          <cell r="B2" t="str">
            <v xml:space="preserve">STYLE </v>
          </cell>
        </row>
      </sheetData>
      <sheetData sheetId="1911"/>
      <sheetData sheetId="1912"/>
      <sheetData sheetId="1913"/>
      <sheetData sheetId="1914">
        <row r="2">
          <cell r="B2" t="str">
            <v xml:space="preserve">STYLE </v>
          </cell>
        </row>
      </sheetData>
      <sheetData sheetId="1915">
        <row r="2">
          <cell r="B2" t="str">
            <v xml:space="preserve">STYLE </v>
          </cell>
        </row>
      </sheetData>
      <sheetData sheetId="1916">
        <row r="2">
          <cell r="B2" t="str">
            <v xml:space="preserve">STYLE </v>
          </cell>
        </row>
      </sheetData>
      <sheetData sheetId="1917">
        <row r="2">
          <cell r="B2" t="str">
            <v xml:space="preserve">STYLE </v>
          </cell>
        </row>
      </sheetData>
      <sheetData sheetId="1918">
        <row r="3">
          <cell r="K3" t="str">
            <v>FOR THE MONTH ENDED JANUARY 1995</v>
          </cell>
        </row>
      </sheetData>
      <sheetData sheetId="1919"/>
      <sheetData sheetId="1920"/>
      <sheetData sheetId="1921">
        <row r="2">
          <cell r="B2" t="str">
            <v>LI</v>
          </cell>
        </row>
      </sheetData>
      <sheetData sheetId="1922"/>
      <sheetData sheetId="1923">
        <row r="2">
          <cell r="B2" t="str">
            <v xml:space="preserve">STYLE </v>
          </cell>
        </row>
      </sheetData>
      <sheetData sheetId="1924"/>
      <sheetData sheetId="1925">
        <row r="2">
          <cell r="B2" t="str">
            <v>LI</v>
          </cell>
        </row>
      </sheetData>
      <sheetData sheetId="1926"/>
      <sheetData sheetId="1927"/>
      <sheetData sheetId="1928">
        <row r="2">
          <cell r="B2" t="str">
            <v xml:space="preserve">STYLE </v>
          </cell>
        </row>
      </sheetData>
      <sheetData sheetId="1929"/>
      <sheetData sheetId="1930"/>
      <sheetData sheetId="1931"/>
      <sheetData sheetId="1932"/>
      <sheetData sheetId="1933"/>
      <sheetData sheetId="1934"/>
      <sheetData sheetId="1935">
        <row r="2">
          <cell r="B2" t="str">
            <v xml:space="preserve">STYLE </v>
          </cell>
        </row>
      </sheetData>
      <sheetData sheetId="1936"/>
      <sheetData sheetId="1937"/>
      <sheetData sheetId="1938">
        <row r="3">
          <cell r="K3" t="str">
            <v>FOR THE MONTH ENDED JANUARY 1995</v>
          </cell>
        </row>
      </sheetData>
      <sheetData sheetId="1939"/>
      <sheetData sheetId="1940">
        <row r="2">
          <cell r="B2" t="str">
            <v>LI</v>
          </cell>
        </row>
      </sheetData>
      <sheetData sheetId="1941">
        <row r="2">
          <cell r="B2" t="str">
            <v>LI</v>
          </cell>
        </row>
      </sheetData>
      <sheetData sheetId="1942">
        <row r="2">
          <cell r="B2" t="str">
            <v>LI</v>
          </cell>
        </row>
      </sheetData>
      <sheetData sheetId="1943">
        <row r="2">
          <cell r="B2" t="str">
            <v xml:space="preserve">STYLE </v>
          </cell>
        </row>
      </sheetData>
      <sheetData sheetId="1944">
        <row r="2">
          <cell r="B2" t="str">
            <v xml:space="preserve">STYLE </v>
          </cell>
        </row>
      </sheetData>
      <sheetData sheetId="1945">
        <row r="2">
          <cell r="B2" t="str">
            <v xml:space="preserve">STYLE </v>
          </cell>
        </row>
      </sheetData>
      <sheetData sheetId="1946"/>
      <sheetData sheetId="1947">
        <row r="2">
          <cell r="B2" t="str">
            <v xml:space="preserve">STYLE </v>
          </cell>
        </row>
      </sheetData>
      <sheetData sheetId="1948">
        <row r="2">
          <cell r="B2" t="str">
            <v xml:space="preserve">STYLE </v>
          </cell>
        </row>
      </sheetData>
      <sheetData sheetId="1949">
        <row r="2">
          <cell r="B2" t="str">
            <v xml:space="preserve">STYLE </v>
          </cell>
        </row>
      </sheetData>
      <sheetData sheetId="1950">
        <row r="2">
          <cell r="B2" t="str">
            <v xml:space="preserve">STYLE </v>
          </cell>
        </row>
      </sheetData>
      <sheetData sheetId="1951"/>
      <sheetData sheetId="1952"/>
      <sheetData sheetId="1953"/>
      <sheetData sheetId="1954"/>
      <sheetData sheetId="1955"/>
      <sheetData sheetId="1956">
        <row r="2">
          <cell r="B2" t="str">
            <v xml:space="preserve">STYLE </v>
          </cell>
        </row>
      </sheetData>
      <sheetData sheetId="1957">
        <row r="2">
          <cell r="B2" t="str">
            <v xml:space="preserve">STYLE </v>
          </cell>
        </row>
      </sheetData>
      <sheetData sheetId="1958">
        <row r="2">
          <cell r="B2" t="str">
            <v xml:space="preserve">STYLE </v>
          </cell>
        </row>
      </sheetData>
      <sheetData sheetId="1959">
        <row r="2">
          <cell r="B2" t="str">
            <v xml:space="preserve">STYLE </v>
          </cell>
        </row>
      </sheetData>
      <sheetData sheetId="1960"/>
      <sheetData sheetId="1961">
        <row r="2">
          <cell r="B2" t="str">
            <v>LI</v>
          </cell>
        </row>
      </sheetData>
      <sheetData sheetId="1962">
        <row r="2">
          <cell r="B2" t="str">
            <v>LI</v>
          </cell>
        </row>
      </sheetData>
      <sheetData sheetId="1963">
        <row r="2">
          <cell r="B2" t="str">
            <v>LI</v>
          </cell>
        </row>
      </sheetData>
      <sheetData sheetId="1964">
        <row r="2">
          <cell r="B2" t="str">
            <v xml:space="preserve">STYLE </v>
          </cell>
        </row>
      </sheetData>
      <sheetData sheetId="1965">
        <row r="2">
          <cell r="B2" t="str">
            <v xml:space="preserve">STYLE </v>
          </cell>
        </row>
      </sheetData>
      <sheetData sheetId="1966">
        <row r="2">
          <cell r="B2" t="str">
            <v xml:space="preserve">STYLE </v>
          </cell>
        </row>
      </sheetData>
      <sheetData sheetId="1967"/>
      <sheetData sheetId="1968">
        <row r="2">
          <cell r="B2" t="str">
            <v xml:space="preserve">STYLE </v>
          </cell>
        </row>
      </sheetData>
      <sheetData sheetId="1969">
        <row r="2">
          <cell r="B2" t="str">
            <v xml:space="preserve">STYLE </v>
          </cell>
        </row>
      </sheetData>
      <sheetData sheetId="1970">
        <row r="2">
          <cell r="B2" t="str">
            <v xml:space="preserve">STYLE </v>
          </cell>
        </row>
      </sheetData>
      <sheetData sheetId="1971">
        <row r="2">
          <cell r="B2" t="str">
            <v xml:space="preserve">STYLE </v>
          </cell>
        </row>
      </sheetData>
      <sheetData sheetId="1972"/>
      <sheetData sheetId="1973">
        <row r="3">
          <cell r="K3" t="str">
            <v>FOR THE MONTH ENDED JANUARY 1995</v>
          </cell>
        </row>
      </sheetData>
      <sheetData sheetId="1974"/>
      <sheetData sheetId="1975"/>
      <sheetData sheetId="1976"/>
      <sheetData sheetId="1977"/>
      <sheetData sheetId="1978">
        <row r="2">
          <cell r="B2" t="str">
            <v xml:space="preserve">STYLE </v>
          </cell>
        </row>
      </sheetData>
      <sheetData sheetId="1979">
        <row r="2">
          <cell r="B2" t="str">
            <v xml:space="preserve">STYLE </v>
          </cell>
        </row>
      </sheetData>
      <sheetData sheetId="1980">
        <row r="2">
          <cell r="B2" t="str">
            <v xml:space="preserve">STYLE </v>
          </cell>
        </row>
      </sheetData>
      <sheetData sheetId="1981">
        <row r="2">
          <cell r="B2" t="str">
            <v xml:space="preserve">STYLE </v>
          </cell>
        </row>
      </sheetData>
      <sheetData sheetId="1982">
        <row r="2">
          <cell r="B2" t="str">
            <v xml:space="preserve">STYLE </v>
          </cell>
        </row>
      </sheetData>
      <sheetData sheetId="1983">
        <row r="2">
          <cell r="B2" t="str">
            <v xml:space="preserve">STYLE </v>
          </cell>
        </row>
      </sheetData>
      <sheetData sheetId="1984">
        <row r="2">
          <cell r="B2" t="str">
            <v xml:space="preserve">STYLE </v>
          </cell>
        </row>
      </sheetData>
      <sheetData sheetId="1985">
        <row r="2">
          <cell r="B2" t="str">
            <v xml:space="preserve">STYLE </v>
          </cell>
        </row>
      </sheetData>
      <sheetData sheetId="1986">
        <row r="2">
          <cell r="B2" t="str">
            <v xml:space="preserve">STYLE </v>
          </cell>
        </row>
      </sheetData>
      <sheetData sheetId="1987">
        <row r="2">
          <cell r="B2" t="str">
            <v xml:space="preserve">STYLE </v>
          </cell>
        </row>
      </sheetData>
      <sheetData sheetId="1988">
        <row r="2">
          <cell r="B2" t="str">
            <v xml:space="preserve">STYLE </v>
          </cell>
        </row>
      </sheetData>
      <sheetData sheetId="1989">
        <row r="2">
          <cell r="B2" t="str">
            <v xml:space="preserve">STYLE </v>
          </cell>
        </row>
      </sheetData>
      <sheetData sheetId="1990">
        <row r="2">
          <cell r="B2" t="str">
            <v xml:space="preserve">STYLE </v>
          </cell>
        </row>
      </sheetData>
      <sheetData sheetId="1991">
        <row r="2">
          <cell r="B2" t="str">
            <v>LI</v>
          </cell>
        </row>
      </sheetData>
      <sheetData sheetId="1992"/>
      <sheetData sheetId="1993"/>
      <sheetData sheetId="1994"/>
      <sheetData sheetId="1995">
        <row r="2">
          <cell r="B2" t="str">
            <v>LI</v>
          </cell>
        </row>
      </sheetData>
      <sheetData sheetId="1996">
        <row r="3">
          <cell r="K3" t="str">
            <v>FOR THE MONTH ENDED JANUARY 1995</v>
          </cell>
        </row>
      </sheetData>
      <sheetData sheetId="1997"/>
      <sheetData sheetId="1998"/>
      <sheetData sheetId="1999">
        <row r="3">
          <cell r="K3" t="str">
            <v>FOR THE MONTH ENDED JANUARY 1995</v>
          </cell>
        </row>
      </sheetData>
      <sheetData sheetId="2000">
        <row r="2">
          <cell r="B2" t="str">
            <v xml:space="preserve">STYLE </v>
          </cell>
        </row>
      </sheetData>
      <sheetData sheetId="2001">
        <row r="2">
          <cell r="B2" t="str">
            <v xml:space="preserve">STYLE </v>
          </cell>
        </row>
      </sheetData>
      <sheetData sheetId="2002">
        <row r="2">
          <cell r="B2" t="str">
            <v xml:space="preserve">STYLE </v>
          </cell>
        </row>
      </sheetData>
      <sheetData sheetId="2003">
        <row r="2">
          <cell r="B2" t="str">
            <v xml:space="preserve">STYLE </v>
          </cell>
        </row>
      </sheetData>
      <sheetData sheetId="2004">
        <row r="2">
          <cell r="B2" t="str">
            <v xml:space="preserve">STYLE </v>
          </cell>
        </row>
      </sheetData>
      <sheetData sheetId="2005">
        <row r="2">
          <cell r="B2" t="str">
            <v xml:space="preserve">STYLE </v>
          </cell>
        </row>
      </sheetData>
      <sheetData sheetId="2006">
        <row r="2">
          <cell r="B2" t="str">
            <v xml:space="preserve">STYLE </v>
          </cell>
        </row>
      </sheetData>
      <sheetData sheetId="2007"/>
      <sheetData sheetId="2008"/>
      <sheetData sheetId="2009">
        <row r="2">
          <cell r="B2" t="str">
            <v>LI</v>
          </cell>
        </row>
      </sheetData>
      <sheetData sheetId="2010"/>
      <sheetData sheetId="2011">
        <row r="2">
          <cell r="B2" t="str">
            <v xml:space="preserve">STYLE </v>
          </cell>
        </row>
      </sheetData>
      <sheetData sheetId="2012">
        <row r="2">
          <cell r="B2" t="str">
            <v xml:space="preserve">STYLE </v>
          </cell>
        </row>
      </sheetData>
      <sheetData sheetId="2013">
        <row r="2">
          <cell r="B2" t="str">
            <v xml:space="preserve">STYLE </v>
          </cell>
        </row>
      </sheetData>
      <sheetData sheetId="2014">
        <row r="2">
          <cell r="B2" t="str">
            <v xml:space="preserve">STYLE </v>
          </cell>
        </row>
      </sheetData>
      <sheetData sheetId="2015">
        <row r="2">
          <cell r="B2" t="str">
            <v xml:space="preserve">STYLE </v>
          </cell>
        </row>
      </sheetData>
      <sheetData sheetId="2016">
        <row r="2">
          <cell r="B2" t="str">
            <v xml:space="preserve">STYLE </v>
          </cell>
        </row>
      </sheetData>
      <sheetData sheetId="2017">
        <row r="2">
          <cell r="B2" t="str">
            <v xml:space="preserve">STYLE </v>
          </cell>
        </row>
      </sheetData>
      <sheetData sheetId="2018">
        <row r="2">
          <cell r="B2" t="str">
            <v xml:space="preserve">STYLE </v>
          </cell>
        </row>
      </sheetData>
      <sheetData sheetId="2019"/>
      <sheetData sheetId="2020">
        <row r="3">
          <cell r="K3" t="str">
            <v>FOR THE MONTH ENDED JANUARY 1995</v>
          </cell>
        </row>
      </sheetData>
      <sheetData sheetId="2021"/>
      <sheetData sheetId="2022"/>
      <sheetData sheetId="2023">
        <row r="3">
          <cell r="K3" t="str">
            <v>FOR THE MONTH ENDED JANUARY 1995</v>
          </cell>
        </row>
      </sheetData>
      <sheetData sheetId="2024"/>
      <sheetData sheetId="2025">
        <row r="2">
          <cell r="B2" t="str">
            <v xml:space="preserve">STYLE </v>
          </cell>
        </row>
      </sheetData>
      <sheetData sheetId="2026">
        <row r="2">
          <cell r="B2" t="str">
            <v xml:space="preserve">STYLE </v>
          </cell>
        </row>
      </sheetData>
      <sheetData sheetId="2027">
        <row r="2">
          <cell r="B2" t="str">
            <v xml:space="preserve">STYLE </v>
          </cell>
        </row>
      </sheetData>
      <sheetData sheetId="2028"/>
      <sheetData sheetId="2029">
        <row r="2">
          <cell r="B2" t="str">
            <v>LI</v>
          </cell>
        </row>
      </sheetData>
      <sheetData sheetId="2030">
        <row r="2">
          <cell r="B2" t="str">
            <v xml:space="preserve">STYLE </v>
          </cell>
        </row>
      </sheetData>
      <sheetData sheetId="2031"/>
      <sheetData sheetId="2032">
        <row r="2">
          <cell r="B2" t="str">
            <v xml:space="preserve">STYLE </v>
          </cell>
        </row>
      </sheetData>
      <sheetData sheetId="2033"/>
      <sheetData sheetId="2034">
        <row r="3">
          <cell r="K3" t="str">
            <v>FOR THE MONTH ENDED JANUARY 1995</v>
          </cell>
        </row>
      </sheetData>
      <sheetData sheetId="2035"/>
      <sheetData sheetId="2036"/>
      <sheetData sheetId="2037"/>
      <sheetData sheetId="2038"/>
      <sheetData sheetId="2039"/>
      <sheetData sheetId="2040"/>
      <sheetData sheetId="2041"/>
      <sheetData sheetId="2042"/>
      <sheetData sheetId="2043">
        <row r="2">
          <cell r="B2" t="str">
            <v xml:space="preserve">STYLE </v>
          </cell>
        </row>
      </sheetData>
      <sheetData sheetId="2044">
        <row r="2">
          <cell r="B2" t="str">
            <v>LI</v>
          </cell>
        </row>
      </sheetData>
      <sheetData sheetId="2045">
        <row r="2">
          <cell r="B2" t="str">
            <v xml:space="preserve">STYLE </v>
          </cell>
        </row>
      </sheetData>
      <sheetData sheetId="2046">
        <row r="2">
          <cell r="B2" t="str">
            <v xml:space="preserve">STYLE </v>
          </cell>
        </row>
      </sheetData>
      <sheetData sheetId="2047">
        <row r="2">
          <cell r="B2" t="str">
            <v xml:space="preserve">STYLE </v>
          </cell>
        </row>
      </sheetData>
      <sheetData sheetId="2048">
        <row r="2">
          <cell r="B2" t="str">
            <v xml:space="preserve">STYLE </v>
          </cell>
        </row>
      </sheetData>
      <sheetData sheetId="2049">
        <row r="2">
          <cell r="B2" t="str">
            <v xml:space="preserve">STYLE </v>
          </cell>
        </row>
      </sheetData>
      <sheetData sheetId="2050"/>
      <sheetData sheetId="2051">
        <row r="2">
          <cell r="B2" t="str">
            <v xml:space="preserve">STYLE </v>
          </cell>
        </row>
      </sheetData>
      <sheetData sheetId="2052">
        <row r="2">
          <cell r="B2" t="str">
            <v xml:space="preserve">STYLE </v>
          </cell>
        </row>
      </sheetData>
      <sheetData sheetId="2053">
        <row r="2">
          <cell r="B2" t="str">
            <v xml:space="preserve">STYLE </v>
          </cell>
        </row>
      </sheetData>
      <sheetData sheetId="2054">
        <row r="2">
          <cell r="B2" t="str">
            <v xml:space="preserve">STYLE </v>
          </cell>
        </row>
      </sheetData>
      <sheetData sheetId="2055"/>
      <sheetData sheetId="2056"/>
      <sheetData sheetId="2057"/>
      <sheetData sheetId="2058"/>
      <sheetData sheetId="2059">
        <row r="3">
          <cell r="K3" t="str">
            <v>FOR THE MONTH ENDED JANUARY 1995</v>
          </cell>
        </row>
      </sheetData>
      <sheetData sheetId="2060"/>
      <sheetData sheetId="2061"/>
      <sheetData sheetId="2062"/>
      <sheetData sheetId="2063">
        <row r="2">
          <cell r="B2" t="str">
            <v xml:space="preserve">STYLE </v>
          </cell>
        </row>
      </sheetData>
      <sheetData sheetId="2064">
        <row r="2">
          <cell r="B2" t="str">
            <v xml:space="preserve">STYLE </v>
          </cell>
        </row>
      </sheetData>
      <sheetData sheetId="2065"/>
      <sheetData sheetId="2066">
        <row r="2">
          <cell r="B2" t="str">
            <v>LI</v>
          </cell>
        </row>
      </sheetData>
      <sheetData sheetId="2067">
        <row r="2">
          <cell r="B2" t="str">
            <v>LI</v>
          </cell>
        </row>
      </sheetData>
      <sheetData sheetId="2068">
        <row r="2">
          <cell r="B2" t="str">
            <v xml:space="preserve">STYLE </v>
          </cell>
        </row>
      </sheetData>
      <sheetData sheetId="2069">
        <row r="2">
          <cell r="B2" t="str">
            <v xml:space="preserve">STYLE </v>
          </cell>
        </row>
      </sheetData>
      <sheetData sheetId="2070">
        <row r="2">
          <cell r="B2" t="str">
            <v xml:space="preserve">STYLE </v>
          </cell>
        </row>
      </sheetData>
      <sheetData sheetId="2071">
        <row r="2">
          <cell r="B2" t="str">
            <v xml:space="preserve">STYLE </v>
          </cell>
        </row>
      </sheetData>
      <sheetData sheetId="2072">
        <row r="2">
          <cell r="B2" t="str">
            <v xml:space="preserve">STYLE </v>
          </cell>
        </row>
      </sheetData>
      <sheetData sheetId="2073">
        <row r="2">
          <cell r="B2" t="str">
            <v xml:space="preserve">STYLE </v>
          </cell>
        </row>
      </sheetData>
      <sheetData sheetId="2074">
        <row r="2">
          <cell r="B2" t="str">
            <v xml:space="preserve">STYLE </v>
          </cell>
        </row>
      </sheetData>
      <sheetData sheetId="2075">
        <row r="2">
          <cell r="B2" t="str">
            <v xml:space="preserve">STYLE </v>
          </cell>
        </row>
      </sheetData>
      <sheetData sheetId="2076">
        <row r="2">
          <cell r="B2" t="str">
            <v xml:space="preserve">STYLE </v>
          </cell>
        </row>
      </sheetData>
      <sheetData sheetId="2077"/>
      <sheetData sheetId="2078">
        <row r="2">
          <cell r="B2" t="str">
            <v>LI</v>
          </cell>
        </row>
      </sheetData>
      <sheetData sheetId="2079"/>
      <sheetData sheetId="2080"/>
      <sheetData sheetId="2081"/>
      <sheetData sheetId="2082">
        <row r="2">
          <cell r="B2" t="str">
            <v>LI</v>
          </cell>
        </row>
      </sheetData>
      <sheetData sheetId="2083"/>
      <sheetData sheetId="2084"/>
      <sheetData sheetId="2085">
        <row r="2">
          <cell r="B2" t="str">
            <v xml:space="preserve">STYLE </v>
          </cell>
        </row>
      </sheetData>
      <sheetData sheetId="2086"/>
      <sheetData sheetId="2087">
        <row r="2">
          <cell r="B2" t="str">
            <v>LI</v>
          </cell>
        </row>
      </sheetData>
      <sheetData sheetId="2088">
        <row r="2">
          <cell r="B2" t="str">
            <v>LI</v>
          </cell>
        </row>
      </sheetData>
      <sheetData sheetId="2089">
        <row r="2">
          <cell r="B2" t="str">
            <v xml:space="preserve">STYLE </v>
          </cell>
        </row>
      </sheetData>
      <sheetData sheetId="2090">
        <row r="2">
          <cell r="B2" t="str">
            <v xml:space="preserve">STYLE </v>
          </cell>
        </row>
      </sheetData>
      <sheetData sheetId="2091">
        <row r="2">
          <cell r="B2" t="str">
            <v xml:space="preserve">STYLE </v>
          </cell>
        </row>
      </sheetData>
      <sheetData sheetId="2092">
        <row r="2">
          <cell r="B2" t="str">
            <v xml:space="preserve">STYLE </v>
          </cell>
        </row>
      </sheetData>
      <sheetData sheetId="2093"/>
      <sheetData sheetId="2094">
        <row r="2">
          <cell r="B2" t="str">
            <v xml:space="preserve">STYLE </v>
          </cell>
        </row>
      </sheetData>
      <sheetData sheetId="2095">
        <row r="2">
          <cell r="B2" t="str">
            <v xml:space="preserve">STYLE </v>
          </cell>
        </row>
      </sheetData>
      <sheetData sheetId="2096">
        <row r="2">
          <cell r="B2" t="str">
            <v xml:space="preserve">STYLE </v>
          </cell>
        </row>
      </sheetData>
      <sheetData sheetId="2097">
        <row r="2">
          <cell r="B2" t="str">
            <v xml:space="preserve">STYLE </v>
          </cell>
        </row>
      </sheetData>
      <sheetData sheetId="2098">
        <row r="2">
          <cell r="B2" t="str">
            <v xml:space="preserve">STYLE </v>
          </cell>
        </row>
      </sheetData>
      <sheetData sheetId="2099">
        <row r="2">
          <cell r="B2" t="str">
            <v xml:space="preserve">STYLE </v>
          </cell>
        </row>
      </sheetData>
      <sheetData sheetId="2100">
        <row r="2">
          <cell r="B2" t="str">
            <v xml:space="preserve">STYLE </v>
          </cell>
        </row>
      </sheetData>
      <sheetData sheetId="2101">
        <row r="2">
          <cell r="B2" t="str">
            <v xml:space="preserve">STYLE </v>
          </cell>
        </row>
      </sheetData>
      <sheetData sheetId="2102">
        <row r="2">
          <cell r="B2" t="str">
            <v>LI</v>
          </cell>
        </row>
      </sheetData>
      <sheetData sheetId="2103"/>
      <sheetData sheetId="2104"/>
      <sheetData sheetId="2105"/>
      <sheetData sheetId="2106">
        <row r="2">
          <cell r="B2" t="str">
            <v>LI</v>
          </cell>
        </row>
      </sheetData>
      <sheetData sheetId="2107"/>
      <sheetData sheetId="2108">
        <row r="2">
          <cell r="B2" t="str">
            <v>LI</v>
          </cell>
        </row>
      </sheetData>
      <sheetData sheetId="2109">
        <row r="2">
          <cell r="B2" t="str">
            <v>LI</v>
          </cell>
        </row>
      </sheetData>
      <sheetData sheetId="2110">
        <row r="2">
          <cell r="B2" t="str">
            <v xml:space="preserve">STYLE </v>
          </cell>
        </row>
      </sheetData>
      <sheetData sheetId="2111">
        <row r="2">
          <cell r="B2" t="str">
            <v xml:space="preserve">STYLE </v>
          </cell>
        </row>
      </sheetData>
      <sheetData sheetId="2112">
        <row r="2">
          <cell r="B2" t="str">
            <v xml:space="preserve">STYLE </v>
          </cell>
        </row>
      </sheetData>
      <sheetData sheetId="2113">
        <row r="2">
          <cell r="B2" t="str">
            <v xml:space="preserve">STYLE </v>
          </cell>
        </row>
      </sheetData>
      <sheetData sheetId="2114"/>
      <sheetData sheetId="2115">
        <row r="2">
          <cell r="B2" t="str">
            <v xml:space="preserve">STYLE </v>
          </cell>
        </row>
      </sheetData>
      <sheetData sheetId="2116">
        <row r="2">
          <cell r="B2" t="str">
            <v xml:space="preserve">STYLE </v>
          </cell>
        </row>
      </sheetData>
      <sheetData sheetId="2117">
        <row r="2">
          <cell r="B2" t="str">
            <v xml:space="preserve">STYLE </v>
          </cell>
        </row>
      </sheetData>
      <sheetData sheetId="2118">
        <row r="2">
          <cell r="B2" t="str">
            <v xml:space="preserve">STYLE </v>
          </cell>
        </row>
      </sheetData>
      <sheetData sheetId="2119">
        <row r="2">
          <cell r="B2" t="str">
            <v xml:space="preserve">STYLE </v>
          </cell>
        </row>
      </sheetData>
      <sheetData sheetId="2120"/>
      <sheetData sheetId="2121">
        <row r="2">
          <cell r="B2" t="str">
            <v>LI</v>
          </cell>
        </row>
      </sheetData>
      <sheetData sheetId="2122"/>
      <sheetData sheetId="2123">
        <row r="2">
          <cell r="B2" t="str">
            <v xml:space="preserve">STYLE </v>
          </cell>
        </row>
      </sheetData>
      <sheetData sheetId="2124">
        <row r="2">
          <cell r="B2" t="str">
            <v xml:space="preserve">STYLE </v>
          </cell>
        </row>
      </sheetData>
      <sheetData sheetId="2125">
        <row r="2">
          <cell r="B2" t="str">
            <v xml:space="preserve">STYLE </v>
          </cell>
        </row>
      </sheetData>
      <sheetData sheetId="2126">
        <row r="2">
          <cell r="B2" t="str">
            <v xml:space="preserve">STYLE </v>
          </cell>
        </row>
      </sheetData>
      <sheetData sheetId="2127">
        <row r="2">
          <cell r="B2" t="str">
            <v xml:space="preserve">STYLE </v>
          </cell>
        </row>
      </sheetData>
      <sheetData sheetId="2128">
        <row r="2">
          <cell r="B2" t="str">
            <v>LI</v>
          </cell>
        </row>
      </sheetData>
      <sheetData sheetId="2129">
        <row r="2">
          <cell r="B2" t="str">
            <v>LI</v>
          </cell>
        </row>
      </sheetData>
      <sheetData sheetId="2130">
        <row r="2">
          <cell r="B2" t="str">
            <v>LI</v>
          </cell>
        </row>
      </sheetData>
      <sheetData sheetId="2131">
        <row r="2">
          <cell r="B2" t="str">
            <v xml:space="preserve">STYLE </v>
          </cell>
        </row>
      </sheetData>
      <sheetData sheetId="2132">
        <row r="2">
          <cell r="B2" t="str">
            <v xml:space="preserve">STYLE </v>
          </cell>
        </row>
      </sheetData>
      <sheetData sheetId="2133">
        <row r="2">
          <cell r="B2" t="str">
            <v xml:space="preserve">STYLE </v>
          </cell>
        </row>
      </sheetData>
      <sheetData sheetId="2134">
        <row r="2">
          <cell r="B2" t="str">
            <v xml:space="preserve">STYLE </v>
          </cell>
        </row>
      </sheetData>
      <sheetData sheetId="2135">
        <row r="2">
          <cell r="B2" t="str">
            <v xml:space="preserve">STYLE </v>
          </cell>
        </row>
      </sheetData>
      <sheetData sheetId="2136">
        <row r="2">
          <cell r="B2" t="str">
            <v xml:space="preserve">STYLE </v>
          </cell>
        </row>
      </sheetData>
      <sheetData sheetId="2137">
        <row r="2">
          <cell r="B2" t="str">
            <v xml:space="preserve">STYLE </v>
          </cell>
        </row>
      </sheetData>
      <sheetData sheetId="2138">
        <row r="2">
          <cell r="B2" t="str">
            <v xml:space="preserve">STYLE </v>
          </cell>
        </row>
      </sheetData>
      <sheetData sheetId="2139">
        <row r="2">
          <cell r="B2" t="str">
            <v xml:space="preserve">STYLE </v>
          </cell>
        </row>
      </sheetData>
      <sheetData sheetId="2140"/>
      <sheetData sheetId="2141"/>
      <sheetData sheetId="2142">
        <row r="2">
          <cell r="B2" t="str">
            <v xml:space="preserve">STYLE </v>
          </cell>
        </row>
      </sheetData>
      <sheetData sheetId="2143">
        <row r="2">
          <cell r="B2" t="str">
            <v xml:space="preserve">STYLE </v>
          </cell>
        </row>
      </sheetData>
      <sheetData sheetId="2144">
        <row r="2">
          <cell r="B2" t="str">
            <v xml:space="preserve">STYLE </v>
          </cell>
        </row>
      </sheetData>
      <sheetData sheetId="2145">
        <row r="2">
          <cell r="B2" t="str">
            <v xml:space="preserve">STYLE </v>
          </cell>
        </row>
      </sheetData>
      <sheetData sheetId="2146"/>
      <sheetData sheetId="2147"/>
      <sheetData sheetId="2148">
        <row r="2">
          <cell r="B2" t="str">
            <v xml:space="preserve">STYLE </v>
          </cell>
        </row>
      </sheetData>
      <sheetData sheetId="2149"/>
      <sheetData sheetId="2150"/>
      <sheetData sheetId="2151"/>
      <sheetData sheetId="2152"/>
      <sheetData sheetId="2153"/>
      <sheetData sheetId="2154"/>
      <sheetData sheetId="2155"/>
      <sheetData sheetId="2156"/>
      <sheetData sheetId="2157">
        <row r="2">
          <cell r="B2" t="str">
            <v>LI</v>
          </cell>
        </row>
      </sheetData>
      <sheetData sheetId="2158">
        <row r="2">
          <cell r="B2" t="str">
            <v xml:space="preserve">STYLE </v>
          </cell>
        </row>
      </sheetData>
      <sheetData sheetId="2159">
        <row r="2">
          <cell r="B2" t="str">
            <v xml:space="preserve">STYLE </v>
          </cell>
        </row>
      </sheetData>
      <sheetData sheetId="2160">
        <row r="2">
          <cell r="B2" t="str">
            <v xml:space="preserve">STYLE </v>
          </cell>
        </row>
      </sheetData>
      <sheetData sheetId="2161">
        <row r="2">
          <cell r="B2" t="str">
            <v>LI</v>
          </cell>
        </row>
      </sheetData>
      <sheetData sheetId="2162">
        <row r="2">
          <cell r="B2" t="str">
            <v>LI</v>
          </cell>
        </row>
      </sheetData>
      <sheetData sheetId="2163">
        <row r="2">
          <cell r="B2" t="str">
            <v xml:space="preserve">STYLE </v>
          </cell>
        </row>
      </sheetData>
      <sheetData sheetId="2164">
        <row r="2">
          <cell r="B2" t="str">
            <v xml:space="preserve">STYLE </v>
          </cell>
        </row>
      </sheetData>
      <sheetData sheetId="2165">
        <row r="2">
          <cell r="B2" t="str">
            <v xml:space="preserve">STYLE </v>
          </cell>
        </row>
      </sheetData>
      <sheetData sheetId="2166">
        <row r="2">
          <cell r="B2" t="str">
            <v xml:space="preserve">STYLE </v>
          </cell>
        </row>
      </sheetData>
      <sheetData sheetId="2167"/>
      <sheetData sheetId="2168">
        <row r="2">
          <cell r="B2" t="str">
            <v xml:space="preserve">STYLE </v>
          </cell>
        </row>
      </sheetData>
      <sheetData sheetId="2169">
        <row r="2">
          <cell r="B2" t="str">
            <v xml:space="preserve">STYLE </v>
          </cell>
        </row>
      </sheetData>
      <sheetData sheetId="2170">
        <row r="2">
          <cell r="B2" t="str">
            <v xml:space="preserve">STYLE </v>
          </cell>
        </row>
      </sheetData>
      <sheetData sheetId="2171">
        <row r="2">
          <cell r="B2" t="str">
            <v xml:space="preserve">STYLE </v>
          </cell>
        </row>
      </sheetData>
      <sheetData sheetId="2172"/>
      <sheetData sheetId="2173"/>
      <sheetData sheetId="2174"/>
      <sheetData sheetId="2175"/>
      <sheetData sheetId="2176"/>
      <sheetData sheetId="2177"/>
      <sheetData sheetId="2178"/>
      <sheetData sheetId="2179">
        <row r="3">
          <cell r="K3" t="str">
            <v>FOR THE MONTH ENDED JANUARY 1995</v>
          </cell>
        </row>
      </sheetData>
      <sheetData sheetId="2180"/>
      <sheetData sheetId="2181">
        <row r="2">
          <cell r="B2" t="str">
            <v xml:space="preserve">STYLE </v>
          </cell>
        </row>
      </sheetData>
      <sheetData sheetId="2182">
        <row r="2">
          <cell r="B2" t="str">
            <v xml:space="preserve">STYLE </v>
          </cell>
        </row>
      </sheetData>
      <sheetData sheetId="2183">
        <row r="2">
          <cell r="B2" t="str">
            <v xml:space="preserve">STYLE </v>
          </cell>
        </row>
      </sheetData>
      <sheetData sheetId="2184">
        <row r="2">
          <cell r="B2" t="str">
            <v xml:space="preserve">STYLE </v>
          </cell>
        </row>
      </sheetData>
      <sheetData sheetId="2185">
        <row r="2">
          <cell r="B2" t="str">
            <v xml:space="preserve">STYLE </v>
          </cell>
        </row>
      </sheetData>
      <sheetData sheetId="2186">
        <row r="2">
          <cell r="B2" t="str">
            <v xml:space="preserve">STYLE </v>
          </cell>
        </row>
      </sheetData>
      <sheetData sheetId="2187">
        <row r="2">
          <cell r="B2" t="str">
            <v xml:space="preserve">STYLE </v>
          </cell>
        </row>
      </sheetData>
      <sheetData sheetId="2188">
        <row r="2">
          <cell r="B2" t="str">
            <v xml:space="preserve">STYLE </v>
          </cell>
        </row>
      </sheetData>
      <sheetData sheetId="2189">
        <row r="2">
          <cell r="B2" t="str">
            <v xml:space="preserve">STYLE </v>
          </cell>
        </row>
      </sheetData>
      <sheetData sheetId="2190">
        <row r="2">
          <cell r="B2" t="str">
            <v>LI</v>
          </cell>
        </row>
      </sheetData>
      <sheetData sheetId="2191">
        <row r="2">
          <cell r="B2" t="str">
            <v>LI</v>
          </cell>
        </row>
      </sheetData>
      <sheetData sheetId="2192"/>
      <sheetData sheetId="2193"/>
      <sheetData sheetId="2194"/>
      <sheetData sheetId="2195"/>
      <sheetData sheetId="2196"/>
      <sheetData sheetId="2197"/>
      <sheetData sheetId="2198"/>
      <sheetData sheetId="2199"/>
      <sheetData sheetId="2200">
        <row r="2">
          <cell r="B2" t="str">
            <v>LI</v>
          </cell>
        </row>
      </sheetData>
      <sheetData sheetId="2201">
        <row r="3">
          <cell r="K3" t="str">
            <v>FOR THE MONTH ENDED JANUARY 1995</v>
          </cell>
        </row>
      </sheetData>
      <sheetData sheetId="2202"/>
      <sheetData sheetId="2203"/>
      <sheetData sheetId="2204"/>
      <sheetData sheetId="2205">
        <row r="3">
          <cell r="K3" t="str">
            <v>FOR THE MONTH ENDED JANUARY 1995</v>
          </cell>
        </row>
      </sheetData>
      <sheetData sheetId="2206"/>
      <sheetData sheetId="2207">
        <row r="2">
          <cell r="B2" t="str">
            <v xml:space="preserve">STYLE </v>
          </cell>
        </row>
      </sheetData>
      <sheetData sheetId="2208">
        <row r="2">
          <cell r="B2" t="str">
            <v>LI</v>
          </cell>
        </row>
      </sheetData>
      <sheetData sheetId="2209">
        <row r="2">
          <cell r="B2" t="str">
            <v>LI</v>
          </cell>
        </row>
      </sheetData>
      <sheetData sheetId="2210">
        <row r="2">
          <cell r="B2" t="str">
            <v xml:space="preserve">STYLE </v>
          </cell>
        </row>
      </sheetData>
      <sheetData sheetId="2211">
        <row r="2">
          <cell r="B2" t="str">
            <v xml:space="preserve">STYLE </v>
          </cell>
        </row>
      </sheetData>
      <sheetData sheetId="2212">
        <row r="2">
          <cell r="B2" t="str">
            <v xml:space="preserve">STYLE </v>
          </cell>
        </row>
      </sheetData>
      <sheetData sheetId="2213">
        <row r="2">
          <cell r="B2" t="str">
            <v xml:space="preserve">STYLE </v>
          </cell>
        </row>
      </sheetData>
      <sheetData sheetId="2214">
        <row r="2">
          <cell r="B2" t="str">
            <v xml:space="preserve">STYLE </v>
          </cell>
        </row>
      </sheetData>
      <sheetData sheetId="2215"/>
      <sheetData sheetId="2216"/>
      <sheetData sheetId="2217"/>
      <sheetData sheetId="2218"/>
      <sheetData sheetId="2219"/>
      <sheetData sheetId="2220">
        <row r="2">
          <cell r="B2" t="str">
            <v xml:space="preserve">STYLE </v>
          </cell>
        </row>
      </sheetData>
      <sheetData sheetId="2221">
        <row r="2">
          <cell r="B2" t="str">
            <v xml:space="preserve">STYLE </v>
          </cell>
        </row>
      </sheetData>
      <sheetData sheetId="2222">
        <row r="2">
          <cell r="B2" t="str">
            <v xml:space="preserve">STYLE </v>
          </cell>
        </row>
      </sheetData>
      <sheetData sheetId="2223">
        <row r="2">
          <cell r="B2" t="str">
            <v xml:space="preserve">STYLE </v>
          </cell>
        </row>
      </sheetData>
      <sheetData sheetId="2224"/>
      <sheetData sheetId="2225"/>
      <sheetData sheetId="2226">
        <row r="2">
          <cell r="B2" t="str">
            <v>LI</v>
          </cell>
        </row>
      </sheetData>
      <sheetData sheetId="2227">
        <row r="3">
          <cell r="K3" t="str">
            <v>FOR THE MONTH ENDED JANUARY 1995</v>
          </cell>
        </row>
      </sheetData>
      <sheetData sheetId="2228">
        <row r="2">
          <cell r="B2" t="str">
            <v xml:space="preserve">STYLE </v>
          </cell>
        </row>
      </sheetData>
      <sheetData sheetId="2229">
        <row r="2">
          <cell r="B2" t="str">
            <v xml:space="preserve">STYLE </v>
          </cell>
        </row>
      </sheetData>
      <sheetData sheetId="2230">
        <row r="2">
          <cell r="B2" t="str">
            <v xml:space="preserve">STYLE </v>
          </cell>
        </row>
      </sheetData>
      <sheetData sheetId="2231">
        <row r="2">
          <cell r="B2" t="str">
            <v xml:space="preserve">STYLE </v>
          </cell>
        </row>
      </sheetData>
      <sheetData sheetId="2232">
        <row r="2">
          <cell r="B2" t="str">
            <v xml:space="preserve">STYLE </v>
          </cell>
        </row>
      </sheetData>
      <sheetData sheetId="2233"/>
      <sheetData sheetId="2234"/>
      <sheetData sheetId="2235"/>
      <sheetData sheetId="2236"/>
      <sheetData sheetId="2237"/>
      <sheetData sheetId="2238"/>
      <sheetData sheetId="2239">
        <row r="2">
          <cell r="B2" t="str">
            <v>LI</v>
          </cell>
        </row>
      </sheetData>
      <sheetData sheetId="2240">
        <row r="2">
          <cell r="B2" t="str">
            <v>LI</v>
          </cell>
        </row>
      </sheetData>
      <sheetData sheetId="2241"/>
      <sheetData sheetId="2242"/>
      <sheetData sheetId="2243"/>
      <sheetData sheetId="2244">
        <row r="2">
          <cell r="B2" t="str">
            <v>LI</v>
          </cell>
        </row>
      </sheetData>
      <sheetData sheetId="2245">
        <row r="2">
          <cell r="B2" t="str">
            <v>LI</v>
          </cell>
        </row>
      </sheetData>
      <sheetData sheetId="2246">
        <row r="2">
          <cell r="B2" t="str">
            <v xml:space="preserve">STYLE </v>
          </cell>
        </row>
      </sheetData>
      <sheetData sheetId="2247">
        <row r="2">
          <cell r="B2" t="str">
            <v xml:space="preserve">STYLE </v>
          </cell>
        </row>
      </sheetData>
      <sheetData sheetId="2248">
        <row r="2">
          <cell r="B2" t="str">
            <v xml:space="preserve">STYLE </v>
          </cell>
        </row>
      </sheetData>
      <sheetData sheetId="2249">
        <row r="2">
          <cell r="B2" t="str">
            <v xml:space="preserve">STYLE </v>
          </cell>
        </row>
      </sheetData>
      <sheetData sheetId="2250"/>
      <sheetData sheetId="2251">
        <row r="2">
          <cell r="B2" t="str">
            <v xml:space="preserve">STYLE </v>
          </cell>
        </row>
      </sheetData>
      <sheetData sheetId="2252">
        <row r="2">
          <cell r="B2" t="str">
            <v xml:space="preserve">STYLE </v>
          </cell>
        </row>
      </sheetData>
      <sheetData sheetId="2253">
        <row r="2">
          <cell r="B2" t="str">
            <v xml:space="preserve">STYLE </v>
          </cell>
        </row>
      </sheetData>
      <sheetData sheetId="2254">
        <row r="2">
          <cell r="B2" t="str">
            <v xml:space="preserve">STYLE </v>
          </cell>
        </row>
      </sheetData>
      <sheetData sheetId="2255"/>
      <sheetData sheetId="2256"/>
      <sheetData sheetId="2257"/>
      <sheetData sheetId="2258"/>
      <sheetData sheetId="2259"/>
      <sheetData sheetId="2260"/>
      <sheetData sheetId="2261"/>
      <sheetData sheetId="2262"/>
      <sheetData sheetId="2263">
        <row r="2">
          <cell r="B2" t="str">
            <v xml:space="preserve">STYLE </v>
          </cell>
        </row>
      </sheetData>
      <sheetData sheetId="2264">
        <row r="2">
          <cell r="B2" t="str">
            <v xml:space="preserve">STYLE </v>
          </cell>
        </row>
      </sheetData>
      <sheetData sheetId="2265">
        <row r="2">
          <cell r="B2" t="str">
            <v xml:space="preserve">STYLE </v>
          </cell>
        </row>
      </sheetData>
      <sheetData sheetId="2266">
        <row r="2">
          <cell r="B2" t="str">
            <v xml:space="preserve">STYLE </v>
          </cell>
        </row>
      </sheetData>
      <sheetData sheetId="2267">
        <row r="2">
          <cell r="B2" t="str">
            <v xml:space="preserve">STYLE </v>
          </cell>
        </row>
      </sheetData>
      <sheetData sheetId="2268">
        <row r="2">
          <cell r="B2" t="str">
            <v xml:space="preserve">STYLE </v>
          </cell>
        </row>
      </sheetData>
      <sheetData sheetId="2269">
        <row r="2">
          <cell r="B2" t="str">
            <v>LI</v>
          </cell>
        </row>
      </sheetData>
      <sheetData sheetId="2270">
        <row r="2">
          <cell r="B2" t="str">
            <v xml:space="preserve">STYLE </v>
          </cell>
        </row>
      </sheetData>
      <sheetData sheetId="2271">
        <row r="2">
          <cell r="B2" t="str">
            <v xml:space="preserve">STYLE </v>
          </cell>
        </row>
      </sheetData>
      <sheetData sheetId="2272">
        <row r="2">
          <cell r="B2" t="str">
            <v xml:space="preserve">STYLE </v>
          </cell>
        </row>
      </sheetData>
      <sheetData sheetId="2273">
        <row r="2">
          <cell r="B2" t="str">
            <v xml:space="preserve">STYLE </v>
          </cell>
        </row>
      </sheetData>
      <sheetData sheetId="2274">
        <row r="2">
          <cell r="B2" t="str">
            <v xml:space="preserve">STYLE </v>
          </cell>
        </row>
      </sheetData>
      <sheetData sheetId="2275"/>
      <sheetData sheetId="2276"/>
      <sheetData sheetId="2277"/>
      <sheetData sheetId="2278">
        <row r="2">
          <cell r="B2" t="str">
            <v>LI</v>
          </cell>
        </row>
      </sheetData>
      <sheetData sheetId="2279"/>
      <sheetData sheetId="2280"/>
      <sheetData sheetId="2281">
        <row r="2">
          <cell r="B2" t="str">
            <v>LI</v>
          </cell>
        </row>
      </sheetData>
      <sheetData sheetId="2282">
        <row r="2">
          <cell r="B2" t="str">
            <v>LI</v>
          </cell>
        </row>
      </sheetData>
      <sheetData sheetId="2283">
        <row r="3">
          <cell r="K3" t="str">
            <v>FOR THE MONTH ENDED JANUARY 1995</v>
          </cell>
        </row>
      </sheetData>
      <sheetData sheetId="2284">
        <row r="3">
          <cell r="K3" t="str">
            <v>FOR THE MONTH ENDED JANUARY 1995</v>
          </cell>
        </row>
      </sheetData>
      <sheetData sheetId="2285">
        <row r="3">
          <cell r="K3" t="str">
            <v>FOR THE MONTH ENDED JANUARY 1995</v>
          </cell>
        </row>
      </sheetData>
      <sheetData sheetId="2286"/>
      <sheetData sheetId="2287"/>
      <sheetData sheetId="2288">
        <row r="3">
          <cell r="K3" t="str">
            <v>FOR THE MONTH ENDED JANUARY 1995</v>
          </cell>
        </row>
      </sheetData>
      <sheetData sheetId="2289">
        <row r="2">
          <cell r="B2" t="str">
            <v xml:space="preserve">STYLE </v>
          </cell>
        </row>
      </sheetData>
      <sheetData sheetId="2290">
        <row r="2">
          <cell r="B2" t="str">
            <v xml:space="preserve">STYLE </v>
          </cell>
        </row>
      </sheetData>
      <sheetData sheetId="2291">
        <row r="2">
          <cell r="B2" t="str">
            <v xml:space="preserve">STYLE </v>
          </cell>
        </row>
      </sheetData>
      <sheetData sheetId="2292">
        <row r="2">
          <cell r="B2" t="str">
            <v xml:space="preserve">STYLE </v>
          </cell>
        </row>
      </sheetData>
      <sheetData sheetId="2293">
        <row r="2">
          <cell r="B2" t="str">
            <v xml:space="preserve">STYLE </v>
          </cell>
        </row>
      </sheetData>
      <sheetData sheetId="2294">
        <row r="2">
          <cell r="B2" t="str">
            <v xml:space="preserve">STYLE </v>
          </cell>
        </row>
      </sheetData>
      <sheetData sheetId="2295">
        <row r="2">
          <cell r="B2" t="str">
            <v xml:space="preserve">STYLE </v>
          </cell>
        </row>
      </sheetData>
      <sheetData sheetId="2296">
        <row r="2">
          <cell r="B2" t="str">
            <v xml:space="preserve">STYLE </v>
          </cell>
        </row>
      </sheetData>
      <sheetData sheetId="2297"/>
      <sheetData sheetId="2298"/>
      <sheetData sheetId="2299">
        <row r="2">
          <cell r="B2" t="str">
            <v>LI</v>
          </cell>
        </row>
      </sheetData>
      <sheetData sheetId="2300"/>
      <sheetData sheetId="2301"/>
      <sheetData sheetId="2302">
        <row r="2">
          <cell r="B2" t="str">
            <v>LI</v>
          </cell>
        </row>
      </sheetData>
      <sheetData sheetId="2303">
        <row r="2">
          <cell r="B2" t="str">
            <v>LI</v>
          </cell>
        </row>
      </sheetData>
      <sheetData sheetId="2304"/>
      <sheetData sheetId="2305"/>
      <sheetData sheetId="2306"/>
      <sheetData sheetId="2307"/>
      <sheetData sheetId="2308"/>
      <sheetData sheetId="2309">
        <row r="2">
          <cell r="B2" t="str">
            <v>LI</v>
          </cell>
        </row>
      </sheetData>
      <sheetData sheetId="2310"/>
      <sheetData sheetId="2311">
        <row r="2">
          <cell r="B2" t="str">
            <v xml:space="preserve">STYLE </v>
          </cell>
        </row>
      </sheetData>
      <sheetData sheetId="2312">
        <row r="2">
          <cell r="B2" t="str">
            <v xml:space="preserve">STYLE </v>
          </cell>
        </row>
      </sheetData>
      <sheetData sheetId="2313">
        <row r="2">
          <cell r="B2" t="str">
            <v xml:space="preserve">STYLE </v>
          </cell>
        </row>
      </sheetData>
      <sheetData sheetId="2314">
        <row r="2">
          <cell r="B2" t="str">
            <v xml:space="preserve">STYLE </v>
          </cell>
        </row>
      </sheetData>
      <sheetData sheetId="2315">
        <row r="2">
          <cell r="B2" t="str">
            <v xml:space="preserve">STYLE </v>
          </cell>
        </row>
      </sheetData>
      <sheetData sheetId="2316">
        <row r="2">
          <cell r="B2" t="str">
            <v xml:space="preserve">STYLE </v>
          </cell>
        </row>
      </sheetData>
      <sheetData sheetId="2317">
        <row r="2">
          <cell r="B2" t="str">
            <v xml:space="preserve">STYLE </v>
          </cell>
        </row>
      </sheetData>
      <sheetData sheetId="2318"/>
      <sheetData sheetId="2319"/>
      <sheetData sheetId="2320"/>
      <sheetData sheetId="2321"/>
      <sheetData sheetId="2322">
        <row r="3">
          <cell r="K3" t="str">
            <v>FOR THE MONTH ENDED JANUARY 1995</v>
          </cell>
        </row>
      </sheetData>
      <sheetData sheetId="2323"/>
      <sheetData sheetId="2324"/>
      <sheetData sheetId="2325"/>
      <sheetData sheetId="2326"/>
      <sheetData sheetId="2327">
        <row r="2">
          <cell r="B2" t="str">
            <v>LI</v>
          </cell>
        </row>
      </sheetData>
      <sheetData sheetId="2328">
        <row r="2">
          <cell r="B2" t="str">
            <v>LI</v>
          </cell>
        </row>
      </sheetData>
      <sheetData sheetId="2329">
        <row r="2">
          <cell r="B2" t="str">
            <v>LI</v>
          </cell>
        </row>
      </sheetData>
      <sheetData sheetId="2330">
        <row r="2">
          <cell r="B2" t="str">
            <v xml:space="preserve">STYLE </v>
          </cell>
        </row>
      </sheetData>
      <sheetData sheetId="2331">
        <row r="2">
          <cell r="B2" t="str">
            <v xml:space="preserve">STYLE </v>
          </cell>
        </row>
      </sheetData>
      <sheetData sheetId="2332">
        <row r="2">
          <cell r="B2" t="str">
            <v xml:space="preserve">STYLE </v>
          </cell>
        </row>
      </sheetData>
      <sheetData sheetId="2333"/>
      <sheetData sheetId="2334">
        <row r="2">
          <cell r="B2" t="str">
            <v xml:space="preserve">STYLE </v>
          </cell>
        </row>
      </sheetData>
      <sheetData sheetId="2335">
        <row r="2">
          <cell r="B2" t="str">
            <v xml:space="preserve">STYLE </v>
          </cell>
        </row>
      </sheetData>
      <sheetData sheetId="2336">
        <row r="2">
          <cell r="B2" t="str">
            <v xml:space="preserve">STYLE </v>
          </cell>
        </row>
      </sheetData>
      <sheetData sheetId="2337">
        <row r="2">
          <cell r="B2" t="str">
            <v xml:space="preserve">STYLE </v>
          </cell>
        </row>
      </sheetData>
      <sheetData sheetId="2338">
        <row r="2">
          <cell r="B2" t="str">
            <v xml:space="preserve">STYLE </v>
          </cell>
        </row>
      </sheetData>
      <sheetData sheetId="2339">
        <row r="2">
          <cell r="B2" t="str">
            <v xml:space="preserve">STYLE </v>
          </cell>
        </row>
      </sheetData>
      <sheetData sheetId="2340">
        <row r="2">
          <cell r="B2" t="str">
            <v xml:space="preserve">STYLE </v>
          </cell>
        </row>
      </sheetData>
      <sheetData sheetId="2341">
        <row r="2">
          <cell r="B2" t="str">
            <v xml:space="preserve">STYLE </v>
          </cell>
        </row>
      </sheetData>
      <sheetData sheetId="2342"/>
      <sheetData sheetId="2343"/>
      <sheetData sheetId="2344"/>
      <sheetData sheetId="2345"/>
      <sheetData sheetId="2346"/>
      <sheetData sheetId="2347">
        <row r="2">
          <cell r="B2" t="str">
            <v xml:space="preserve">STYLE </v>
          </cell>
        </row>
      </sheetData>
      <sheetData sheetId="2348">
        <row r="2">
          <cell r="B2" t="str">
            <v xml:space="preserve">STYLE </v>
          </cell>
        </row>
      </sheetData>
      <sheetData sheetId="2349">
        <row r="2">
          <cell r="B2" t="str">
            <v xml:space="preserve">STYLE </v>
          </cell>
        </row>
      </sheetData>
      <sheetData sheetId="2350">
        <row r="2">
          <cell r="B2" t="str">
            <v xml:space="preserve">STYLE </v>
          </cell>
        </row>
      </sheetData>
      <sheetData sheetId="2351">
        <row r="2">
          <cell r="B2" t="str">
            <v xml:space="preserve">STYLE </v>
          </cell>
        </row>
      </sheetData>
      <sheetData sheetId="2352">
        <row r="2">
          <cell r="B2" t="str">
            <v xml:space="preserve">STYLE </v>
          </cell>
        </row>
      </sheetData>
      <sheetData sheetId="2353">
        <row r="2">
          <cell r="B2" t="str">
            <v xml:space="preserve">STYLE </v>
          </cell>
        </row>
      </sheetData>
      <sheetData sheetId="2354">
        <row r="2">
          <cell r="B2" t="str">
            <v xml:space="preserve">STYLE </v>
          </cell>
        </row>
      </sheetData>
      <sheetData sheetId="2355">
        <row r="2">
          <cell r="B2" t="str">
            <v xml:space="preserve">STYLE </v>
          </cell>
        </row>
      </sheetData>
      <sheetData sheetId="2356">
        <row r="2">
          <cell r="B2" t="str">
            <v>LI</v>
          </cell>
        </row>
      </sheetData>
      <sheetData sheetId="2357"/>
      <sheetData sheetId="2358"/>
      <sheetData sheetId="2359"/>
      <sheetData sheetId="2360"/>
      <sheetData sheetId="2361">
        <row r="3">
          <cell r="K3" t="str">
            <v>FOR THE MONTH ENDED JANUARY 1995</v>
          </cell>
        </row>
      </sheetData>
      <sheetData sheetId="2362">
        <row r="3">
          <cell r="K3" t="str">
            <v>FOR THE MONTH ENDED JANUARY 1995</v>
          </cell>
        </row>
      </sheetData>
      <sheetData sheetId="2363"/>
      <sheetData sheetId="2364"/>
      <sheetData sheetId="2365"/>
      <sheetData sheetId="2366">
        <row r="3">
          <cell r="K3" t="str">
            <v>FOR THE MONTH ENDED JANUARY 1995</v>
          </cell>
        </row>
      </sheetData>
      <sheetData sheetId="2367">
        <row r="3">
          <cell r="K3" t="str">
            <v>FOR THE MONTH ENDED JANUARY 1995</v>
          </cell>
        </row>
      </sheetData>
      <sheetData sheetId="2368">
        <row r="2">
          <cell r="B2" t="str">
            <v xml:space="preserve">STYLE </v>
          </cell>
        </row>
      </sheetData>
      <sheetData sheetId="2369">
        <row r="2">
          <cell r="B2" t="str">
            <v xml:space="preserve">STYLE </v>
          </cell>
        </row>
      </sheetData>
      <sheetData sheetId="2370">
        <row r="2">
          <cell r="B2" t="str">
            <v xml:space="preserve">STYLE </v>
          </cell>
        </row>
      </sheetData>
      <sheetData sheetId="2371">
        <row r="2">
          <cell r="B2" t="str">
            <v xml:space="preserve">STYLE </v>
          </cell>
        </row>
      </sheetData>
      <sheetData sheetId="2372"/>
      <sheetData sheetId="2373"/>
      <sheetData sheetId="2374">
        <row r="2">
          <cell r="B2" t="str">
            <v>LI</v>
          </cell>
        </row>
      </sheetData>
      <sheetData sheetId="2375"/>
      <sheetData sheetId="2376"/>
      <sheetData sheetId="2377">
        <row r="2">
          <cell r="B2" t="str">
            <v xml:space="preserve">STYLE </v>
          </cell>
        </row>
      </sheetData>
      <sheetData sheetId="2378">
        <row r="2">
          <cell r="B2" t="str">
            <v xml:space="preserve">STYLE </v>
          </cell>
        </row>
      </sheetData>
      <sheetData sheetId="2379">
        <row r="2">
          <cell r="B2" t="str">
            <v xml:space="preserve">STYLE </v>
          </cell>
        </row>
      </sheetData>
      <sheetData sheetId="2380">
        <row r="2">
          <cell r="B2" t="str">
            <v xml:space="preserve">STYLE </v>
          </cell>
        </row>
      </sheetData>
      <sheetData sheetId="2381"/>
      <sheetData sheetId="2382"/>
      <sheetData sheetId="2383"/>
      <sheetData sheetId="2384"/>
      <sheetData sheetId="2385"/>
      <sheetData sheetId="2386">
        <row r="3">
          <cell r="K3" t="str">
            <v>FOR THE MONTH ENDED JANUARY 1995</v>
          </cell>
        </row>
      </sheetData>
      <sheetData sheetId="2387"/>
      <sheetData sheetId="2388"/>
      <sheetData sheetId="2389"/>
      <sheetData sheetId="2390"/>
      <sheetData sheetId="2391"/>
      <sheetData sheetId="2392">
        <row r="2">
          <cell r="B2" t="str">
            <v>LI</v>
          </cell>
        </row>
      </sheetData>
      <sheetData sheetId="2393"/>
      <sheetData sheetId="2394"/>
      <sheetData sheetId="2395">
        <row r="2">
          <cell r="B2" t="str">
            <v xml:space="preserve">STYLE </v>
          </cell>
        </row>
      </sheetData>
      <sheetData sheetId="2396">
        <row r="2">
          <cell r="B2" t="str">
            <v xml:space="preserve">STYLE </v>
          </cell>
        </row>
      </sheetData>
      <sheetData sheetId="2397">
        <row r="2">
          <cell r="B2" t="str">
            <v xml:space="preserve">STYLE </v>
          </cell>
        </row>
      </sheetData>
      <sheetData sheetId="2398">
        <row r="2">
          <cell r="B2" t="str">
            <v xml:space="preserve">STYLE </v>
          </cell>
        </row>
      </sheetData>
      <sheetData sheetId="2399"/>
      <sheetData sheetId="2400"/>
      <sheetData sheetId="2401">
        <row r="3">
          <cell r="K3" t="str">
            <v>FOR THE MONTH ENDED JANUARY 1995</v>
          </cell>
        </row>
      </sheetData>
      <sheetData sheetId="2402"/>
      <sheetData sheetId="2403"/>
      <sheetData sheetId="2404"/>
      <sheetData sheetId="2405"/>
      <sheetData sheetId="2406"/>
      <sheetData sheetId="2407"/>
      <sheetData sheetId="2408"/>
      <sheetData sheetId="2409"/>
      <sheetData sheetId="2410">
        <row r="2">
          <cell r="B2" t="str">
            <v>LI</v>
          </cell>
        </row>
      </sheetData>
      <sheetData sheetId="2411">
        <row r="2">
          <cell r="B2" t="str">
            <v>LI</v>
          </cell>
        </row>
      </sheetData>
      <sheetData sheetId="2412">
        <row r="2">
          <cell r="B2" t="str">
            <v xml:space="preserve">STYLE </v>
          </cell>
        </row>
      </sheetData>
      <sheetData sheetId="2413">
        <row r="2">
          <cell r="B2" t="str">
            <v xml:space="preserve">STYLE </v>
          </cell>
        </row>
      </sheetData>
      <sheetData sheetId="2414">
        <row r="2">
          <cell r="B2" t="str">
            <v xml:space="preserve">STYLE </v>
          </cell>
        </row>
      </sheetData>
      <sheetData sheetId="2415">
        <row r="2">
          <cell r="B2" t="str">
            <v xml:space="preserve">STYLE </v>
          </cell>
        </row>
      </sheetData>
      <sheetData sheetId="2416">
        <row r="2">
          <cell r="B2" t="str">
            <v xml:space="preserve">STYLE </v>
          </cell>
        </row>
      </sheetData>
      <sheetData sheetId="2417">
        <row r="2">
          <cell r="B2" t="str">
            <v xml:space="preserve">STYLE </v>
          </cell>
        </row>
      </sheetData>
      <sheetData sheetId="2418">
        <row r="2">
          <cell r="B2" t="str">
            <v xml:space="preserve">STYLE </v>
          </cell>
        </row>
      </sheetData>
      <sheetData sheetId="2419">
        <row r="2">
          <cell r="B2" t="str">
            <v xml:space="preserve">STYLE </v>
          </cell>
        </row>
      </sheetData>
      <sheetData sheetId="2420">
        <row r="2">
          <cell r="B2" t="str">
            <v xml:space="preserve">STYLE </v>
          </cell>
        </row>
      </sheetData>
      <sheetData sheetId="2421"/>
      <sheetData sheetId="2422"/>
      <sheetData sheetId="2423"/>
      <sheetData sheetId="2424"/>
      <sheetData sheetId="2425"/>
      <sheetData sheetId="2426"/>
      <sheetData sheetId="2427"/>
      <sheetData sheetId="2428"/>
      <sheetData sheetId="2429"/>
      <sheetData sheetId="2430">
        <row r="2">
          <cell r="B2" t="str">
            <v xml:space="preserve">STYLE </v>
          </cell>
        </row>
      </sheetData>
      <sheetData sheetId="2431">
        <row r="2">
          <cell r="B2" t="str">
            <v xml:space="preserve">STYLE </v>
          </cell>
        </row>
      </sheetData>
      <sheetData sheetId="2432">
        <row r="2">
          <cell r="B2" t="str">
            <v xml:space="preserve">STYLE </v>
          </cell>
        </row>
      </sheetData>
      <sheetData sheetId="2433">
        <row r="2">
          <cell r="B2" t="str">
            <v xml:space="preserve">STYLE </v>
          </cell>
        </row>
      </sheetData>
      <sheetData sheetId="2434">
        <row r="2">
          <cell r="B2" t="str">
            <v xml:space="preserve">STYLE </v>
          </cell>
        </row>
      </sheetData>
      <sheetData sheetId="2435">
        <row r="2">
          <cell r="B2" t="str">
            <v xml:space="preserve">STYLE </v>
          </cell>
        </row>
      </sheetData>
      <sheetData sheetId="2436">
        <row r="2">
          <cell r="B2" t="str">
            <v xml:space="preserve">STYLE </v>
          </cell>
        </row>
      </sheetData>
      <sheetData sheetId="2437">
        <row r="2">
          <cell r="B2" t="str">
            <v xml:space="preserve">STYLE </v>
          </cell>
        </row>
      </sheetData>
      <sheetData sheetId="2438">
        <row r="2">
          <cell r="B2" t="str">
            <v xml:space="preserve">STYLE </v>
          </cell>
        </row>
      </sheetData>
      <sheetData sheetId="2439">
        <row r="2">
          <cell r="B2" t="str">
            <v xml:space="preserve">STYLE </v>
          </cell>
        </row>
      </sheetData>
      <sheetData sheetId="2440">
        <row r="2">
          <cell r="B2" t="str">
            <v xml:space="preserve">STYLE </v>
          </cell>
        </row>
      </sheetData>
      <sheetData sheetId="2441">
        <row r="2">
          <cell r="B2" t="str">
            <v xml:space="preserve">STYLE </v>
          </cell>
        </row>
      </sheetData>
      <sheetData sheetId="2442">
        <row r="2">
          <cell r="B2" t="str">
            <v xml:space="preserve">STYLE </v>
          </cell>
        </row>
      </sheetData>
      <sheetData sheetId="2443">
        <row r="2">
          <cell r="B2" t="str">
            <v xml:space="preserve">STYLE </v>
          </cell>
        </row>
      </sheetData>
      <sheetData sheetId="2444">
        <row r="2">
          <cell r="B2" t="str">
            <v xml:space="preserve">STYLE </v>
          </cell>
        </row>
      </sheetData>
      <sheetData sheetId="2445"/>
      <sheetData sheetId="2446"/>
      <sheetData sheetId="2447">
        <row r="2">
          <cell r="B2" t="str">
            <v xml:space="preserve">STYLE </v>
          </cell>
        </row>
      </sheetData>
      <sheetData sheetId="2448">
        <row r="2">
          <cell r="B2" t="str">
            <v xml:space="preserve">STYLE </v>
          </cell>
        </row>
      </sheetData>
      <sheetData sheetId="2449">
        <row r="2">
          <cell r="B2" t="str">
            <v xml:space="preserve">STYLE </v>
          </cell>
        </row>
      </sheetData>
      <sheetData sheetId="2450">
        <row r="2">
          <cell r="B2" t="str">
            <v xml:space="preserve">STYLE </v>
          </cell>
        </row>
      </sheetData>
      <sheetData sheetId="2451"/>
      <sheetData sheetId="2452"/>
      <sheetData sheetId="2453">
        <row r="3">
          <cell r="K3" t="str">
            <v>FOR THE MONTH ENDED JANUARY 1995</v>
          </cell>
        </row>
      </sheetData>
      <sheetData sheetId="2454"/>
      <sheetData sheetId="2455"/>
      <sheetData sheetId="2456">
        <row r="2">
          <cell r="B2" t="str">
            <v xml:space="preserve">STYLE </v>
          </cell>
        </row>
      </sheetData>
      <sheetData sheetId="2457">
        <row r="2">
          <cell r="B2" t="str">
            <v xml:space="preserve">STYLE </v>
          </cell>
        </row>
      </sheetData>
      <sheetData sheetId="2458">
        <row r="2">
          <cell r="B2" t="str">
            <v xml:space="preserve">STYLE </v>
          </cell>
        </row>
      </sheetData>
      <sheetData sheetId="2459">
        <row r="2">
          <cell r="B2" t="str">
            <v xml:space="preserve">STYLE </v>
          </cell>
        </row>
      </sheetData>
      <sheetData sheetId="2460">
        <row r="2">
          <cell r="B2" t="str">
            <v xml:space="preserve">STYLE </v>
          </cell>
        </row>
      </sheetData>
      <sheetData sheetId="2461">
        <row r="2">
          <cell r="B2" t="str">
            <v xml:space="preserve">STYLE </v>
          </cell>
        </row>
      </sheetData>
      <sheetData sheetId="2462">
        <row r="2">
          <cell r="B2" t="str">
            <v xml:space="preserve">STYLE </v>
          </cell>
        </row>
      </sheetData>
      <sheetData sheetId="2463">
        <row r="2">
          <cell r="B2" t="str">
            <v xml:space="preserve">STYLE </v>
          </cell>
        </row>
      </sheetData>
      <sheetData sheetId="2464">
        <row r="2">
          <cell r="B2" t="str">
            <v xml:space="preserve">STYLE </v>
          </cell>
        </row>
      </sheetData>
      <sheetData sheetId="2465">
        <row r="2">
          <cell r="B2" t="str">
            <v xml:space="preserve">STYLE </v>
          </cell>
        </row>
      </sheetData>
      <sheetData sheetId="2466">
        <row r="2">
          <cell r="B2" t="str">
            <v xml:space="preserve">STYLE </v>
          </cell>
        </row>
      </sheetData>
      <sheetData sheetId="2467">
        <row r="2">
          <cell r="B2" t="str">
            <v xml:space="preserve">STYLE </v>
          </cell>
        </row>
      </sheetData>
      <sheetData sheetId="2468">
        <row r="2">
          <cell r="B2" t="str">
            <v xml:space="preserve">STYLE </v>
          </cell>
        </row>
      </sheetData>
      <sheetData sheetId="2469">
        <row r="2">
          <cell r="B2" t="str">
            <v xml:space="preserve">STYLE </v>
          </cell>
        </row>
      </sheetData>
      <sheetData sheetId="2470"/>
      <sheetData sheetId="2471"/>
      <sheetData sheetId="2472"/>
      <sheetData sheetId="2473"/>
      <sheetData sheetId="2474"/>
      <sheetData sheetId="2475">
        <row r="2">
          <cell r="B2" t="str">
            <v xml:space="preserve">STYLE </v>
          </cell>
        </row>
      </sheetData>
      <sheetData sheetId="2476">
        <row r="2">
          <cell r="B2" t="str">
            <v xml:space="preserve">STYLE </v>
          </cell>
        </row>
      </sheetData>
      <sheetData sheetId="2477">
        <row r="2">
          <cell r="B2" t="str">
            <v xml:space="preserve">STYLE </v>
          </cell>
        </row>
      </sheetData>
      <sheetData sheetId="2478">
        <row r="2">
          <cell r="B2" t="str">
            <v xml:space="preserve">STYLE </v>
          </cell>
        </row>
      </sheetData>
      <sheetData sheetId="2479">
        <row r="2">
          <cell r="B2" t="str">
            <v xml:space="preserve">STYLE </v>
          </cell>
        </row>
      </sheetData>
      <sheetData sheetId="2480">
        <row r="2">
          <cell r="B2" t="str">
            <v xml:space="preserve">STYLE </v>
          </cell>
        </row>
      </sheetData>
      <sheetData sheetId="2481">
        <row r="2">
          <cell r="B2" t="str">
            <v xml:space="preserve">STYLE </v>
          </cell>
        </row>
      </sheetData>
      <sheetData sheetId="2482">
        <row r="2">
          <cell r="B2" t="str">
            <v xml:space="preserve">STYLE </v>
          </cell>
        </row>
      </sheetData>
      <sheetData sheetId="2483"/>
      <sheetData sheetId="2484"/>
      <sheetData sheetId="2485"/>
      <sheetData sheetId="2486"/>
      <sheetData sheetId="2487"/>
      <sheetData sheetId="2488"/>
      <sheetData sheetId="2489"/>
      <sheetData sheetId="2490"/>
      <sheetData sheetId="2491"/>
      <sheetData sheetId="2492"/>
      <sheetData sheetId="2493">
        <row r="2">
          <cell r="B2" t="str">
            <v xml:space="preserve">STYLE </v>
          </cell>
        </row>
      </sheetData>
      <sheetData sheetId="2494">
        <row r="2">
          <cell r="B2" t="str">
            <v xml:space="preserve">STYLE </v>
          </cell>
        </row>
      </sheetData>
      <sheetData sheetId="2495">
        <row r="2">
          <cell r="B2" t="str">
            <v xml:space="preserve">STYLE </v>
          </cell>
        </row>
      </sheetData>
      <sheetData sheetId="2496">
        <row r="2">
          <cell r="B2" t="str">
            <v xml:space="preserve">STYLE </v>
          </cell>
        </row>
      </sheetData>
      <sheetData sheetId="2497">
        <row r="2">
          <cell r="B2" t="str">
            <v xml:space="preserve">STYLE </v>
          </cell>
        </row>
      </sheetData>
      <sheetData sheetId="2498">
        <row r="2">
          <cell r="B2" t="str">
            <v xml:space="preserve">STYLE </v>
          </cell>
        </row>
      </sheetData>
      <sheetData sheetId="2499">
        <row r="2">
          <cell r="B2" t="str">
            <v xml:space="preserve">STYLE </v>
          </cell>
        </row>
      </sheetData>
      <sheetData sheetId="2500">
        <row r="2">
          <cell r="B2" t="str">
            <v xml:space="preserve">STYLE </v>
          </cell>
        </row>
      </sheetData>
      <sheetData sheetId="2501"/>
      <sheetData sheetId="2502"/>
      <sheetData sheetId="2503">
        <row r="2">
          <cell r="B2" t="str">
            <v xml:space="preserve">STYLE </v>
          </cell>
        </row>
      </sheetData>
      <sheetData sheetId="2504">
        <row r="2">
          <cell r="B2" t="str">
            <v xml:space="preserve">STYLE </v>
          </cell>
        </row>
      </sheetData>
      <sheetData sheetId="2505">
        <row r="2">
          <cell r="B2" t="str">
            <v xml:space="preserve">STYLE </v>
          </cell>
        </row>
      </sheetData>
      <sheetData sheetId="2506">
        <row r="2">
          <cell r="B2" t="str">
            <v xml:space="preserve">STYLE </v>
          </cell>
        </row>
      </sheetData>
      <sheetData sheetId="2507">
        <row r="2">
          <cell r="B2" t="str">
            <v xml:space="preserve">STYLE </v>
          </cell>
        </row>
      </sheetData>
      <sheetData sheetId="2508">
        <row r="2">
          <cell r="B2" t="str">
            <v xml:space="preserve">STYLE </v>
          </cell>
        </row>
      </sheetData>
      <sheetData sheetId="2509"/>
      <sheetData sheetId="2510"/>
      <sheetData sheetId="2511">
        <row r="3">
          <cell r="K3" t="str">
            <v>FOR THE MONTH ENDED JANUARY 1995</v>
          </cell>
        </row>
      </sheetData>
      <sheetData sheetId="2512">
        <row r="3">
          <cell r="K3" t="str">
            <v>FOR THE MONTH ENDED JANUARY 1995</v>
          </cell>
        </row>
      </sheetData>
      <sheetData sheetId="2513"/>
      <sheetData sheetId="2514"/>
      <sheetData sheetId="2515">
        <row r="3">
          <cell r="K3" t="str">
            <v>FOR THE MONTH ENDED JANUARY 1995</v>
          </cell>
        </row>
      </sheetData>
      <sheetData sheetId="2516">
        <row r="3">
          <cell r="K3" t="str">
            <v>FOR THE MONTH ENDED JANUARY 1995</v>
          </cell>
        </row>
      </sheetData>
      <sheetData sheetId="2517"/>
      <sheetData sheetId="2518"/>
      <sheetData sheetId="2519"/>
      <sheetData sheetId="2520">
        <row r="2">
          <cell r="B2" t="str">
            <v xml:space="preserve">STYLE </v>
          </cell>
        </row>
      </sheetData>
      <sheetData sheetId="2521">
        <row r="2">
          <cell r="B2" t="str">
            <v xml:space="preserve">STYLE </v>
          </cell>
        </row>
      </sheetData>
      <sheetData sheetId="2522">
        <row r="2">
          <cell r="B2" t="str">
            <v xml:space="preserve">STYLE </v>
          </cell>
        </row>
      </sheetData>
      <sheetData sheetId="2523">
        <row r="2">
          <cell r="B2" t="str">
            <v xml:space="preserve">STYLE </v>
          </cell>
        </row>
      </sheetData>
      <sheetData sheetId="2524">
        <row r="2">
          <cell r="B2" t="str">
            <v>LI</v>
          </cell>
        </row>
      </sheetData>
      <sheetData sheetId="2525">
        <row r="2">
          <cell r="B2" t="str">
            <v>LI</v>
          </cell>
        </row>
      </sheetData>
      <sheetData sheetId="2526"/>
      <sheetData sheetId="2527"/>
      <sheetData sheetId="2528"/>
      <sheetData sheetId="2529">
        <row r="2">
          <cell r="B2" t="str">
            <v>LI</v>
          </cell>
        </row>
      </sheetData>
      <sheetData sheetId="2530"/>
      <sheetData sheetId="2531"/>
      <sheetData sheetId="2532"/>
      <sheetData sheetId="2533"/>
      <sheetData sheetId="2534"/>
      <sheetData sheetId="2535"/>
      <sheetData sheetId="2536"/>
      <sheetData sheetId="2537"/>
      <sheetData sheetId="2538">
        <row r="2">
          <cell r="B2" t="str">
            <v xml:space="preserve">STYLE </v>
          </cell>
        </row>
      </sheetData>
      <sheetData sheetId="2539">
        <row r="2">
          <cell r="B2" t="str">
            <v xml:space="preserve">STYLE </v>
          </cell>
        </row>
      </sheetData>
      <sheetData sheetId="2540">
        <row r="2">
          <cell r="B2" t="str">
            <v xml:space="preserve">STYLE </v>
          </cell>
        </row>
      </sheetData>
      <sheetData sheetId="2541">
        <row r="2">
          <cell r="B2" t="str">
            <v xml:space="preserve">STYLE </v>
          </cell>
        </row>
      </sheetData>
      <sheetData sheetId="2542">
        <row r="2">
          <cell r="B2" t="str">
            <v>LI</v>
          </cell>
        </row>
      </sheetData>
      <sheetData sheetId="2543">
        <row r="2">
          <cell r="B2" t="str">
            <v xml:space="preserve">STYLE </v>
          </cell>
        </row>
      </sheetData>
      <sheetData sheetId="2544">
        <row r="2">
          <cell r="B2" t="str">
            <v xml:space="preserve">STYLE </v>
          </cell>
        </row>
      </sheetData>
      <sheetData sheetId="2545">
        <row r="2">
          <cell r="B2" t="str">
            <v xml:space="preserve">STYLE </v>
          </cell>
        </row>
      </sheetData>
      <sheetData sheetId="2546">
        <row r="2">
          <cell r="B2" t="str">
            <v xml:space="preserve">STYLE </v>
          </cell>
        </row>
      </sheetData>
      <sheetData sheetId="2547">
        <row r="2">
          <cell r="B2" t="str">
            <v xml:space="preserve">STYLE </v>
          </cell>
        </row>
      </sheetData>
      <sheetData sheetId="2548"/>
      <sheetData sheetId="2549"/>
      <sheetData sheetId="2550"/>
      <sheetData sheetId="2551"/>
      <sheetData sheetId="2552"/>
      <sheetData sheetId="2553"/>
      <sheetData sheetId="2554"/>
      <sheetData sheetId="2555"/>
      <sheetData sheetId="2556">
        <row r="2">
          <cell r="B2" t="str">
            <v xml:space="preserve">STYLE </v>
          </cell>
        </row>
      </sheetData>
      <sheetData sheetId="2557">
        <row r="2">
          <cell r="B2" t="str">
            <v xml:space="preserve">STYLE </v>
          </cell>
        </row>
      </sheetData>
      <sheetData sheetId="2558">
        <row r="2">
          <cell r="B2" t="str">
            <v xml:space="preserve">STYLE </v>
          </cell>
        </row>
      </sheetData>
      <sheetData sheetId="2559">
        <row r="2">
          <cell r="B2" t="str">
            <v xml:space="preserve">STYLE </v>
          </cell>
        </row>
      </sheetData>
      <sheetData sheetId="2560">
        <row r="2">
          <cell r="B2" t="str">
            <v xml:space="preserve">STYLE </v>
          </cell>
        </row>
      </sheetData>
      <sheetData sheetId="2561">
        <row r="2">
          <cell r="B2" t="str">
            <v xml:space="preserve">STYLE </v>
          </cell>
        </row>
      </sheetData>
      <sheetData sheetId="2562">
        <row r="2">
          <cell r="B2" t="str">
            <v xml:space="preserve">STYLE </v>
          </cell>
        </row>
      </sheetData>
      <sheetData sheetId="2563">
        <row r="2">
          <cell r="B2" t="str">
            <v xml:space="preserve">STYLE </v>
          </cell>
        </row>
      </sheetData>
      <sheetData sheetId="2564">
        <row r="2">
          <cell r="B2" t="str">
            <v xml:space="preserve">STYLE </v>
          </cell>
        </row>
      </sheetData>
      <sheetData sheetId="2565">
        <row r="2">
          <cell r="B2" t="str">
            <v xml:space="preserve">STYLE </v>
          </cell>
        </row>
      </sheetData>
      <sheetData sheetId="2566">
        <row r="2">
          <cell r="B2" t="str">
            <v xml:space="preserve">STYLE </v>
          </cell>
        </row>
      </sheetData>
      <sheetData sheetId="2567">
        <row r="2">
          <cell r="B2" t="str">
            <v xml:space="preserve">STYLE </v>
          </cell>
        </row>
      </sheetData>
      <sheetData sheetId="2568">
        <row r="2">
          <cell r="B2" t="str">
            <v xml:space="preserve">STYLE </v>
          </cell>
        </row>
      </sheetData>
      <sheetData sheetId="2569">
        <row r="2">
          <cell r="B2" t="str">
            <v xml:space="preserve">STYLE </v>
          </cell>
        </row>
      </sheetData>
      <sheetData sheetId="2570">
        <row r="2">
          <cell r="B2" t="str">
            <v xml:space="preserve">STYLE </v>
          </cell>
        </row>
      </sheetData>
      <sheetData sheetId="2571">
        <row r="2">
          <cell r="B2" t="str">
            <v xml:space="preserve">STYLE </v>
          </cell>
        </row>
      </sheetData>
      <sheetData sheetId="2572"/>
      <sheetData sheetId="2573"/>
      <sheetData sheetId="2574">
        <row r="3">
          <cell r="K3" t="str">
            <v>FOR THE MONTH ENDED JANUARY 1995</v>
          </cell>
        </row>
      </sheetData>
      <sheetData sheetId="2575">
        <row r="3">
          <cell r="K3" t="str">
            <v>FOR THE MONTH ENDED JANUARY 1995</v>
          </cell>
        </row>
      </sheetData>
      <sheetData sheetId="2576"/>
      <sheetData sheetId="2577"/>
      <sheetData sheetId="2578">
        <row r="3">
          <cell r="K3" t="str">
            <v>FOR THE MONTH ENDED JANUARY 1995</v>
          </cell>
        </row>
      </sheetData>
      <sheetData sheetId="2579"/>
      <sheetData sheetId="2580">
        <row r="2">
          <cell r="B2" t="str">
            <v xml:space="preserve">STYLE </v>
          </cell>
        </row>
      </sheetData>
      <sheetData sheetId="2581">
        <row r="2">
          <cell r="B2" t="str">
            <v xml:space="preserve">STYLE </v>
          </cell>
        </row>
      </sheetData>
      <sheetData sheetId="2582">
        <row r="2">
          <cell r="B2" t="str">
            <v xml:space="preserve">STYLE </v>
          </cell>
        </row>
      </sheetData>
      <sheetData sheetId="2583">
        <row r="2">
          <cell r="B2" t="str">
            <v xml:space="preserve">STYLE </v>
          </cell>
        </row>
      </sheetData>
      <sheetData sheetId="2584">
        <row r="2">
          <cell r="B2" t="str">
            <v xml:space="preserve">STYLE </v>
          </cell>
        </row>
      </sheetData>
      <sheetData sheetId="2585">
        <row r="2">
          <cell r="B2" t="str">
            <v xml:space="preserve">STYLE </v>
          </cell>
        </row>
      </sheetData>
      <sheetData sheetId="2586">
        <row r="2">
          <cell r="B2" t="str">
            <v xml:space="preserve">STYLE </v>
          </cell>
        </row>
      </sheetData>
      <sheetData sheetId="2587">
        <row r="3">
          <cell r="K3" t="str">
            <v>FOR THE MONTH ENDED JANUARY 1995</v>
          </cell>
        </row>
      </sheetData>
      <sheetData sheetId="2588"/>
      <sheetData sheetId="2589"/>
      <sheetData sheetId="2590"/>
      <sheetData sheetId="2591"/>
      <sheetData sheetId="2592"/>
      <sheetData sheetId="2593"/>
      <sheetData sheetId="2594"/>
      <sheetData sheetId="2595"/>
      <sheetData sheetId="2596"/>
      <sheetData sheetId="2597"/>
      <sheetData sheetId="2598">
        <row r="3">
          <cell r="K3" t="str">
            <v>FOR THE MONTH ENDED JANUARY 1995</v>
          </cell>
        </row>
      </sheetData>
      <sheetData sheetId="2599"/>
      <sheetData sheetId="2600"/>
      <sheetData sheetId="2601">
        <row r="2">
          <cell r="B2" t="str">
            <v xml:space="preserve">STYLE </v>
          </cell>
        </row>
      </sheetData>
      <sheetData sheetId="2602">
        <row r="2">
          <cell r="B2" t="str">
            <v>LI</v>
          </cell>
        </row>
      </sheetData>
      <sheetData sheetId="2603">
        <row r="2">
          <cell r="B2" t="str">
            <v xml:space="preserve">STYLE </v>
          </cell>
        </row>
      </sheetData>
      <sheetData sheetId="2604">
        <row r="2">
          <cell r="B2" t="str">
            <v xml:space="preserve">STYLE </v>
          </cell>
        </row>
      </sheetData>
      <sheetData sheetId="2605">
        <row r="2">
          <cell r="B2" t="str">
            <v xml:space="preserve">STYLE </v>
          </cell>
        </row>
      </sheetData>
      <sheetData sheetId="2606">
        <row r="2">
          <cell r="B2" t="str">
            <v xml:space="preserve">STYLE </v>
          </cell>
        </row>
      </sheetData>
      <sheetData sheetId="2607">
        <row r="2">
          <cell r="B2" t="str">
            <v xml:space="preserve">STYLE </v>
          </cell>
        </row>
      </sheetData>
      <sheetData sheetId="2608">
        <row r="2">
          <cell r="B2" t="str">
            <v xml:space="preserve">STYLE </v>
          </cell>
        </row>
      </sheetData>
      <sheetData sheetId="2609">
        <row r="2">
          <cell r="B2" t="str">
            <v xml:space="preserve">STYLE </v>
          </cell>
        </row>
      </sheetData>
      <sheetData sheetId="2610">
        <row r="2">
          <cell r="B2" t="str">
            <v xml:space="preserve">STYLE </v>
          </cell>
        </row>
      </sheetData>
      <sheetData sheetId="2611">
        <row r="2">
          <cell r="B2" t="str">
            <v>LI</v>
          </cell>
        </row>
      </sheetData>
      <sheetData sheetId="2612"/>
      <sheetData sheetId="2613"/>
      <sheetData sheetId="2614"/>
      <sheetData sheetId="2615"/>
      <sheetData sheetId="2616"/>
      <sheetData sheetId="2617"/>
      <sheetData sheetId="2618"/>
      <sheetData sheetId="2619">
        <row r="2">
          <cell r="B2" t="str">
            <v xml:space="preserve">STYLE </v>
          </cell>
        </row>
      </sheetData>
      <sheetData sheetId="2620">
        <row r="2">
          <cell r="B2" t="str">
            <v xml:space="preserve">STYLE </v>
          </cell>
        </row>
      </sheetData>
      <sheetData sheetId="2621">
        <row r="2">
          <cell r="B2" t="str">
            <v xml:space="preserve">STYLE </v>
          </cell>
        </row>
      </sheetData>
      <sheetData sheetId="2622">
        <row r="2">
          <cell r="B2" t="str">
            <v xml:space="preserve">STYLE </v>
          </cell>
        </row>
      </sheetData>
      <sheetData sheetId="2623">
        <row r="2">
          <cell r="B2" t="str">
            <v xml:space="preserve">STYLE </v>
          </cell>
        </row>
      </sheetData>
      <sheetData sheetId="2624">
        <row r="2">
          <cell r="B2" t="str">
            <v xml:space="preserve">STYLE </v>
          </cell>
        </row>
      </sheetData>
      <sheetData sheetId="2625">
        <row r="2">
          <cell r="B2" t="str">
            <v xml:space="preserve">STYLE </v>
          </cell>
        </row>
      </sheetData>
      <sheetData sheetId="2626">
        <row r="2">
          <cell r="B2" t="str">
            <v xml:space="preserve">STYLE </v>
          </cell>
        </row>
      </sheetData>
      <sheetData sheetId="2627">
        <row r="2">
          <cell r="B2" t="str">
            <v xml:space="preserve">STYLE </v>
          </cell>
        </row>
      </sheetData>
      <sheetData sheetId="2628">
        <row r="2">
          <cell r="B2" t="str">
            <v xml:space="preserve">STYLE </v>
          </cell>
        </row>
      </sheetData>
      <sheetData sheetId="2629"/>
      <sheetData sheetId="2630">
        <row r="2">
          <cell r="B2" t="str">
            <v>LI</v>
          </cell>
        </row>
      </sheetData>
      <sheetData sheetId="2631">
        <row r="2">
          <cell r="B2" t="str">
            <v>LI</v>
          </cell>
        </row>
      </sheetData>
      <sheetData sheetId="2632"/>
      <sheetData sheetId="2633"/>
      <sheetData sheetId="2634"/>
      <sheetData sheetId="2635"/>
      <sheetData sheetId="2636"/>
      <sheetData sheetId="2637">
        <row r="3">
          <cell r="K3" t="str">
            <v>FOR THE MONTH ENDED JANUARY 1995</v>
          </cell>
        </row>
      </sheetData>
      <sheetData sheetId="2638">
        <row r="3">
          <cell r="K3" t="str">
            <v>FOR THE MONTH ENDED JANUARY 1995</v>
          </cell>
        </row>
      </sheetData>
      <sheetData sheetId="2639"/>
      <sheetData sheetId="2640">
        <row r="2">
          <cell r="B2" t="str">
            <v xml:space="preserve">STYLE </v>
          </cell>
        </row>
      </sheetData>
      <sheetData sheetId="2641">
        <row r="2">
          <cell r="B2" t="str">
            <v xml:space="preserve">STYLE </v>
          </cell>
        </row>
      </sheetData>
      <sheetData sheetId="2642">
        <row r="2">
          <cell r="B2" t="str">
            <v xml:space="preserve">STYLE </v>
          </cell>
        </row>
      </sheetData>
      <sheetData sheetId="2643">
        <row r="2">
          <cell r="B2" t="str">
            <v xml:space="preserve">STYLE </v>
          </cell>
        </row>
      </sheetData>
      <sheetData sheetId="2644">
        <row r="2">
          <cell r="B2" t="str">
            <v xml:space="preserve">STYLE </v>
          </cell>
        </row>
      </sheetData>
      <sheetData sheetId="2645">
        <row r="2">
          <cell r="B2" t="str">
            <v xml:space="preserve">STYLE </v>
          </cell>
        </row>
      </sheetData>
      <sheetData sheetId="2646">
        <row r="2">
          <cell r="B2" t="str">
            <v>LI</v>
          </cell>
        </row>
      </sheetData>
      <sheetData sheetId="2647"/>
      <sheetData sheetId="2648"/>
      <sheetData sheetId="2649"/>
      <sheetData sheetId="2650">
        <row r="2">
          <cell r="B2" t="str">
            <v>LI</v>
          </cell>
        </row>
      </sheetData>
      <sheetData sheetId="2651">
        <row r="2">
          <cell r="B2" t="str">
            <v xml:space="preserve">STYLE </v>
          </cell>
        </row>
      </sheetData>
      <sheetData sheetId="2652">
        <row r="2">
          <cell r="B2" t="str">
            <v xml:space="preserve">STYLE </v>
          </cell>
        </row>
      </sheetData>
      <sheetData sheetId="2653">
        <row r="2">
          <cell r="B2" t="str">
            <v xml:space="preserve">STYLE </v>
          </cell>
        </row>
      </sheetData>
      <sheetData sheetId="2654">
        <row r="2">
          <cell r="B2" t="str">
            <v xml:space="preserve">STYLE </v>
          </cell>
        </row>
      </sheetData>
      <sheetData sheetId="2655"/>
      <sheetData sheetId="2656"/>
      <sheetData sheetId="2657"/>
      <sheetData sheetId="2658"/>
      <sheetData sheetId="2659">
        <row r="3">
          <cell r="K3" t="str">
            <v>FOR THE MONTH ENDED JANUARY 1995</v>
          </cell>
        </row>
      </sheetData>
      <sheetData sheetId="2660">
        <row r="3">
          <cell r="K3" t="str">
            <v>FOR THE MONTH ENDED JANUARY 1995</v>
          </cell>
        </row>
      </sheetData>
      <sheetData sheetId="2661"/>
      <sheetData sheetId="2662"/>
      <sheetData sheetId="2663"/>
      <sheetData sheetId="2664">
        <row r="2">
          <cell r="B2" t="str">
            <v>LI</v>
          </cell>
        </row>
      </sheetData>
      <sheetData sheetId="2665"/>
      <sheetData sheetId="2666"/>
      <sheetData sheetId="2667">
        <row r="2">
          <cell r="B2" t="str">
            <v xml:space="preserve">STYLE </v>
          </cell>
        </row>
      </sheetData>
      <sheetData sheetId="2668">
        <row r="2">
          <cell r="B2" t="str">
            <v xml:space="preserve">STYLE </v>
          </cell>
        </row>
      </sheetData>
      <sheetData sheetId="2669">
        <row r="2">
          <cell r="B2" t="str">
            <v xml:space="preserve">STYLE </v>
          </cell>
        </row>
      </sheetData>
      <sheetData sheetId="2670">
        <row r="2">
          <cell r="B2" t="str">
            <v xml:space="preserve">STYLE </v>
          </cell>
        </row>
      </sheetData>
      <sheetData sheetId="2671">
        <row r="2">
          <cell r="B2" t="str">
            <v xml:space="preserve">STYLE </v>
          </cell>
        </row>
      </sheetData>
      <sheetData sheetId="2672">
        <row r="2">
          <cell r="B2" t="str">
            <v xml:space="preserve">STYLE </v>
          </cell>
        </row>
      </sheetData>
      <sheetData sheetId="2673">
        <row r="2">
          <cell r="B2" t="str">
            <v xml:space="preserve">STYLE </v>
          </cell>
        </row>
      </sheetData>
      <sheetData sheetId="2674">
        <row r="2">
          <cell r="B2" t="str">
            <v xml:space="preserve">STYLE </v>
          </cell>
        </row>
      </sheetData>
      <sheetData sheetId="2675">
        <row r="2">
          <cell r="B2" t="str">
            <v xml:space="preserve">STYLE </v>
          </cell>
        </row>
      </sheetData>
      <sheetData sheetId="2676"/>
      <sheetData sheetId="2677"/>
      <sheetData sheetId="2678"/>
      <sheetData sheetId="2679"/>
      <sheetData sheetId="2680"/>
      <sheetData sheetId="2681" refreshError="1"/>
      <sheetData sheetId="2682"/>
      <sheetData sheetId="2683">
        <row r="2">
          <cell r="B2" t="str">
            <v>LI</v>
          </cell>
        </row>
      </sheetData>
      <sheetData sheetId="2684"/>
      <sheetData sheetId="2685">
        <row r="2">
          <cell r="B2" t="str">
            <v xml:space="preserve">STYLE </v>
          </cell>
        </row>
      </sheetData>
      <sheetData sheetId="2686">
        <row r="2">
          <cell r="B2" t="str">
            <v xml:space="preserve">STYLE </v>
          </cell>
        </row>
      </sheetData>
      <sheetData sheetId="2687">
        <row r="2">
          <cell r="B2" t="str">
            <v>LI</v>
          </cell>
        </row>
      </sheetData>
      <sheetData sheetId="2688">
        <row r="2">
          <cell r="B2" t="str">
            <v xml:space="preserve">STYLE </v>
          </cell>
        </row>
      </sheetData>
      <sheetData sheetId="2689">
        <row r="2">
          <cell r="B2" t="str">
            <v xml:space="preserve">STYLE </v>
          </cell>
        </row>
      </sheetData>
      <sheetData sheetId="2690">
        <row r="2">
          <cell r="B2" t="str">
            <v xml:space="preserve">STYLE </v>
          </cell>
        </row>
      </sheetData>
      <sheetData sheetId="2691">
        <row r="2">
          <cell r="B2" t="str">
            <v xml:space="preserve">STYLE </v>
          </cell>
        </row>
      </sheetData>
      <sheetData sheetId="2692">
        <row r="2">
          <cell r="B2" t="str">
            <v xml:space="preserve">STYLE </v>
          </cell>
        </row>
      </sheetData>
      <sheetData sheetId="2693">
        <row r="2">
          <cell r="B2" t="str">
            <v xml:space="preserve">STYLE </v>
          </cell>
        </row>
      </sheetData>
      <sheetData sheetId="2694"/>
      <sheetData sheetId="2695"/>
      <sheetData sheetId="2696"/>
      <sheetData sheetId="2697"/>
      <sheetData sheetId="2698"/>
      <sheetData sheetId="2699"/>
      <sheetData sheetId="2700"/>
      <sheetData sheetId="2701"/>
      <sheetData sheetId="2702"/>
      <sheetData sheetId="2703">
        <row r="2">
          <cell r="B2" t="str">
            <v xml:space="preserve">STYLE </v>
          </cell>
        </row>
      </sheetData>
      <sheetData sheetId="2704">
        <row r="2">
          <cell r="B2" t="str">
            <v xml:space="preserve">STYLE </v>
          </cell>
        </row>
      </sheetData>
      <sheetData sheetId="2705">
        <row r="2">
          <cell r="B2" t="str">
            <v xml:space="preserve">STYLE </v>
          </cell>
        </row>
      </sheetData>
      <sheetData sheetId="2706">
        <row r="2">
          <cell r="B2" t="str">
            <v xml:space="preserve">STYLE </v>
          </cell>
        </row>
      </sheetData>
      <sheetData sheetId="2707">
        <row r="2">
          <cell r="B2" t="str">
            <v xml:space="preserve">STYLE </v>
          </cell>
        </row>
      </sheetData>
      <sheetData sheetId="2708">
        <row r="2">
          <cell r="B2" t="str">
            <v xml:space="preserve">STYLE </v>
          </cell>
        </row>
      </sheetData>
      <sheetData sheetId="2709">
        <row r="2">
          <cell r="B2" t="str">
            <v xml:space="preserve">STYLE </v>
          </cell>
        </row>
      </sheetData>
      <sheetData sheetId="2710">
        <row r="2">
          <cell r="B2" t="str">
            <v xml:space="preserve">STYLE </v>
          </cell>
        </row>
      </sheetData>
      <sheetData sheetId="2711">
        <row r="2">
          <cell r="B2" t="str">
            <v xml:space="preserve">STYLE </v>
          </cell>
        </row>
      </sheetData>
      <sheetData sheetId="2712"/>
      <sheetData sheetId="2713"/>
      <sheetData sheetId="2714"/>
      <sheetData sheetId="2715">
        <row r="2">
          <cell r="L2">
            <v>44835</v>
          </cell>
        </row>
      </sheetData>
      <sheetData sheetId="2716">
        <row r="2">
          <cell r="B2" t="str">
            <v xml:space="preserve">STYLE </v>
          </cell>
        </row>
      </sheetData>
      <sheetData sheetId="2717">
        <row r="2">
          <cell r="B2" t="str">
            <v xml:space="preserve">STYLE </v>
          </cell>
        </row>
      </sheetData>
      <sheetData sheetId="2718">
        <row r="2">
          <cell r="B2" t="str">
            <v xml:space="preserve">STYLE </v>
          </cell>
        </row>
      </sheetData>
      <sheetData sheetId="2719">
        <row r="2">
          <cell r="B2" t="str">
            <v xml:space="preserve">STYLE </v>
          </cell>
        </row>
      </sheetData>
      <sheetData sheetId="2720">
        <row r="2">
          <cell r="B2" t="str">
            <v>LI</v>
          </cell>
        </row>
      </sheetData>
      <sheetData sheetId="2721">
        <row r="2">
          <cell r="B2" t="str">
            <v xml:space="preserve">STYLE </v>
          </cell>
        </row>
      </sheetData>
      <sheetData sheetId="2722">
        <row r="2">
          <cell r="B2" t="str">
            <v xml:space="preserve">STYLE </v>
          </cell>
        </row>
      </sheetData>
      <sheetData sheetId="2723">
        <row r="2">
          <cell r="B2" t="str">
            <v xml:space="preserve">STYLE </v>
          </cell>
        </row>
      </sheetData>
      <sheetData sheetId="2724">
        <row r="2">
          <cell r="B2" t="str">
            <v xml:space="preserve">STYLE </v>
          </cell>
        </row>
      </sheetData>
      <sheetData sheetId="2725">
        <row r="2">
          <cell r="B2" t="str">
            <v xml:space="preserve">STYLE </v>
          </cell>
        </row>
      </sheetData>
      <sheetData sheetId="2726">
        <row r="2">
          <cell r="B2" t="str">
            <v xml:space="preserve">STYLE </v>
          </cell>
        </row>
      </sheetData>
      <sheetData sheetId="2727">
        <row r="3">
          <cell r="K3" t="str">
            <v>FOR THE MONTH ENDED JANUARY 1995</v>
          </cell>
        </row>
      </sheetData>
      <sheetData sheetId="2728"/>
      <sheetData sheetId="2729"/>
      <sheetData sheetId="2730"/>
      <sheetData sheetId="2731">
        <row r="2">
          <cell r="B2" t="str">
            <v>LI</v>
          </cell>
        </row>
      </sheetData>
      <sheetData sheetId="2732"/>
      <sheetData sheetId="2733">
        <row r="2">
          <cell r="B2" t="str">
            <v>LI</v>
          </cell>
        </row>
      </sheetData>
      <sheetData sheetId="2734"/>
      <sheetData sheetId="2735"/>
      <sheetData sheetId="2736"/>
      <sheetData sheetId="2737"/>
      <sheetData sheetId="2738">
        <row r="3">
          <cell r="K3" t="str">
            <v>FOR THE MONTH ENDED JANUARY 1995</v>
          </cell>
        </row>
      </sheetData>
      <sheetData sheetId="2739"/>
      <sheetData sheetId="2740">
        <row r="2">
          <cell r="B2" t="str">
            <v xml:space="preserve">STYLE </v>
          </cell>
        </row>
      </sheetData>
      <sheetData sheetId="2741">
        <row r="2">
          <cell r="B2" t="str">
            <v xml:space="preserve">STYLE </v>
          </cell>
        </row>
      </sheetData>
      <sheetData sheetId="2742">
        <row r="2">
          <cell r="B2" t="str">
            <v xml:space="preserve">STYLE </v>
          </cell>
        </row>
      </sheetData>
      <sheetData sheetId="2743">
        <row r="2">
          <cell r="B2" t="str">
            <v xml:space="preserve">STYLE </v>
          </cell>
        </row>
      </sheetData>
      <sheetData sheetId="2744"/>
      <sheetData sheetId="2745"/>
      <sheetData sheetId="2746"/>
      <sheetData sheetId="2747"/>
      <sheetData sheetId="2748"/>
      <sheetData sheetId="2749">
        <row r="2">
          <cell r="B2" t="str">
            <v>LI</v>
          </cell>
        </row>
      </sheetData>
      <sheetData sheetId="2750"/>
      <sheetData sheetId="2751">
        <row r="2">
          <cell r="B2" t="str">
            <v>LI</v>
          </cell>
        </row>
      </sheetData>
      <sheetData sheetId="2752">
        <row r="2">
          <cell r="B2" t="str">
            <v xml:space="preserve">STYLE </v>
          </cell>
        </row>
      </sheetData>
      <sheetData sheetId="2753">
        <row r="2">
          <cell r="B2" t="str">
            <v xml:space="preserve">STYLE </v>
          </cell>
        </row>
      </sheetData>
      <sheetData sheetId="2754">
        <row r="2">
          <cell r="B2" t="str">
            <v xml:space="preserve">STYLE </v>
          </cell>
        </row>
      </sheetData>
      <sheetData sheetId="2755"/>
      <sheetData sheetId="2756">
        <row r="2">
          <cell r="B2" t="str">
            <v xml:space="preserve">STYLE </v>
          </cell>
        </row>
      </sheetData>
      <sheetData sheetId="2757">
        <row r="2">
          <cell r="B2" t="str">
            <v xml:space="preserve">STYLE </v>
          </cell>
        </row>
      </sheetData>
      <sheetData sheetId="2758">
        <row r="2">
          <cell r="B2" t="str">
            <v xml:space="preserve">STYLE </v>
          </cell>
        </row>
      </sheetData>
      <sheetData sheetId="2759">
        <row r="2">
          <cell r="B2" t="str">
            <v xml:space="preserve">STYLE </v>
          </cell>
        </row>
      </sheetData>
      <sheetData sheetId="2760"/>
      <sheetData sheetId="2761"/>
      <sheetData sheetId="2762"/>
      <sheetData sheetId="2763"/>
      <sheetData sheetId="2764"/>
      <sheetData sheetId="2765"/>
      <sheetData sheetId="2766"/>
      <sheetData sheetId="2767">
        <row r="2">
          <cell r="B2" t="str">
            <v>LI</v>
          </cell>
        </row>
      </sheetData>
      <sheetData sheetId="2768"/>
      <sheetData sheetId="2769">
        <row r="2">
          <cell r="B2" t="str">
            <v xml:space="preserve">STYLE </v>
          </cell>
        </row>
      </sheetData>
      <sheetData sheetId="2770">
        <row r="2">
          <cell r="B2" t="str">
            <v xml:space="preserve">STYLE </v>
          </cell>
        </row>
      </sheetData>
      <sheetData sheetId="2771">
        <row r="2">
          <cell r="B2" t="str">
            <v xml:space="preserve">STYLE </v>
          </cell>
        </row>
      </sheetData>
      <sheetData sheetId="2772">
        <row r="2">
          <cell r="B2" t="str">
            <v xml:space="preserve">STYLE </v>
          </cell>
        </row>
      </sheetData>
      <sheetData sheetId="2773">
        <row r="2">
          <cell r="B2" t="str">
            <v xml:space="preserve">STYLE </v>
          </cell>
        </row>
      </sheetData>
      <sheetData sheetId="2774">
        <row r="2">
          <cell r="B2" t="str">
            <v xml:space="preserve">STYLE </v>
          </cell>
        </row>
      </sheetData>
      <sheetData sheetId="2775">
        <row r="2">
          <cell r="B2" t="str">
            <v xml:space="preserve">STYLE </v>
          </cell>
        </row>
      </sheetData>
      <sheetData sheetId="2776">
        <row r="2">
          <cell r="B2" t="str">
            <v xml:space="preserve">STYLE </v>
          </cell>
        </row>
      </sheetData>
      <sheetData sheetId="2777"/>
      <sheetData sheetId="2778"/>
      <sheetData sheetId="2779"/>
      <sheetData sheetId="2780"/>
      <sheetData sheetId="2781"/>
      <sheetData sheetId="2782"/>
      <sheetData sheetId="2783"/>
      <sheetData sheetId="2784">
        <row r="2">
          <cell r="B2" t="str">
            <v>LI</v>
          </cell>
        </row>
      </sheetData>
      <sheetData sheetId="2785"/>
      <sheetData sheetId="2786"/>
      <sheetData sheetId="2787">
        <row r="2">
          <cell r="B2" t="str">
            <v xml:space="preserve">STYLE </v>
          </cell>
        </row>
      </sheetData>
      <sheetData sheetId="2788">
        <row r="2">
          <cell r="B2" t="str">
            <v xml:space="preserve">STYLE </v>
          </cell>
        </row>
      </sheetData>
      <sheetData sheetId="2789">
        <row r="2">
          <cell r="B2" t="str">
            <v xml:space="preserve">STYLE </v>
          </cell>
        </row>
      </sheetData>
      <sheetData sheetId="2790">
        <row r="2">
          <cell r="B2" t="str">
            <v xml:space="preserve">STYLE </v>
          </cell>
        </row>
      </sheetData>
      <sheetData sheetId="2791">
        <row r="2">
          <cell r="B2" t="str">
            <v xml:space="preserve">STYLE </v>
          </cell>
        </row>
      </sheetData>
      <sheetData sheetId="2792">
        <row r="2">
          <cell r="B2" t="str">
            <v xml:space="preserve">STYLE </v>
          </cell>
        </row>
      </sheetData>
      <sheetData sheetId="2793">
        <row r="2">
          <cell r="B2" t="str">
            <v xml:space="preserve">STYLE </v>
          </cell>
        </row>
      </sheetData>
      <sheetData sheetId="2794">
        <row r="2">
          <cell r="B2" t="str">
            <v xml:space="preserve">STYLE </v>
          </cell>
        </row>
      </sheetData>
      <sheetData sheetId="2795"/>
      <sheetData sheetId="2796">
        <row r="2">
          <cell r="B2" t="str">
            <v>LI</v>
          </cell>
        </row>
      </sheetData>
      <sheetData sheetId="2797"/>
      <sheetData sheetId="2798"/>
      <sheetData sheetId="2799"/>
      <sheetData sheetId="2800"/>
      <sheetData sheetId="2801"/>
      <sheetData sheetId="2802">
        <row r="2">
          <cell r="B2" t="str">
            <v>LI</v>
          </cell>
        </row>
      </sheetData>
      <sheetData sheetId="2803"/>
      <sheetData sheetId="2804"/>
      <sheetData sheetId="2805"/>
      <sheetData sheetId="2806">
        <row r="3">
          <cell r="K3" t="str">
            <v>FOR THE MONTH ENDED JANUARY 1995</v>
          </cell>
        </row>
      </sheetData>
      <sheetData sheetId="2807"/>
      <sheetData sheetId="2808"/>
      <sheetData sheetId="2809"/>
      <sheetData sheetId="2810">
        <row r="3">
          <cell r="K3" t="str">
            <v>FOR THE MONTH ENDED JANUARY 1995</v>
          </cell>
        </row>
      </sheetData>
      <sheetData sheetId="2811">
        <row r="2">
          <cell r="B2" t="str">
            <v>LI</v>
          </cell>
        </row>
      </sheetData>
      <sheetData sheetId="2812"/>
      <sheetData sheetId="2813"/>
      <sheetData sheetId="2814">
        <row r="2">
          <cell r="B2" t="str">
            <v>LI</v>
          </cell>
        </row>
      </sheetData>
      <sheetData sheetId="2815"/>
      <sheetData sheetId="2816">
        <row r="2">
          <cell r="B2" t="str">
            <v xml:space="preserve">STYLE </v>
          </cell>
        </row>
      </sheetData>
      <sheetData sheetId="2817">
        <row r="2">
          <cell r="B2" t="str">
            <v xml:space="preserve">STYLE </v>
          </cell>
        </row>
      </sheetData>
      <sheetData sheetId="2818">
        <row r="2">
          <cell r="B2" t="str">
            <v xml:space="preserve">STYLE </v>
          </cell>
        </row>
      </sheetData>
      <sheetData sheetId="2819">
        <row r="2">
          <cell r="B2" t="str">
            <v xml:space="preserve">STYLE </v>
          </cell>
        </row>
      </sheetData>
      <sheetData sheetId="2820">
        <row r="2">
          <cell r="B2" t="str">
            <v>LI</v>
          </cell>
        </row>
      </sheetData>
      <sheetData sheetId="2821">
        <row r="2">
          <cell r="B2" t="str">
            <v>LI</v>
          </cell>
        </row>
      </sheetData>
      <sheetData sheetId="2822">
        <row r="2">
          <cell r="B2" t="str">
            <v xml:space="preserve">STYLE </v>
          </cell>
        </row>
      </sheetData>
      <sheetData sheetId="2823">
        <row r="2">
          <cell r="B2" t="str">
            <v xml:space="preserve">STYLE </v>
          </cell>
        </row>
      </sheetData>
      <sheetData sheetId="2824">
        <row r="2">
          <cell r="B2" t="str">
            <v xml:space="preserve">STYLE </v>
          </cell>
        </row>
      </sheetData>
      <sheetData sheetId="2825">
        <row r="2">
          <cell r="B2" t="str">
            <v xml:space="preserve">STYLE </v>
          </cell>
        </row>
      </sheetData>
      <sheetData sheetId="2826"/>
      <sheetData sheetId="2827"/>
      <sheetData sheetId="2828"/>
      <sheetData sheetId="2829"/>
      <sheetData sheetId="2830"/>
      <sheetData sheetId="2831">
        <row r="2">
          <cell r="B2" t="str">
            <v>LI</v>
          </cell>
        </row>
      </sheetData>
      <sheetData sheetId="2832">
        <row r="2">
          <cell r="B2" t="str">
            <v>LI</v>
          </cell>
        </row>
      </sheetData>
      <sheetData sheetId="2833"/>
      <sheetData sheetId="2834">
        <row r="2">
          <cell r="B2" t="str">
            <v xml:space="preserve">STYLE </v>
          </cell>
        </row>
      </sheetData>
      <sheetData sheetId="2835">
        <row r="2">
          <cell r="B2" t="str">
            <v xml:space="preserve">STYLE </v>
          </cell>
        </row>
      </sheetData>
      <sheetData sheetId="2836">
        <row r="2">
          <cell r="B2" t="str">
            <v xml:space="preserve">STYLE </v>
          </cell>
        </row>
      </sheetData>
      <sheetData sheetId="2837">
        <row r="2">
          <cell r="B2" t="str">
            <v xml:space="preserve">STYLE </v>
          </cell>
        </row>
      </sheetData>
      <sheetData sheetId="2838"/>
      <sheetData sheetId="2839">
        <row r="2">
          <cell r="B2" t="str">
            <v xml:space="preserve">STYLE </v>
          </cell>
        </row>
      </sheetData>
      <sheetData sheetId="2840">
        <row r="2">
          <cell r="B2" t="str">
            <v xml:space="preserve">STYLE </v>
          </cell>
        </row>
      </sheetData>
      <sheetData sheetId="2841">
        <row r="2">
          <cell r="B2" t="str">
            <v xml:space="preserve">STYLE </v>
          </cell>
        </row>
      </sheetData>
      <sheetData sheetId="2842">
        <row r="2">
          <cell r="B2" t="str">
            <v xml:space="preserve">STYLE </v>
          </cell>
        </row>
      </sheetData>
      <sheetData sheetId="2843">
        <row r="2">
          <cell r="B2" t="str">
            <v xml:space="preserve">STYLE </v>
          </cell>
        </row>
      </sheetData>
      <sheetData sheetId="2844"/>
      <sheetData sheetId="2845"/>
      <sheetData sheetId="2846"/>
      <sheetData sheetId="2847"/>
      <sheetData sheetId="2848"/>
      <sheetData sheetId="2849"/>
      <sheetData sheetId="2850">
        <row r="2">
          <cell r="B2" t="str">
            <v>LI</v>
          </cell>
        </row>
      </sheetData>
      <sheetData sheetId="2851">
        <row r="2">
          <cell r="B2" t="str">
            <v>LI</v>
          </cell>
        </row>
      </sheetData>
      <sheetData sheetId="2852">
        <row r="2">
          <cell r="B2" t="str">
            <v>LI</v>
          </cell>
        </row>
      </sheetData>
      <sheetData sheetId="2853">
        <row r="2">
          <cell r="B2" t="str">
            <v xml:space="preserve">STYLE </v>
          </cell>
        </row>
      </sheetData>
      <sheetData sheetId="2854">
        <row r="2">
          <cell r="B2" t="str">
            <v xml:space="preserve">STYLE </v>
          </cell>
        </row>
      </sheetData>
      <sheetData sheetId="2855">
        <row r="2">
          <cell r="B2" t="str">
            <v xml:space="preserve">STYLE </v>
          </cell>
        </row>
      </sheetData>
      <sheetData sheetId="2856">
        <row r="2">
          <cell r="B2" t="str">
            <v xml:space="preserve">STYLE </v>
          </cell>
        </row>
      </sheetData>
      <sheetData sheetId="2857">
        <row r="2">
          <cell r="B2" t="str">
            <v xml:space="preserve">STYLE </v>
          </cell>
        </row>
      </sheetData>
      <sheetData sheetId="2858">
        <row r="2">
          <cell r="B2" t="str">
            <v xml:space="preserve">STYLE </v>
          </cell>
        </row>
      </sheetData>
      <sheetData sheetId="2859">
        <row r="2">
          <cell r="B2" t="str">
            <v xml:space="preserve">STYLE </v>
          </cell>
        </row>
      </sheetData>
      <sheetData sheetId="2860"/>
      <sheetData sheetId="2861"/>
      <sheetData sheetId="2862"/>
      <sheetData sheetId="2863"/>
      <sheetData sheetId="2864"/>
      <sheetData sheetId="2865"/>
      <sheetData sheetId="2866"/>
      <sheetData sheetId="2867"/>
      <sheetData sheetId="2868"/>
      <sheetData sheetId="2869">
        <row r="2">
          <cell r="B2" t="str">
            <v xml:space="preserve">STYLE </v>
          </cell>
        </row>
      </sheetData>
      <sheetData sheetId="2870">
        <row r="2">
          <cell r="B2" t="str">
            <v xml:space="preserve">STYLE </v>
          </cell>
        </row>
      </sheetData>
      <sheetData sheetId="2871">
        <row r="2">
          <cell r="B2" t="str">
            <v xml:space="preserve">STYLE </v>
          </cell>
        </row>
      </sheetData>
      <sheetData sheetId="2872">
        <row r="2">
          <cell r="B2" t="str">
            <v xml:space="preserve">STYLE </v>
          </cell>
        </row>
      </sheetData>
      <sheetData sheetId="2873">
        <row r="2">
          <cell r="B2" t="str">
            <v xml:space="preserve">STYLE </v>
          </cell>
        </row>
      </sheetData>
      <sheetData sheetId="2874">
        <row r="2">
          <cell r="B2" t="str">
            <v xml:space="preserve">STYLE </v>
          </cell>
        </row>
      </sheetData>
      <sheetData sheetId="2875">
        <row r="2">
          <cell r="B2" t="str">
            <v xml:space="preserve">STYLE </v>
          </cell>
        </row>
      </sheetData>
      <sheetData sheetId="2876">
        <row r="2">
          <cell r="B2" t="str">
            <v xml:space="preserve">STYLE </v>
          </cell>
        </row>
      </sheetData>
      <sheetData sheetId="2877">
        <row r="2">
          <cell r="B2" t="str">
            <v xml:space="preserve">STYLE </v>
          </cell>
        </row>
      </sheetData>
      <sheetData sheetId="2878">
        <row r="2">
          <cell r="B2" t="str">
            <v xml:space="preserve">STYLE </v>
          </cell>
        </row>
      </sheetData>
      <sheetData sheetId="2879">
        <row r="2">
          <cell r="B2" t="str">
            <v>LI</v>
          </cell>
        </row>
      </sheetData>
      <sheetData sheetId="2880"/>
      <sheetData sheetId="2881"/>
      <sheetData sheetId="2882"/>
      <sheetData sheetId="2883"/>
      <sheetData sheetId="2884"/>
      <sheetData sheetId="2885"/>
      <sheetData sheetId="2886"/>
      <sheetData sheetId="2887">
        <row r="2">
          <cell r="B2" t="str">
            <v xml:space="preserve">STYLE </v>
          </cell>
        </row>
      </sheetData>
      <sheetData sheetId="2888">
        <row r="2">
          <cell r="B2" t="str">
            <v xml:space="preserve">STYLE </v>
          </cell>
        </row>
      </sheetData>
      <sheetData sheetId="2889">
        <row r="2">
          <cell r="B2" t="str">
            <v xml:space="preserve">STYLE </v>
          </cell>
        </row>
      </sheetData>
      <sheetData sheetId="2890">
        <row r="2">
          <cell r="B2" t="str">
            <v xml:space="preserve">STYLE </v>
          </cell>
        </row>
      </sheetData>
      <sheetData sheetId="2891">
        <row r="2">
          <cell r="B2" t="str">
            <v>LI</v>
          </cell>
        </row>
      </sheetData>
      <sheetData sheetId="2892"/>
      <sheetData sheetId="2893">
        <row r="3">
          <cell r="K3" t="str">
            <v>FOR THE MONTH ENDED JANUARY 1995</v>
          </cell>
        </row>
      </sheetData>
      <sheetData sheetId="2894"/>
      <sheetData sheetId="2895">
        <row r="3">
          <cell r="K3" t="str">
            <v>FOR THE MONTH ENDED JANUARY 1995</v>
          </cell>
        </row>
      </sheetData>
      <sheetData sheetId="2896"/>
      <sheetData sheetId="2897">
        <row r="2">
          <cell r="B2" t="str">
            <v>LI</v>
          </cell>
        </row>
      </sheetData>
      <sheetData sheetId="2898"/>
      <sheetData sheetId="2899"/>
      <sheetData sheetId="2900">
        <row r="2">
          <cell r="B2" t="str">
            <v xml:space="preserve">STYLE </v>
          </cell>
        </row>
      </sheetData>
      <sheetData sheetId="2901">
        <row r="2">
          <cell r="B2" t="str">
            <v xml:space="preserve">STYLE </v>
          </cell>
        </row>
      </sheetData>
      <sheetData sheetId="2902">
        <row r="2">
          <cell r="B2" t="str">
            <v xml:space="preserve">STYLE </v>
          </cell>
        </row>
      </sheetData>
      <sheetData sheetId="2903">
        <row r="2">
          <cell r="B2" t="str">
            <v xml:space="preserve">STYLE </v>
          </cell>
        </row>
      </sheetData>
      <sheetData sheetId="2904"/>
      <sheetData sheetId="2905"/>
      <sheetData sheetId="2906">
        <row r="3">
          <cell r="K3" t="str">
            <v>FOR THE MONTH ENDED JANUARY 1995</v>
          </cell>
        </row>
      </sheetData>
      <sheetData sheetId="2907"/>
      <sheetData sheetId="2908"/>
      <sheetData sheetId="2909"/>
      <sheetData sheetId="2910"/>
      <sheetData sheetId="2911">
        <row r="2">
          <cell r="B2" t="str">
            <v>LI</v>
          </cell>
        </row>
      </sheetData>
      <sheetData sheetId="2912"/>
      <sheetData sheetId="2913"/>
      <sheetData sheetId="2914"/>
      <sheetData sheetId="2915">
        <row r="2">
          <cell r="B2" t="str">
            <v>LI</v>
          </cell>
        </row>
      </sheetData>
      <sheetData sheetId="2916"/>
      <sheetData sheetId="2917"/>
      <sheetData sheetId="2918">
        <row r="2">
          <cell r="B2" t="str">
            <v xml:space="preserve">STYLE </v>
          </cell>
        </row>
      </sheetData>
      <sheetData sheetId="2919">
        <row r="2">
          <cell r="B2" t="str">
            <v xml:space="preserve">STYLE </v>
          </cell>
        </row>
      </sheetData>
      <sheetData sheetId="2920">
        <row r="2">
          <cell r="B2" t="str">
            <v xml:space="preserve">STYLE </v>
          </cell>
        </row>
      </sheetData>
      <sheetData sheetId="2921">
        <row r="2">
          <cell r="B2" t="str">
            <v xml:space="preserve">STYLE </v>
          </cell>
        </row>
      </sheetData>
      <sheetData sheetId="2922">
        <row r="2">
          <cell r="B2" t="str">
            <v xml:space="preserve">STYLE </v>
          </cell>
        </row>
      </sheetData>
      <sheetData sheetId="2923">
        <row r="2">
          <cell r="B2" t="str">
            <v xml:space="preserve">STYLE </v>
          </cell>
        </row>
      </sheetData>
      <sheetData sheetId="2924">
        <row r="2">
          <cell r="B2" t="str">
            <v xml:space="preserve">STYLE </v>
          </cell>
        </row>
      </sheetData>
      <sheetData sheetId="2925">
        <row r="2">
          <cell r="B2" t="str">
            <v xml:space="preserve">STYLE </v>
          </cell>
        </row>
      </sheetData>
      <sheetData sheetId="2926"/>
      <sheetData sheetId="2927"/>
      <sheetData sheetId="2928"/>
      <sheetData sheetId="2929"/>
      <sheetData sheetId="2930"/>
      <sheetData sheetId="2931">
        <row r="2">
          <cell r="B2" t="str">
            <v>LI</v>
          </cell>
        </row>
      </sheetData>
      <sheetData sheetId="2932"/>
      <sheetData sheetId="2933">
        <row r="2">
          <cell r="B2" t="str">
            <v>LI</v>
          </cell>
        </row>
      </sheetData>
      <sheetData sheetId="2934"/>
      <sheetData sheetId="2935"/>
      <sheetData sheetId="2936">
        <row r="2">
          <cell r="B2" t="str">
            <v xml:space="preserve">STYLE </v>
          </cell>
        </row>
      </sheetData>
      <sheetData sheetId="2937">
        <row r="2">
          <cell r="B2" t="str">
            <v xml:space="preserve">STYLE </v>
          </cell>
        </row>
      </sheetData>
      <sheetData sheetId="2938">
        <row r="2">
          <cell r="B2" t="str">
            <v xml:space="preserve">STYLE </v>
          </cell>
        </row>
      </sheetData>
      <sheetData sheetId="2939">
        <row r="2">
          <cell r="B2" t="str">
            <v xml:space="preserve">STYLE </v>
          </cell>
        </row>
      </sheetData>
      <sheetData sheetId="2940">
        <row r="2">
          <cell r="B2" t="str">
            <v xml:space="preserve">STYLE </v>
          </cell>
        </row>
      </sheetData>
      <sheetData sheetId="2941"/>
      <sheetData sheetId="2942"/>
      <sheetData sheetId="2943"/>
      <sheetData sheetId="2944">
        <row r="3">
          <cell r="K3" t="str">
            <v>FOR THE MONTH ENDED JANUARY 1995</v>
          </cell>
        </row>
      </sheetData>
      <sheetData sheetId="2945"/>
      <sheetData sheetId="2946"/>
      <sheetData sheetId="2947"/>
      <sheetData sheetId="2948"/>
      <sheetData sheetId="2949"/>
      <sheetData sheetId="2950"/>
      <sheetData sheetId="2951"/>
      <sheetData sheetId="2952">
        <row r="2">
          <cell r="B2" t="str">
            <v>LI</v>
          </cell>
        </row>
      </sheetData>
      <sheetData sheetId="2953"/>
      <sheetData sheetId="2954">
        <row r="2">
          <cell r="B2" t="str">
            <v xml:space="preserve">STYLE </v>
          </cell>
        </row>
      </sheetData>
      <sheetData sheetId="2955">
        <row r="3">
          <cell r="K3" t="str">
            <v>FOR THE MONTH ENDED JANUARY 1995</v>
          </cell>
        </row>
      </sheetData>
      <sheetData sheetId="2956">
        <row r="2">
          <cell r="B2" t="str">
            <v xml:space="preserve">STYLE </v>
          </cell>
        </row>
      </sheetData>
      <sheetData sheetId="2957">
        <row r="2">
          <cell r="B2" t="str">
            <v xml:space="preserve">STYLE </v>
          </cell>
        </row>
      </sheetData>
      <sheetData sheetId="2958">
        <row r="2">
          <cell r="B2" t="str">
            <v xml:space="preserve">STYLE </v>
          </cell>
        </row>
      </sheetData>
      <sheetData sheetId="2959">
        <row r="2">
          <cell r="B2" t="str">
            <v xml:space="preserve">STYLE </v>
          </cell>
        </row>
      </sheetData>
      <sheetData sheetId="2960">
        <row r="2">
          <cell r="B2" t="str">
            <v xml:space="preserve">STYLE </v>
          </cell>
        </row>
      </sheetData>
      <sheetData sheetId="2961">
        <row r="2">
          <cell r="B2" t="str">
            <v xml:space="preserve">STYLE </v>
          </cell>
        </row>
      </sheetData>
      <sheetData sheetId="2962">
        <row r="2">
          <cell r="B2" t="str">
            <v xml:space="preserve">STYLE </v>
          </cell>
        </row>
      </sheetData>
      <sheetData sheetId="2963">
        <row r="2">
          <cell r="B2" t="str">
            <v xml:space="preserve">STYLE </v>
          </cell>
        </row>
      </sheetData>
      <sheetData sheetId="2964">
        <row r="2">
          <cell r="B2" t="str">
            <v xml:space="preserve">STYLE </v>
          </cell>
        </row>
      </sheetData>
      <sheetData sheetId="2965">
        <row r="2">
          <cell r="B2" t="str">
            <v xml:space="preserve">STYLE </v>
          </cell>
        </row>
      </sheetData>
      <sheetData sheetId="2966">
        <row r="2">
          <cell r="B2" t="str">
            <v xml:space="preserve">STYLE </v>
          </cell>
        </row>
      </sheetData>
      <sheetData sheetId="2967"/>
      <sheetData sheetId="2968"/>
      <sheetData sheetId="2969"/>
      <sheetData sheetId="2970"/>
      <sheetData sheetId="2971"/>
      <sheetData sheetId="2972"/>
      <sheetData sheetId="2973"/>
      <sheetData sheetId="2974"/>
      <sheetData sheetId="2975"/>
      <sheetData sheetId="2976"/>
      <sheetData sheetId="2977">
        <row r="2">
          <cell r="B2" t="str">
            <v xml:space="preserve">STYLE </v>
          </cell>
        </row>
      </sheetData>
      <sheetData sheetId="2978">
        <row r="2">
          <cell r="B2" t="str">
            <v xml:space="preserve">STYLE </v>
          </cell>
        </row>
      </sheetData>
      <sheetData sheetId="2979">
        <row r="2">
          <cell r="B2" t="str">
            <v xml:space="preserve">STYLE </v>
          </cell>
        </row>
      </sheetData>
      <sheetData sheetId="2980">
        <row r="2">
          <cell r="B2" t="str">
            <v xml:space="preserve">STYLE </v>
          </cell>
        </row>
      </sheetData>
      <sheetData sheetId="2981">
        <row r="2">
          <cell r="B2" t="str">
            <v>LI</v>
          </cell>
        </row>
      </sheetData>
      <sheetData sheetId="2982">
        <row r="2">
          <cell r="B2" t="str">
            <v xml:space="preserve">STYLE </v>
          </cell>
        </row>
      </sheetData>
      <sheetData sheetId="2983">
        <row r="2">
          <cell r="B2" t="str">
            <v xml:space="preserve">STYLE </v>
          </cell>
        </row>
      </sheetData>
      <sheetData sheetId="2984"/>
      <sheetData sheetId="2985"/>
      <sheetData sheetId="2986"/>
      <sheetData sheetId="2987"/>
      <sheetData sheetId="2988">
        <row r="2">
          <cell r="B2" t="str">
            <v xml:space="preserve">STYLE </v>
          </cell>
        </row>
      </sheetData>
      <sheetData sheetId="2989"/>
      <sheetData sheetId="2990"/>
      <sheetData sheetId="2991"/>
      <sheetData sheetId="2992"/>
      <sheetData sheetId="2993"/>
      <sheetData sheetId="2994"/>
      <sheetData sheetId="2995"/>
      <sheetData sheetId="2996">
        <row r="3">
          <cell r="K3" t="str">
            <v>FOR THE MONTH ENDED JANUARY 1995</v>
          </cell>
        </row>
      </sheetData>
      <sheetData sheetId="2997">
        <row r="3">
          <cell r="K3" t="str">
            <v>FOR THE MONTH ENDED JANUARY 1995</v>
          </cell>
        </row>
      </sheetData>
      <sheetData sheetId="2998">
        <row r="2">
          <cell r="B2" t="str">
            <v>LI</v>
          </cell>
        </row>
      </sheetData>
      <sheetData sheetId="2999">
        <row r="2">
          <cell r="B2" t="str">
            <v xml:space="preserve">STYLE </v>
          </cell>
        </row>
      </sheetData>
      <sheetData sheetId="3000">
        <row r="2">
          <cell r="B2" t="str">
            <v xml:space="preserve">STYLE </v>
          </cell>
        </row>
      </sheetData>
      <sheetData sheetId="3001">
        <row r="2">
          <cell r="B2" t="str">
            <v xml:space="preserve">STYLE </v>
          </cell>
        </row>
      </sheetData>
      <sheetData sheetId="3002">
        <row r="2">
          <cell r="B2" t="str">
            <v xml:space="preserve">STYLE </v>
          </cell>
        </row>
      </sheetData>
      <sheetData sheetId="3003">
        <row r="2">
          <cell r="B2" t="str">
            <v xml:space="preserve">STYLE </v>
          </cell>
        </row>
      </sheetData>
      <sheetData sheetId="3004">
        <row r="2">
          <cell r="B2" t="str">
            <v xml:space="preserve">STYLE </v>
          </cell>
        </row>
      </sheetData>
      <sheetData sheetId="3005">
        <row r="2">
          <cell r="B2" t="str">
            <v>LI</v>
          </cell>
        </row>
      </sheetData>
      <sheetData sheetId="3006"/>
      <sheetData sheetId="3007">
        <row r="2">
          <cell r="B2" t="str">
            <v>LI</v>
          </cell>
        </row>
      </sheetData>
      <sheetData sheetId="3008"/>
      <sheetData sheetId="3009"/>
      <sheetData sheetId="3010">
        <row r="3">
          <cell r="K3" t="str">
            <v>FOR THE MONTH ENDED JANUARY 1995</v>
          </cell>
        </row>
      </sheetData>
      <sheetData sheetId="3011"/>
      <sheetData sheetId="3012"/>
      <sheetData sheetId="3013"/>
      <sheetData sheetId="3014"/>
      <sheetData sheetId="3015">
        <row r="2">
          <cell r="B2" t="str">
            <v xml:space="preserve">STYLE </v>
          </cell>
        </row>
      </sheetData>
      <sheetData sheetId="3016"/>
      <sheetData sheetId="3017"/>
      <sheetData sheetId="3018">
        <row r="3">
          <cell r="K3" t="str">
            <v>FOR THE MONTH ENDED JANUARY 1995</v>
          </cell>
        </row>
      </sheetData>
      <sheetData sheetId="3019"/>
      <sheetData sheetId="3020"/>
      <sheetData sheetId="3021">
        <row r="2">
          <cell r="B2" t="str">
            <v xml:space="preserve">STYLE </v>
          </cell>
        </row>
      </sheetData>
      <sheetData sheetId="3022">
        <row r="2">
          <cell r="B2" t="str">
            <v xml:space="preserve">STYLE </v>
          </cell>
        </row>
      </sheetData>
      <sheetData sheetId="3023">
        <row r="2">
          <cell r="B2" t="str">
            <v xml:space="preserve">STYLE </v>
          </cell>
        </row>
      </sheetData>
      <sheetData sheetId="3024">
        <row r="2">
          <cell r="B2" t="str">
            <v xml:space="preserve">STYLE </v>
          </cell>
        </row>
      </sheetData>
      <sheetData sheetId="3025">
        <row r="2">
          <cell r="B2" t="str">
            <v xml:space="preserve">STYLE </v>
          </cell>
        </row>
      </sheetData>
      <sheetData sheetId="3026">
        <row r="2">
          <cell r="B2" t="str">
            <v>LI</v>
          </cell>
        </row>
      </sheetData>
      <sheetData sheetId="3027">
        <row r="2">
          <cell r="B2" t="str">
            <v xml:space="preserve">STYLE </v>
          </cell>
        </row>
      </sheetData>
      <sheetData sheetId="3028">
        <row r="2">
          <cell r="B2" t="str">
            <v xml:space="preserve">STYLE </v>
          </cell>
        </row>
      </sheetData>
      <sheetData sheetId="3029">
        <row r="2">
          <cell r="B2" t="str">
            <v xml:space="preserve">STYLE </v>
          </cell>
        </row>
      </sheetData>
      <sheetData sheetId="3030">
        <row r="2">
          <cell r="B2" t="str">
            <v xml:space="preserve">STYLE </v>
          </cell>
        </row>
      </sheetData>
      <sheetData sheetId="3031"/>
      <sheetData sheetId="3032"/>
      <sheetData sheetId="3033"/>
      <sheetData sheetId="3034"/>
      <sheetData sheetId="3035"/>
      <sheetData sheetId="3036"/>
      <sheetData sheetId="3037"/>
      <sheetData sheetId="3038"/>
      <sheetData sheetId="3039"/>
      <sheetData sheetId="3040">
        <row r="2">
          <cell r="B2" t="str">
            <v>LI</v>
          </cell>
        </row>
      </sheetData>
      <sheetData sheetId="3041"/>
      <sheetData sheetId="3042">
        <row r="2">
          <cell r="B2" t="str">
            <v>LI</v>
          </cell>
        </row>
      </sheetData>
      <sheetData sheetId="3043">
        <row r="2">
          <cell r="B2" t="str">
            <v>LI</v>
          </cell>
        </row>
      </sheetData>
      <sheetData sheetId="3044">
        <row r="2">
          <cell r="B2" t="str">
            <v>LI</v>
          </cell>
        </row>
      </sheetData>
      <sheetData sheetId="3045"/>
      <sheetData sheetId="3046">
        <row r="2">
          <cell r="B2" t="str">
            <v xml:space="preserve">STYLE </v>
          </cell>
        </row>
      </sheetData>
      <sheetData sheetId="3047">
        <row r="2">
          <cell r="B2" t="str">
            <v xml:space="preserve">STYLE </v>
          </cell>
        </row>
      </sheetData>
      <sheetData sheetId="3048">
        <row r="2">
          <cell r="B2" t="str">
            <v xml:space="preserve">STYLE </v>
          </cell>
        </row>
      </sheetData>
      <sheetData sheetId="3049">
        <row r="2">
          <cell r="B2" t="str">
            <v xml:space="preserve">STYLE </v>
          </cell>
        </row>
      </sheetData>
      <sheetData sheetId="3050"/>
      <sheetData sheetId="3051"/>
      <sheetData sheetId="3052"/>
      <sheetData sheetId="3053"/>
      <sheetData sheetId="3054"/>
      <sheetData sheetId="3055"/>
      <sheetData sheetId="3056"/>
      <sheetData sheetId="3057"/>
      <sheetData sheetId="3058"/>
      <sheetData sheetId="3059"/>
      <sheetData sheetId="3060"/>
      <sheetData sheetId="3061">
        <row r="2">
          <cell r="B2" t="str">
            <v>LI</v>
          </cell>
        </row>
      </sheetData>
      <sheetData sheetId="3062">
        <row r="2">
          <cell r="B2" t="str">
            <v>LI</v>
          </cell>
        </row>
      </sheetData>
      <sheetData sheetId="3063"/>
      <sheetData sheetId="3064">
        <row r="2">
          <cell r="B2" t="str">
            <v xml:space="preserve">STYLE </v>
          </cell>
        </row>
      </sheetData>
      <sheetData sheetId="3065">
        <row r="2">
          <cell r="B2" t="str">
            <v xml:space="preserve">STYLE </v>
          </cell>
        </row>
      </sheetData>
      <sheetData sheetId="3066">
        <row r="2">
          <cell r="B2" t="str">
            <v xml:space="preserve">STYLE </v>
          </cell>
        </row>
      </sheetData>
      <sheetData sheetId="3067"/>
      <sheetData sheetId="3068">
        <row r="2">
          <cell r="B2" t="str">
            <v>LI</v>
          </cell>
        </row>
      </sheetData>
      <sheetData sheetId="3069">
        <row r="2">
          <cell r="B2" t="str">
            <v>LI</v>
          </cell>
        </row>
      </sheetData>
      <sheetData sheetId="3070">
        <row r="2">
          <cell r="B2" t="str">
            <v xml:space="preserve">STYLE </v>
          </cell>
        </row>
      </sheetData>
      <sheetData sheetId="3071">
        <row r="2">
          <cell r="B2" t="str">
            <v xml:space="preserve">STYLE </v>
          </cell>
        </row>
      </sheetData>
      <sheetData sheetId="3072">
        <row r="2">
          <cell r="B2" t="str">
            <v xml:space="preserve">STYLE </v>
          </cell>
        </row>
      </sheetData>
      <sheetData sheetId="3073"/>
      <sheetData sheetId="3074">
        <row r="2">
          <cell r="B2" t="str">
            <v xml:space="preserve">STYLE </v>
          </cell>
        </row>
      </sheetData>
      <sheetData sheetId="3075">
        <row r="2">
          <cell r="B2" t="str">
            <v xml:space="preserve">STYLE </v>
          </cell>
        </row>
      </sheetData>
      <sheetData sheetId="3076"/>
      <sheetData sheetId="3077"/>
      <sheetData sheetId="3078"/>
      <sheetData sheetId="3079"/>
      <sheetData sheetId="3080"/>
      <sheetData sheetId="3081"/>
      <sheetData sheetId="3082"/>
      <sheetData sheetId="3083">
        <row r="2">
          <cell r="B2" t="str">
            <v>LI</v>
          </cell>
        </row>
      </sheetData>
      <sheetData sheetId="3084">
        <row r="2">
          <cell r="B2" t="str">
            <v>LI</v>
          </cell>
        </row>
      </sheetData>
      <sheetData sheetId="3085">
        <row r="2">
          <cell r="B2" t="str">
            <v>LI</v>
          </cell>
        </row>
      </sheetData>
      <sheetData sheetId="3086">
        <row r="2">
          <cell r="B2" t="str">
            <v>LI</v>
          </cell>
        </row>
      </sheetData>
      <sheetData sheetId="3087">
        <row r="3">
          <cell r="K3" t="str">
            <v>FOR THE MONTH ENDED JANUARY 1995</v>
          </cell>
        </row>
      </sheetData>
      <sheetData sheetId="3088">
        <row r="2">
          <cell r="B2" t="str">
            <v xml:space="preserve">STYLE </v>
          </cell>
        </row>
      </sheetData>
      <sheetData sheetId="3089">
        <row r="2">
          <cell r="B2" t="str">
            <v>LI</v>
          </cell>
        </row>
      </sheetData>
      <sheetData sheetId="3090">
        <row r="2">
          <cell r="B2" t="str">
            <v xml:space="preserve">STYLE </v>
          </cell>
        </row>
      </sheetData>
      <sheetData sheetId="3091">
        <row r="2">
          <cell r="B2" t="str">
            <v xml:space="preserve">STYLE </v>
          </cell>
        </row>
      </sheetData>
      <sheetData sheetId="3092">
        <row r="2">
          <cell r="B2" t="str">
            <v xml:space="preserve">STYLE </v>
          </cell>
        </row>
      </sheetData>
      <sheetData sheetId="3093">
        <row r="2">
          <cell r="B2" t="str">
            <v xml:space="preserve">STYLE </v>
          </cell>
        </row>
      </sheetData>
      <sheetData sheetId="3094">
        <row r="2">
          <cell r="B2" t="str">
            <v xml:space="preserve">STYLE </v>
          </cell>
        </row>
      </sheetData>
      <sheetData sheetId="3095">
        <row r="2">
          <cell r="B2" t="str">
            <v xml:space="preserve">STYLE </v>
          </cell>
        </row>
      </sheetData>
      <sheetData sheetId="3096"/>
      <sheetData sheetId="3097"/>
      <sheetData sheetId="3098"/>
      <sheetData sheetId="3099"/>
      <sheetData sheetId="3100"/>
      <sheetData sheetId="3101"/>
      <sheetData sheetId="3102"/>
      <sheetData sheetId="3103"/>
      <sheetData sheetId="3104">
        <row r="2">
          <cell r="B2" t="str">
            <v xml:space="preserve">STYLE </v>
          </cell>
        </row>
      </sheetData>
      <sheetData sheetId="3105">
        <row r="2">
          <cell r="B2" t="str">
            <v xml:space="preserve">STYLE </v>
          </cell>
        </row>
      </sheetData>
      <sheetData sheetId="3106">
        <row r="2">
          <cell r="B2" t="str">
            <v xml:space="preserve">STYLE </v>
          </cell>
        </row>
      </sheetData>
      <sheetData sheetId="3107">
        <row r="2">
          <cell r="B2" t="str">
            <v xml:space="preserve">STYLE </v>
          </cell>
        </row>
      </sheetData>
      <sheetData sheetId="3108">
        <row r="2">
          <cell r="B2" t="str">
            <v xml:space="preserve">STYLE </v>
          </cell>
        </row>
      </sheetData>
      <sheetData sheetId="3109">
        <row r="2">
          <cell r="B2" t="str">
            <v xml:space="preserve">STYLE </v>
          </cell>
        </row>
      </sheetData>
      <sheetData sheetId="3110">
        <row r="2">
          <cell r="B2" t="str">
            <v xml:space="preserve">STYLE </v>
          </cell>
        </row>
      </sheetData>
      <sheetData sheetId="3111">
        <row r="2">
          <cell r="B2" t="str">
            <v xml:space="preserve">STYLE </v>
          </cell>
        </row>
      </sheetData>
      <sheetData sheetId="3112">
        <row r="2">
          <cell r="B2" t="str">
            <v xml:space="preserve">STYLE </v>
          </cell>
        </row>
      </sheetData>
      <sheetData sheetId="3113"/>
      <sheetData sheetId="3114"/>
      <sheetData sheetId="3115"/>
      <sheetData sheetId="3116"/>
      <sheetData sheetId="3117"/>
      <sheetData sheetId="3118"/>
      <sheetData sheetId="3119"/>
      <sheetData sheetId="3120"/>
      <sheetData sheetId="3121"/>
      <sheetData sheetId="3122">
        <row r="3">
          <cell r="K3" t="str">
            <v>FOR THE MONTH ENDED JANUARY 1995</v>
          </cell>
        </row>
      </sheetData>
      <sheetData sheetId="3123"/>
      <sheetData sheetId="3124">
        <row r="3">
          <cell r="K3" t="str">
            <v>FOR THE MONTH ENDED JANUARY 1995</v>
          </cell>
        </row>
      </sheetData>
      <sheetData sheetId="3125"/>
      <sheetData sheetId="3126">
        <row r="2">
          <cell r="B2" t="str">
            <v xml:space="preserve">STYLE </v>
          </cell>
        </row>
      </sheetData>
      <sheetData sheetId="3127">
        <row r="2">
          <cell r="B2" t="str">
            <v xml:space="preserve">STYLE </v>
          </cell>
        </row>
      </sheetData>
      <sheetData sheetId="3128">
        <row r="2">
          <cell r="B2" t="str">
            <v xml:space="preserve">STYLE </v>
          </cell>
        </row>
      </sheetData>
      <sheetData sheetId="3129">
        <row r="2">
          <cell r="B2" t="str">
            <v xml:space="preserve">STYLE </v>
          </cell>
        </row>
      </sheetData>
      <sheetData sheetId="3130"/>
      <sheetData sheetId="3131">
        <row r="2">
          <cell r="B2" t="str">
            <v xml:space="preserve">STYLE </v>
          </cell>
        </row>
      </sheetData>
      <sheetData sheetId="3132">
        <row r="2">
          <cell r="B2" t="str">
            <v xml:space="preserve">STYLE </v>
          </cell>
        </row>
      </sheetData>
      <sheetData sheetId="3133">
        <row r="2">
          <cell r="B2" t="str">
            <v xml:space="preserve">STYLE </v>
          </cell>
        </row>
      </sheetData>
      <sheetData sheetId="3134">
        <row r="2">
          <cell r="B2" t="str">
            <v xml:space="preserve">STYLE </v>
          </cell>
        </row>
      </sheetData>
      <sheetData sheetId="3135"/>
      <sheetData sheetId="3136"/>
      <sheetData sheetId="3137"/>
      <sheetData sheetId="3138"/>
      <sheetData sheetId="3139"/>
      <sheetData sheetId="3140"/>
      <sheetData sheetId="3141"/>
      <sheetData sheetId="3142"/>
      <sheetData sheetId="3143">
        <row r="2">
          <cell r="B2" t="str">
            <v xml:space="preserve">STYLE </v>
          </cell>
        </row>
      </sheetData>
      <sheetData sheetId="3144">
        <row r="2">
          <cell r="B2" t="str">
            <v xml:space="preserve">STYLE </v>
          </cell>
        </row>
      </sheetData>
      <sheetData sheetId="3145">
        <row r="2">
          <cell r="B2" t="str">
            <v xml:space="preserve">STYLE </v>
          </cell>
        </row>
      </sheetData>
      <sheetData sheetId="3146">
        <row r="2">
          <cell r="B2" t="str">
            <v xml:space="preserve">STYLE </v>
          </cell>
        </row>
      </sheetData>
      <sheetData sheetId="3147">
        <row r="2">
          <cell r="B2" t="str">
            <v xml:space="preserve">STYLE </v>
          </cell>
        </row>
      </sheetData>
      <sheetData sheetId="3148">
        <row r="2">
          <cell r="B2" t="str">
            <v xml:space="preserve">STYLE </v>
          </cell>
        </row>
      </sheetData>
      <sheetData sheetId="3149">
        <row r="2">
          <cell r="B2" t="str">
            <v xml:space="preserve">STYLE </v>
          </cell>
        </row>
      </sheetData>
      <sheetData sheetId="3150">
        <row r="2">
          <cell r="B2" t="str">
            <v xml:space="preserve">STYLE </v>
          </cell>
        </row>
      </sheetData>
      <sheetData sheetId="3151">
        <row r="2">
          <cell r="B2" t="str">
            <v xml:space="preserve">STYLE </v>
          </cell>
        </row>
      </sheetData>
      <sheetData sheetId="3152">
        <row r="2">
          <cell r="B2" t="str">
            <v xml:space="preserve">STYLE </v>
          </cell>
        </row>
      </sheetData>
      <sheetData sheetId="3153">
        <row r="2">
          <cell r="B2" t="str">
            <v xml:space="preserve">STYLE </v>
          </cell>
        </row>
      </sheetData>
      <sheetData sheetId="3154">
        <row r="2">
          <cell r="B2" t="str">
            <v>LI</v>
          </cell>
        </row>
      </sheetData>
      <sheetData sheetId="3155">
        <row r="2">
          <cell r="B2" t="str">
            <v xml:space="preserve">STYLE </v>
          </cell>
        </row>
      </sheetData>
      <sheetData sheetId="3156">
        <row r="2">
          <cell r="B2" t="str">
            <v xml:space="preserve">STYLE </v>
          </cell>
        </row>
      </sheetData>
      <sheetData sheetId="3157">
        <row r="2">
          <cell r="B2" t="str">
            <v xml:space="preserve">STYLE </v>
          </cell>
        </row>
      </sheetData>
      <sheetData sheetId="3158"/>
      <sheetData sheetId="3159"/>
      <sheetData sheetId="3160"/>
      <sheetData sheetId="3161"/>
      <sheetData sheetId="3162"/>
      <sheetData sheetId="3163"/>
      <sheetData sheetId="3164"/>
      <sheetData sheetId="3165"/>
      <sheetData sheetId="3166">
        <row r="2">
          <cell r="B2" t="str">
            <v xml:space="preserve">STYLE </v>
          </cell>
        </row>
      </sheetData>
      <sheetData sheetId="3167">
        <row r="2">
          <cell r="B2" t="str">
            <v xml:space="preserve">STYLE </v>
          </cell>
        </row>
      </sheetData>
      <sheetData sheetId="3168">
        <row r="2">
          <cell r="B2" t="str">
            <v xml:space="preserve">STYLE </v>
          </cell>
        </row>
      </sheetData>
      <sheetData sheetId="3169">
        <row r="2">
          <cell r="B2" t="str">
            <v xml:space="preserve">STYLE </v>
          </cell>
        </row>
      </sheetData>
      <sheetData sheetId="3170">
        <row r="2">
          <cell r="B2" t="str">
            <v xml:space="preserve">STYLE </v>
          </cell>
        </row>
      </sheetData>
      <sheetData sheetId="3171">
        <row r="2">
          <cell r="B2" t="str">
            <v>LI</v>
          </cell>
        </row>
      </sheetData>
      <sheetData sheetId="3172">
        <row r="2">
          <cell r="B2" t="str">
            <v xml:space="preserve">STYLE </v>
          </cell>
        </row>
      </sheetData>
      <sheetData sheetId="3173"/>
      <sheetData sheetId="3174">
        <row r="2">
          <cell r="B2" t="str">
            <v xml:space="preserve">STYLE </v>
          </cell>
        </row>
      </sheetData>
      <sheetData sheetId="3175">
        <row r="2">
          <cell r="B2" t="str">
            <v xml:space="preserve">STYLE </v>
          </cell>
        </row>
      </sheetData>
      <sheetData sheetId="3176">
        <row r="2">
          <cell r="B2" t="str">
            <v xml:space="preserve">STYLE </v>
          </cell>
        </row>
      </sheetData>
      <sheetData sheetId="3177">
        <row r="2">
          <cell r="B2" t="str">
            <v xml:space="preserve">STYLE </v>
          </cell>
        </row>
      </sheetData>
      <sheetData sheetId="3178">
        <row r="2">
          <cell r="B2" t="str">
            <v xml:space="preserve">STYLE </v>
          </cell>
        </row>
      </sheetData>
      <sheetData sheetId="3179">
        <row r="2">
          <cell r="B2" t="str">
            <v xml:space="preserve">STYLE </v>
          </cell>
        </row>
      </sheetData>
      <sheetData sheetId="3180">
        <row r="2">
          <cell r="B2" t="str">
            <v xml:space="preserve">STYLE </v>
          </cell>
        </row>
      </sheetData>
      <sheetData sheetId="3181">
        <row r="2">
          <cell r="B2" t="str">
            <v xml:space="preserve">STYLE </v>
          </cell>
        </row>
      </sheetData>
      <sheetData sheetId="3182">
        <row r="2">
          <cell r="B2" t="str">
            <v xml:space="preserve">STYLE </v>
          </cell>
        </row>
      </sheetData>
      <sheetData sheetId="3183">
        <row r="2">
          <cell r="B2" t="str">
            <v xml:space="preserve">STYLE </v>
          </cell>
        </row>
      </sheetData>
      <sheetData sheetId="3184">
        <row r="2">
          <cell r="B2" t="str">
            <v xml:space="preserve">STYLE </v>
          </cell>
        </row>
      </sheetData>
      <sheetData sheetId="3185"/>
      <sheetData sheetId="3186"/>
      <sheetData sheetId="3187"/>
      <sheetData sheetId="3188"/>
      <sheetData sheetId="3189"/>
      <sheetData sheetId="3190">
        <row r="2">
          <cell r="B2" t="str">
            <v xml:space="preserve">STYLE </v>
          </cell>
        </row>
      </sheetData>
      <sheetData sheetId="3191">
        <row r="2">
          <cell r="B2" t="str">
            <v xml:space="preserve">STYLE </v>
          </cell>
        </row>
      </sheetData>
      <sheetData sheetId="3192">
        <row r="2">
          <cell r="B2" t="str">
            <v xml:space="preserve">STYLE </v>
          </cell>
        </row>
      </sheetData>
      <sheetData sheetId="3193">
        <row r="2">
          <cell r="B2" t="str">
            <v xml:space="preserve">STYLE </v>
          </cell>
        </row>
      </sheetData>
      <sheetData sheetId="3194">
        <row r="2">
          <cell r="B2" t="str">
            <v xml:space="preserve">STYLE </v>
          </cell>
        </row>
      </sheetData>
      <sheetData sheetId="3195">
        <row r="2">
          <cell r="B2" t="str">
            <v xml:space="preserve">STYLE </v>
          </cell>
        </row>
      </sheetData>
      <sheetData sheetId="3196">
        <row r="2">
          <cell r="B2" t="str">
            <v xml:space="preserve">STYLE </v>
          </cell>
        </row>
      </sheetData>
      <sheetData sheetId="3197">
        <row r="2">
          <cell r="B2" t="str">
            <v xml:space="preserve">STYLE </v>
          </cell>
        </row>
      </sheetData>
      <sheetData sheetId="3198">
        <row r="2">
          <cell r="B2" t="str">
            <v xml:space="preserve">STYLE </v>
          </cell>
        </row>
      </sheetData>
      <sheetData sheetId="3199">
        <row r="2">
          <cell r="B2" t="str">
            <v xml:space="preserve">STYLE </v>
          </cell>
        </row>
      </sheetData>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row r="3">
          <cell r="K3" t="str">
            <v>FOR THE MONTH ENDED JANUARY 1995</v>
          </cell>
        </row>
      </sheetData>
      <sheetData sheetId="3254"/>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sheetData sheetId="3283"/>
      <sheetData sheetId="3284"/>
      <sheetData sheetId="3285" refreshError="1"/>
      <sheetData sheetId="3286"/>
      <sheetData sheetId="3287">
        <row r="2">
          <cell r="B2" t="str">
            <v xml:space="preserve">STYLE </v>
          </cell>
        </row>
      </sheetData>
      <sheetData sheetId="3288">
        <row r="2">
          <cell r="B2" t="str">
            <v xml:space="preserve">STYLE </v>
          </cell>
        </row>
      </sheetData>
      <sheetData sheetId="3289">
        <row r="2">
          <cell r="B2" t="str">
            <v xml:space="preserve">STYLE </v>
          </cell>
        </row>
      </sheetData>
      <sheetData sheetId="3290">
        <row r="2">
          <cell r="B2" t="str">
            <v xml:space="preserve">STYLE </v>
          </cell>
        </row>
      </sheetData>
      <sheetData sheetId="3291"/>
      <sheetData sheetId="3292"/>
      <sheetData sheetId="3293">
        <row r="2">
          <cell r="L2">
            <v>44835</v>
          </cell>
        </row>
      </sheetData>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row r="3">
          <cell r="K3" t="str">
            <v>FOR THE MONTH ENDED JANUARY 1995</v>
          </cell>
        </row>
      </sheetData>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row r="2">
          <cell r="B2" t="str">
            <v>LI</v>
          </cell>
        </row>
      </sheetData>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row r="3">
          <cell r="K3" t="str">
            <v>FOR THE MONTH ENDED JANUARY 1995</v>
          </cell>
        </row>
      </sheetData>
      <sheetData sheetId="3372"/>
      <sheetData sheetId="3373">
        <row r="3">
          <cell r="K3" t="str">
            <v>FOR THE MONTH ENDED JANUARY 1995</v>
          </cell>
        </row>
      </sheetData>
      <sheetData sheetId="3374"/>
      <sheetData sheetId="3375"/>
      <sheetData sheetId="3376"/>
      <sheetData sheetId="3377"/>
      <sheetData sheetId="3378"/>
      <sheetData sheetId="3379">
        <row r="2">
          <cell r="L2">
            <v>44835</v>
          </cell>
        </row>
      </sheetData>
      <sheetData sheetId="3380" refreshError="1"/>
      <sheetData sheetId="3381" refreshError="1"/>
      <sheetData sheetId="3382"/>
      <sheetData sheetId="3383"/>
      <sheetData sheetId="3384"/>
      <sheetData sheetId="3385"/>
      <sheetData sheetId="3386"/>
      <sheetData sheetId="3387">
        <row r="2">
          <cell r="L2">
            <v>44835</v>
          </cell>
        </row>
      </sheetData>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refreshError="1"/>
      <sheetData sheetId="3493" refreshError="1"/>
      <sheetData sheetId="3494" refreshError="1"/>
      <sheetData sheetId="3495" refreshError="1"/>
      <sheetData sheetId="3496" refreshError="1"/>
      <sheetData sheetId="3497"/>
      <sheetData sheetId="349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DULE"/>
      <sheetName val="RE-STAFF"/>
      <sheetName val="SALARY"/>
      <sheetName val="LICENCE"/>
      <sheetName val="SIE"/>
      <sheetName val="MSPS"/>
      <sheetName val="OVERTIME"/>
      <sheetName val="CASUAL-WAGES"/>
      <sheetName val="EPF"/>
      <sheetName val="ETF"/>
      <sheetName val="REGISTR"/>
      <sheetName val="BONUS"/>
      <sheetName val="GRATIVITY"/>
      <sheetName val="T-EXPEN"/>
      <sheetName val="S-COMM"/>
      <sheetName val="HIRING"/>
      <sheetName val="LEASE-INT"/>
      <sheetName val="TRAVELLING"/>
      <sheetName val="MV-MAINTEN"/>
      <sheetName val="DELIVERY"/>
      <sheetName val="Depreciation"/>
      <sheetName val="BS Sch"/>
      <sheetName val="details"/>
      <sheetName val="IS"/>
    </sheetNames>
    <sheetDataSet>
      <sheetData sheetId="0"/>
      <sheetData sheetId="1"/>
      <sheetData sheetId="2"/>
      <sheetData sheetId="3" refreshError="1">
        <row r="1">
          <cell r="A1" t="str">
            <v>Program</v>
          </cell>
          <cell r="C1" t="str">
            <v>Page :    1</v>
          </cell>
          <cell r="E1" t="str">
            <v>SHEDULE!A1</v>
          </cell>
        </row>
        <row r="2">
          <cell r="A2" t="str">
            <v>Date</v>
          </cell>
          <cell r="C2" t="str">
            <v>User ALWIS</v>
          </cell>
        </row>
        <row r="3">
          <cell r="A3" t="str">
            <v>Time</v>
          </cell>
        </row>
        <row r="4">
          <cell r="A4" t="str">
            <v>From Gr</v>
          </cell>
          <cell r="B4" t="str">
            <v>C</v>
          </cell>
        </row>
        <row r="5">
          <cell r="A5" t="str">
            <v>Account</v>
          </cell>
          <cell r="B5" t="str">
            <v>Cumu</v>
          </cell>
          <cell r="C5" t="str">
            <v>tive Balance</v>
          </cell>
        </row>
        <row r="6">
          <cell r="A6" t="str">
            <v>Code</v>
          </cell>
          <cell r="B6" t="str">
            <v>Debit Value</v>
          </cell>
          <cell r="C6" t="str">
            <v>Credit Value</v>
          </cell>
        </row>
        <row r="7">
          <cell r="A7" t="str">
            <v>AB</v>
          </cell>
          <cell r="B7">
            <v>2000</v>
          </cell>
          <cell r="C7">
            <v>0</v>
          </cell>
        </row>
        <row r="8">
          <cell r="A8" t="str">
            <v>AL</v>
          </cell>
          <cell r="B8">
            <v>5000</v>
          </cell>
          <cell r="C8">
            <v>0</v>
          </cell>
        </row>
        <row r="9">
          <cell r="A9" t="str">
            <v>AS</v>
          </cell>
          <cell r="B9">
            <v>23000</v>
          </cell>
          <cell r="C9">
            <v>0</v>
          </cell>
        </row>
        <row r="10">
          <cell r="A10" t="str">
            <v>EL</v>
          </cell>
          <cell r="B10">
            <v>7000</v>
          </cell>
          <cell r="C10">
            <v>0</v>
          </cell>
        </row>
        <row r="11">
          <cell r="A11" t="str">
            <v>FR</v>
          </cell>
          <cell r="B11">
            <v>13000</v>
          </cell>
          <cell r="C11">
            <v>0</v>
          </cell>
        </row>
        <row r="12">
          <cell r="A12" t="str">
            <v>GE</v>
          </cell>
          <cell r="B12">
            <v>10000</v>
          </cell>
          <cell r="C12">
            <v>0</v>
          </cell>
        </row>
        <row r="13">
          <cell r="A13" t="str">
            <v>GR</v>
          </cell>
          <cell r="B13">
            <v>7000</v>
          </cell>
          <cell r="C13">
            <v>0</v>
          </cell>
        </row>
        <row r="14">
          <cell r="A14" t="str">
            <v>KA</v>
          </cell>
          <cell r="B14">
            <v>24000</v>
          </cell>
          <cell r="C14">
            <v>0</v>
          </cell>
        </row>
        <row r="15">
          <cell r="A15" t="str">
            <v>LE</v>
          </cell>
          <cell r="B15">
            <v>22000</v>
          </cell>
          <cell r="C15">
            <v>0</v>
          </cell>
        </row>
        <row r="16">
          <cell r="A16" t="str">
            <v>NO</v>
          </cell>
          <cell r="B16">
            <v>3000</v>
          </cell>
          <cell r="C16">
            <v>0</v>
          </cell>
        </row>
        <row r="17">
          <cell r="A17" t="str">
            <v>PU</v>
          </cell>
          <cell r="B17">
            <v>8000</v>
          </cell>
          <cell r="C17">
            <v>0</v>
          </cell>
        </row>
        <row r="18">
          <cell r="A18" t="str">
            <v>RA</v>
          </cell>
          <cell r="B18">
            <v>46000</v>
          </cell>
          <cell r="C18">
            <v>0</v>
          </cell>
        </row>
        <row r="19">
          <cell r="A19" t="str">
            <v>SC</v>
          </cell>
          <cell r="B19">
            <v>11000</v>
          </cell>
          <cell r="C19">
            <v>0</v>
          </cell>
        </row>
        <row r="20">
          <cell r="A20" t="str">
            <v>SE</v>
          </cell>
          <cell r="B20">
            <v>3000</v>
          </cell>
          <cell r="C20">
            <v>0</v>
          </cell>
        </row>
        <row r="21">
          <cell r="A21" t="str">
            <v>SN</v>
          </cell>
          <cell r="B21">
            <v>2000</v>
          </cell>
          <cell r="C21">
            <v>0</v>
          </cell>
        </row>
        <row r="22">
          <cell r="A22" t="str">
            <v>SS</v>
          </cell>
          <cell r="B22">
            <v>3000</v>
          </cell>
          <cell r="C22">
            <v>0</v>
          </cell>
        </row>
        <row r="23">
          <cell r="A23" t="str">
            <v>TA</v>
          </cell>
          <cell r="B23">
            <v>9000</v>
          </cell>
          <cell r="C23">
            <v>0</v>
          </cell>
        </row>
        <row r="24">
          <cell r="A24" t="str">
            <v>TE</v>
          </cell>
          <cell r="B24">
            <v>12000</v>
          </cell>
          <cell r="C24">
            <v>0</v>
          </cell>
        </row>
        <row r="25">
          <cell r="A25" t="str">
            <v>TY</v>
          </cell>
          <cell r="B25">
            <v>4000</v>
          </cell>
          <cell r="C25">
            <v>0</v>
          </cell>
        </row>
        <row r="26">
          <cell r="A26" t="str">
            <v>US</v>
          </cell>
          <cell r="B26">
            <v>13000</v>
          </cell>
          <cell r="C26">
            <v>0</v>
          </cell>
        </row>
        <row r="27">
          <cell r="A27" t="str">
            <v>WP</v>
          </cell>
          <cell r="B27">
            <v>60000</v>
          </cell>
          <cell r="C27">
            <v>0</v>
          </cell>
        </row>
        <row r="28">
          <cell r="A28" t="str">
            <v>SS</v>
          </cell>
          <cell r="B28">
            <v>6000</v>
          </cell>
          <cell r="C28">
            <v>0</v>
          </cell>
        </row>
        <row r="29">
          <cell r="A29" t="str">
            <v>TA</v>
          </cell>
          <cell r="B29">
            <v>325000</v>
          </cell>
          <cell r="C29">
            <v>0</v>
          </cell>
        </row>
        <row r="30">
          <cell r="A30" t="str">
            <v>TE</v>
          </cell>
          <cell r="B30">
            <v>3000</v>
          </cell>
          <cell r="C30">
            <v>0</v>
          </cell>
        </row>
        <row r="31">
          <cell r="A31" t="str">
            <v>TY</v>
          </cell>
          <cell r="B31">
            <v>11000</v>
          </cell>
          <cell r="C31">
            <v>0</v>
          </cell>
        </row>
        <row r="32">
          <cell r="A32" t="str">
            <v>UN</v>
          </cell>
          <cell r="B32">
            <v>2000</v>
          </cell>
          <cell r="C32">
            <v>0</v>
          </cell>
        </row>
        <row r="33">
          <cell r="A33" t="str">
            <v>US</v>
          </cell>
          <cell r="B33">
            <v>18000</v>
          </cell>
          <cell r="C33">
            <v>0</v>
          </cell>
        </row>
        <row r="34">
          <cell r="A34" t="str">
            <v>WP</v>
          </cell>
          <cell r="B34">
            <v>22000</v>
          </cell>
          <cell r="C34">
            <v>0</v>
          </cell>
        </row>
        <row r="35">
          <cell r="A35" t="str">
            <v>WP</v>
          </cell>
          <cell r="B35">
            <v>29000</v>
          </cell>
          <cell r="C35">
            <v>0</v>
          </cell>
        </row>
        <row r="36">
          <cell r="B36">
            <v>304000</v>
          </cell>
          <cell r="C36">
            <v>0</v>
          </cell>
        </row>
        <row r="37">
          <cell r="B37">
            <v>436000</v>
          </cell>
          <cell r="C37">
            <v>0</v>
          </cell>
        </row>
      </sheetData>
      <sheetData sheetId="4" refreshError="1">
        <row r="1">
          <cell r="E1" t="str">
            <v>SHEDULE!A1</v>
          </cell>
        </row>
        <row r="5">
          <cell r="A5" t="str">
            <v>AB</v>
          </cell>
          <cell r="B5">
            <v>776294.94</v>
          </cell>
          <cell r="C5">
            <v>0</v>
          </cell>
        </row>
        <row r="6">
          <cell r="A6" t="str">
            <v>AD</v>
          </cell>
          <cell r="B6">
            <v>35.67</v>
          </cell>
          <cell r="C6">
            <v>0</v>
          </cell>
        </row>
        <row r="7">
          <cell r="A7" t="str">
            <v>AB</v>
          </cell>
          <cell r="B7">
            <v>681616.32</v>
          </cell>
          <cell r="C7">
            <v>0</v>
          </cell>
        </row>
        <row r="8">
          <cell r="A8" t="str">
            <v>AI</v>
          </cell>
          <cell r="B8">
            <v>4171.5</v>
          </cell>
          <cell r="C8">
            <v>0</v>
          </cell>
        </row>
        <row r="9">
          <cell r="A9" t="str">
            <v>AL</v>
          </cell>
          <cell r="B9">
            <v>483383.29</v>
          </cell>
          <cell r="C9">
            <v>0</v>
          </cell>
        </row>
        <row r="10">
          <cell r="A10" t="str">
            <v>AM</v>
          </cell>
          <cell r="B10">
            <v>256688.78</v>
          </cell>
          <cell r="C10">
            <v>0</v>
          </cell>
        </row>
        <row r="11">
          <cell r="A11" t="str">
            <v>AP</v>
          </cell>
          <cell r="B11">
            <v>1252.3499999999999</v>
          </cell>
          <cell r="C11">
            <v>0</v>
          </cell>
        </row>
        <row r="12">
          <cell r="A12" t="str">
            <v>AS</v>
          </cell>
          <cell r="B12">
            <v>392981.2</v>
          </cell>
          <cell r="C12">
            <v>0</v>
          </cell>
        </row>
        <row r="13">
          <cell r="A13" t="str">
            <v>BO</v>
          </cell>
          <cell r="B13">
            <v>5265</v>
          </cell>
          <cell r="C13">
            <v>0</v>
          </cell>
        </row>
        <row r="14">
          <cell r="A14" t="str">
            <v>BP</v>
          </cell>
          <cell r="B14">
            <v>2522</v>
          </cell>
          <cell r="C14">
            <v>0</v>
          </cell>
        </row>
        <row r="15">
          <cell r="A15" t="str">
            <v>CE</v>
          </cell>
          <cell r="B15">
            <v>55316.55</v>
          </cell>
          <cell r="C15">
            <v>0</v>
          </cell>
        </row>
        <row r="16">
          <cell r="A16" t="str">
            <v>EL</v>
          </cell>
          <cell r="B16">
            <v>3475034.08</v>
          </cell>
          <cell r="C16">
            <v>0</v>
          </cell>
        </row>
        <row r="17">
          <cell r="A17" t="str">
            <v>FR</v>
          </cell>
          <cell r="B17">
            <v>190588.84</v>
          </cell>
          <cell r="C17">
            <v>0</v>
          </cell>
        </row>
        <row r="18">
          <cell r="A18" t="str">
            <v>GE</v>
          </cell>
          <cell r="B18">
            <v>596628.30000000005</v>
          </cell>
          <cell r="C18">
            <v>0</v>
          </cell>
        </row>
        <row r="19">
          <cell r="A19" t="str">
            <v>GP</v>
          </cell>
          <cell r="B19">
            <v>25473</v>
          </cell>
          <cell r="C19">
            <v>0</v>
          </cell>
        </row>
        <row r="20">
          <cell r="A20" t="str">
            <v>GR</v>
          </cell>
          <cell r="B20">
            <v>1959070.82</v>
          </cell>
          <cell r="C20">
            <v>0</v>
          </cell>
        </row>
        <row r="21">
          <cell r="A21" t="str">
            <v>HB</v>
          </cell>
          <cell r="B21">
            <v>14400</v>
          </cell>
          <cell r="C21">
            <v>0</v>
          </cell>
        </row>
        <row r="22">
          <cell r="A22" t="str">
            <v>IH</v>
          </cell>
          <cell r="B22">
            <v>1138</v>
          </cell>
          <cell r="C22">
            <v>0</v>
          </cell>
        </row>
        <row r="23">
          <cell r="A23" t="str">
            <v>KA</v>
          </cell>
          <cell r="B23">
            <v>1612605.06</v>
          </cell>
          <cell r="C23">
            <v>0</v>
          </cell>
        </row>
        <row r="24">
          <cell r="A24" t="str">
            <v>KL</v>
          </cell>
          <cell r="B24">
            <v>43</v>
          </cell>
          <cell r="C24">
            <v>0</v>
          </cell>
        </row>
        <row r="25">
          <cell r="A25" t="str">
            <v>LE</v>
          </cell>
          <cell r="B25">
            <v>1845665.02</v>
          </cell>
          <cell r="C25">
            <v>0</v>
          </cell>
        </row>
        <row r="26">
          <cell r="A26" t="str">
            <v>MA</v>
          </cell>
          <cell r="B26">
            <v>6001</v>
          </cell>
          <cell r="C26">
            <v>0</v>
          </cell>
        </row>
        <row r="27">
          <cell r="A27" t="str">
            <v>NO</v>
          </cell>
          <cell r="B27">
            <v>324231.36</v>
          </cell>
          <cell r="C27">
            <v>0</v>
          </cell>
        </row>
        <row r="28">
          <cell r="A28" t="str">
            <v>PH</v>
          </cell>
          <cell r="B28">
            <v>6296</v>
          </cell>
          <cell r="C28">
            <v>0</v>
          </cell>
        </row>
        <row r="29">
          <cell r="A29" t="str">
            <v>PU</v>
          </cell>
          <cell r="B29">
            <v>3779511.22</v>
          </cell>
          <cell r="C29">
            <v>0</v>
          </cell>
        </row>
        <row r="30">
          <cell r="A30" t="str">
            <v>RA</v>
          </cell>
          <cell r="B30">
            <v>7481326.3300000001</v>
          </cell>
          <cell r="C30">
            <v>0</v>
          </cell>
        </row>
        <row r="31">
          <cell r="A31" t="str">
            <v>RN</v>
          </cell>
          <cell r="B31">
            <v>9885</v>
          </cell>
          <cell r="C31">
            <v>0</v>
          </cell>
        </row>
        <row r="32">
          <cell r="A32" t="str">
            <v>RU</v>
          </cell>
          <cell r="B32">
            <v>2575</v>
          </cell>
          <cell r="C32">
            <v>0</v>
          </cell>
        </row>
        <row r="33">
          <cell r="A33" t="str">
            <v>SC</v>
          </cell>
          <cell r="B33">
            <v>2326085.02</v>
          </cell>
          <cell r="C33">
            <v>0</v>
          </cell>
        </row>
        <row r="34">
          <cell r="A34" t="str">
            <v>SE</v>
          </cell>
          <cell r="B34">
            <v>31055</v>
          </cell>
          <cell r="C34">
            <v>0</v>
          </cell>
        </row>
        <row r="35">
          <cell r="A35" t="str">
            <v>SG</v>
          </cell>
          <cell r="B35">
            <v>64887</v>
          </cell>
          <cell r="C35">
            <v>0</v>
          </cell>
        </row>
        <row r="36">
          <cell r="A36" t="str">
            <v>SH</v>
          </cell>
          <cell r="B36">
            <v>6000</v>
          </cell>
          <cell r="C36">
            <v>0</v>
          </cell>
        </row>
        <row r="37">
          <cell r="A37" t="str">
            <v>SI</v>
          </cell>
          <cell r="B37">
            <v>115843.79</v>
          </cell>
          <cell r="C37">
            <v>0</v>
          </cell>
        </row>
        <row r="38">
          <cell r="A38" t="str">
            <v>SN</v>
          </cell>
          <cell r="B38">
            <v>35903.1</v>
          </cell>
          <cell r="C38">
            <v>0</v>
          </cell>
        </row>
        <row r="39">
          <cell r="A39" t="str">
            <v>SS</v>
          </cell>
          <cell r="B39">
            <v>1950253.58</v>
          </cell>
          <cell r="C39">
            <v>0</v>
          </cell>
        </row>
        <row r="40">
          <cell r="A40" t="str">
            <v>SV</v>
          </cell>
          <cell r="B40">
            <v>180616</v>
          </cell>
          <cell r="C40">
            <v>0</v>
          </cell>
        </row>
        <row r="41">
          <cell r="A41" t="str">
            <v>TA</v>
          </cell>
          <cell r="B41">
            <v>1720233.1</v>
          </cell>
          <cell r="C41">
            <v>0</v>
          </cell>
        </row>
        <row r="42">
          <cell r="A42" t="str">
            <v>TE</v>
          </cell>
          <cell r="B42">
            <v>545303.85</v>
          </cell>
          <cell r="C42">
            <v>0</v>
          </cell>
        </row>
        <row r="43">
          <cell r="A43" t="str">
            <v>TY</v>
          </cell>
          <cell r="B43">
            <v>63682.78</v>
          </cell>
          <cell r="C43">
            <v>0</v>
          </cell>
        </row>
        <row r="44">
          <cell r="A44" t="str">
            <v>US</v>
          </cell>
          <cell r="B44">
            <v>3359461.54</v>
          </cell>
          <cell r="C44">
            <v>0</v>
          </cell>
        </row>
        <row r="45">
          <cell r="A45" t="str">
            <v>VB</v>
          </cell>
          <cell r="B45">
            <v>1680</v>
          </cell>
          <cell r="C45">
            <v>0</v>
          </cell>
        </row>
        <row r="46">
          <cell r="A46" t="str">
            <v>WP</v>
          </cell>
          <cell r="B46">
            <v>484032.8</v>
          </cell>
          <cell r="C46">
            <v>0</v>
          </cell>
        </row>
        <row r="47">
          <cell r="A47" t="str">
            <v>WV</v>
          </cell>
          <cell r="B47">
            <v>106419</v>
          </cell>
          <cell r="C47">
            <v>0</v>
          </cell>
        </row>
        <row r="48">
          <cell r="A48">
            <v>1</v>
          </cell>
          <cell r="B48">
            <v>585304.88</v>
          </cell>
          <cell r="C48">
            <v>0</v>
          </cell>
        </row>
        <row r="49">
          <cell r="A49">
            <v>2</v>
          </cell>
          <cell r="B49">
            <v>0</v>
          </cell>
          <cell r="C49">
            <v>768662.79</v>
          </cell>
        </row>
        <row r="50">
          <cell r="A50">
            <v>3</v>
          </cell>
          <cell r="B50">
            <v>405114.29</v>
          </cell>
          <cell r="C50">
            <v>0</v>
          </cell>
        </row>
        <row r="51">
          <cell r="A51">
            <v>4</v>
          </cell>
          <cell r="B51">
            <v>76213</v>
          </cell>
          <cell r="C51">
            <v>0</v>
          </cell>
        </row>
        <row r="52">
          <cell r="A52">
            <v>5</v>
          </cell>
          <cell r="B52">
            <v>274098.36</v>
          </cell>
          <cell r="C52">
            <v>0</v>
          </cell>
        </row>
        <row r="53">
          <cell r="A53">
            <v>6</v>
          </cell>
          <cell r="B53">
            <v>290</v>
          </cell>
          <cell r="C53">
            <v>0</v>
          </cell>
        </row>
        <row r="54">
          <cell r="A54">
            <v>7</v>
          </cell>
          <cell r="B54">
            <v>23375</v>
          </cell>
          <cell r="C54">
            <v>0</v>
          </cell>
        </row>
        <row r="55">
          <cell r="A55">
            <v>9</v>
          </cell>
          <cell r="B55">
            <v>1222247.92</v>
          </cell>
          <cell r="C55">
            <v>0</v>
          </cell>
        </row>
        <row r="56">
          <cell r="A56">
            <v>10</v>
          </cell>
          <cell r="B56">
            <v>3810</v>
          </cell>
          <cell r="C56">
            <v>0</v>
          </cell>
        </row>
        <row r="57">
          <cell r="A57">
            <v>11</v>
          </cell>
          <cell r="B57">
            <v>184938.25</v>
          </cell>
          <cell r="C57">
            <v>0</v>
          </cell>
        </row>
        <row r="58">
          <cell r="A58">
            <v>12</v>
          </cell>
          <cell r="B58">
            <v>460604.68</v>
          </cell>
          <cell r="C58">
            <v>0</v>
          </cell>
        </row>
        <row r="59">
          <cell r="A59">
            <v>18</v>
          </cell>
          <cell r="B59">
            <v>0</v>
          </cell>
          <cell r="C59">
            <v>3500</v>
          </cell>
        </row>
        <row r="60">
          <cell r="A60">
            <v>90</v>
          </cell>
          <cell r="B60">
            <v>0</v>
          </cell>
          <cell r="C60">
            <v>0</v>
          </cell>
        </row>
        <row r="61">
          <cell r="A61">
            <v>1</v>
          </cell>
          <cell r="B61">
            <v>121432</v>
          </cell>
          <cell r="C61">
            <v>0</v>
          </cell>
        </row>
        <row r="62">
          <cell r="A62">
            <v>2</v>
          </cell>
          <cell r="B62">
            <v>36668959.170000002</v>
          </cell>
          <cell r="C62">
            <v>0</v>
          </cell>
        </row>
        <row r="63">
          <cell r="A63">
            <v>3</v>
          </cell>
          <cell r="B63">
            <v>281001.88</v>
          </cell>
          <cell r="C63">
            <v>0</v>
          </cell>
        </row>
        <row r="64">
          <cell r="A64">
            <v>4</v>
          </cell>
          <cell r="B64">
            <v>79569.09</v>
          </cell>
          <cell r="C64">
            <v>0</v>
          </cell>
        </row>
        <row r="65">
          <cell r="A65">
            <v>5</v>
          </cell>
          <cell r="B65">
            <v>45096078.299999997</v>
          </cell>
          <cell r="C65">
            <v>0</v>
          </cell>
        </row>
        <row r="66">
          <cell r="A66">
            <v>7</v>
          </cell>
          <cell r="B66">
            <v>18000</v>
          </cell>
          <cell r="C66">
            <v>0</v>
          </cell>
        </row>
        <row r="67">
          <cell r="A67">
            <v>8</v>
          </cell>
          <cell r="B67">
            <v>6233</v>
          </cell>
          <cell r="C67">
            <v>0</v>
          </cell>
        </row>
        <row r="68">
          <cell r="A68">
            <v>9</v>
          </cell>
          <cell r="B68">
            <v>262718.62</v>
          </cell>
          <cell r="C68">
            <v>0</v>
          </cell>
        </row>
        <row r="69">
          <cell r="A69">
            <v>10</v>
          </cell>
          <cell r="B69">
            <v>669276.05000000005</v>
          </cell>
          <cell r="C69">
            <v>0</v>
          </cell>
        </row>
        <row r="70">
          <cell r="A70">
            <v>11</v>
          </cell>
          <cell r="B70">
            <v>207015</v>
          </cell>
          <cell r="C70">
            <v>0</v>
          </cell>
        </row>
        <row r="71">
          <cell r="A71">
            <v>12</v>
          </cell>
          <cell r="B71">
            <v>571974.88</v>
          </cell>
          <cell r="C71">
            <v>0</v>
          </cell>
        </row>
        <row r="72">
          <cell r="A72">
            <v>17</v>
          </cell>
          <cell r="B72">
            <v>515</v>
          </cell>
          <cell r="C72">
            <v>0</v>
          </cell>
        </row>
        <row r="73">
          <cell r="A73">
            <v>17</v>
          </cell>
          <cell r="B73">
            <v>515</v>
          </cell>
          <cell r="C73">
            <v>0</v>
          </cell>
        </row>
        <row r="74">
          <cell r="A74">
            <v>18</v>
          </cell>
          <cell r="B74">
            <v>43162249.770000003</v>
          </cell>
          <cell r="C74">
            <v>0</v>
          </cell>
        </row>
        <row r="75">
          <cell r="A75">
            <v>99</v>
          </cell>
          <cell r="B75">
            <v>0</v>
          </cell>
          <cell r="C75">
            <v>9037.5</v>
          </cell>
        </row>
        <row r="76">
          <cell r="A76">
            <v>80</v>
          </cell>
          <cell r="B76">
            <v>13013331.34</v>
          </cell>
          <cell r="C76">
            <v>13013331.34</v>
          </cell>
        </row>
        <row r="77">
          <cell r="A77">
            <v>99</v>
          </cell>
          <cell r="B77">
            <v>51095485.82</v>
          </cell>
          <cell r="C77">
            <v>0</v>
          </cell>
        </row>
        <row r="84">
          <cell r="A84">
            <v>99</v>
          </cell>
          <cell r="B84">
            <v>0</v>
          </cell>
          <cell r="C84">
            <v>0</v>
          </cell>
        </row>
        <row r="85">
          <cell r="B85">
            <v>59341815.986000001</v>
          </cell>
          <cell r="C85">
            <v>0</v>
          </cell>
        </row>
        <row r="86">
          <cell r="B86">
            <v>46376915.789999999</v>
          </cell>
          <cell r="C86">
            <v>0</v>
          </cell>
        </row>
      </sheetData>
      <sheetData sheetId="5"/>
      <sheetData sheetId="6"/>
      <sheetData sheetId="7"/>
      <sheetData sheetId="8"/>
      <sheetData sheetId="9"/>
      <sheetData sheetId="10" refreshError="1">
        <row r="1">
          <cell r="E1" t="str">
            <v>SHEDULE!A1</v>
          </cell>
        </row>
        <row r="7">
          <cell r="A7" t="str">
            <v>AL</v>
          </cell>
          <cell r="B7">
            <v>7000</v>
          </cell>
          <cell r="C7">
            <v>0</v>
          </cell>
        </row>
        <row r="8">
          <cell r="A8" t="str">
            <v>AS</v>
          </cell>
          <cell r="B8">
            <v>247200</v>
          </cell>
          <cell r="C8">
            <v>0</v>
          </cell>
        </row>
        <row r="9">
          <cell r="A9" t="str">
            <v>BO</v>
          </cell>
          <cell r="B9">
            <v>0</v>
          </cell>
          <cell r="C9">
            <v>3000</v>
          </cell>
        </row>
        <row r="10">
          <cell r="A10" t="str">
            <v>BP</v>
          </cell>
          <cell r="B10">
            <v>10000</v>
          </cell>
          <cell r="C10">
            <v>0</v>
          </cell>
        </row>
        <row r="11">
          <cell r="A11" t="str">
            <v>EG</v>
          </cell>
          <cell r="B11">
            <v>30000</v>
          </cell>
          <cell r="C11">
            <v>0</v>
          </cell>
        </row>
        <row r="12">
          <cell r="A12" t="str">
            <v>EL</v>
          </cell>
          <cell r="B12">
            <v>23000</v>
          </cell>
          <cell r="C12">
            <v>0</v>
          </cell>
        </row>
        <row r="13">
          <cell r="A13" t="str">
            <v>GE</v>
          </cell>
          <cell r="B13">
            <v>133000</v>
          </cell>
          <cell r="C13">
            <v>0</v>
          </cell>
        </row>
        <row r="14">
          <cell r="A14" t="str">
            <v>GR</v>
          </cell>
          <cell r="B14">
            <v>9000</v>
          </cell>
          <cell r="C14">
            <v>0</v>
          </cell>
        </row>
        <row r="15">
          <cell r="A15" t="str">
            <v>KA</v>
          </cell>
          <cell r="B15">
            <v>51000</v>
          </cell>
          <cell r="C15">
            <v>0</v>
          </cell>
        </row>
        <row r="16">
          <cell r="A16" t="str">
            <v>LE</v>
          </cell>
          <cell r="B16">
            <v>20000</v>
          </cell>
          <cell r="C16">
            <v>0</v>
          </cell>
        </row>
        <row r="17">
          <cell r="A17" t="str">
            <v>NO</v>
          </cell>
          <cell r="B17">
            <v>15000</v>
          </cell>
          <cell r="C17">
            <v>0</v>
          </cell>
        </row>
        <row r="18">
          <cell r="A18" t="str">
            <v>PU</v>
          </cell>
          <cell r="B18">
            <v>77500</v>
          </cell>
          <cell r="C18">
            <v>0</v>
          </cell>
        </row>
        <row r="19">
          <cell r="A19" t="str">
            <v>RA</v>
          </cell>
          <cell r="B19">
            <v>149000</v>
          </cell>
          <cell r="C19">
            <v>0</v>
          </cell>
        </row>
        <row r="20">
          <cell r="A20" t="str">
            <v>SC</v>
          </cell>
          <cell r="B20">
            <v>26000</v>
          </cell>
          <cell r="C20">
            <v>0</v>
          </cell>
        </row>
        <row r="21">
          <cell r="A21" t="str">
            <v>SE</v>
          </cell>
          <cell r="B21">
            <v>8000</v>
          </cell>
          <cell r="C21">
            <v>0</v>
          </cell>
        </row>
        <row r="22">
          <cell r="A22" t="str">
            <v>SS</v>
          </cell>
          <cell r="B22">
            <v>4000</v>
          </cell>
          <cell r="C22">
            <v>0</v>
          </cell>
        </row>
        <row r="23">
          <cell r="A23" t="str">
            <v>TA</v>
          </cell>
          <cell r="B23">
            <v>30000</v>
          </cell>
          <cell r="C23">
            <v>0</v>
          </cell>
        </row>
        <row r="24">
          <cell r="A24" t="str">
            <v>TE</v>
          </cell>
          <cell r="B24">
            <v>2500</v>
          </cell>
          <cell r="C24">
            <v>0</v>
          </cell>
        </row>
        <row r="25">
          <cell r="A25" t="str">
            <v>TY</v>
          </cell>
          <cell r="B25">
            <v>8000</v>
          </cell>
          <cell r="C25">
            <v>0</v>
          </cell>
        </row>
        <row r="26">
          <cell r="A26" t="str">
            <v>US</v>
          </cell>
          <cell r="B26">
            <v>66200</v>
          </cell>
          <cell r="C26">
            <v>0</v>
          </cell>
        </row>
        <row r="27">
          <cell r="A27" t="str">
            <v>WP</v>
          </cell>
          <cell r="B27">
            <v>23000</v>
          </cell>
          <cell r="C27">
            <v>0</v>
          </cell>
        </row>
        <row r="28">
          <cell r="A28" t="str">
            <v>WV</v>
          </cell>
          <cell r="B28">
            <v>9450</v>
          </cell>
          <cell r="C28">
            <v>0</v>
          </cell>
        </row>
        <row r="29">
          <cell r="A29">
            <v>90</v>
          </cell>
          <cell r="B29">
            <v>0</v>
          </cell>
          <cell r="C29">
            <v>0</v>
          </cell>
        </row>
        <row r="30">
          <cell r="A30">
            <v>90</v>
          </cell>
          <cell r="B30">
            <v>1012800</v>
          </cell>
          <cell r="C30">
            <v>0</v>
          </cell>
        </row>
        <row r="31">
          <cell r="A31">
            <v>90</v>
          </cell>
          <cell r="B31">
            <v>945850</v>
          </cell>
          <cell r="C31">
            <v>0</v>
          </cell>
        </row>
        <row r="32">
          <cell r="A32">
            <v>90</v>
          </cell>
          <cell r="B32">
            <v>1169550</v>
          </cell>
          <cell r="C32">
            <v>0</v>
          </cell>
        </row>
        <row r="33">
          <cell r="B33">
            <v>0</v>
          </cell>
          <cell r="C33">
            <v>76202.8</v>
          </cell>
        </row>
        <row r="34">
          <cell r="B34">
            <v>6500</v>
          </cell>
          <cell r="C34">
            <v>0</v>
          </cell>
        </row>
      </sheetData>
      <sheetData sheetId="11"/>
      <sheetData sheetId="12">
        <row r="1">
          <cell r="A1" t="str">
            <v>AB</v>
          </cell>
        </row>
      </sheetData>
      <sheetData sheetId="13" refreshError="1"/>
      <sheetData sheetId="14"/>
      <sheetData sheetId="15">
        <row r="1">
          <cell r="A1" t="str">
            <v>Program</v>
          </cell>
        </row>
      </sheetData>
      <sheetData sheetId="16"/>
      <sheetData sheetId="17" refreshError="1">
        <row r="1">
          <cell r="A1" t="str">
            <v>RA</v>
          </cell>
          <cell r="B1" t="str">
            <v>Travelling</v>
          </cell>
          <cell r="C1">
            <v>810</v>
          </cell>
          <cell r="D1">
            <v>0</v>
          </cell>
        </row>
        <row r="2">
          <cell r="A2" t="str">
            <v>WP</v>
          </cell>
          <cell r="B2" t="str">
            <v>Travelling</v>
          </cell>
          <cell r="C2">
            <v>2000</v>
          </cell>
          <cell r="D2">
            <v>0</v>
          </cell>
        </row>
        <row r="3">
          <cell r="A3">
            <v>2</v>
          </cell>
          <cell r="B3" t="str">
            <v>Travelling</v>
          </cell>
          <cell r="C3">
            <v>308066.78000000003</v>
          </cell>
          <cell r="D3">
            <v>0</v>
          </cell>
        </row>
        <row r="4">
          <cell r="A4">
            <v>3</v>
          </cell>
          <cell r="B4" t="str">
            <v>Travelling</v>
          </cell>
          <cell r="C4">
            <v>32521</v>
          </cell>
          <cell r="D4">
            <v>0</v>
          </cell>
        </row>
        <row r="5">
          <cell r="A5">
            <v>4</v>
          </cell>
          <cell r="B5" t="str">
            <v>Travelling</v>
          </cell>
          <cell r="C5">
            <v>62898</v>
          </cell>
          <cell r="D5">
            <v>0</v>
          </cell>
        </row>
        <row r="6">
          <cell r="A6">
            <v>5</v>
          </cell>
          <cell r="B6" t="str">
            <v>Travelling</v>
          </cell>
          <cell r="C6">
            <v>223129.85</v>
          </cell>
          <cell r="D6">
            <v>0</v>
          </cell>
        </row>
        <row r="7">
          <cell r="A7">
            <v>6</v>
          </cell>
          <cell r="B7" t="str">
            <v>Travelling</v>
          </cell>
          <cell r="C7">
            <v>85827.45</v>
          </cell>
          <cell r="D7">
            <v>0</v>
          </cell>
        </row>
        <row r="8">
          <cell r="A8">
            <v>7</v>
          </cell>
          <cell r="B8" t="str">
            <v>Travelling</v>
          </cell>
          <cell r="C8">
            <v>79344.17</v>
          </cell>
          <cell r="D8">
            <v>0</v>
          </cell>
        </row>
        <row r="9">
          <cell r="A9">
            <v>8</v>
          </cell>
          <cell r="B9" t="str">
            <v>Travelling</v>
          </cell>
          <cell r="C9">
            <v>77622.45</v>
          </cell>
          <cell r="D9">
            <v>0</v>
          </cell>
        </row>
        <row r="10">
          <cell r="A10">
            <v>9</v>
          </cell>
          <cell r="B10" t="str">
            <v>Travelling</v>
          </cell>
          <cell r="C10">
            <v>553496.1</v>
          </cell>
          <cell r="D10">
            <v>0</v>
          </cell>
        </row>
        <row r="11">
          <cell r="A11">
            <v>10</v>
          </cell>
          <cell r="B11" t="str">
            <v>Travelling</v>
          </cell>
          <cell r="C11">
            <v>86285</v>
          </cell>
          <cell r="D11">
            <v>0</v>
          </cell>
        </row>
        <row r="12">
          <cell r="A12">
            <v>11</v>
          </cell>
          <cell r="B12" t="str">
            <v>Travelling</v>
          </cell>
          <cell r="C12">
            <v>46742</v>
          </cell>
          <cell r="D12">
            <v>0</v>
          </cell>
        </row>
        <row r="13">
          <cell r="A13">
            <v>12</v>
          </cell>
          <cell r="B13" t="str">
            <v>Travelling</v>
          </cell>
          <cell r="C13">
            <v>151994.6</v>
          </cell>
          <cell r="D13">
            <v>0</v>
          </cell>
        </row>
        <row r="14">
          <cell r="A14">
            <v>14</v>
          </cell>
          <cell r="B14" t="str">
            <v>Travelling</v>
          </cell>
          <cell r="C14">
            <v>26140</v>
          </cell>
          <cell r="D14">
            <v>0</v>
          </cell>
        </row>
        <row r="15">
          <cell r="A15">
            <v>17</v>
          </cell>
          <cell r="B15" t="str">
            <v>Travelling</v>
          </cell>
          <cell r="C15">
            <v>34772</v>
          </cell>
          <cell r="D15">
            <v>0</v>
          </cell>
        </row>
        <row r="16">
          <cell r="A16">
            <v>18</v>
          </cell>
          <cell r="B16" t="str">
            <v>Travelling</v>
          </cell>
          <cell r="C16">
            <v>9675</v>
          </cell>
          <cell r="D16">
            <v>0</v>
          </cell>
        </row>
        <row r="17">
          <cell r="A17">
            <v>19</v>
          </cell>
          <cell r="B17" t="str">
            <v>Travelling</v>
          </cell>
          <cell r="C17">
            <v>52524</v>
          </cell>
          <cell r="D17">
            <v>0</v>
          </cell>
        </row>
        <row r="18">
          <cell r="A18">
            <v>21</v>
          </cell>
          <cell r="B18" t="str">
            <v>Travelling</v>
          </cell>
          <cell r="C18">
            <v>64350</v>
          </cell>
          <cell r="D18">
            <v>0</v>
          </cell>
        </row>
        <row r="19">
          <cell r="A19">
            <v>90</v>
          </cell>
          <cell r="B19" t="str">
            <v>Travelling</v>
          </cell>
          <cell r="C19">
            <v>0</v>
          </cell>
          <cell r="D19">
            <v>0</v>
          </cell>
        </row>
        <row r="20">
          <cell r="A20">
            <v>11</v>
          </cell>
          <cell r="B20" t="str">
            <v>Travelling</v>
          </cell>
          <cell r="C20">
            <v>1493221.02</v>
          </cell>
          <cell r="D20">
            <v>0</v>
          </cell>
        </row>
        <row r="21">
          <cell r="A21">
            <v>12</v>
          </cell>
          <cell r="B21" t="str">
            <v>Travelling</v>
          </cell>
          <cell r="C21">
            <v>1898198.4</v>
          </cell>
          <cell r="D21">
            <v>0</v>
          </cell>
        </row>
        <row r="22">
          <cell r="A22">
            <v>14</v>
          </cell>
          <cell r="B22" t="str">
            <v>Travelling</v>
          </cell>
          <cell r="C22">
            <v>40000</v>
          </cell>
          <cell r="D22">
            <v>0</v>
          </cell>
        </row>
        <row r="23">
          <cell r="A23">
            <v>16</v>
          </cell>
          <cell r="B23" t="str">
            <v>Travelling</v>
          </cell>
          <cell r="C23">
            <v>46112.9</v>
          </cell>
          <cell r="D23">
            <v>0</v>
          </cell>
        </row>
        <row r="24">
          <cell r="A24">
            <v>17</v>
          </cell>
          <cell r="B24" t="str">
            <v>Travelling</v>
          </cell>
          <cell r="C24">
            <v>24113</v>
          </cell>
          <cell r="D24">
            <v>0</v>
          </cell>
        </row>
        <row r="25">
          <cell r="A25">
            <v>18</v>
          </cell>
          <cell r="B25" t="str">
            <v>Travelling</v>
          </cell>
          <cell r="C25">
            <v>2989</v>
          </cell>
          <cell r="D25">
            <v>0</v>
          </cell>
        </row>
        <row r="26">
          <cell r="A26">
            <v>99</v>
          </cell>
          <cell r="B26" t="str">
            <v>Travelling</v>
          </cell>
          <cell r="C26">
            <v>0</v>
          </cell>
          <cell r="D26">
            <v>0</v>
          </cell>
        </row>
        <row r="27">
          <cell r="A27">
            <v>12</v>
          </cell>
          <cell r="B27" t="str">
            <v>Travelling</v>
          </cell>
          <cell r="C27">
            <v>2294881.88</v>
          </cell>
          <cell r="D27">
            <v>0</v>
          </cell>
        </row>
        <row r="28">
          <cell r="A28">
            <v>14</v>
          </cell>
          <cell r="B28" t="str">
            <v>Travelling</v>
          </cell>
          <cell r="C28">
            <v>2667387.9</v>
          </cell>
          <cell r="D28">
            <v>0</v>
          </cell>
        </row>
        <row r="29">
          <cell r="A29">
            <v>16</v>
          </cell>
          <cell r="B29" t="str">
            <v>Travelling</v>
          </cell>
          <cell r="C29">
            <v>46112.9</v>
          </cell>
          <cell r="D29">
            <v>0</v>
          </cell>
        </row>
        <row r="30">
          <cell r="A30">
            <v>17</v>
          </cell>
          <cell r="B30" t="str">
            <v>Travelling</v>
          </cell>
          <cell r="C30">
            <v>26213</v>
          </cell>
          <cell r="D30">
            <v>0</v>
          </cell>
        </row>
        <row r="31">
          <cell r="A31">
            <v>18</v>
          </cell>
          <cell r="B31" t="str">
            <v>Travelling</v>
          </cell>
          <cell r="C31">
            <v>16221</v>
          </cell>
          <cell r="D31">
            <v>0</v>
          </cell>
        </row>
        <row r="32">
          <cell r="A32">
            <v>99</v>
          </cell>
          <cell r="B32" t="str">
            <v>Travelling</v>
          </cell>
          <cell r="C32">
            <v>0</v>
          </cell>
          <cell r="D32">
            <v>0</v>
          </cell>
        </row>
        <row r="33">
          <cell r="A33">
            <v>99</v>
          </cell>
          <cell r="B33" t="str">
            <v>Travelling</v>
          </cell>
          <cell r="C33">
            <v>0</v>
          </cell>
          <cell r="D33">
            <v>0</v>
          </cell>
        </row>
        <row r="34">
          <cell r="C34">
            <v>2932389.22</v>
          </cell>
          <cell r="D34">
            <v>0</v>
          </cell>
        </row>
        <row r="35">
          <cell r="C35">
            <v>3113813.47</v>
          </cell>
          <cell r="D35">
            <v>0</v>
          </cell>
        </row>
      </sheetData>
      <sheetData sheetId="18">
        <row r="1">
          <cell r="E1" t="str">
            <v>SHEDULE!A1</v>
          </cell>
        </row>
      </sheetData>
      <sheetData sheetId="19"/>
      <sheetData sheetId="20"/>
      <sheetData sheetId="21" refreshError="1"/>
      <sheetData sheetId="22" refreshError="1"/>
      <sheetData sheetId="2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Updating the document"/>
      <sheetName val="Dashboard"/>
      <sheetName val="calc"/>
      <sheetName val="FY 2022_2023"/>
      <sheetName val="Ex. gain_loss"/>
      <sheetName val="Var. Nov vs Oct"/>
      <sheetName val="Summary"/>
      <sheetName val="data"/>
      <sheetName val="FY 2020_2021"/>
      <sheetName val="ROFO"/>
      <sheetName val="FY 2021_2022 - Final"/>
      <sheetName val="FY 2021_2022 "/>
      <sheetName val="Sector Wise Profit Contributors"/>
      <sheetName val="Quarterly Group Profit Snapshot"/>
      <sheetName val="e mail"/>
      <sheetName val="SBC Wise Quarterly PBT Trend"/>
    </sheetNames>
    <sheetDataSet>
      <sheetData sheetId="0"/>
      <sheetData sheetId="1"/>
      <sheetData sheetId="2">
        <row r="42">
          <cell r="H42">
            <v>1.8630116355064792</v>
          </cell>
        </row>
      </sheetData>
      <sheetData sheetId="3"/>
      <sheetData sheetId="4"/>
      <sheetData sheetId="5"/>
      <sheetData sheetId="6">
        <row r="141">
          <cell r="O141">
            <v>4010696.316746532</v>
          </cell>
        </row>
      </sheetData>
      <sheetData sheetId="7">
        <row r="6">
          <cell r="E6" t="str">
            <v>JAN</v>
          </cell>
        </row>
        <row r="35">
          <cell r="C35" t="str">
            <v>FEB</v>
          </cell>
        </row>
        <row r="36">
          <cell r="C36"/>
        </row>
        <row r="37">
          <cell r="C37"/>
        </row>
        <row r="38">
          <cell r="C38"/>
        </row>
        <row r="39">
          <cell r="C39"/>
        </row>
        <row r="40">
          <cell r="C40"/>
        </row>
        <row r="41">
          <cell r="C41"/>
        </row>
        <row r="42">
          <cell r="C42"/>
        </row>
        <row r="43">
          <cell r="C43"/>
        </row>
        <row r="44">
          <cell r="C44"/>
        </row>
        <row r="45">
          <cell r="C45"/>
        </row>
      </sheetData>
      <sheetData sheetId="8">
        <row r="96">
          <cell r="AO96" t="e">
            <v>#REF!</v>
          </cell>
        </row>
      </sheetData>
      <sheetData sheetId="9"/>
      <sheetData sheetId="10"/>
      <sheetData sheetId="11">
        <row r="4">
          <cell r="P4" t="str">
            <v>Nov Actual 2021</v>
          </cell>
        </row>
      </sheetData>
      <sheetData sheetId="12"/>
      <sheetData sheetId="13"/>
      <sheetData sheetId="14"/>
      <sheetData sheetId="15"/>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Suart"/>
      <sheetName val="CUMAA"/>
      <sheetName val="Sucaa"/>
      <sheetName val="PCOST"/>
      <sheetName val="FG"/>
      <sheetName val="STOCKS"/>
      <sheetName val="WIP99"/>
      <sheetName val="Finance MI"/>
      <sheetName val="MI-Rec"/>
      <sheetName val="CumRec"/>
      <sheetName val="Slot"/>
      <sheetName val="Cover"/>
      <sheetName val="Conten"/>
      <sheetName val="Sheet1"/>
      <sheetName val="Finance_MI"/>
      <sheetName val="Sheet2"/>
      <sheetName val="Finance_MI1"/>
      <sheetName val="Orders"/>
    </sheetNames>
    <sheetDataSet>
      <sheetData sheetId="0" refreshError="1"/>
      <sheetData sheetId="1" refreshError="1">
        <row r="151">
          <cell r="B151" t="str">
            <v>200L639</v>
          </cell>
          <cell r="C151">
            <v>113.73</v>
          </cell>
          <cell r="D151">
            <v>607</v>
          </cell>
          <cell r="E151">
            <v>69034.11</v>
          </cell>
          <cell r="F151">
            <v>1.339047619047619</v>
          </cell>
          <cell r="G151">
            <v>812.80190476190478</v>
          </cell>
          <cell r="H151">
            <v>67.040000000000006</v>
          </cell>
          <cell r="I151">
            <v>40693.280000000006</v>
          </cell>
          <cell r="J151">
            <v>7.6000000000000005</v>
          </cell>
          <cell r="K151">
            <v>6.6120000000000001</v>
          </cell>
          <cell r="L151">
            <v>4013.4839999999999</v>
          </cell>
          <cell r="M151">
            <v>45519.565904761905</v>
          </cell>
          <cell r="N151">
            <v>38.738952380952384</v>
          </cell>
          <cell r="O151">
            <v>23514.544095238096</v>
          </cell>
          <cell r="P151">
            <v>34.06221083351128</v>
          </cell>
        </row>
        <row r="152">
          <cell r="B152" t="str">
            <v>200L828</v>
          </cell>
          <cell r="C152">
            <v>128.72999999999999</v>
          </cell>
          <cell r="D152">
            <v>31</v>
          </cell>
          <cell r="E152">
            <v>3990.63</v>
          </cell>
          <cell r="F152">
            <v>1.339047619047619</v>
          </cell>
          <cell r="G152">
            <v>41.51047619047619</v>
          </cell>
          <cell r="H152">
            <v>78.38</v>
          </cell>
          <cell r="I152">
            <v>2429.7799999999997</v>
          </cell>
          <cell r="J152">
            <v>10.139999999999999</v>
          </cell>
          <cell r="K152">
            <v>8.8217999999999996</v>
          </cell>
          <cell r="L152">
            <v>273.47579999999999</v>
          </cell>
          <cell r="M152">
            <v>2744.7662761904762</v>
          </cell>
          <cell r="N152">
            <v>40.189152380952386</v>
          </cell>
          <cell r="O152">
            <v>1245.8637238095239</v>
          </cell>
          <cell r="P152">
            <v>31.219725301757467</v>
          </cell>
        </row>
        <row r="153">
          <cell r="B153" t="str">
            <v>201L252</v>
          </cell>
          <cell r="C153">
            <v>158.73000000000002</v>
          </cell>
          <cell r="D153">
            <v>294</v>
          </cell>
          <cell r="E153">
            <v>46666.62</v>
          </cell>
          <cell r="F153">
            <v>1.339047619047619</v>
          </cell>
          <cell r="G153">
            <v>393.68</v>
          </cell>
          <cell r="H153">
            <v>96.06</v>
          </cell>
          <cell r="I153">
            <v>28241.64</v>
          </cell>
          <cell r="J153">
            <v>11.95</v>
          </cell>
          <cell r="K153">
            <v>10.3965</v>
          </cell>
          <cell r="L153">
            <v>3056.5709999999999</v>
          </cell>
          <cell r="M153">
            <v>31691.891</v>
          </cell>
          <cell r="N153">
            <v>50.934452380952393</v>
          </cell>
          <cell r="O153">
            <v>14974.729000000003</v>
          </cell>
          <cell r="P153">
            <v>32.088737088737091</v>
          </cell>
        </row>
        <row r="154">
          <cell r="B154" t="str">
            <v>201L751</v>
          </cell>
          <cell r="C154">
            <v>98.73</v>
          </cell>
          <cell r="D154">
            <v>652</v>
          </cell>
          <cell r="E154">
            <v>64371.96</v>
          </cell>
          <cell r="F154">
            <v>1.339047619047619</v>
          </cell>
          <cell r="G154">
            <v>873.05904761904765</v>
          </cell>
          <cell r="H154">
            <v>70.36</v>
          </cell>
          <cell r="I154">
            <v>45874.720000000001</v>
          </cell>
          <cell r="J154">
            <v>10.34</v>
          </cell>
          <cell r="K154">
            <v>8.9957999999999991</v>
          </cell>
          <cell r="L154">
            <v>5865.2615999999998</v>
          </cell>
          <cell r="M154">
            <v>52613.040647619047</v>
          </cell>
          <cell r="N154">
            <v>18.035152380952379</v>
          </cell>
          <cell r="O154">
            <v>11758.919352380952</v>
          </cell>
          <cell r="P154">
            <v>18.267145124027529</v>
          </cell>
        </row>
        <row r="155">
          <cell r="B155" t="str">
            <v>201L912</v>
          </cell>
          <cell r="C155">
            <v>103.72999999999999</v>
          </cell>
          <cell r="D155">
            <v>1830</v>
          </cell>
          <cell r="E155">
            <v>189825.9</v>
          </cell>
          <cell r="F155">
            <v>1.339047619047619</v>
          </cell>
          <cell r="G155">
            <v>2450.457142857143</v>
          </cell>
          <cell r="H155">
            <v>65.709999999999994</v>
          </cell>
          <cell r="I155">
            <v>120249.29999999999</v>
          </cell>
          <cell r="J155">
            <v>14.19</v>
          </cell>
          <cell r="K155">
            <v>12.3453</v>
          </cell>
          <cell r="L155">
            <v>22591.899000000001</v>
          </cell>
          <cell r="M155">
            <v>145291.65614285713</v>
          </cell>
          <cell r="N155">
            <v>24.335652380952386</v>
          </cell>
          <cell r="O155">
            <v>44534.243857142865</v>
          </cell>
          <cell r="P155">
            <v>23.460573007762832</v>
          </cell>
        </row>
        <row r="156">
          <cell r="B156" t="str">
            <v>202L400</v>
          </cell>
          <cell r="C156">
            <v>116.73</v>
          </cell>
          <cell r="D156">
            <v>132</v>
          </cell>
          <cell r="E156">
            <v>15408.36</v>
          </cell>
          <cell r="F156">
            <v>1.339047619047619</v>
          </cell>
          <cell r="G156">
            <v>176.75428571428571</v>
          </cell>
          <cell r="H156">
            <v>55.09</v>
          </cell>
          <cell r="I156">
            <v>7271.88</v>
          </cell>
          <cell r="J156">
            <v>9.98</v>
          </cell>
          <cell r="K156">
            <v>8.6826000000000008</v>
          </cell>
          <cell r="L156">
            <v>1146.1032</v>
          </cell>
          <cell r="M156">
            <v>8594.7374857142859</v>
          </cell>
          <cell r="N156">
            <v>51.618352380952388</v>
          </cell>
          <cell r="O156">
            <v>6813.6225142857147</v>
          </cell>
          <cell r="P156">
            <v>44.220296736873458</v>
          </cell>
        </row>
        <row r="157">
          <cell r="B157" t="str">
            <v>202L490</v>
          </cell>
          <cell r="C157">
            <v>128.73000000000002</v>
          </cell>
          <cell r="D157">
            <v>437</v>
          </cell>
          <cell r="E157">
            <v>56255.01</v>
          </cell>
          <cell r="F157">
            <v>1.339047619047619</v>
          </cell>
          <cell r="G157">
            <v>585.1638095238095</v>
          </cell>
          <cell r="H157">
            <v>76.64</v>
          </cell>
          <cell r="I157">
            <v>33491.68</v>
          </cell>
          <cell r="J157">
            <v>12.620000000000001</v>
          </cell>
          <cell r="K157">
            <v>10.9794</v>
          </cell>
          <cell r="L157">
            <v>4797.9978000000001</v>
          </cell>
          <cell r="M157">
            <v>38874.841609523806</v>
          </cell>
          <cell r="N157">
            <v>39.771552380952393</v>
          </cell>
          <cell r="O157">
            <v>17380.168390476196</v>
          </cell>
          <cell r="P157">
            <v>30.895325394975831</v>
          </cell>
        </row>
        <row r="158">
          <cell r="B158" t="str">
            <v>202L604</v>
          </cell>
          <cell r="C158">
            <v>86.73</v>
          </cell>
          <cell r="D158">
            <v>726</v>
          </cell>
          <cell r="E158">
            <v>62965.98</v>
          </cell>
          <cell r="F158">
            <v>1.339047619047619</v>
          </cell>
          <cell r="G158">
            <v>972.14857142857147</v>
          </cell>
          <cell r="H158">
            <v>47.580000000000005</v>
          </cell>
          <cell r="I158">
            <v>34543.08</v>
          </cell>
          <cell r="J158">
            <v>7.74</v>
          </cell>
          <cell r="K158">
            <v>6.7338000000000005</v>
          </cell>
          <cell r="L158">
            <v>4888.7388000000001</v>
          </cell>
          <cell r="M158">
            <v>40403.967371428575</v>
          </cell>
          <cell r="N158">
            <v>31.077152380952381</v>
          </cell>
          <cell r="O158">
            <v>22562.012628571429</v>
          </cell>
          <cell r="P158">
            <v>35.832067774648195</v>
          </cell>
        </row>
        <row r="159">
          <cell r="B159" t="str">
            <v>202L655</v>
          </cell>
          <cell r="C159">
            <v>98.73</v>
          </cell>
          <cell r="D159">
            <v>92</v>
          </cell>
          <cell r="E159">
            <v>9083.16</v>
          </cell>
          <cell r="F159">
            <v>1.339047619047619</v>
          </cell>
          <cell r="G159">
            <v>123.19238095238096</v>
          </cell>
          <cell r="H159">
            <v>47.87</v>
          </cell>
          <cell r="I159">
            <v>4404.04</v>
          </cell>
          <cell r="J159">
            <v>15.200000000000001</v>
          </cell>
          <cell r="K159">
            <v>13.224</v>
          </cell>
          <cell r="L159">
            <v>1216.6079999999999</v>
          </cell>
          <cell r="M159">
            <v>5743.8403809523807</v>
          </cell>
          <cell r="N159">
            <v>36.296952380952384</v>
          </cell>
          <cell r="O159">
            <v>3339.3196190476192</v>
          </cell>
          <cell r="P159">
            <v>36.763853318092153</v>
          </cell>
        </row>
        <row r="160">
          <cell r="B160" t="str">
            <v>202L762</v>
          </cell>
          <cell r="C160">
            <v>128.73000000000002</v>
          </cell>
          <cell r="D160">
            <v>41</v>
          </cell>
          <cell r="E160">
            <v>5277.93</v>
          </cell>
          <cell r="F160">
            <v>1.339047619047619</v>
          </cell>
          <cell r="G160">
            <v>54.900952380952383</v>
          </cell>
          <cell r="H160">
            <v>77.92</v>
          </cell>
          <cell r="I160">
            <v>3194.7200000000003</v>
          </cell>
          <cell r="J160">
            <v>8.06</v>
          </cell>
          <cell r="K160">
            <v>7.0122</v>
          </cell>
          <cell r="L160">
            <v>287.50020000000001</v>
          </cell>
          <cell r="M160">
            <v>3537.1211523809525</v>
          </cell>
          <cell r="N160">
            <v>42.458752380952383</v>
          </cell>
          <cell r="O160">
            <v>1740.8088476190478</v>
          </cell>
          <cell r="P160">
            <v>32.98279529321244</v>
          </cell>
        </row>
        <row r="161">
          <cell r="B161" t="str">
            <v>203L154</v>
          </cell>
          <cell r="C161">
            <v>124.73</v>
          </cell>
          <cell r="D161">
            <v>677</v>
          </cell>
          <cell r="E161">
            <v>84442.21</v>
          </cell>
          <cell r="F161">
            <v>1.339047619047619</v>
          </cell>
          <cell r="G161">
            <v>906.53523809523813</v>
          </cell>
          <cell r="H161">
            <v>54.73</v>
          </cell>
          <cell r="I161">
            <v>37052.21</v>
          </cell>
          <cell r="J161">
            <v>10</v>
          </cell>
          <cell r="K161">
            <v>8.6999999999999993</v>
          </cell>
          <cell r="L161">
            <v>5889.9</v>
          </cell>
          <cell r="M161">
            <v>43848.64523809524</v>
          </cell>
          <cell r="N161">
            <v>59.960952380952385</v>
          </cell>
          <cell r="O161">
            <v>40593.564761904767</v>
          </cell>
          <cell r="P161">
            <v>48.072598717992769</v>
          </cell>
        </row>
        <row r="162">
          <cell r="B162" t="str">
            <v>205L816</v>
          </cell>
          <cell r="C162">
            <v>96.73</v>
          </cell>
          <cell r="D162">
            <v>107</v>
          </cell>
          <cell r="E162">
            <v>10350.11</v>
          </cell>
          <cell r="F162">
            <v>1.339047619047619</v>
          </cell>
          <cell r="G162">
            <v>143.27809523809523</v>
          </cell>
          <cell r="H162">
            <v>114.3039</v>
          </cell>
          <cell r="I162">
            <v>12230.5173</v>
          </cell>
          <cell r="J162">
            <v>11.73</v>
          </cell>
          <cell r="K162">
            <v>10.2051</v>
          </cell>
          <cell r="L162">
            <v>1091.9457</v>
          </cell>
          <cell r="M162">
            <v>13465.741095238094</v>
          </cell>
          <cell r="N162">
            <v>-29.118047619047605</v>
          </cell>
          <cell r="O162">
            <v>-3115.6310952380936</v>
          </cell>
          <cell r="P162">
            <v>-30.1023959671742</v>
          </cell>
        </row>
        <row r="163">
          <cell r="B163" t="str">
            <v>206L158</v>
          </cell>
          <cell r="C163">
            <v>111.72999999999999</v>
          </cell>
          <cell r="D163">
            <v>10</v>
          </cell>
          <cell r="E163">
            <v>1117.3</v>
          </cell>
          <cell r="F163">
            <v>1.339047619047619</v>
          </cell>
          <cell r="G163">
            <v>13.390476190476191</v>
          </cell>
          <cell r="H163">
            <v>63.179999999999993</v>
          </cell>
          <cell r="I163">
            <v>631.79999999999995</v>
          </cell>
          <cell r="J163">
            <v>13.19</v>
          </cell>
          <cell r="K163">
            <v>11.475299999999999</v>
          </cell>
          <cell r="L163">
            <v>114.75299999999999</v>
          </cell>
          <cell r="M163">
            <v>759.94347619047608</v>
          </cell>
          <cell r="N163">
            <v>35.735652380952388</v>
          </cell>
          <cell r="O163">
            <v>357.35652380952388</v>
          </cell>
          <cell r="P163">
            <v>31.983936615906554</v>
          </cell>
        </row>
        <row r="164">
          <cell r="B164" t="str">
            <v>210-573</v>
          </cell>
          <cell r="C164">
            <v>79.73</v>
          </cell>
          <cell r="D164">
            <v>1495</v>
          </cell>
          <cell r="E164">
            <v>119196.35</v>
          </cell>
          <cell r="F164">
            <v>1.339047619047619</v>
          </cell>
          <cell r="G164">
            <v>2001.8761904761905</v>
          </cell>
          <cell r="H164">
            <v>0</v>
          </cell>
          <cell r="I164">
            <v>0</v>
          </cell>
          <cell r="J164">
            <v>0</v>
          </cell>
          <cell r="K164">
            <v>0</v>
          </cell>
          <cell r="L164">
            <v>0</v>
          </cell>
          <cell r="M164">
            <v>2001.8761904761905</v>
          </cell>
          <cell r="N164">
            <v>78.390952380952385</v>
          </cell>
          <cell r="O164">
            <v>117194.47380952381</v>
          </cell>
          <cell r="P164">
            <v>98.32052223874625</v>
          </cell>
        </row>
        <row r="165">
          <cell r="B165" t="str">
            <v>210L260</v>
          </cell>
          <cell r="C165">
            <v>113.73</v>
          </cell>
          <cell r="D165">
            <v>4663</v>
          </cell>
          <cell r="E165">
            <v>530322.99</v>
          </cell>
          <cell r="F165">
            <v>1.339047619047619</v>
          </cell>
          <cell r="G165">
            <v>6243.9790476190474</v>
          </cell>
          <cell r="H165">
            <v>60.29999999999999</v>
          </cell>
          <cell r="I165">
            <v>281178.89999999997</v>
          </cell>
          <cell r="J165">
            <v>8.3099999999999987</v>
          </cell>
          <cell r="K165">
            <v>7.2296999999999993</v>
          </cell>
          <cell r="L165">
            <v>33712.091099999998</v>
          </cell>
          <cell r="M165">
            <v>321134.97014761902</v>
          </cell>
          <cell r="N165">
            <v>44.861252380952386</v>
          </cell>
          <cell r="O165">
            <v>209188.01985238097</v>
          </cell>
          <cell r="P165">
            <v>39.445399086390914</v>
          </cell>
        </row>
        <row r="166">
          <cell r="B166" t="str">
            <v>210L585</v>
          </cell>
          <cell r="C166">
            <v>123.73</v>
          </cell>
          <cell r="D166">
            <v>854</v>
          </cell>
          <cell r="E166">
            <v>105665.42</v>
          </cell>
          <cell r="F166">
            <v>1.339047619047619</v>
          </cell>
          <cell r="G166">
            <v>1143.5466666666666</v>
          </cell>
          <cell r="H166">
            <v>88.91</v>
          </cell>
          <cell r="I166">
            <v>75929.14</v>
          </cell>
          <cell r="J166">
            <v>9.4600000000000009</v>
          </cell>
          <cell r="K166">
            <v>8.2302</v>
          </cell>
          <cell r="L166">
            <v>7028.5907999999999</v>
          </cell>
          <cell r="M166">
            <v>84101.277466666666</v>
          </cell>
          <cell r="N166">
            <v>25.250752380952378</v>
          </cell>
          <cell r="O166">
            <v>21564.142533333332</v>
          </cell>
          <cell r="P166">
            <v>20.407946642651236</v>
          </cell>
        </row>
        <row r="167">
          <cell r="B167" t="str">
            <v>217-809</v>
          </cell>
          <cell r="C167">
            <v>69.72999999999999</v>
          </cell>
          <cell r="D167">
            <v>40</v>
          </cell>
          <cell r="E167">
            <v>2789.2</v>
          </cell>
          <cell r="F167">
            <v>1.339047619047619</v>
          </cell>
          <cell r="G167">
            <v>53.561904761904763</v>
          </cell>
          <cell r="H167">
            <v>0</v>
          </cell>
          <cell r="I167">
            <v>0</v>
          </cell>
          <cell r="J167">
            <v>0</v>
          </cell>
          <cell r="K167">
            <v>0</v>
          </cell>
          <cell r="L167">
            <v>0</v>
          </cell>
          <cell r="M167">
            <v>53.561904761904763</v>
          </cell>
          <cell r="N167">
            <v>68.390952380952371</v>
          </cell>
          <cell r="O167">
            <v>2735.638095238095</v>
          </cell>
          <cell r="P167">
            <v>98.079667834436222</v>
          </cell>
        </row>
        <row r="168">
          <cell r="B168" t="str">
            <v>219L122</v>
          </cell>
          <cell r="C168">
            <v>134.72999999999999</v>
          </cell>
          <cell r="D168">
            <v>1567</v>
          </cell>
          <cell r="E168">
            <v>211121.91</v>
          </cell>
          <cell r="F168">
            <v>1.339047619047619</v>
          </cell>
          <cell r="G168">
            <v>2098.287619047619</v>
          </cell>
          <cell r="H168">
            <v>98.15</v>
          </cell>
          <cell r="I168">
            <v>153801.05000000002</v>
          </cell>
          <cell r="J168">
            <v>11.359999999999998</v>
          </cell>
          <cell r="K168">
            <v>9.8831999999999987</v>
          </cell>
          <cell r="L168">
            <v>15486.974399999997</v>
          </cell>
          <cell r="M168">
            <v>171386.31201904765</v>
          </cell>
          <cell r="N168">
            <v>25.357752380952366</v>
          </cell>
          <cell r="O168">
            <v>39735.597980952356</v>
          </cell>
          <cell r="P168">
            <v>18.821162607401742</v>
          </cell>
        </row>
        <row r="169">
          <cell r="B169" t="str">
            <v>21L872</v>
          </cell>
          <cell r="C169">
            <v>101.73</v>
          </cell>
          <cell r="D169">
            <v>256</v>
          </cell>
          <cell r="E169">
            <v>26042.880000000001</v>
          </cell>
          <cell r="F169">
            <v>1.339047619047619</v>
          </cell>
          <cell r="G169">
            <v>342.79619047619047</v>
          </cell>
          <cell r="H169">
            <v>40.4</v>
          </cell>
          <cell r="I169">
            <v>10342.4</v>
          </cell>
          <cell r="J169">
            <v>10.76</v>
          </cell>
          <cell r="K169">
            <v>9.3612000000000002</v>
          </cell>
          <cell r="L169">
            <v>2396.4672</v>
          </cell>
          <cell r="M169">
            <v>13081.663390476191</v>
          </cell>
          <cell r="N169">
            <v>50.629752380952382</v>
          </cell>
          <cell r="O169">
            <v>12961.21660952381</v>
          </cell>
          <cell r="P169">
            <v>49.768752954833758</v>
          </cell>
        </row>
        <row r="170">
          <cell r="B170" t="str">
            <v>237-142</v>
          </cell>
          <cell r="C170">
            <v>79.73</v>
          </cell>
          <cell r="D170">
            <v>779</v>
          </cell>
          <cell r="E170">
            <v>62109.67</v>
          </cell>
          <cell r="F170">
            <v>1.339047619047619</v>
          </cell>
          <cell r="G170">
            <v>1043.1180952380953</v>
          </cell>
          <cell r="H170">
            <v>0</v>
          </cell>
          <cell r="I170">
            <v>0</v>
          </cell>
          <cell r="J170">
            <v>0</v>
          </cell>
          <cell r="K170">
            <v>0</v>
          </cell>
          <cell r="L170">
            <v>0</v>
          </cell>
          <cell r="M170">
            <v>1043.1180952380953</v>
          </cell>
          <cell r="N170">
            <v>78.390952380952371</v>
          </cell>
          <cell r="O170">
            <v>61066.551904761902</v>
          </cell>
          <cell r="P170">
            <v>98.320522238746221</v>
          </cell>
        </row>
        <row r="171">
          <cell r="B171" t="str">
            <v>237A142</v>
          </cell>
          <cell r="C171">
            <v>79.73</v>
          </cell>
          <cell r="D171">
            <v>487</v>
          </cell>
          <cell r="E171">
            <v>38828.51</v>
          </cell>
          <cell r="F171">
            <v>1.339047619047619</v>
          </cell>
          <cell r="G171">
            <v>652.11619047619047</v>
          </cell>
          <cell r="H171">
            <v>0</v>
          </cell>
          <cell r="I171">
            <v>0</v>
          </cell>
          <cell r="J171">
            <v>0</v>
          </cell>
          <cell r="K171">
            <v>0</v>
          </cell>
          <cell r="L171">
            <v>0</v>
          </cell>
          <cell r="M171">
            <v>652.11619047619047</v>
          </cell>
          <cell r="N171">
            <v>78.390952380952385</v>
          </cell>
          <cell r="O171">
            <v>38176.393809523812</v>
          </cell>
          <cell r="P171">
            <v>98.32052223874625</v>
          </cell>
        </row>
        <row r="172">
          <cell r="B172" t="str">
            <v>300L221</v>
          </cell>
          <cell r="C172">
            <v>161.72999999999999</v>
          </cell>
          <cell r="D172">
            <v>169</v>
          </cell>
          <cell r="E172">
            <v>27332.37</v>
          </cell>
          <cell r="F172">
            <v>1.339047619047619</v>
          </cell>
          <cell r="G172">
            <v>226.29904761904763</v>
          </cell>
          <cell r="H172">
            <v>96.435599999999994</v>
          </cell>
          <cell r="I172">
            <v>16297.616399999999</v>
          </cell>
          <cell r="J172">
            <v>11.17</v>
          </cell>
          <cell r="K172">
            <v>9.7179000000000002</v>
          </cell>
          <cell r="L172">
            <v>1642.3251</v>
          </cell>
          <cell r="M172">
            <v>18166.240547619047</v>
          </cell>
          <cell r="N172">
            <v>54.237452380952377</v>
          </cell>
          <cell r="O172">
            <v>9166.129452380952</v>
          </cell>
          <cell r="P172">
            <v>33.535801880264877</v>
          </cell>
        </row>
        <row r="173">
          <cell r="B173" t="str">
            <v>317-022</v>
          </cell>
          <cell r="C173">
            <v>59.73</v>
          </cell>
          <cell r="D173">
            <v>172</v>
          </cell>
          <cell r="E173">
            <v>10273.56</v>
          </cell>
          <cell r="F173">
            <v>1.339047619047619</v>
          </cell>
          <cell r="G173">
            <v>230.31619047619049</v>
          </cell>
          <cell r="H173">
            <v>0</v>
          </cell>
          <cell r="I173">
            <v>0</v>
          </cell>
          <cell r="J173">
            <v>0</v>
          </cell>
          <cell r="K173">
            <v>0</v>
          </cell>
          <cell r="L173">
            <v>0</v>
          </cell>
          <cell r="M173">
            <v>230.31619047619049</v>
          </cell>
          <cell r="N173">
            <v>58.390952380952378</v>
          </cell>
          <cell r="O173">
            <v>10043.243809523809</v>
          </cell>
          <cell r="P173">
            <v>97.758165713966818</v>
          </cell>
        </row>
        <row r="174">
          <cell r="B174" t="str">
            <v>750L271</v>
          </cell>
          <cell r="C174">
            <v>104.72999999999999</v>
          </cell>
          <cell r="D174">
            <v>156</v>
          </cell>
          <cell r="E174">
            <v>16337.88</v>
          </cell>
          <cell r="F174">
            <v>1.3262271062271063</v>
          </cell>
          <cell r="G174">
            <v>206.89142857142858</v>
          </cell>
          <cell r="H174">
            <v>116.28</v>
          </cell>
          <cell r="I174">
            <v>18139.68</v>
          </cell>
          <cell r="J174">
            <v>5</v>
          </cell>
          <cell r="K174">
            <v>4.3499999999999996</v>
          </cell>
          <cell r="L174">
            <v>678.59999999999991</v>
          </cell>
          <cell r="M174">
            <v>19025.171428571426</v>
          </cell>
          <cell r="N174">
            <v>-17.226227106227096</v>
          </cell>
          <cell r="O174">
            <v>-2687.2914285714269</v>
          </cell>
          <cell r="P174">
            <v>-16.44822601568519</v>
          </cell>
        </row>
        <row r="175">
          <cell r="B175" t="str">
            <v>751L865</v>
          </cell>
          <cell r="C175">
            <v>94.73</v>
          </cell>
          <cell r="D175">
            <v>1</v>
          </cell>
          <cell r="E175">
            <v>94.73</v>
          </cell>
          <cell r="F175">
            <v>1.339047619047619</v>
          </cell>
          <cell r="G175">
            <v>1.339047619047619</v>
          </cell>
          <cell r="H175">
            <v>95.38</v>
          </cell>
          <cell r="I175">
            <v>95.38</v>
          </cell>
          <cell r="J175">
            <v>5</v>
          </cell>
          <cell r="K175">
            <v>4.3499999999999996</v>
          </cell>
          <cell r="L175">
            <v>4.3499999999999996</v>
          </cell>
          <cell r="M175">
            <v>101.06904761904761</v>
          </cell>
          <cell r="N175">
            <v>-6.3390476190476051</v>
          </cell>
          <cell r="O175">
            <v>-6.3390476190476051</v>
          </cell>
          <cell r="P175">
            <v>-6.6917002206772995</v>
          </cell>
        </row>
        <row r="187">
          <cell r="B187" t="str">
            <v>Stock Lot</v>
          </cell>
          <cell r="C187">
            <v>39.859090909090909</v>
          </cell>
          <cell r="D187">
            <v>2200</v>
          </cell>
          <cell r="E187">
            <v>87690</v>
          </cell>
          <cell r="F187">
            <v>4.5945454545454547</v>
          </cell>
          <cell r="G187">
            <v>10108</v>
          </cell>
          <cell r="M187">
            <v>10108</v>
          </cell>
          <cell r="N187">
            <v>35.264545454545456</v>
          </cell>
          <cell r="O187">
            <v>77582</v>
          </cell>
          <cell r="P187">
            <v>88.473029992017331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Computer Exp"/>
      <sheetName val="TB"/>
      <sheetName val="SAP AC BALANCE -JAN 06"/>
      <sheetName val="Bud-Notes-MNFC"/>
      <sheetName val="Bud-Management Fees"/>
      <sheetName val="Man Power Plan (2)"/>
      <sheetName val="Bud-Depriciation"/>
      <sheetName val="Bud-Notes-ADM"/>
      <sheetName val="Bud-Notes-PTM"/>
      <sheetName val="Bud-Notes-STM"/>
      <sheetName val="Bud-Summary"/>
      <sheetName val="Bud-FINANCE COST"/>
      <sheetName val="Other Exp"/>
      <sheetName val="Capital Exp Bud"/>
      <sheetName val="Insurance"/>
      <sheetName val="Telephone"/>
    </sheetNames>
    <sheetDataSet>
      <sheetData sheetId="0"/>
      <sheetData sheetId="1"/>
      <sheetData sheetId="2">
        <row r="3">
          <cell r="B3">
            <v>10001360</v>
          </cell>
          <cell r="C3" t="str">
            <v>Turnover - Inter Company-VAT</v>
          </cell>
          <cell r="F3">
            <v>0</v>
          </cell>
        </row>
        <row r="4">
          <cell r="B4">
            <v>10001370</v>
          </cell>
          <cell r="C4" t="str">
            <v>Turnover - Inter Company - Non VAT</v>
          </cell>
          <cell r="F4">
            <v>0</v>
          </cell>
        </row>
        <row r="5">
          <cell r="B5">
            <v>10002150</v>
          </cell>
          <cell r="C5" t="str">
            <v>Turnover - Sales Returns - Non VAT</v>
          </cell>
          <cell r="F5">
            <v>3492230.48</v>
          </cell>
        </row>
        <row r="6">
          <cell r="B6">
            <v>10002200</v>
          </cell>
          <cell r="C6" t="str">
            <v>Turnover - Sales Returns - VAT</v>
          </cell>
          <cell r="F6">
            <v>757572.37</v>
          </cell>
        </row>
        <row r="7">
          <cell r="B7">
            <v>10002210</v>
          </cell>
          <cell r="C7" t="str">
            <v>Turnover-Sales Returns-Inter Company-VAT</v>
          </cell>
          <cell r="F7">
            <v>0</v>
          </cell>
        </row>
        <row r="8">
          <cell r="B8">
            <v>10002220</v>
          </cell>
          <cell r="C8" t="str">
            <v>Turnover-Sales Returns-Inter Company-Non VAT</v>
          </cell>
          <cell r="F8">
            <v>0</v>
          </cell>
        </row>
        <row r="9">
          <cell r="B9">
            <v>10003250</v>
          </cell>
          <cell r="C9" t="str">
            <v>Trade Discount</v>
          </cell>
          <cell r="F9">
            <v>0</v>
          </cell>
        </row>
        <row r="10">
          <cell r="B10">
            <v>10005100</v>
          </cell>
          <cell r="C10" t="str">
            <v>Turnover - VAT</v>
          </cell>
          <cell r="F10">
            <v>-2934472.96</v>
          </cell>
        </row>
        <row r="11">
          <cell r="B11">
            <v>10005150</v>
          </cell>
          <cell r="C11" t="str">
            <v>Turnover - Non - VAT</v>
          </cell>
          <cell r="F11">
            <v>-93164503.489999995</v>
          </cell>
        </row>
        <row r="12">
          <cell r="B12">
            <v>16000250</v>
          </cell>
          <cell r="C12" t="str">
            <v>D.I.E. on Debtors</v>
          </cell>
          <cell r="F12">
            <v>0</v>
          </cell>
        </row>
        <row r="13">
          <cell r="B13">
            <v>16000275</v>
          </cell>
          <cell r="C13" t="str">
            <v>D.I.E. on Vendors</v>
          </cell>
          <cell r="F13">
            <v>1390</v>
          </cell>
        </row>
        <row r="14">
          <cell r="B14">
            <v>16000310</v>
          </cell>
          <cell r="C14" t="str">
            <v>D.I.E. - Gain/ Loss on  Vendor Revaluation</v>
          </cell>
          <cell r="F14">
            <v>0</v>
          </cell>
        </row>
        <row r="15">
          <cell r="B15">
            <v>16000320</v>
          </cell>
          <cell r="C15" t="str">
            <v>D.I.E. - Gain/ Loss on Customer Revaluation</v>
          </cell>
          <cell r="F15">
            <v>0</v>
          </cell>
        </row>
        <row r="16">
          <cell r="B16">
            <v>16000330</v>
          </cell>
          <cell r="C16" t="str">
            <v>D.I.E. - Gain/ Loss on Bank Revaluation</v>
          </cell>
          <cell r="F16">
            <v>0</v>
          </cell>
        </row>
        <row r="17">
          <cell r="B17">
            <v>16001050</v>
          </cell>
          <cell r="C17" t="str">
            <v>Interest On Staff Loans</v>
          </cell>
          <cell r="D17" t="str">
            <v>Ranga</v>
          </cell>
          <cell r="E17" t="str">
            <v>P</v>
          </cell>
          <cell r="F17">
            <v>-26353.89</v>
          </cell>
        </row>
        <row r="18">
          <cell r="B18">
            <v>16001300</v>
          </cell>
          <cell r="C18" t="str">
            <v>Profit/ Loss on Sale of Fixed Assets</v>
          </cell>
          <cell r="F18">
            <v>-1251169.32</v>
          </cell>
        </row>
        <row r="19">
          <cell r="B19">
            <v>16002200</v>
          </cell>
          <cell r="C19" t="str">
            <v>Sundry Income</v>
          </cell>
          <cell r="D19" t="str">
            <v>N/A</v>
          </cell>
          <cell r="F19">
            <v>1.03</v>
          </cell>
        </row>
        <row r="20">
          <cell r="B20">
            <v>20000155</v>
          </cell>
          <cell r="C20" t="str">
            <v>Cost of Goods Sold - Bonus Issues</v>
          </cell>
          <cell r="F20">
            <v>0</v>
          </cell>
        </row>
        <row r="21">
          <cell r="B21">
            <v>20000780</v>
          </cell>
          <cell r="C21" t="str">
            <v>HC-Material Consumption - RM</v>
          </cell>
          <cell r="F21">
            <v>22172502.129999999</v>
          </cell>
        </row>
        <row r="22">
          <cell r="B22">
            <v>20000790</v>
          </cell>
          <cell r="C22" t="str">
            <v>HC-Material Consumption - PM</v>
          </cell>
          <cell r="F22">
            <v>1436520.66</v>
          </cell>
        </row>
        <row r="23">
          <cell r="B23">
            <v>20000795</v>
          </cell>
          <cell r="C23" t="str">
            <v>HC-Material Consumption - FG</v>
          </cell>
          <cell r="F23">
            <v>1033962.07</v>
          </cell>
        </row>
        <row r="24">
          <cell r="B24">
            <v>20000920</v>
          </cell>
          <cell r="C24" t="str">
            <v>Cost of Goods Manufactured - HC</v>
          </cell>
          <cell r="F24">
            <v>-24642984.859999999</v>
          </cell>
        </row>
        <row r="25">
          <cell r="B25">
            <v>21000050</v>
          </cell>
          <cell r="C25" t="str">
            <v>Cost of Sales -Samples to QAS</v>
          </cell>
          <cell r="F25">
            <v>8910.75</v>
          </cell>
        </row>
        <row r="26">
          <cell r="B26">
            <v>21000200</v>
          </cell>
          <cell r="C26" t="str">
            <v>Cost of Sales - Expired Stocks  &amp; Write offs</v>
          </cell>
          <cell r="F26">
            <v>5411880.9400000004</v>
          </cell>
        </row>
        <row r="27">
          <cell r="B27">
            <v>21000201</v>
          </cell>
          <cell r="C27" t="str">
            <v>Cost of Sales - Stocks Adjustment</v>
          </cell>
          <cell r="F27">
            <v>0</v>
          </cell>
        </row>
        <row r="28">
          <cell r="B28">
            <v>21000250</v>
          </cell>
          <cell r="C28" t="str">
            <v>Cost of Sales - Damages</v>
          </cell>
          <cell r="F28">
            <v>140013.09</v>
          </cell>
        </row>
        <row r="29">
          <cell r="B29">
            <v>21000300</v>
          </cell>
          <cell r="C29" t="str">
            <v>Cost of Production Rejected</v>
          </cell>
          <cell r="F29">
            <v>0</v>
          </cell>
        </row>
        <row r="30">
          <cell r="B30">
            <v>21000350</v>
          </cell>
          <cell r="C30" t="str">
            <v>Cost of Sales -Obsolete Stocks Provision</v>
          </cell>
          <cell r="F30">
            <v>0</v>
          </cell>
        </row>
        <row r="31">
          <cell r="B31">
            <v>21000750</v>
          </cell>
          <cell r="C31" t="str">
            <v>Cost of Goods Sold-FG H'Care</v>
          </cell>
          <cell r="F31">
            <v>55151416.340000004</v>
          </cell>
        </row>
        <row r="32">
          <cell r="B32">
            <v>21001200</v>
          </cell>
          <cell r="C32" t="str">
            <v>Cost of Sales -Exchange Variance</v>
          </cell>
          <cell r="F32">
            <v>-243297.33</v>
          </cell>
        </row>
        <row r="33">
          <cell r="B33">
            <v>21002200</v>
          </cell>
          <cell r="C33" t="str">
            <v>Cost of Sales -Price Variance</v>
          </cell>
          <cell r="F33">
            <v>1352602.82</v>
          </cell>
        </row>
        <row r="34">
          <cell r="B34">
            <v>25000000</v>
          </cell>
          <cell r="C34" t="str">
            <v>Salaries</v>
          </cell>
          <cell r="D34" t="str">
            <v>Ranga</v>
          </cell>
          <cell r="E34" t="str">
            <v>OK</v>
          </cell>
          <cell r="F34">
            <v>2144060.66</v>
          </cell>
        </row>
        <row r="35">
          <cell r="B35">
            <v>25000100</v>
          </cell>
          <cell r="C35" t="str">
            <v>Wages</v>
          </cell>
          <cell r="D35" t="str">
            <v>Ranga</v>
          </cell>
          <cell r="E35" t="str">
            <v>OK</v>
          </cell>
          <cell r="F35">
            <v>127850.08</v>
          </cell>
        </row>
        <row r="36">
          <cell r="B36">
            <v>25000150</v>
          </cell>
          <cell r="C36" t="str">
            <v>Bonus</v>
          </cell>
          <cell r="D36" t="str">
            <v>Ranga</v>
          </cell>
          <cell r="E36" t="str">
            <v>OK</v>
          </cell>
          <cell r="F36">
            <v>337672.21</v>
          </cell>
        </row>
        <row r="37">
          <cell r="B37">
            <v>25000200</v>
          </cell>
          <cell r="C37" t="str">
            <v>Contribution to EPF</v>
          </cell>
          <cell r="D37" t="str">
            <v>Ranga</v>
          </cell>
          <cell r="E37" t="str">
            <v>OK</v>
          </cell>
          <cell r="F37">
            <v>255497.64</v>
          </cell>
        </row>
        <row r="38">
          <cell r="B38">
            <v>25000250</v>
          </cell>
          <cell r="C38" t="str">
            <v>Contribution to ETF</v>
          </cell>
          <cell r="D38" t="str">
            <v>Ranga</v>
          </cell>
          <cell r="E38" t="str">
            <v>OK</v>
          </cell>
          <cell r="F38">
            <v>63873.43</v>
          </cell>
        </row>
        <row r="39">
          <cell r="B39">
            <v>25000300</v>
          </cell>
          <cell r="C39" t="str">
            <v>Contribution to MSPS</v>
          </cell>
          <cell r="D39" t="str">
            <v>Ranga</v>
          </cell>
          <cell r="E39" t="str">
            <v>OK</v>
          </cell>
          <cell r="F39">
            <v>0</v>
          </cell>
        </row>
        <row r="40">
          <cell r="B40">
            <v>25000350</v>
          </cell>
          <cell r="C40" t="str">
            <v>Overtime</v>
          </cell>
          <cell r="D40" t="str">
            <v>Ranga</v>
          </cell>
          <cell r="E40" t="str">
            <v>OK</v>
          </cell>
          <cell r="F40">
            <v>197803.38</v>
          </cell>
        </row>
        <row r="41">
          <cell r="B41">
            <v>25000450</v>
          </cell>
          <cell r="C41" t="str">
            <v>Staff Training</v>
          </cell>
          <cell r="D41" t="str">
            <v>Ranga</v>
          </cell>
          <cell r="E41" t="str">
            <v>OK</v>
          </cell>
          <cell r="F41">
            <v>0</v>
          </cell>
        </row>
        <row r="42">
          <cell r="B42">
            <v>25000500</v>
          </cell>
          <cell r="C42" t="str">
            <v>Staff Welfare</v>
          </cell>
          <cell r="D42" t="str">
            <v>Ranga</v>
          </cell>
          <cell r="F42">
            <v>74172.289999999994</v>
          </cell>
        </row>
        <row r="43">
          <cell r="B43">
            <v>25000550</v>
          </cell>
          <cell r="C43" t="str">
            <v>Gratuity</v>
          </cell>
          <cell r="D43" t="str">
            <v>Ranga</v>
          </cell>
          <cell r="E43" t="str">
            <v>OK</v>
          </cell>
          <cell r="F43">
            <v>77675.259999999995</v>
          </cell>
        </row>
        <row r="44">
          <cell r="B44">
            <v>25000650</v>
          </cell>
          <cell r="C44" t="str">
            <v>Depreciation - Plant &amp; Machinery</v>
          </cell>
          <cell r="D44" t="str">
            <v>Manoj</v>
          </cell>
          <cell r="E44" t="str">
            <v>ok</v>
          </cell>
          <cell r="F44">
            <v>872701.54</v>
          </cell>
        </row>
        <row r="45">
          <cell r="B45">
            <v>25000700</v>
          </cell>
          <cell r="C45" t="str">
            <v>Rent &amp; Rates</v>
          </cell>
          <cell r="D45" t="str">
            <v>Manoj</v>
          </cell>
          <cell r="F45">
            <v>881480.93</v>
          </cell>
        </row>
        <row r="46">
          <cell r="B46">
            <v>25000750</v>
          </cell>
          <cell r="C46" t="str">
            <v>Electricity</v>
          </cell>
          <cell r="D46" t="str">
            <v>Manoj</v>
          </cell>
          <cell r="F46">
            <v>677501.09</v>
          </cell>
        </row>
        <row r="47">
          <cell r="B47">
            <v>25000800</v>
          </cell>
          <cell r="C47" t="str">
            <v>Water</v>
          </cell>
          <cell r="D47" t="str">
            <v>Manoj</v>
          </cell>
          <cell r="F47">
            <v>31598.5</v>
          </cell>
        </row>
        <row r="48">
          <cell r="B48">
            <v>25000850</v>
          </cell>
          <cell r="C48" t="str">
            <v>Security</v>
          </cell>
          <cell r="D48" t="str">
            <v>Manoj</v>
          </cell>
          <cell r="F48">
            <v>74940</v>
          </cell>
        </row>
        <row r="49">
          <cell r="B49">
            <v>25000900</v>
          </cell>
          <cell r="C49" t="str">
            <v>Telephone</v>
          </cell>
          <cell r="D49" t="str">
            <v>Manoj</v>
          </cell>
          <cell r="F49">
            <v>47527.08</v>
          </cell>
        </row>
        <row r="50">
          <cell r="B50">
            <v>25000950</v>
          </cell>
          <cell r="C50" t="str">
            <v>Travelling</v>
          </cell>
          <cell r="D50" t="str">
            <v>Manoj</v>
          </cell>
          <cell r="F50">
            <v>292848.01</v>
          </cell>
        </row>
        <row r="51">
          <cell r="B51">
            <v>25001000</v>
          </cell>
          <cell r="C51" t="str">
            <v>Equipment Maintenance</v>
          </cell>
          <cell r="D51" t="str">
            <v>Manoj</v>
          </cell>
          <cell r="F51">
            <v>586260.06000000006</v>
          </cell>
        </row>
        <row r="52">
          <cell r="B52">
            <v>25001100</v>
          </cell>
          <cell r="C52" t="str">
            <v>Transport Expenses</v>
          </cell>
          <cell r="D52" t="str">
            <v>Manoj</v>
          </cell>
          <cell r="F52">
            <v>262999.63</v>
          </cell>
        </row>
        <row r="53">
          <cell r="B53">
            <v>25001150</v>
          </cell>
          <cell r="C53" t="str">
            <v>Insurance</v>
          </cell>
          <cell r="D53" t="str">
            <v>Manoj</v>
          </cell>
          <cell r="F53">
            <v>223466.42</v>
          </cell>
        </row>
        <row r="54">
          <cell r="B54">
            <v>25001200</v>
          </cell>
          <cell r="C54" t="str">
            <v>Postage</v>
          </cell>
          <cell r="D54" t="str">
            <v>Manoj</v>
          </cell>
          <cell r="F54">
            <v>391</v>
          </cell>
        </row>
        <row r="55">
          <cell r="B55">
            <v>25001250</v>
          </cell>
          <cell r="C55" t="str">
            <v>Courier</v>
          </cell>
          <cell r="D55" t="str">
            <v>Manoj</v>
          </cell>
          <cell r="F55">
            <v>3013.54</v>
          </cell>
        </row>
        <row r="56">
          <cell r="B56">
            <v>25001300</v>
          </cell>
          <cell r="C56" t="str">
            <v>Repairs &amp; Maintenance</v>
          </cell>
          <cell r="D56" t="str">
            <v>Manoj</v>
          </cell>
          <cell r="F56">
            <v>208665.60000000001</v>
          </cell>
        </row>
        <row r="57">
          <cell r="B57">
            <v>25001301</v>
          </cell>
          <cell r="C57" t="str">
            <v>Vehicle Maintenance-Others</v>
          </cell>
          <cell r="D57" t="str">
            <v>Manoj</v>
          </cell>
          <cell r="F57">
            <v>23295</v>
          </cell>
        </row>
        <row r="58">
          <cell r="B58">
            <v>25001350</v>
          </cell>
          <cell r="C58" t="str">
            <v>Insurance - Medical</v>
          </cell>
          <cell r="D58" t="str">
            <v>Manoj</v>
          </cell>
          <cell r="F58">
            <v>102346.48</v>
          </cell>
        </row>
        <row r="59">
          <cell r="B59">
            <v>25001400</v>
          </cell>
          <cell r="C59" t="str">
            <v>Insurance - Assets</v>
          </cell>
          <cell r="D59" t="str">
            <v>Manoj</v>
          </cell>
          <cell r="F59">
            <v>0</v>
          </cell>
        </row>
        <row r="60">
          <cell r="B60">
            <v>25001500</v>
          </cell>
          <cell r="C60" t="str">
            <v>Foreign Training</v>
          </cell>
          <cell r="D60" t="str">
            <v>Manoj</v>
          </cell>
          <cell r="F60">
            <v>0</v>
          </cell>
        </row>
        <row r="61">
          <cell r="B61">
            <v>25001550</v>
          </cell>
          <cell r="C61" t="str">
            <v>Printing</v>
          </cell>
          <cell r="D61" t="str">
            <v>Manoj</v>
          </cell>
          <cell r="F61">
            <v>31420</v>
          </cell>
        </row>
        <row r="62">
          <cell r="B62">
            <v>25001600</v>
          </cell>
          <cell r="C62" t="str">
            <v>Stationary</v>
          </cell>
          <cell r="D62" t="str">
            <v>Manoj</v>
          </cell>
          <cell r="F62">
            <v>1787.5</v>
          </cell>
        </row>
        <row r="63">
          <cell r="B63">
            <v>25001650</v>
          </cell>
          <cell r="C63" t="str">
            <v>MIS Expenses</v>
          </cell>
          <cell r="D63" t="str">
            <v>Manoj</v>
          </cell>
          <cell r="F63">
            <v>141169.65</v>
          </cell>
        </row>
        <row r="64">
          <cell r="B64">
            <v>25001700</v>
          </cell>
          <cell r="C64" t="str">
            <v>Lab Expenses</v>
          </cell>
          <cell r="D64" t="str">
            <v>Manoj</v>
          </cell>
          <cell r="F64">
            <v>29025</v>
          </cell>
        </row>
        <row r="65">
          <cell r="B65">
            <v>25001750</v>
          </cell>
          <cell r="C65" t="str">
            <v>Perf. Bonus - MFG</v>
          </cell>
          <cell r="D65" t="str">
            <v>Ranga</v>
          </cell>
          <cell r="F65">
            <v>118431.24</v>
          </cell>
        </row>
        <row r="66">
          <cell r="B66">
            <v>25001850</v>
          </cell>
          <cell r="C66" t="str">
            <v>Depreciation-Lab Equipment</v>
          </cell>
          <cell r="D66" t="str">
            <v>Manoj</v>
          </cell>
          <cell r="F66">
            <v>34452.980000000003</v>
          </cell>
        </row>
        <row r="67">
          <cell r="B67">
            <v>29999999</v>
          </cell>
          <cell r="C67" t="str">
            <v>Manufacturing OH-Absorption</v>
          </cell>
          <cell r="D67" t="str">
            <v>Manoj</v>
          </cell>
          <cell r="F67">
            <v>-1642750.4</v>
          </cell>
        </row>
        <row r="68">
          <cell r="B68">
            <v>30001500</v>
          </cell>
          <cell r="C68" t="str">
            <v>Bonus Issues</v>
          </cell>
          <cell r="D68" t="str">
            <v>Manoj</v>
          </cell>
          <cell r="F68">
            <v>11831702.439999999</v>
          </cell>
        </row>
        <row r="69">
          <cell r="B69">
            <v>30001550</v>
          </cell>
          <cell r="C69" t="str">
            <v>Medical Prom Exp-Complimentary Items</v>
          </cell>
          <cell r="D69" t="str">
            <v>Manoj</v>
          </cell>
          <cell r="F69">
            <v>898210</v>
          </cell>
        </row>
        <row r="70">
          <cell r="B70">
            <v>30001600</v>
          </cell>
          <cell r="C70" t="str">
            <v>Medical Prom Exp-Promotional Events</v>
          </cell>
          <cell r="D70" t="str">
            <v>Manoj</v>
          </cell>
          <cell r="F70">
            <v>189301.5</v>
          </cell>
        </row>
        <row r="71">
          <cell r="B71">
            <v>30001650</v>
          </cell>
          <cell r="C71" t="str">
            <v>Medical Prom Exp-Promotional Items</v>
          </cell>
          <cell r="D71" t="str">
            <v>Manoj</v>
          </cell>
          <cell r="F71">
            <v>994899.38</v>
          </cell>
        </row>
        <row r="72">
          <cell r="B72">
            <v>30001700</v>
          </cell>
          <cell r="C72" t="str">
            <v>Medical Prom Exp - Physicians Samples</v>
          </cell>
          <cell r="D72" t="str">
            <v>Manoj</v>
          </cell>
          <cell r="F72">
            <v>3857431.46</v>
          </cell>
        </row>
        <row r="73">
          <cell r="B73">
            <v>30001750</v>
          </cell>
          <cell r="C73" t="str">
            <v>Sales Incentives</v>
          </cell>
          <cell r="D73" t="str">
            <v>Manoj</v>
          </cell>
          <cell r="F73">
            <v>21761.040000000001</v>
          </cell>
        </row>
        <row r="74">
          <cell r="B74">
            <v>35000000</v>
          </cell>
          <cell r="C74" t="str">
            <v>Salary</v>
          </cell>
          <cell r="D74" t="str">
            <v>Ranga</v>
          </cell>
          <cell r="E74" t="str">
            <v>OK</v>
          </cell>
          <cell r="F74">
            <v>4280730.49</v>
          </cell>
        </row>
        <row r="75">
          <cell r="B75">
            <v>35000100</v>
          </cell>
          <cell r="C75" t="str">
            <v>Contribution to E.P.F.</v>
          </cell>
          <cell r="D75" t="str">
            <v>Ranga</v>
          </cell>
          <cell r="E75" t="str">
            <v>OK</v>
          </cell>
          <cell r="F75">
            <v>512104.53</v>
          </cell>
        </row>
        <row r="76">
          <cell r="B76">
            <v>35000150</v>
          </cell>
          <cell r="C76" t="str">
            <v>Contribution to E.T.F.</v>
          </cell>
          <cell r="D76" t="str">
            <v>Ranga</v>
          </cell>
          <cell r="E76" t="str">
            <v>OK</v>
          </cell>
          <cell r="F76">
            <v>128027.14</v>
          </cell>
        </row>
        <row r="77">
          <cell r="B77">
            <v>35000200</v>
          </cell>
          <cell r="C77" t="str">
            <v>Contribution to M.S.P.S</v>
          </cell>
          <cell r="D77" t="str">
            <v>Ranga</v>
          </cell>
          <cell r="E77" t="str">
            <v>OK</v>
          </cell>
          <cell r="F77">
            <v>0</v>
          </cell>
        </row>
        <row r="78">
          <cell r="B78">
            <v>35000250</v>
          </cell>
          <cell r="C78" t="str">
            <v>Overtime</v>
          </cell>
          <cell r="D78" t="str">
            <v>Ranga</v>
          </cell>
          <cell r="E78" t="str">
            <v>OK</v>
          </cell>
          <cell r="F78">
            <v>511.5</v>
          </cell>
        </row>
        <row r="79">
          <cell r="B79">
            <v>35000300</v>
          </cell>
          <cell r="C79" t="str">
            <v>Bonus</v>
          </cell>
          <cell r="D79" t="str">
            <v>Ranga</v>
          </cell>
          <cell r="E79" t="str">
            <v>OK</v>
          </cell>
          <cell r="F79">
            <v>59410.28</v>
          </cell>
        </row>
        <row r="80">
          <cell r="B80">
            <v>35000350</v>
          </cell>
          <cell r="C80" t="str">
            <v>Gratuity</v>
          </cell>
          <cell r="D80" t="str">
            <v>Ranga</v>
          </cell>
          <cell r="E80" t="str">
            <v>OK</v>
          </cell>
          <cell r="F80">
            <v>162237.88</v>
          </cell>
        </row>
        <row r="81">
          <cell r="B81">
            <v>35000450</v>
          </cell>
          <cell r="C81" t="str">
            <v>Wages - Casual</v>
          </cell>
          <cell r="D81" t="str">
            <v>Ranga</v>
          </cell>
          <cell r="E81" t="str">
            <v>OK</v>
          </cell>
          <cell r="F81">
            <v>87912.5</v>
          </cell>
        </row>
        <row r="82">
          <cell r="B82">
            <v>35000600</v>
          </cell>
          <cell r="C82" t="str">
            <v>Staff Welfare - Other</v>
          </cell>
          <cell r="D82" t="str">
            <v>Ranga</v>
          </cell>
          <cell r="E82" t="str">
            <v>P</v>
          </cell>
          <cell r="F82">
            <v>249816.73</v>
          </cell>
        </row>
        <row r="83">
          <cell r="B83">
            <v>35000650</v>
          </cell>
          <cell r="C83" t="str">
            <v>Staff Welfare - Annual trip</v>
          </cell>
          <cell r="D83" t="str">
            <v>Ranga</v>
          </cell>
          <cell r="E83" t="str">
            <v>P</v>
          </cell>
          <cell r="F83">
            <v>0</v>
          </cell>
        </row>
        <row r="84">
          <cell r="B84">
            <v>35000700</v>
          </cell>
          <cell r="C84" t="str">
            <v>Staff Welfare - Christmas Party</v>
          </cell>
          <cell r="D84" t="str">
            <v>Ranga</v>
          </cell>
          <cell r="E84" t="str">
            <v>P</v>
          </cell>
          <cell r="F84">
            <v>0</v>
          </cell>
        </row>
        <row r="85">
          <cell r="B85">
            <v>35000750</v>
          </cell>
          <cell r="C85" t="str">
            <v>Staff Welfare - Gifts</v>
          </cell>
          <cell r="D85" t="str">
            <v>Ranga</v>
          </cell>
          <cell r="E85" t="str">
            <v>P</v>
          </cell>
          <cell r="F85">
            <v>0</v>
          </cell>
        </row>
        <row r="86">
          <cell r="B86">
            <v>35001150</v>
          </cell>
          <cell r="C86" t="str">
            <v>Staff Welfare - Uniforms/I.D.Cards</v>
          </cell>
          <cell r="D86" t="str">
            <v>Ranga</v>
          </cell>
          <cell r="E86" t="str">
            <v>P</v>
          </cell>
          <cell r="F86">
            <v>0</v>
          </cell>
        </row>
        <row r="87">
          <cell r="B87">
            <v>35001500</v>
          </cell>
          <cell r="C87" t="str">
            <v>Training &amp; Development</v>
          </cell>
          <cell r="D87" t="str">
            <v>Ranga</v>
          </cell>
          <cell r="E87" t="str">
            <v>P</v>
          </cell>
          <cell r="F87">
            <v>47286.2</v>
          </cell>
        </row>
        <row r="88">
          <cell r="B88">
            <v>35002300</v>
          </cell>
          <cell r="C88" t="str">
            <v>Advertisement Expenses-Notices</v>
          </cell>
          <cell r="D88" t="str">
            <v>Manoj</v>
          </cell>
          <cell r="F88">
            <v>54667.33</v>
          </cell>
        </row>
        <row r="89">
          <cell r="B89">
            <v>35002450</v>
          </cell>
          <cell r="C89" t="str">
            <v>Audit Fees</v>
          </cell>
          <cell r="D89" t="str">
            <v>Manoj</v>
          </cell>
          <cell r="F89">
            <v>166516</v>
          </cell>
        </row>
        <row r="90">
          <cell r="B90">
            <v>35002550</v>
          </cell>
          <cell r="C90" t="str">
            <v>Professional Fees</v>
          </cell>
          <cell r="D90" t="str">
            <v>Manoj</v>
          </cell>
          <cell r="F90">
            <v>64166</v>
          </cell>
        </row>
        <row r="91">
          <cell r="B91">
            <v>35002850</v>
          </cell>
          <cell r="C91" t="str">
            <v>Bad debt Written Off - Non trade</v>
          </cell>
          <cell r="D91">
            <v>0</v>
          </cell>
          <cell r="F91">
            <v>0</v>
          </cell>
        </row>
        <row r="92">
          <cell r="B92">
            <v>35002950</v>
          </cell>
          <cell r="C92" t="str">
            <v>Binding Charges</v>
          </cell>
          <cell r="D92" t="str">
            <v>Manoj</v>
          </cell>
          <cell r="F92">
            <v>0</v>
          </cell>
        </row>
        <row r="93">
          <cell r="B93">
            <v>35004150</v>
          </cell>
          <cell r="C93" t="str">
            <v>Computer Stationery &amp; Accessories</v>
          </cell>
          <cell r="D93" t="str">
            <v>Manoj</v>
          </cell>
          <cell r="F93">
            <v>18525</v>
          </cell>
        </row>
        <row r="94">
          <cell r="B94">
            <v>35004500</v>
          </cell>
          <cell r="C94" t="str">
            <v>Depreciation - Plant &amp; Machinery</v>
          </cell>
          <cell r="D94" t="str">
            <v>Manoj</v>
          </cell>
          <cell r="F94">
            <v>215968.82</v>
          </cell>
        </row>
        <row r="95">
          <cell r="B95">
            <v>35004600</v>
          </cell>
          <cell r="C95" t="str">
            <v>Depreciation - Motor Vehicles - Freehold</v>
          </cell>
          <cell r="D95" t="str">
            <v>Manoj</v>
          </cell>
          <cell r="F95">
            <v>0</v>
          </cell>
        </row>
        <row r="96">
          <cell r="B96">
            <v>35004750</v>
          </cell>
          <cell r="C96" t="str">
            <v>Depreciation - Furniture Fixture &amp; Fittings</v>
          </cell>
          <cell r="D96" t="str">
            <v>Manoj</v>
          </cell>
          <cell r="F96">
            <v>76114.86</v>
          </cell>
        </row>
        <row r="97">
          <cell r="B97">
            <v>35004800</v>
          </cell>
          <cell r="C97" t="str">
            <v>Depreciation - Computer Hardware - Freehold</v>
          </cell>
          <cell r="D97" t="str">
            <v>Manoj</v>
          </cell>
          <cell r="F97">
            <v>165716.74</v>
          </cell>
        </row>
        <row r="98">
          <cell r="B98">
            <v>35004900</v>
          </cell>
          <cell r="C98" t="str">
            <v>Depreciation - Computer Software</v>
          </cell>
          <cell r="D98" t="str">
            <v>Manoj</v>
          </cell>
          <cell r="F98">
            <v>0</v>
          </cell>
        </row>
        <row r="99">
          <cell r="B99">
            <v>35004950</v>
          </cell>
          <cell r="C99" t="str">
            <v>Depreciation - Office Equipment</v>
          </cell>
          <cell r="D99" t="str">
            <v>Manoj</v>
          </cell>
          <cell r="F99">
            <v>15242.24</v>
          </cell>
        </row>
        <row r="100">
          <cell r="B100">
            <v>35005050</v>
          </cell>
          <cell r="C100" t="str">
            <v>Depreciation - Lab Equipment</v>
          </cell>
          <cell r="D100" t="str">
            <v>Manoj</v>
          </cell>
          <cell r="F100">
            <v>21789.15</v>
          </cell>
        </row>
        <row r="101">
          <cell r="B101">
            <v>35005200</v>
          </cell>
          <cell r="C101" t="str">
            <v>Depreciation - Air Conditioners</v>
          </cell>
          <cell r="D101" t="str">
            <v>Manoj</v>
          </cell>
          <cell r="F101">
            <v>7000</v>
          </cell>
        </row>
        <row r="102">
          <cell r="B102">
            <v>35005650</v>
          </cell>
          <cell r="C102" t="str">
            <v>Electricity</v>
          </cell>
          <cell r="D102" t="str">
            <v>Manoj</v>
          </cell>
          <cell r="F102">
            <v>106016.33</v>
          </cell>
        </row>
        <row r="103">
          <cell r="B103">
            <v>35006000</v>
          </cell>
          <cell r="C103" t="str">
            <v>Equipment Maintenance - Other</v>
          </cell>
          <cell r="D103" t="str">
            <v>Manoj</v>
          </cell>
          <cell r="F103">
            <v>0</v>
          </cell>
        </row>
        <row r="104">
          <cell r="B104">
            <v>35006850</v>
          </cell>
          <cell r="C104" t="str">
            <v>Fax &amp; Telex Charges</v>
          </cell>
          <cell r="D104" t="str">
            <v>Manoj</v>
          </cell>
          <cell r="F104">
            <v>5049.5600000000004</v>
          </cell>
        </row>
        <row r="105">
          <cell r="B105">
            <v>35007050</v>
          </cell>
          <cell r="C105" t="str">
            <v>General Expenses</v>
          </cell>
          <cell r="D105" t="str">
            <v>Manoj</v>
          </cell>
          <cell r="F105">
            <v>31467.83</v>
          </cell>
        </row>
        <row r="106">
          <cell r="B106">
            <v>35007200</v>
          </cell>
          <cell r="C106" t="str">
            <v>Group Service Expenses - Administration</v>
          </cell>
          <cell r="D106" t="str">
            <v>Manoj</v>
          </cell>
          <cell r="F106">
            <v>45455.1</v>
          </cell>
        </row>
        <row r="107">
          <cell r="B107">
            <v>35007450</v>
          </cell>
          <cell r="C107" t="str">
            <v>Import Licence</v>
          </cell>
          <cell r="D107" t="str">
            <v>Manoj</v>
          </cell>
          <cell r="F107">
            <v>10000</v>
          </cell>
        </row>
        <row r="108">
          <cell r="B108">
            <v>35007550</v>
          </cell>
          <cell r="C108" t="str">
            <v>Insurance - Computers</v>
          </cell>
          <cell r="D108" t="str">
            <v>Upendra / Manoj</v>
          </cell>
          <cell r="F108">
            <v>19473.689999999999</v>
          </cell>
        </row>
        <row r="109">
          <cell r="B109">
            <v>35007800</v>
          </cell>
          <cell r="C109" t="str">
            <v>Insurance - Personnel Accident</v>
          </cell>
          <cell r="D109" t="str">
            <v>Upendra / Manoj</v>
          </cell>
          <cell r="F109">
            <v>6505.6</v>
          </cell>
        </row>
        <row r="110">
          <cell r="B110">
            <v>35007850</v>
          </cell>
          <cell r="C110" t="str">
            <v>Insurance - Public Liability</v>
          </cell>
          <cell r="D110" t="str">
            <v>Upendra / Manoj</v>
          </cell>
          <cell r="F110">
            <v>3057.78</v>
          </cell>
        </row>
        <row r="111">
          <cell r="B111">
            <v>35007950</v>
          </cell>
          <cell r="C111" t="str">
            <v>Insurance - Workmen's Compensation</v>
          </cell>
          <cell r="D111" t="str">
            <v>Upendra / Manoj</v>
          </cell>
          <cell r="F111">
            <v>0</v>
          </cell>
        </row>
        <row r="112">
          <cell r="B112">
            <v>35008050</v>
          </cell>
          <cell r="C112" t="str">
            <v>Insurance - Cash in Transit</v>
          </cell>
          <cell r="D112" t="str">
            <v>Upendra / Manoj</v>
          </cell>
          <cell r="F112">
            <v>2159.5100000000002</v>
          </cell>
        </row>
        <row r="113">
          <cell r="B113">
            <v>35008100</v>
          </cell>
          <cell r="C113" t="str">
            <v>Insurance - Goods in Transit</v>
          </cell>
          <cell r="D113" t="str">
            <v>Upendra / Manoj</v>
          </cell>
          <cell r="F113">
            <v>0</v>
          </cell>
        </row>
        <row r="114">
          <cell r="B114">
            <v>35008150</v>
          </cell>
          <cell r="C114" t="str">
            <v>Insurance - Electronic Equipment</v>
          </cell>
          <cell r="D114" t="str">
            <v>Upendra / Manoj</v>
          </cell>
          <cell r="F114">
            <v>0</v>
          </cell>
        </row>
        <row r="115">
          <cell r="B115">
            <v>35008200</v>
          </cell>
          <cell r="C115" t="str">
            <v>Insurance - Furniture &amp; Fittingd</v>
          </cell>
          <cell r="D115" t="str">
            <v>Upendra / Manoj</v>
          </cell>
          <cell r="F115">
            <v>0</v>
          </cell>
        </row>
        <row r="116">
          <cell r="B116">
            <v>35008250</v>
          </cell>
          <cell r="C116" t="str">
            <v>Insurance - Insurance Stocks</v>
          </cell>
          <cell r="D116" t="str">
            <v>Upendra / Manoj</v>
          </cell>
          <cell r="F116">
            <v>0</v>
          </cell>
        </row>
        <row r="117">
          <cell r="B117">
            <v>35008300</v>
          </cell>
          <cell r="C117" t="str">
            <v>Insurance - Medical</v>
          </cell>
          <cell r="D117" t="str">
            <v>Upendra / Manoj</v>
          </cell>
          <cell r="F117">
            <v>239778.15</v>
          </cell>
        </row>
        <row r="118">
          <cell r="B118">
            <v>35008600</v>
          </cell>
          <cell r="C118" t="str">
            <v>IT Charges</v>
          </cell>
          <cell r="D118" t="str">
            <v>Manoj</v>
          </cell>
          <cell r="F118">
            <v>332857.21999999997</v>
          </cell>
        </row>
        <row r="119">
          <cell r="B119">
            <v>35009350</v>
          </cell>
          <cell r="C119" t="str">
            <v>Land Phone-4 817342</v>
          </cell>
          <cell r="D119" t="str">
            <v>Manoj</v>
          </cell>
          <cell r="F119">
            <v>30990.45</v>
          </cell>
        </row>
        <row r="120">
          <cell r="B120">
            <v>35009400</v>
          </cell>
          <cell r="C120" t="str">
            <v>Land Phone-4 817354</v>
          </cell>
          <cell r="D120" t="str">
            <v>Manoj</v>
          </cell>
          <cell r="F120">
            <v>18380.38</v>
          </cell>
        </row>
        <row r="121">
          <cell r="B121">
            <v>35009450</v>
          </cell>
          <cell r="C121" t="str">
            <v>Land Phone-4 818716</v>
          </cell>
          <cell r="D121" t="str">
            <v>Manoj</v>
          </cell>
          <cell r="F121">
            <v>9498.74</v>
          </cell>
        </row>
        <row r="122">
          <cell r="B122">
            <v>35009500</v>
          </cell>
          <cell r="C122" t="str">
            <v>Land Phone-4 830130</v>
          </cell>
          <cell r="D122" t="str">
            <v>Manoj</v>
          </cell>
          <cell r="F122">
            <v>152115.10999999999</v>
          </cell>
        </row>
        <row r="123">
          <cell r="B123">
            <v>35009550</v>
          </cell>
          <cell r="C123" t="str">
            <v>Land Phone-4 830359</v>
          </cell>
          <cell r="D123" t="str">
            <v>Manoj</v>
          </cell>
          <cell r="F123">
            <v>17518.23</v>
          </cell>
        </row>
        <row r="124">
          <cell r="B124">
            <v>35009600</v>
          </cell>
          <cell r="C124" t="str">
            <v>Land Phone-4 834327</v>
          </cell>
          <cell r="D124" t="str">
            <v>Manoj</v>
          </cell>
          <cell r="F124">
            <v>13498.7</v>
          </cell>
        </row>
        <row r="125">
          <cell r="B125">
            <v>35010550</v>
          </cell>
          <cell r="C125" t="str">
            <v>Land Phone-4-731731</v>
          </cell>
          <cell r="D125" t="str">
            <v>Manoj</v>
          </cell>
          <cell r="F125">
            <v>0</v>
          </cell>
        </row>
        <row r="126">
          <cell r="B126">
            <v>35011175</v>
          </cell>
          <cell r="C126" t="str">
            <v>Land Phone-4-214214</v>
          </cell>
          <cell r="D126" t="str">
            <v>Manoj</v>
          </cell>
          <cell r="F126">
            <v>8882.68</v>
          </cell>
        </row>
        <row r="127">
          <cell r="B127">
            <v>35012900</v>
          </cell>
          <cell r="C127" t="str">
            <v>Cell Phone-077 3136858</v>
          </cell>
          <cell r="D127" t="str">
            <v>Manoj</v>
          </cell>
          <cell r="F127">
            <v>3501.88</v>
          </cell>
        </row>
        <row r="128">
          <cell r="B128">
            <v>35012950</v>
          </cell>
          <cell r="C128" t="str">
            <v>Cell Phone-0777 636424</v>
          </cell>
          <cell r="D128" t="str">
            <v>Manoj</v>
          </cell>
          <cell r="F128">
            <v>43206.49</v>
          </cell>
        </row>
        <row r="129">
          <cell r="B129">
            <v>35013000</v>
          </cell>
          <cell r="C129" t="str">
            <v>Cell Phone-0777 915779</v>
          </cell>
          <cell r="D129" t="str">
            <v>Manoj</v>
          </cell>
          <cell r="F129">
            <v>17944.150000000001</v>
          </cell>
        </row>
        <row r="130">
          <cell r="B130">
            <v>35013400</v>
          </cell>
          <cell r="C130" t="str">
            <v>Legal Fees</v>
          </cell>
          <cell r="D130" t="str">
            <v>Manoj</v>
          </cell>
          <cell r="F130">
            <v>48750</v>
          </cell>
        </row>
        <row r="131">
          <cell r="B131">
            <v>35013450</v>
          </cell>
          <cell r="C131" t="str">
            <v>Licence &amp; Registration</v>
          </cell>
          <cell r="D131" t="str">
            <v>Manoj</v>
          </cell>
          <cell r="F131">
            <v>1000</v>
          </cell>
        </row>
        <row r="132">
          <cell r="B132">
            <v>35013500</v>
          </cell>
          <cell r="C132" t="str">
            <v>Management Fees</v>
          </cell>
          <cell r="D132" t="str">
            <v>Manoj</v>
          </cell>
          <cell r="F132">
            <v>1437197.99</v>
          </cell>
        </row>
        <row r="133">
          <cell r="B133">
            <v>35014100</v>
          </cell>
          <cell r="C133" t="str">
            <v>News Papers &amp; Periodicals</v>
          </cell>
          <cell r="D133" t="str">
            <v>Manoj</v>
          </cell>
          <cell r="F133">
            <v>0</v>
          </cell>
        </row>
        <row r="134">
          <cell r="B134">
            <v>35014200</v>
          </cell>
          <cell r="C134" t="str">
            <v>Office Maintenance</v>
          </cell>
          <cell r="D134" t="str">
            <v>Manoj</v>
          </cell>
          <cell r="F134">
            <v>301688.43</v>
          </cell>
        </row>
        <row r="135">
          <cell r="B135">
            <v>35014400</v>
          </cell>
          <cell r="C135" t="str">
            <v>Stationery expenses</v>
          </cell>
          <cell r="D135" t="str">
            <v>Manoj</v>
          </cell>
          <cell r="F135">
            <v>52237.5</v>
          </cell>
        </row>
        <row r="136">
          <cell r="B136">
            <v>35014450</v>
          </cell>
          <cell r="C136" t="str">
            <v>Printing expenses</v>
          </cell>
          <cell r="D136" t="str">
            <v>Manoj</v>
          </cell>
          <cell r="F136">
            <v>188101.17</v>
          </cell>
        </row>
        <row r="137">
          <cell r="B137">
            <v>35014550</v>
          </cell>
          <cell r="C137" t="str">
            <v>Product Registration</v>
          </cell>
          <cell r="F137">
            <v>0</v>
          </cell>
        </row>
        <row r="138">
          <cell r="B138">
            <v>35014700</v>
          </cell>
          <cell r="C138" t="str">
            <v>Prov-Doubt Debts - Foreign receivable</v>
          </cell>
          <cell r="D138">
            <v>0</v>
          </cell>
          <cell r="F138">
            <v>0</v>
          </cell>
        </row>
        <row r="139">
          <cell r="B139">
            <v>35014750</v>
          </cell>
          <cell r="C139" t="str">
            <v>Prov-Doubt Debts - General Advance</v>
          </cell>
          <cell r="D139">
            <v>0</v>
          </cell>
          <cell r="F139">
            <v>0</v>
          </cell>
        </row>
        <row r="140">
          <cell r="B140">
            <v>35014800</v>
          </cell>
          <cell r="C140" t="str">
            <v>Prov-Doubt Debts - Insurance Claim good</v>
          </cell>
          <cell r="D140">
            <v>0</v>
          </cell>
          <cell r="F140">
            <v>0</v>
          </cell>
        </row>
        <row r="141">
          <cell r="B141">
            <v>35014850</v>
          </cell>
          <cell r="C141" t="str">
            <v>Prov-Doubt Debts - Staff Loan</v>
          </cell>
          <cell r="D141">
            <v>0</v>
          </cell>
          <cell r="F141">
            <v>0</v>
          </cell>
        </row>
        <row r="142">
          <cell r="B142">
            <v>35014950</v>
          </cell>
          <cell r="C142" t="str">
            <v>Prov-Doubt Debts - Trade Stocks</v>
          </cell>
          <cell r="D142">
            <v>0</v>
          </cell>
          <cell r="F142">
            <v>0</v>
          </cell>
        </row>
        <row r="143">
          <cell r="B143">
            <v>35015300</v>
          </cell>
          <cell r="C143" t="str">
            <v>Rent</v>
          </cell>
          <cell r="D143" t="str">
            <v>Manoj</v>
          </cell>
          <cell r="F143">
            <v>153063.75</v>
          </cell>
        </row>
        <row r="144">
          <cell r="B144">
            <v>35015400</v>
          </cell>
          <cell r="C144" t="str">
            <v>Secretarial Fees</v>
          </cell>
          <cell r="D144" t="str">
            <v>Manoj</v>
          </cell>
          <cell r="F144">
            <v>0</v>
          </cell>
        </row>
        <row r="145">
          <cell r="B145">
            <v>35015450</v>
          </cell>
          <cell r="C145" t="str">
            <v>Security</v>
          </cell>
          <cell r="D145" t="str">
            <v>Manoj</v>
          </cell>
          <cell r="F145">
            <v>0</v>
          </cell>
        </row>
        <row r="146">
          <cell r="B146">
            <v>35015700</v>
          </cell>
          <cell r="C146" t="str">
            <v>Storage Charges</v>
          </cell>
          <cell r="D146" t="str">
            <v>Manoj</v>
          </cell>
          <cell r="F146">
            <v>0</v>
          </cell>
        </row>
        <row r="147">
          <cell r="B147">
            <v>35015750</v>
          </cell>
          <cell r="C147" t="str">
            <v>Subscription - Local</v>
          </cell>
          <cell r="D147" t="str">
            <v>Manoj</v>
          </cell>
          <cell r="F147">
            <v>0</v>
          </cell>
        </row>
        <row r="148">
          <cell r="B148">
            <v>35015800</v>
          </cell>
          <cell r="C148" t="str">
            <v>Subscription - Foreign</v>
          </cell>
          <cell r="D148" t="str">
            <v>Manoj</v>
          </cell>
          <cell r="F148">
            <v>0</v>
          </cell>
        </row>
        <row r="149">
          <cell r="B149">
            <v>35015850</v>
          </cell>
          <cell r="C149" t="str">
            <v>Telephone</v>
          </cell>
          <cell r="D149" t="str">
            <v>Manoj</v>
          </cell>
          <cell r="F149">
            <v>1500</v>
          </cell>
        </row>
        <row r="150">
          <cell r="B150">
            <v>35016050</v>
          </cell>
          <cell r="C150" t="str">
            <v>Travelling</v>
          </cell>
          <cell r="D150" t="str">
            <v>Manoj</v>
          </cell>
          <cell r="F150">
            <v>135340.93</v>
          </cell>
        </row>
        <row r="151">
          <cell r="B151">
            <v>35016600</v>
          </cell>
          <cell r="C151" t="str">
            <v>Water</v>
          </cell>
          <cell r="D151" t="str">
            <v>Manoj</v>
          </cell>
          <cell r="F151">
            <v>42829.23</v>
          </cell>
        </row>
        <row r="152">
          <cell r="B152">
            <v>35016750</v>
          </cell>
          <cell r="C152" t="str">
            <v>Bank Charges</v>
          </cell>
          <cell r="D152" t="str">
            <v>Manoj</v>
          </cell>
          <cell r="F152">
            <v>145627.22</v>
          </cell>
        </row>
        <row r="153">
          <cell r="B153">
            <v>35016800</v>
          </cell>
          <cell r="C153" t="str">
            <v>Bank Debit Tax</v>
          </cell>
          <cell r="D153" t="str">
            <v>Upendra / Manoj</v>
          </cell>
          <cell r="F153">
            <v>129663.36</v>
          </cell>
        </row>
        <row r="154">
          <cell r="B154">
            <v>35016850</v>
          </cell>
          <cell r="C154" t="str">
            <v>CESS Tax</v>
          </cell>
          <cell r="D154">
            <v>0</v>
          </cell>
          <cell r="F154">
            <v>0</v>
          </cell>
        </row>
        <row r="155">
          <cell r="B155">
            <v>35017550</v>
          </cell>
          <cell r="C155" t="str">
            <v>Postage</v>
          </cell>
          <cell r="D155" t="str">
            <v>Manoj</v>
          </cell>
          <cell r="F155">
            <v>7858.87</v>
          </cell>
        </row>
        <row r="156">
          <cell r="B156">
            <v>44000200</v>
          </cell>
          <cell r="C156" t="str">
            <v>Bad debt Provn/ WOff-Trade</v>
          </cell>
          <cell r="D156" t="str">
            <v>Manoj</v>
          </cell>
          <cell r="F156">
            <v>128606.8</v>
          </cell>
        </row>
        <row r="157">
          <cell r="B157">
            <v>44000450</v>
          </cell>
          <cell r="C157" t="str">
            <v>Delivery Expenses</v>
          </cell>
          <cell r="D157" t="str">
            <v>Manoj</v>
          </cell>
          <cell r="F157">
            <v>238849.76</v>
          </cell>
        </row>
        <row r="158">
          <cell r="B158">
            <v>44003100</v>
          </cell>
          <cell r="C158" t="str">
            <v>Motor Veh Expenses-Fuel</v>
          </cell>
          <cell r="D158" t="str">
            <v>Manoj</v>
          </cell>
          <cell r="F158">
            <v>652176</v>
          </cell>
        </row>
        <row r="159">
          <cell r="B159">
            <v>44003301</v>
          </cell>
          <cell r="C159" t="str">
            <v>Perf. Bonus-New Recruitments</v>
          </cell>
          <cell r="D159" t="str">
            <v>Ranga</v>
          </cell>
          <cell r="F159">
            <v>281360</v>
          </cell>
        </row>
        <row r="160">
          <cell r="B160">
            <v>44003302</v>
          </cell>
          <cell r="C160" t="str">
            <v>Perf. Bonus-Other-Resign Field Staff</v>
          </cell>
          <cell r="D160" t="str">
            <v>Ranga</v>
          </cell>
          <cell r="F160">
            <v>13995</v>
          </cell>
        </row>
        <row r="161">
          <cell r="B161">
            <v>44003325</v>
          </cell>
          <cell r="C161" t="str">
            <v>Perf. Bonus-Manjula Priyadarshana-4617</v>
          </cell>
          <cell r="D161" t="str">
            <v>Ranga</v>
          </cell>
          <cell r="F161">
            <v>49500</v>
          </cell>
        </row>
        <row r="162">
          <cell r="B162">
            <v>44003350</v>
          </cell>
          <cell r="C162" t="str">
            <v>Perf. Bonus-Asela Jayasinghe-2796</v>
          </cell>
          <cell r="D162" t="str">
            <v>Ranga</v>
          </cell>
          <cell r="F162">
            <v>-182450</v>
          </cell>
        </row>
        <row r="163">
          <cell r="B163">
            <v>44003375</v>
          </cell>
          <cell r="C163" t="str">
            <v>Perf. Bonus-Hasitha Perera-4616</v>
          </cell>
          <cell r="D163" t="str">
            <v>Ranga</v>
          </cell>
          <cell r="F163">
            <v>32500</v>
          </cell>
        </row>
        <row r="164">
          <cell r="B164">
            <v>44003400</v>
          </cell>
          <cell r="C164" t="str">
            <v>Perf. Bonus-Asitha Kumarage-4116</v>
          </cell>
          <cell r="D164" t="str">
            <v>Ranga</v>
          </cell>
          <cell r="F164">
            <v>68750</v>
          </cell>
        </row>
        <row r="165">
          <cell r="B165">
            <v>44003550</v>
          </cell>
          <cell r="C165" t="str">
            <v>Perf. Bonus-Chandana Maddumage-3786</v>
          </cell>
          <cell r="D165" t="str">
            <v>Ranga</v>
          </cell>
          <cell r="F165">
            <v>0</v>
          </cell>
        </row>
        <row r="166">
          <cell r="B166">
            <v>44003600</v>
          </cell>
          <cell r="C166" t="str">
            <v>Perf. Bonus-D A S S K Sudarshana-4153</v>
          </cell>
          <cell r="D166" t="str">
            <v>Ranga</v>
          </cell>
          <cell r="F166">
            <v>9500</v>
          </cell>
        </row>
        <row r="167">
          <cell r="B167">
            <v>44003650</v>
          </cell>
          <cell r="C167" t="str">
            <v>Perf. Bonus-Dassanayake D N K N-4049</v>
          </cell>
          <cell r="D167" t="str">
            <v>Ranga</v>
          </cell>
          <cell r="F167">
            <v>63500</v>
          </cell>
        </row>
        <row r="168">
          <cell r="B168">
            <v>44003700</v>
          </cell>
          <cell r="C168" t="str">
            <v>Perf. Bonus-E G P U Kumara-4018</v>
          </cell>
          <cell r="D168" t="str">
            <v>Ranga</v>
          </cell>
          <cell r="F168">
            <v>63500</v>
          </cell>
        </row>
        <row r="169">
          <cell r="B169">
            <v>44003750</v>
          </cell>
          <cell r="C169" t="str">
            <v>Perf. Bonus-Enrico Cortling-4419</v>
          </cell>
          <cell r="D169" t="str">
            <v>Ranga</v>
          </cell>
          <cell r="F169">
            <v>8500</v>
          </cell>
        </row>
        <row r="170">
          <cell r="B170">
            <v>44003800</v>
          </cell>
          <cell r="C170" t="str">
            <v>Perf. Bonus-Gayan Edirisinghe-4302</v>
          </cell>
          <cell r="D170" t="str">
            <v>Ranga</v>
          </cell>
          <cell r="F170">
            <v>65000</v>
          </cell>
        </row>
        <row r="171">
          <cell r="B171">
            <v>44003850</v>
          </cell>
          <cell r="C171" t="str">
            <v>Perf. Bonus-Heenkenda Y Damith B-4275</v>
          </cell>
          <cell r="D171" t="str">
            <v>Ranga</v>
          </cell>
          <cell r="F171">
            <v>21250</v>
          </cell>
        </row>
        <row r="172">
          <cell r="B172">
            <v>44003900</v>
          </cell>
          <cell r="C172" t="str">
            <v>Perf. Bonus-Hirantha Hiniduma-3983</v>
          </cell>
          <cell r="D172" t="str">
            <v>Ranga</v>
          </cell>
          <cell r="F172">
            <v>66500</v>
          </cell>
        </row>
        <row r="173">
          <cell r="B173">
            <v>44003950</v>
          </cell>
          <cell r="C173" t="str">
            <v>Perf. Bonus-Indika Senarathne-3081</v>
          </cell>
          <cell r="D173" t="str">
            <v>Ranga</v>
          </cell>
          <cell r="F173">
            <v>4500</v>
          </cell>
        </row>
        <row r="174">
          <cell r="B174">
            <v>44004000</v>
          </cell>
          <cell r="C174" t="str">
            <v>Perf. Bonus-Kapila Samarakoon-3824</v>
          </cell>
          <cell r="D174" t="str">
            <v>Ranga</v>
          </cell>
          <cell r="F174">
            <v>20000</v>
          </cell>
        </row>
        <row r="175">
          <cell r="B175">
            <v>44004050</v>
          </cell>
          <cell r="C175" t="str">
            <v>Perf. Bonus-Kushan Senavirathne-3979</v>
          </cell>
          <cell r="D175" t="str">
            <v>Ranga</v>
          </cell>
          <cell r="F175">
            <v>22500</v>
          </cell>
        </row>
        <row r="176">
          <cell r="B176">
            <v>44004100</v>
          </cell>
          <cell r="C176" t="str">
            <v>Perf. Bonus-M Amarasuriya-4205</v>
          </cell>
          <cell r="D176" t="str">
            <v>Ranga</v>
          </cell>
          <cell r="F176">
            <v>0</v>
          </cell>
        </row>
        <row r="177">
          <cell r="B177">
            <v>44004150</v>
          </cell>
          <cell r="C177" t="str">
            <v>Perf. Bonus-Maduka Abhayaratne-3823</v>
          </cell>
          <cell r="D177" t="str">
            <v>Ranga</v>
          </cell>
          <cell r="F177">
            <v>42000</v>
          </cell>
        </row>
        <row r="178">
          <cell r="B178">
            <v>44004300</v>
          </cell>
          <cell r="C178" t="str">
            <v>Perf. Bonus-Nalin Fedrick-3642</v>
          </cell>
          <cell r="D178" t="str">
            <v>Ranga</v>
          </cell>
          <cell r="F178">
            <v>0</v>
          </cell>
        </row>
        <row r="179">
          <cell r="B179">
            <v>44004350</v>
          </cell>
          <cell r="C179" t="str">
            <v>Perf. Bonus-Nimal Chandrasena-3185</v>
          </cell>
          <cell r="D179" t="str">
            <v>Ranga</v>
          </cell>
          <cell r="F179">
            <v>100000</v>
          </cell>
        </row>
        <row r="180">
          <cell r="B180">
            <v>44004400</v>
          </cell>
          <cell r="C180" t="str">
            <v>Perf. Bonus-Perera H-4209</v>
          </cell>
          <cell r="D180" t="str">
            <v>Ranga</v>
          </cell>
          <cell r="F180">
            <v>10500</v>
          </cell>
        </row>
        <row r="181">
          <cell r="B181">
            <v>44004500</v>
          </cell>
          <cell r="C181" t="str">
            <v>Perf. Bonus-Priyantha N-4246</v>
          </cell>
          <cell r="D181" t="str">
            <v>Ranga</v>
          </cell>
          <cell r="F181">
            <v>70250</v>
          </cell>
        </row>
        <row r="182">
          <cell r="B182">
            <v>44004550</v>
          </cell>
          <cell r="C182" t="str">
            <v>Perf. Bonus-Provision-Reversal</v>
          </cell>
          <cell r="D182" t="str">
            <v>Ranga</v>
          </cell>
          <cell r="F182">
            <v>300000</v>
          </cell>
        </row>
        <row r="183">
          <cell r="B183">
            <v>44004600</v>
          </cell>
          <cell r="C183" t="str">
            <v>Perf. Bonus-S Dissanayake-4286</v>
          </cell>
          <cell r="D183" t="str">
            <v>Ranga</v>
          </cell>
          <cell r="F183">
            <v>0</v>
          </cell>
        </row>
        <row r="184">
          <cell r="B184">
            <v>44004650</v>
          </cell>
          <cell r="C184" t="str">
            <v>Perf. Bonus-S Palliyaguru-2747</v>
          </cell>
          <cell r="D184" t="str">
            <v>Ranga</v>
          </cell>
          <cell r="F184">
            <v>19500</v>
          </cell>
        </row>
        <row r="185">
          <cell r="B185">
            <v>44004700</v>
          </cell>
          <cell r="C185" t="str">
            <v>Perf. Bonus-Sales-Distributors</v>
          </cell>
          <cell r="D185" t="str">
            <v>Ranga</v>
          </cell>
          <cell r="F185">
            <v>0</v>
          </cell>
        </row>
        <row r="186">
          <cell r="B186">
            <v>44004850</v>
          </cell>
          <cell r="C186" t="str">
            <v>Perf. Bonus-Sanjeewa Dayasiri-3639</v>
          </cell>
          <cell r="D186" t="str">
            <v>Ranga</v>
          </cell>
          <cell r="F186">
            <v>0</v>
          </cell>
        </row>
        <row r="187">
          <cell r="B187">
            <v>44004851</v>
          </cell>
          <cell r="C187" t="str">
            <v>Perf. Bonus-Nishantha Fernando-4708</v>
          </cell>
          <cell r="D187" t="str">
            <v>Ranga</v>
          </cell>
          <cell r="F187">
            <v>14250</v>
          </cell>
        </row>
        <row r="188">
          <cell r="B188">
            <v>44004852</v>
          </cell>
          <cell r="C188" t="str">
            <v>Perf. Bonus-H Ranga Kumara-4687</v>
          </cell>
          <cell r="D188" t="str">
            <v>Ranga</v>
          </cell>
          <cell r="F188">
            <v>30250</v>
          </cell>
        </row>
        <row r="189">
          <cell r="B189">
            <v>44004853</v>
          </cell>
          <cell r="C189" t="str">
            <v>Perf. Bonus-D A Devadasan</v>
          </cell>
          <cell r="D189" t="str">
            <v>Ranga</v>
          </cell>
          <cell r="F189">
            <v>4000</v>
          </cell>
        </row>
        <row r="190">
          <cell r="B190">
            <v>44004854</v>
          </cell>
          <cell r="C190" t="str">
            <v>Perf. Bonus-Teran J Carim-4779</v>
          </cell>
          <cell r="D190" t="str">
            <v>Ranga</v>
          </cell>
          <cell r="F190">
            <v>19500</v>
          </cell>
        </row>
        <row r="191">
          <cell r="B191">
            <v>44004855</v>
          </cell>
          <cell r="C191" t="str">
            <v>Perf. Bonus-D Ravindra Dissanayake-4777</v>
          </cell>
          <cell r="D191" t="str">
            <v>Ranga</v>
          </cell>
          <cell r="F191">
            <v>19000</v>
          </cell>
        </row>
        <row r="192">
          <cell r="B192">
            <v>44004856</v>
          </cell>
          <cell r="C192" t="str">
            <v>Perf. Bonus-G A Niranjan Perera-4778</v>
          </cell>
          <cell r="D192" t="str">
            <v>Ranga</v>
          </cell>
          <cell r="F192">
            <v>4500</v>
          </cell>
        </row>
        <row r="193">
          <cell r="B193">
            <v>44004857</v>
          </cell>
          <cell r="C193" t="str">
            <v>Perf. Bonus-Charitha Gayan Rangana-4688</v>
          </cell>
          <cell r="D193" t="str">
            <v>Ranga</v>
          </cell>
          <cell r="F193">
            <v>30750</v>
          </cell>
        </row>
        <row r="194">
          <cell r="B194">
            <v>44004858</v>
          </cell>
          <cell r="C194" t="str">
            <v>Perf. Bonus-Sunanda Abeyasinghe-4721</v>
          </cell>
          <cell r="D194" t="str">
            <v>Ranga</v>
          </cell>
          <cell r="F194">
            <v>11750</v>
          </cell>
        </row>
        <row r="195">
          <cell r="B195">
            <v>44004859</v>
          </cell>
          <cell r="C195" t="str">
            <v>Perf. Bonus-Janaka Niroshantha-4692</v>
          </cell>
          <cell r="D195" t="str">
            <v>Ranga</v>
          </cell>
          <cell r="F195">
            <v>28250</v>
          </cell>
        </row>
        <row r="196">
          <cell r="B196">
            <v>44004860</v>
          </cell>
          <cell r="C196" t="str">
            <v>Perf. Bonus-Mohomed Ishaque-4776</v>
          </cell>
          <cell r="D196" t="str">
            <v>Ranga</v>
          </cell>
          <cell r="F196">
            <v>11250</v>
          </cell>
        </row>
        <row r="197">
          <cell r="B197">
            <v>44004861</v>
          </cell>
          <cell r="C197" t="str">
            <v>Perf. Bonus-W Bandara Abeyarathna-4775</v>
          </cell>
          <cell r="D197" t="str">
            <v>Ranga</v>
          </cell>
          <cell r="F197">
            <v>29250</v>
          </cell>
        </row>
        <row r="198">
          <cell r="B198">
            <v>44004862</v>
          </cell>
          <cell r="C198" t="str">
            <v>Perf. Bonus-S A Kugatharshan-4747</v>
          </cell>
          <cell r="D198" t="str">
            <v>Ranga</v>
          </cell>
          <cell r="F198">
            <v>16500</v>
          </cell>
        </row>
        <row r="199">
          <cell r="B199">
            <v>44004863</v>
          </cell>
          <cell r="C199" t="str">
            <v>Perf. Bonus-J M H Jayasekara-2722</v>
          </cell>
          <cell r="D199" t="str">
            <v>Ranga</v>
          </cell>
          <cell r="F199">
            <v>27100</v>
          </cell>
        </row>
        <row r="200">
          <cell r="B200">
            <v>44005000</v>
          </cell>
          <cell r="C200" t="str">
            <v>Perf. Bonus-T Thilakarajh-4287</v>
          </cell>
          <cell r="D200" t="str">
            <v>Ranga</v>
          </cell>
          <cell r="F200">
            <v>0</v>
          </cell>
        </row>
        <row r="201">
          <cell r="B201">
            <v>44011776</v>
          </cell>
          <cell r="C201" t="str">
            <v>Perf. Bonus-Nishantha Fernando-4708</v>
          </cell>
          <cell r="D201" t="str">
            <v>Ranga</v>
          </cell>
          <cell r="F201">
            <v>0</v>
          </cell>
        </row>
        <row r="202">
          <cell r="B202">
            <v>44014101</v>
          </cell>
          <cell r="C202" t="str">
            <v>Tour Exp-New Recruitments</v>
          </cell>
          <cell r="D202" t="str">
            <v>Ranga</v>
          </cell>
          <cell r="F202">
            <v>-61672</v>
          </cell>
        </row>
        <row r="203">
          <cell r="B203">
            <v>44014102</v>
          </cell>
          <cell r="C203" t="str">
            <v>Tour Exp-Other-Resign Field Staff</v>
          </cell>
          <cell r="D203" t="str">
            <v>Ranga</v>
          </cell>
          <cell r="F203">
            <v>624047.71</v>
          </cell>
        </row>
        <row r="204">
          <cell r="B204">
            <v>44014125</v>
          </cell>
          <cell r="C204" t="str">
            <v>Tour Exp-Manjula Priyadarshana-4617</v>
          </cell>
          <cell r="D204" t="str">
            <v>Ranga</v>
          </cell>
          <cell r="F204">
            <v>-94945</v>
          </cell>
        </row>
        <row r="205">
          <cell r="B205">
            <v>44014150</v>
          </cell>
          <cell r="C205" t="str">
            <v>Tour Exp-Asela Jayasinghe-2796</v>
          </cell>
          <cell r="D205" t="str">
            <v>Ranga</v>
          </cell>
          <cell r="F205">
            <v>72145.600000000006</v>
          </cell>
        </row>
        <row r="206">
          <cell r="B206">
            <v>44014175</v>
          </cell>
          <cell r="C206" t="str">
            <v>Tour Exp-Hasitha Perera-4616</v>
          </cell>
          <cell r="D206" t="str">
            <v>Ranga</v>
          </cell>
          <cell r="F206">
            <v>99774</v>
          </cell>
        </row>
        <row r="207">
          <cell r="B207">
            <v>44014200</v>
          </cell>
          <cell r="C207" t="str">
            <v>Tour Exp-Asitha Kumarage-4116</v>
          </cell>
          <cell r="D207" t="str">
            <v>Ranga</v>
          </cell>
          <cell r="F207">
            <v>143494.25</v>
          </cell>
        </row>
        <row r="208">
          <cell r="B208">
            <v>44014350</v>
          </cell>
          <cell r="C208" t="str">
            <v>Tour Exp-Chandana Maddumage-3786</v>
          </cell>
          <cell r="D208" t="str">
            <v>Ranga</v>
          </cell>
          <cell r="F208">
            <v>58658.35</v>
          </cell>
        </row>
        <row r="209">
          <cell r="B209">
            <v>44014400</v>
          </cell>
          <cell r="C209" t="str">
            <v>Tour Exp-D A S S K Sudarshana-4153</v>
          </cell>
          <cell r="D209" t="str">
            <v>Ranga</v>
          </cell>
          <cell r="F209">
            <v>196846</v>
          </cell>
        </row>
        <row r="210">
          <cell r="B210">
            <v>44014450</v>
          </cell>
          <cell r="C210" t="str">
            <v>Tour Exp-Dassanayake D N K N-4049</v>
          </cell>
          <cell r="D210" t="str">
            <v>Ranga</v>
          </cell>
          <cell r="F210">
            <v>-76524.5</v>
          </cell>
        </row>
        <row r="211">
          <cell r="B211">
            <v>44014500</v>
          </cell>
          <cell r="C211" t="str">
            <v>Tour Exp-E G P U Kumara-4018</v>
          </cell>
          <cell r="D211" t="str">
            <v>Ranga</v>
          </cell>
          <cell r="F211">
            <v>259007.8</v>
          </cell>
        </row>
        <row r="212">
          <cell r="B212">
            <v>44014550</v>
          </cell>
          <cell r="C212" t="str">
            <v>Tour Exp-Enrico Cortling-4419</v>
          </cell>
          <cell r="D212" t="str">
            <v>Ranga</v>
          </cell>
          <cell r="F212">
            <v>86112.7</v>
          </cell>
        </row>
        <row r="213">
          <cell r="B213">
            <v>44021650</v>
          </cell>
          <cell r="C213" t="str">
            <v>Tour Exp-Gayan Edirisinghe-4302</v>
          </cell>
          <cell r="D213" t="str">
            <v>Ranga</v>
          </cell>
          <cell r="F213">
            <v>198731</v>
          </cell>
        </row>
        <row r="214">
          <cell r="B214">
            <v>44021700</v>
          </cell>
          <cell r="C214" t="str">
            <v>Tour Exp-Heenkenda Y Damith B-4275</v>
          </cell>
          <cell r="D214" t="str">
            <v>Ranga</v>
          </cell>
          <cell r="F214">
            <v>83861.5</v>
          </cell>
        </row>
        <row r="215">
          <cell r="B215">
            <v>44021750</v>
          </cell>
          <cell r="C215" t="str">
            <v>Tour Exp-Hirantha Hiniduma-3983</v>
          </cell>
          <cell r="D215" t="str">
            <v>Ranga</v>
          </cell>
          <cell r="F215">
            <v>244034.8</v>
          </cell>
        </row>
        <row r="216">
          <cell r="B216">
            <v>44021800</v>
          </cell>
          <cell r="C216" t="str">
            <v>Tour Exp-Indika Senarathne-3081</v>
          </cell>
          <cell r="D216" t="str">
            <v>Ranga</v>
          </cell>
          <cell r="F216">
            <v>192722</v>
          </cell>
        </row>
        <row r="217">
          <cell r="B217">
            <v>44021850</v>
          </cell>
          <cell r="C217" t="str">
            <v>Tour Exp-Kapila Samarakoon-3824</v>
          </cell>
          <cell r="D217" t="str">
            <v>Ranga</v>
          </cell>
          <cell r="F217">
            <v>136268</v>
          </cell>
        </row>
        <row r="218">
          <cell r="B218">
            <v>44021900</v>
          </cell>
          <cell r="C218" t="str">
            <v>Tour Exp-Kushan Senavirathne-3979</v>
          </cell>
          <cell r="D218" t="str">
            <v>Ranga</v>
          </cell>
          <cell r="F218">
            <v>145515</v>
          </cell>
        </row>
        <row r="219">
          <cell r="B219">
            <v>44021950</v>
          </cell>
          <cell r="C219" t="str">
            <v>Tour Exp-M Amarasuriya-4205</v>
          </cell>
          <cell r="D219" t="str">
            <v>Ranga</v>
          </cell>
          <cell r="F219">
            <v>59739.15</v>
          </cell>
        </row>
        <row r="220">
          <cell r="B220">
            <v>44022000</v>
          </cell>
          <cell r="C220" t="str">
            <v>Tour Exp-Maduka Abhayaratne-3823</v>
          </cell>
          <cell r="D220" t="str">
            <v>Ranga</v>
          </cell>
          <cell r="F220">
            <v>200335.75</v>
          </cell>
        </row>
        <row r="221">
          <cell r="B221">
            <v>44022150</v>
          </cell>
          <cell r="C221" t="str">
            <v>Tour Exp-N L Jayathunga-4219</v>
          </cell>
          <cell r="D221" t="str">
            <v>Ranga</v>
          </cell>
          <cell r="F221">
            <v>12695.6</v>
          </cell>
        </row>
        <row r="222">
          <cell r="B222">
            <v>44022200</v>
          </cell>
          <cell r="C222" t="str">
            <v>Tour Exp-Nalin Fedrick-3642</v>
          </cell>
          <cell r="D222" t="str">
            <v>Ranga</v>
          </cell>
          <cell r="F222">
            <v>101185.3</v>
          </cell>
        </row>
        <row r="223">
          <cell r="B223">
            <v>44022210</v>
          </cell>
          <cell r="C223" t="str">
            <v>Tour Exp-Nishantha Fernando-4708</v>
          </cell>
          <cell r="D223" t="str">
            <v>Ranga</v>
          </cell>
          <cell r="F223">
            <v>12025</v>
          </cell>
        </row>
        <row r="224">
          <cell r="B224">
            <v>44022211</v>
          </cell>
          <cell r="C224" t="str">
            <v>Tour Exp-J M H Ranga Kumara-4687</v>
          </cell>
          <cell r="D224" t="str">
            <v>Ranga</v>
          </cell>
          <cell r="F224">
            <v>30400</v>
          </cell>
        </row>
        <row r="225">
          <cell r="B225">
            <v>44022212</v>
          </cell>
          <cell r="C225" t="str">
            <v>Tour Exp-D A Devadasan-4690</v>
          </cell>
          <cell r="D225" t="str">
            <v>Ranga</v>
          </cell>
          <cell r="F225">
            <v>37938</v>
          </cell>
        </row>
        <row r="226">
          <cell r="B226">
            <v>44022213</v>
          </cell>
          <cell r="C226" t="str">
            <v>Tour Exp-D Ravindra Dissanayake-4777</v>
          </cell>
          <cell r="D226" t="str">
            <v>Ranga</v>
          </cell>
          <cell r="F226">
            <v>47097.5</v>
          </cell>
        </row>
        <row r="227">
          <cell r="B227">
            <v>44022214</v>
          </cell>
          <cell r="C227" t="str">
            <v>Tour Exp-G A Niranjan Perera-4778</v>
          </cell>
          <cell r="D227" t="str">
            <v>Ranga</v>
          </cell>
          <cell r="F227">
            <v>35380.5</v>
          </cell>
        </row>
        <row r="228">
          <cell r="B228">
            <v>44022215</v>
          </cell>
          <cell r="C228" t="str">
            <v>Tour Exp-Charitha Gayan Rangana-4688</v>
          </cell>
          <cell r="D228" t="str">
            <v>Ranga</v>
          </cell>
          <cell r="F228">
            <v>29508</v>
          </cell>
        </row>
        <row r="229">
          <cell r="B229">
            <v>44022216</v>
          </cell>
          <cell r="C229" t="str">
            <v>Tour Exp-Sunanda Abeyasinghe-4721</v>
          </cell>
          <cell r="D229" t="str">
            <v>Ranga</v>
          </cell>
          <cell r="F229">
            <v>30700</v>
          </cell>
        </row>
        <row r="230">
          <cell r="B230">
            <v>44022217</v>
          </cell>
          <cell r="C230" t="str">
            <v>Tour Exp-Janaka Niroshantha-4692</v>
          </cell>
          <cell r="D230" t="str">
            <v>Ranga</v>
          </cell>
          <cell r="F230">
            <v>18717</v>
          </cell>
        </row>
        <row r="231">
          <cell r="B231">
            <v>44022218</v>
          </cell>
          <cell r="C231" t="str">
            <v>Tour Exp-Teran J Carim-4779</v>
          </cell>
          <cell r="D231" t="str">
            <v>Ranga</v>
          </cell>
          <cell r="F231">
            <v>29034</v>
          </cell>
        </row>
        <row r="232">
          <cell r="B232">
            <v>44022219</v>
          </cell>
          <cell r="C232" t="str">
            <v>Tour Exp-Mohomed Ishaque-4776</v>
          </cell>
          <cell r="D232" t="str">
            <v>Ranga</v>
          </cell>
          <cell r="F232">
            <v>34757</v>
          </cell>
        </row>
        <row r="233">
          <cell r="B233">
            <v>44022220</v>
          </cell>
          <cell r="C233" t="str">
            <v>Tour Exp-Abeyarathna</v>
          </cell>
          <cell r="D233" t="str">
            <v>Ranga</v>
          </cell>
          <cell r="F233">
            <v>16368</v>
          </cell>
        </row>
        <row r="234">
          <cell r="B234">
            <v>44022221</v>
          </cell>
          <cell r="C234" t="str">
            <v>Tour Exp-S A Kugatharshan-4747</v>
          </cell>
          <cell r="D234" t="str">
            <v>Ranga</v>
          </cell>
          <cell r="F234">
            <v>19765</v>
          </cell>
        </row>
        <row r="235">
          <cell r="B235">
            <v>44022222</v>
          </cell>
          <cell r="C235" t="str">
            <v>Tour Exp-J M H Jayasekara-2722</v>
          </cell>
          <cell r="D235" t="str">
            <v>Ranga</v>
          </cell>
          <cell r="F235">
            <v>83258</v>
          </cell>
        </row>
        <row r="236">
          <cell r="B236">
            <v>44022250</v>
          </cell>
          <cell r="C236" t="str">
            <v>Tour Exp-Nimal Chandrasena-3185</v>
          </cell>
          <cell r="D236" t="str">
            <v>Ranga</v>
          </cell>
          <cell r="F236">
            <v>415359</v>
          </cell>
        </row>
        <row r="237">
          <cell r="B237">
            <v>44022300</v>
          </cell>
          <cell r="C237" t="str">
            <v>Tour Exp-Perera H-4209</v>
          </cell>
          <cell r="D237" t="str">
            <v>Ranga</v>
          </cell>
          <cell r="F237">
            <v>51928.6</v>
          </cell>
        </row>
        <row r="238">
          <cell r="B238">
            <v>44022400</v>
          </cell>
          <cell r="C238" t="str">
            <v>Tour Exp-Priyantha N-4246</v>
          </cell>
          <cell r="D238" t="str">
            <v>Ranga</v>
          </cell>
          <cell r="F238">
            <v>107363</v>
          </cell>
        </row>
        <row r="239">
          <cell r="B239">
            <v>44022450</v>
          </cell>
          <cell r="C239" t="str">
            <v>Tour Exp-Provision-Reversal</v>
          </cell>
          <cell r="D239" t="str">
            <v>Ranga</v>
          </cell>
          <cell r="F239">
            <v>440000</v>
          </cell>
        </row>
        <row r="240">
          <cell r="B240">
            <v>44022500</v>
          </cell>
          <cell r="C240" t="str">
            <v>Tour Exp-S Dissanayake-4286</v>
          </cell>
          <cell r="D240" t="str">
            <v>Ranga</v>
          </cell>
          <cell r="F240">
            <v>59726.5</v>
          </cell>
        </row>
        <row r="241">
          <cell r="B241">
            <v>44022550</v>
          </cell>
          <cell r="C241" t="str">
            <v>Tour Exp-S Palliyaguru-2747</v>
          </cell>
          <cell r="D241" t="str">
            <v>Ranga</v>
          </cell>
          <cell r="F241">
            <v>155449.25</v>
          </cell>
        </row>
        <row r="242">
          <cell r="B242">
            <v>44022600</v>
          </cell>
          <cell r="C242" t="str">
            <v>Tour Exp-Sales-Distributors</v>
          </cell>
          <cell r="D242" t="str">
            <v>Ranga</v>
          </cell>
          <cell r="F242">
            <v>0</v>
          </cell>
        </row>
        <row r="243">
          <cell r="B243">
            <v>44022750</v>
          </cell>
          <cell r="C243" t="str">
            <v>Tour Exp-Sanjeewa Dayasiri-3639</v>
          </cell>
          <cell r="D243" t="str">
            <v>Ranga</v>
          </cell>
          <cell r="F243">
            <v>163797.79999999999</v>
          </cell>
        </row>
        <row r="244">
          <cell r="B244">
            <v>44022900</v>
          </cell>
          <cell r="C244" t="str">
            <v>Tour Exp-T Thilakarajh-4287</v>
          </cell>
          <cell r="D244" t="str">
            <v>Ranga</v>
          </cell>
          <cell r="F244">
            <v>46271</v>
          </cell>
        </row>
        <row r="245">
          <cell r="B245">
            <v>44030260</v>
          </cell>
          <cell r="C245" t="str">
            <v>Transport Expenses</v>
          </cell>
          <cell r="D245" t="str">
            <v>Ranga</v>
          </cell>
          <cell r="F245">
            <v>5063822</v>
          </cell>
        </row>
        <row r="246">
          <cell r="B246">
            <v>44030270</v>
          </cell>
          <cell r="C246" t="str">
            <v>Foreign Training</v>
          </cell>
          <cell r="D246" t="str">
            <v>Manoj</v>
          </cell>
          <cell r="E246" t="str">
            <v>P</v>
          </cell>
          <cell r="F246">
            <v>0</v>
          </cell>
        </row>
        <row r="247">
          <cell r="B247">
            <v>44030310</v>
          </cell>
          <cell r="C247" t="str">
            <v>Product Registration</v>
          </cell>
          <cell r="D247" t="str">
            <v>Manoj</v>
          </cell>
          <cell r="F247">
            <v>75740</v>
          </cell>
        </row>
        <row r="248">
          <cell r="B248">
            <v>44030320</v>
          </cell>
          <cell r="C248" t="str">
            <v>Product Licence</v>
          </cell>
          <cell r="D248" t="str">
            <v>Manoj</v>
          </cell>
          <cell r="F248">
            <v>0</v>
          </cell>
        </row>
        <row r="249">
          <cell r="B249">
            <v>44030330</v>
          </cell>
          <cell r="C249" t="str">
            <v>Tender Expenses</v>
          </cell>
          <cell r="D249" t="str">
            <v>Manoj</v>
          </cell>
          <cell r="F249">
            <v>3000</v>
          </cell>
        </row>
        <row r="250">
          <cell r="B250">
            <v>44030350</v>
          </cell>
          <cell r="C250" t="str">
            <v>Courier Charges</v>
          </cell>
          <cell r="D250" t="str">
            <v>Manoj</v>
          </cell>
          <cell r="F250">
            <v>19020.349999999999</v>
          </cell>
        </row>
        <row r="251">
          <cell r="B251">
            <v>44030500</v>
          </cell>
          <cell r="C251" t="str">
            <v>Veh Maintenance</v>
          </cell>
          <cell r="D251" t="str">
            <v>Manoj</v>
          </cell>
          <cell r="F251">
            <v>57455.47</v>
          </cell>
        </row>
        <row r="252">
          <cell r="B252">
            <v>44030550</v>
          </cell>
          <cell r="C252" t="str">
            <v>Motor Vehicle Expenses - Insurance</v>
          </cell>
          <cell r="D252" t="str">
            <v>Manoj</v>
          </cell>
          <cell r="F252">
            <v>13644.64</v>
          </cell>
        </row>
        <row r="253">
          <cell r="B253">
            <v>53000050</v>
          </cell>
          <cell r="C253" t="str">
            <v>Bank Loan Interest</v>
          </cell>
          <cell r="D253" t="str">
            <v>Upendra</v>
          </cell>
          <cell r="E253" t="str">
            <v>P</v>
          </cell>
          <cell r="F253">
            <v>291705.34000000003</v>
          </cell>
        </row>
        <row r="254">
          <cell r="B254">
            <v>53000100</v>
          </cell>
          <cell r="C254" t="str">
            <v>Import Loan Interest</v>
          </cell>
          <cell r="D254" t="str">
            <v>Upendra</v>
          </cell>
          <cell r="E254" t="str">
            <v>P</v>
          </cell>
          <cell r="F254">
            <v>726064.18</v>
          </cell>
        </row>
        <row r="255">
          <cell r="B255">
            <v>53000150</v>
          </cell>
          <cell r="C255" t="str">
            <v>Lease Interest</v>
          </cell>
          <cell r="E255" t="str">
            <v>P</v>
          </cell>
          <cell r="F255">
            <v>753.13</v>
          </cell>
        </row>
        <row r="256">
          <cell r="B256">
            <v>53000200</v>
          </cell>
          <cell r="C256" t="str">
            <v>NDB Loan Interest</v>
          </cell>
          <cell r="D256" t="str">
            <v>Upendra</v>
          </cell>
          <cell r="E256" t="str">
            <v>P</v>
          </cell>
          <cell r="F256">
            <v>127916.67</v>
          </cell>
        </row>
        <row r="257">
          <cell r="B257">
            <v>53000250</v>
          </cell>
          <cell r="C257" t="str">
            <v>O/D Interest</v>
          </cell>
          <cell r="D257" t="str">
            <v>Upendra</v>
          </cell>
          <cell r="E257" t="str">
            <v>P</v>
          </cell>
          <cell r="F257">
            <v>22000.81</v>
          </cell>
        </row>
        <row r="258">
          <cell r="B258">
            <v>53000400</v>
          </cell>
          <cell r="C258" t="str">
            <v>Intercompany Interest</v>
          </cell>
          <cell r="D258" t="str">
            <v>Upendra</v>
          </cell>
          <cell r="E258" t="str">
            <v>P</v>
          </cell>
          <cell r="F258">
            <v>5360686.88</v>
          </cell>
        </row>
        <row r="259">
          <cell r="B259">
            <v>53000450</v>
          </cell>
          <cell r="C259" t="str">
            <v>Interest Expenses - Others</v>
          </cell>
          <cell r="D259" t="str">
            <v>Upendra</v>
          </cell>
          <cell r="E259" t="str">
            <v>P</v>
          </cell>
          <cell r="F259">
            <v>0</v>
          </cell>
        </row>
        <row r="260">
          <cell r="F260">
            <v>21591985.060000002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EVA"/>
      <sheetName val="PAT"/>
      <sheetName val="Budget P &amp; L "/>
      <sheetName val="Actual P &amp; L"/>
      <sheetName val="Hurdle Rate Calculation"/>
      <sheetName val="Data for Graph"/>
    </sheetNames>
    <sheetDataSet>
      <sheetData sheetId="0"/>
      <sheetData sheetId="1"/>
      <sheetData sheetId="2"/>
      <sheetData sheetId="3"/>
      <sheetData sheetId="4">
        <row r="28">
          <cell r="AZ28">
            <v>4.8675505653430484E-3</v>
          </cell>
        </row>
      </sheetData>
      <sheetData sheetId="5"/>
      <sheetData sheetId="6"/>
      <sheetData sheetId="7"/>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ntents-IFI"/>
      <sheetName val="Contents-MAS"/>
      <sheetName val="Contents-TIO"/>
      <sheetName val="Contents-MAST"/>
      <sheetName val="Working"/>
      <sheetName val="Exec Summary"/>
      <sheetName val="Backlog Data"/>
      <sheetName val="Profitability"/>
      <sheetName val="Summary"/>
      <sheetName val="PL($)"/>
      <sheetName val="NOA Mth($)"/>
      <sheetName val="PL (Rs)"/>
      <sheetName val="NOA Mth(Rs)"/>
      <sheetName val="Cashflow(Rs)"/>
      <sheetName val="Cashflow ($)"/>
      <sheetName val="Balance Sheet"/>
      <sheetName val="Balance Sheet ($)"/>
      <sheetName val="Backlog"/>
      <sheetName val="Projections($)"/>
      <sheetName val="Proj-NOA($)"/>
      <sheetName val="Projections (Rs)"/>
      <sheetName val="Proj-NOA (Rs)"/>
      <sheetName val="Information"/>
      <sheetName val="PI"/>
      <sheetName val="Emp Costs"/>
      <sheetName val="Fixed Assets"/>
      <sheetName val="Techdata"/>
      <sheetName val="Stocks&amp; Receivebles"/>
      <sheetName val="Loans"/>
      <sheetName val="Profit Rec"/>
      <sheetName val="OH Breakup"/>
      <sheetName val="Article Month"/>
      <sheetName val="Article Cummulative"/>
      <sheetName val="Commentary-MAST"/>
      <sheetName val="Hyp Info"/>
      <sheetName val="Article"/>
      <sheetName val="Exec_Summary"/>
      <sheetName val="Backlog_Data"/>
      <sheetName val="NOA_Mth($)"/>
      <sheetName val="PL_(Rs)"/>
      <sheetName val="NOA_Mth(Rs)"/>
      <sheetName val="Cashflow_($)"/>
      <sheetName val="Balance_Sheet"/>
      <sheetName val="Balance_Sheet_($)"/>
      <sheetName val="Projections_(Rs)"/>
      <sheetName val="Proj-NOA_(Rs)"/>
      <sheetName val="Emp_Costs"/>
      <sheetName val="Fixed_Assets"/>
      <sheetName val="Stocks&amp;_Receivebles"/>
      <sheetName val="Profit_Rec"/>
      <sheetName val="OH_Breakup"/>
      <sheetName val="Article_Month"/>
      <sheetName val="Article_Cummulative"/>
      <sheetName val="Hyp_Info"/>
      <sheetName val="Exec_Summary1"/>
      <sheetName val="Backlog_Data1"/>
      <sheetName val="NOA_Mth($)1"/>
      <sheetName val="PL_(Rs)1"/>
      <sheetName val="NOA_Mth(Rs)1"/>
      <sheetName val="Cashflow_($)1"/>
      <sheetName val="Balance_Sheet1"/>
      <sheetName val="Balance_Sheet_($)1"/>
      <sheetName val="Projections_(Rs)1"/>
      <sheetName val="Proj-NOA_(Rs)1"/>
      <sheetName val="Emp_Costs1"/>
      <sheetName val="Fixed_Assets1"/>
      <sheetName val="Stocks&amp;_Receivebles1"/>
      <sheetName val="Profit_Rec1"/>
      <sheetName val="OH_Breakup1"/>
      <sheetName val="Article_Month1"/>
      <sheetName val="Article_Cummulative1"/>
      <sheetName val="Hyp_Info1"/>
      <sheetName val="Orders"/>
    </sheetNames>
    <sheetDataSet>
      <sheetData sheetId="0" refreshError="1"/>
      <sheetData sheetId="1" refreshError="1"/>
      <sheetData sheetId="2" refreshError="1"/>
      <sheetData sheetId="3" refreshError="1"/>
      <sheetData sheetId="4" refreshError="1"/>
      <sheetData sheetId="5" refreshError="1">
        <row r="6">
          <cell r="B6" t="str">
            <v>February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0 09 04"/>
      <sheetName val="31 10 04 dOWN"/>
      <sheetName val="Age Debt 30 09 04"/>
      <sheetName val="Age Analysis - New"/>
      <sheetName val="HC-Out"/>
      <sheetName val="Exposue"/>
      <sheetName val="Exposure-2"/>
    </sheetNames>
    <sheetDataSet>
      <sheetData sheetId="0" refreshError="1">
        <row r="1">
          <cell r="A1" t="str">
            <v>HEMAS HEALTHCARE (PVT) Ltd.</v>
          </cell>
        </row>
        <row r="2">
          <cell r="A2" t="str">
            <v>Debtors age analysis as at 30.09.2004.</v>
          </cell>
        </row>
        <row r="3">
          <cell r="A3" t="str">
            <v>A/C</v>
          </cell>
          <cell r="B3" t="str">
            <v>Customer</v>
          </cell>
          <cell r="C3" t="str">
            <v>Less Than</v>
          </cell>
          <cell r="D3" t="str">
            <v>38 - 45</v>
          </cell>
          <cell r="E3" t="str">
            <v>46 - 60</v>
          </cell>
          <cell r="F3" t="str">
            <v>61 - 90</v>
          </cell>
          <cell r="G3" t="str">
            <v>91 - 120</v>
          </cell>
          <cell r="H3" t="str">
            <v>Grand</v>
          </cell>
        </row>
        <row r="4">
          <cell r="A4" t="str">
            <v>Code</v>
          </cell>
          <cell r="B4" t="str">
            <v>Name</v>
          </cell>
          <cell r="C4" t="str">
            <v>37 Days</v>
          </cell>
          <cell r="D4" t="str">
            <v>Days</v>
          </cell>
          <cell r="E4" t="str">
            <v>Days</v>
          </cell>
          <cell r="F4" t="str">
            <v>Days</v>
          </cell>
          <cell r="G4" t="str">
            <v>Days</v>
          </cell>
          <cell r="H4" t="str">
            <v>Total</v>
          </cell>
        </row>
        <row r="5">
          <cell r="H5" t="str">
            <v>Rs.</v>
          </cell>
        </row>
        <row r="6">
          <cell r="B6" t="str">
            <v>DISTRIBUTORS</v>
          </cell>
        </row>
        <row r="7">
          <cell r="A7" t="str">
            <v>DB001</v>
          </cell>
          <cell r="B7" t="str">
            <v>MAC Pharma (1)</v>
          </cell>
        </row>
        <row r="8">
          <cell r="A8" t="str">
            <v>DB002</v>
          </cell>
          <cell r="B8" t="str">
            <v>Central Distributors</v>
          </cell>
          <cell r="C8">
            <v>2812141.34</v>
          </cell>
          <cell r="D8">
            <v>1015278.6800000002</v>
          </cell>
          <cell r="E8">
            <v>404559.84</v>
          </cell>
          <cell r="F8">
            <v>1020581.72</v>
          </cell>
          <cell r="G8">
            <v>0</v>
          </cell>
          <cell r="H8">
            <v>5252561.58</v>
          </cell>
        </row>
        <row r="9">
          <cell r="A9" t="str">
            <v>DB003</v>
          </cell>
          <cell r="B9" t="str">
            <v>MAC Pharma (2)</v>
          </cell>
          <cell r="C9">
            <v>0</v>
          </cell>
          <cell r="D9">
            <v>0</v>
          </cell>
          <cell r="E9">
            <v>0</v>
          </cell>
          <cell r="F9">
            <v>0</v>
          </cell>
          <cell r="G9">
            <v>0</v>
          </cell>
          <cell r="H9">
            <v>540741.56000000006</v>
          </cell>
        </row>
        <row r="10">
          <cell r="A10" t="str">
            <v>DB004</v>
          </cell>
          <cell r="B10" t="str">
            <v>MEG Trading (Pvt) Ltd.</v>
          </cell>
          <cell r="C10">
            <v>0</v>
          </cell>
          <cell r="D10">
            <v>0</v>
          </cell>
          <cell r="E10">
            <v>0</v>
          </cell>
          <cell r="F10">
            <v>0</v>
          </cell>
          <cell r="G10">
            <v>0</v>
          </cell>
          <cell r="H10">
            <v>-1837.71</v>
          </cell>
        </row>
        <row r="11">
          <cell r="A11" t="str">
            <v>DB005</v>
          </cell>
          <cell r="B11" t="str">
            <v>Nugegoda Chemists</v>
          </cell>
          <cell r="C11">
            <v>2505773.16</v>
          </cell>
          <cell r="D11">
            <v>697833.46</v>
          </cell>
          <cell r="E11">
            <v>485741.56999999995</v>
          </cell>
          <cell r="F11">
            <v>1772457.92</v>
          </cell>
          <cell r="G11">
            <v>694576</v>
          </cell>
          <cell r="H11">
            <v>6156382.1099999994</v>
          </cell>
        </row>
        <row r="12">
          <cell r="A12" t="str">
            <v>DB006</v>
          </cell>
          <cell r="B12" t="str">
            <v>Vijitha Pharmacy</v>
          </cell>
          <cell r="C12">
            <v>3623120.8900000006</v>
          </cell>
          <cell r="D12">
            <v>1262187.4000000001</v>
          </cell>
          <cell r="E12">
            <v>898515.3</v>
          </cell>
          <cell r="F12">
            <v>345983.13</v>
          </cell>
          <cell r="G12">
            <v>0</v>
          </cell>
          <cell r="H12">
            <v>6025647.7200000007</v>
          </cell>
        </row>
        <row r="13">
          <cell r="A13" t="str">
            <v>DB007</v>
          </cell>
          <cell r="B13" t="str">
            <v>Asoka Pharma</v>
          </cell>
          <cell r="C13">
            <v>3998429.7800000003</v>
          </cell>
          <cell r="D13">
            <v>1380161.8299999998</v>
          </cell>
          <cell r="E13">
            <v>0</v>
          </cell>
          <cell r="F13">
            <v>0</v>
          </cell>
          <cell r="G13">
            <v>0</v>
          </cell>
          <cell r="H13">
            <v>5378591.6100000003</v>
          </cell>
        </row>
        <row r="14">
          <cell r="A14" t="str">
            <v>DB008</v>
          </cell>
          <cell r="B14" t="str">
            <v>CHL Marketing</v>
          </cell>
          <cell r="C14">
            <v>3446541.44</v>
          </cell>
          <cell r="D14">
            <v>94753.8</v>
          </cell>
          <cell r="E14">
            <v>776520.44000000006</v>
          </cell>
          <cell r="F14">
            <v>3555960.24</v>
          </cell>
          <cell r="G14">
            <v>1085032.8</v>
          </cell>
          <cell r="H14">
            <v>8958808.7200000007</v>
          </cell>
        </row>
        <row r="15">
          <cell r="A15" t="str">
            <v>DB009</v>
          </cell>
          <cell r="B15" t="str">
            <v>A.L.Distributor(1)</v>
          </cell>
          <cell r="C15">
            <v>0</v>
          </cell>
          <cell r="D15">
            <v>0</v>
          </cell>
          <cell r="E15">
            <v>0</v>
          </cell>
          <cell r="F15">
            <v>-56173.21</v>
          </cell>
          <cell r="G15">
            <v>0</v>
          </cell>
          <cell r="H15">
            <v>-56173.21</v>
          </cell>
        </row>
        <row r="16">
          <cell r="A16" t="str">
            <v>DB010</v>
          </cell>
          <cell r="B16" t="str">
            <v>Noor Pharmaceuticals (Pvt) Ltd.</v>
          </cell>
          <cell r="C16">
            <v>0</v>
          </cell>
          <cell r="D16">
            <v>0</v>
          </cell>
          <cell r="E16">
            <v>0</v>
          </cell>
          <cell r="F16">
            <v>0</v>
          </cell>
          <cell r="G16">
            <v>0</v>
          </cell>
          <cell r="H16">
            <v>2853.72</v>
          </cell>
        </row>
        <row r="17">
          <cell r="A17" t="str">
            <v>DB011</v>
          </cell>
          <cell r="B17" t="str">
            <v>A.L.Distributor(2)</v>
          </cell>
          <cell r="H17">
            <v>0</v>
          </cell>
        </row>
        <row r="18">
          <cell r="A18" t="str">
            <v>DB012</v>
          </cell>
          <cell r="B18" t="str">
            <v>Rupa Versatile (Pvt) Ltd.</v>
          </cell>
          <cell r="C18">
            <v>736055.91</v>
          </cell>
          <cell r="D18">
            <v>177411.84000000003</v>
          </cell>
          <cell r="E18">
            <v>264651</v>
          </cell>
          <cell r="F18">
            <v>7555.73</v>
          </cell>
          <cell r="G18">
            <v>0</v>
          </cell>
          <cell r="H18">
            <v>1185674.48</v>
          </cell>
        </row>
        <row r="19">
          <cell r="A19" t="str">
            <v>DB013</v>
          </cell>
          <cell r="B19" t="str">
            <v>L.J.&amp; Sons,</v>
          </cell>
          <cell r="C19">
            <v>0</v>
          </cell>
          <cell r="D19">
            <v>0</v>
          </cell>
          <cell r="E19">
            <v>0</v>
          </cell>
          <cell r="F19">
            <v>0</v>
          </cell>
          <cell r="G19">
            <v>0</v>
          </cell>
          <cell r="H19">
            <v>-0.11</v>
          </cell>
        </row>
        <row r="20">
          <cell r="A20" t="str">
            <v>DB014</v>
          </cell>
          <cell r="B20" t="str">
            <v>New Eleans Marketing Service,</v>
          </cell>
          <cell r="C20">
            <v>0</v>
          </cell>
          <cell r="D20">
            <v>0</v>
          </cell>
          <cell r="E20">
            <v>0</v>
          </cell>
          <cell r="F20">
            <v>0</v>
          </cell>
          <cell r="G20">
            <v>0</v>
          </cell>
          <cell r="H20">
            <v>43869.599999999999</v>
          </cell>
        </row>
        <row r="21">
          <cell r="A21" t="str">
            <v>DB015</v>
          </cell>
          <cell r="B21" t="str">
            <v>Friendlies Drugs</v>
          </cell>
          <cell r="C21">
            <v>0</v>
          </cell>
          <cell r="D21">
            <v>0</v>
          </cell>
          <cell r="E21">
            <v>0</v>
          </cell>
          <cell r="F21">
            <v>0</v>
          </cell>
          <cell r="G21">
            <v>-16191.98</v>
          </cell>
          <cell r="H21">
            <v>-16191.98</v>
          </cell>
        </row>
        <row r="22">
          <cell r="A22" t="str">
            <v>DB016</v>
          </cell>
          <cell r="B22" t="str">
            <v>Siri Katha Pharmacy</v>
          </cell>
          <cell r="C22">
            <v>3321339.5700000003</v>
          </cell>
          <cell r="D22">
            <v>383487.31000000011</v>
          </cell>
          <cell r="E22">
            <v>461782.52</v>
          </cell>
          <cell r="F22">
            <v>531451.90999999992</v>
          </cell>
          <cell r="G22">
            <v>0.4</v>
          </cell>
          <cell r="H22">
            <v>4714175.84</v>
          </cell>
        </row>
        <row r="23">
          <cell r="A23" t="str">
            <v>DB017</v>
          </cell>
          <cell r="B23" t="str">
            <v>Mawarani Distributors,</v>
          </cell>
          <cell r="C23">
            <v>3097316.1700000004</v>
          </cell>
          <cell r="D23">
            <v>461884.71999999986</v>
          </cell>
          <cell r="E23">
            <v>972751.60999999987</v>
          </cell>
          <cell r="F23">
            <v>1627577.66</v>
          </cell>
          <cell r="G23">
            <v>-70865.239999999991</v>
          </cell>
          <cell r="H23">
            <v>5997425.2599999998</v>
          </cell>
        </row>
        <row r="24">
          <cell r="A24" t="str">
            <v>DB018</v>
          </cell>
          <cell r="B24" t="str">
            <v>S &amp; D Agencies,</v>
          </cell>
          <cell r="C24">
            <v>1999601.3699999999</v>
          </cell>
          <cell r="D24">
            <v>341520.51</v>
          </cell>
          <cell r="E24">
            <v>475320.24</v>
          </cell>
          <cell r="F24">
            <v>0.02</v>
          </cell>
          <cell r="G24">
            <v>719917.90999999992</v>
          </cell>
          <cell r="H24">
            <v>3536360.05</v>
          </cell>
        </row>
        <row r="25">
          <cell r="A25" t="str">
            <v>DB019</v>
          </cell>
          <cell r="B25" t="str">
            <v>Glenic Distributors,</v>
          </cell>
          <cell r="C25">
            <v>2661380.69</v>
          </cell>
          <cell r="D25">
            <v>257512.64999999997</v>
          </cell>
          <cell r="E25">
            <v>1719042.02</v>
          </cell>
          <cell r="F25">
            <v>3239640.5999999996</v>
          </cell>
          <cell r="G25">
            <v>1377674.13</v>
          </cell>
          <cell r="H25">
            <v>9255250.0899999999</v>
          </cell>
        </row>
        <row r="26">
          <cell r="A26" t="str">
            <v>DB020</v>
          </cell>
          <cell r="B26" t="str">
            <v>Medicare</v>
          </cell>
          <cell r="C26">
            <v>3398335.0300000003</v>
          </cell>
          <cell r="D26">
            <v>325177.56</v>
          </cell>
          <cell r="E26">
            <v>502056</v>
          </cell>
          <cell r="F26">
            <v>381715.43</v>
          </cell>
          <cell r="G26">
            <v>0</v>
          </cell>
          <cell r="H26">
            <v>4607284.0199999996</v>
          </cell>
        </row>
        <row r="28">
          <cell r="B28" t="str">
            <v>Total for Distributors</v>
          </cell>
          <cell r="C28">
            <v>31600035.350000005</v>
          </cell>
          <cell r="D28">
            <v>6397209.7599999998</v>
          </cell>
          <cell r="E28">
            <v>6960940.5399999991</v>
          </cell>
          <cell r="F28">
            <v>12426751.149999999</v>
          </cell>
          <cell r="G28">
            <v>3790144.0199999996</v>
          </cell>
          <cell r="H28">
            <v>61581423.349999994</v>
          </cell>
        </row>
        <row r="30">
          <cell r="B30" t="str">
            <v>HOSPITALS</v>
          </cell>
        </row>
        <row r="31">
          <cell r="A31" t="str">
            <v>DH001</v>
          </cell>
          <cell r="B31" t="str">
            <v>Neptune Hospital</v>
          </cell>
          <cell r="H31">
            <v>0</v>
          </cell>
        </row>
        <row r="32">
          <cell r="A32" t="str">
            <v>DH002</v>
          </cell>
          <cell r="B32" t="str">
            <v>Nawaloka Hospital (Pvt) Ltd.</v>
          </cell>
          <cell r="C32">
            <v>0</v>
          </cell>
          <cell r="D32">
            <v>0</v>
          </cell>
          <cell r="E32">
            <v>0</v>
          </cell>
          <cell r="F32">
            <v>2700</v>
          </cell>
          <cell r="G32">
            <v>0</v>
          </cell>
          <cell r="H32">
            <v>2700</v>
          </cell>
        </row>
        <row r="33">
          <cell r="A33" t="str">
            <v>DH003</v>
          </cell>
          <cell r="B33" t="str">
            <v>Western Informary Hospital</v>
          </cell>
          <cell r="C33">
            <v>0</v>
          </cell>
          <cell r="D33">
            <v>0</v>
          </cell>
          <cell r="E33">
            <v>1756.8</v>
          </cell>
          <cell r="F33">
            <v>0</v>
          </cell>
          <cell r="G33">
            <v>0</v>
          </cell>
          <cell r="H33">
            <v>1756.8</v>
          </cell>
        </row>
        <row r="34">
          <cell r="A34" t="str">
            <v>DH004</v>
          </cell>
          <cell r="B34" t="str">
            <v>Durdans Hospital</v>
          </cell>
          <cell r="C34">
            <v>31680</v>
          </cell>
          <cell r="D34">
            <v>0</v>
          </cell>
          <cell r="E34">
            <v>30285</v>
          </cell>
          <cell r="F34">
            <v>0</v>
          </cell>
          <cell r="G34">
            <v>0</v>
          </cell>
          <cell r="H34">
            <v>61965</v>
          </cell>
        </row>
        <row r="35">
          <cell r="A35" t="str">
            <v>DH005</v>
          </cell>
          <cell r="B35" t="str">
            <v>Asha Central Hospital Ltd.</v>
          </cell>
          <cell r="C35">
            <v>11349</v>
          </cell>
          <cell r="D35">
            <v>1989</v>
          </cell>
          <cell r="E35">
            <v>0</v>
          </cell>
          <cell r="F35">
            <v>1800</v>
          </cell>
          <cell r="G35">
            <v>0</v>
          </cell>
          <cell r="H35">
            <v>15813</v>
          </cell>
        </row>
        <row r="36">
          <cell r="A36" t="str">
            <v>DH006</v>
          </cell>
          <cell r="B36" t="str">
            <v>Oasis Hospital (Pvt) Ltd.</v>
          </cell>
          <cell r="H36">
            <v>0</v>
          </cell>
        </row>
        <row r="37">
          <cell r="A37" t="str">
            <v>DH007</v>
          </cell>
          <cell r="B37" t="str">
            <v>Mediquick (Pvt) Ltd.</v>
          </cell>
          <cell r="C37">
            <v>0</v>
          </cell>
          <cell r="D37">
            <v>0</v>
          </cell>
          <cell r="E37">
            <v>0</v>
          </cell>
          <cell r="F37">
            <v>0</v>
          </cell>
          <cell r="G37">
            <v>2538</v>
          </cell>
          <cell r="H37">
            <v>7263</v>
          </cell>
        </row>
        <row r="38">
          <cell r="A38" t="str">
            <v>DH008</v>
          </cell>
          <cell r="B38" t="str">
            <v>St.Michael's Hospital</v>
          </cell>
          <cell r="C38">
            <v>0</v>
          </cell>
          <cell r="D38">
            <v>0</v>
          </cell>
          <cell r="E38">
            <v>0</v>
          </cell>
          <cell r="F38">
            <v>0</v>
          </cell>
          <cell r="G38">
            <v>0</v>
          </cell>
          <cell r="H38">
            <v>-504.4</v>
          </cell>
        </row>
        <row r="39">
          <cell r="A39" t="str">
            <v>DH009</v>
          </cell>
          <cell r="B39" t="str">
            <v>Kaleels Nursing Home</v>
          </cell>
          <cell r="C39">
            <v>1530</v>
          </cell>
          <cell r="D39">
            <v>0</v>
          </cell>
          <cell r="E39">
            <v>9153</v>
          </cell>
          <cell r="F39">
            <v>4653</v>
          </cell>
          <cell r="G39">
            <v>2326.5</v>
          </cell>
          <cell r="H39">
            <v>18696.5</v>
          </cell>
        </row>
        <row r="40">
          <cell r="A40" t="str">
            <v>DH010</v>
          </cell>
          <cell r="B40" t="str">
            <v>Asiri Hospitals Ltd,</v>
          </cell>
          <cell r="H40">
            <v>0</v>
          </cell>
        </row>
        <row r="41">
          <cell r="A41" t="str">
            <v>DH011</v>
          </cell>
          <cell r="B41" t="str">
            <v>Pearl Hospital,</v>
          </cell>
          <cell r="C41">
            <v>0</v>
          </cell>
          <cell r="D41">
            <v>0</v>
          </cell>
          <cell r="E41">
            <v>0</v>
          </cell>
          <cell r="F41">
            <v>0</v>
          </cell>
          <cell r="G41">
            <v>0</v>
          </cell>
          <cell r="H41">
            <v>5</v>
          </cell>
        </row>
        <row r="42">
          <cell r="A42" t="str">
            <v>DH012</v>
          </cell>
          <cell r="B42" t="str">
            <v>Blue Cross,</v>
          </cell>
          <cell r="H42">
            <v>0</v>
          </cell>
        </row>
        <row r="43">
          <cell r="A43" t="str">
            <v>DH013</v>
          </cell>
          <cell r="B43" t="str">
            <v>Co-op Hospital - Colombo 13</v>
          </cell>
          <cell r="H43">
            <v>0</v>
          </cell>
        </row>
        <row r="44">
          <cell r="A44" t="str">
            <v>DH014</v>
          </cell>
          <cell r="B44" t="str">
            <v>Royal Hospital</v>
          </cell>
          <cell r="H44">
            <v>0</v>
          </cell>
        </row>
        <row r="45">
          <cell r="A45" t="str">
            <v>DH015</v>
          </cell>
          <cell r="B45" t="str">
            <v>Lanka Hospitals Corporation Limited</v>
          </cell>
          <cell r="C45">
            <v>0</v>
          </cell>
          <cell r="D45">
            <v>-13677</v>
          </cell>
          <cell r="E45">
            <v>0</v>
          </cell>
          <cell r="F45">
            <v>6840</v>
          </cell>
          <cell r="G45">
            <v>0</v>
          </cell>
          <cell r="H45">
            <v>5854</v>
          </cell>
        </row>
        <row r="46">
          <cell r="A46" t="str">
            <v>DH016</v>
          </cell>
          <cell r="B46" t="str">
            <v>Sulaimans Hospital</v>
          </cell>
          <cell r="C46">
            <v>14962.5</v>
          </cell>
          <cell r="D46">
            <v>0</v>
          </cell>
          <cell r="E46">
            <v>23130</v>
          </cell>
          <cell r="F46">
            <v>0</v>
          </cell>
          <cell r="G46">
            <v>0</v>
          </cell>
          <cell r="H46">
            <v>38092.5</v>
          </cell>
        </row>
        <row r="48">
          <cell r="B48" t="str">
            <v>Total for Hospitals</v>
          </cell>
          <cell r="C48">
            <v>59521.5</v>
          </cell>
          <cell r="D48">
            <v>-11688</v>
          </cell>
          <cell r="E48">
            <v>64324.800000000003</v>
          </cell>
          <cell r="F48">
            <v>15993</v>
          </cell>
          <cell r="G48">
            <v>4864.5</v>
          </cell>
          <cell r="H48">
            <v>151641.4</v>
          </cell>
        </row>
        <row r="50">
          <cell r="B50" t="str">
            <v>Institutions</v>
          </cell>
        </row>
        <row r="51">
          <cell r="A51" t="str">
            <v>DI001</v>
          </cell>
          <cell r="B51" t="str">
            <v>Marie Stops Clinic Services</v>
          </cell>
          <cell r="H51">
            <v>0</v>
          </cell>
        </row>
        <row r="52">
          <cell r="A52" t="str">
            <v>DI002</v>
          </cell>
          <cell r="B52" t="str">
            <v>Arpico Super</v>
          </cell>
          <cell r="C52">
            <v>29485.8</v>
          </cell>
          <cell r="D52">
            <v>-218.25</v>
          </cell>
          <cell r="E52">
            <v>1218.5999999999999</v>
          </cell>
          <cell r="F52">
            <v>20841.3</v>
          </cell>
          <cell r="G52">
            <v>0</v>
          </cell>
          <cell r="H52">
            <v>90249.37</v>
          </cell>
        </row>
        <row r="53">
          <cell r="A53" t="str">
            <v>DI003</v>
          </cell>
          <cell r="B53" t="str">
            <v>Harcourts (Pvt) Ltd.</v>
          </cell>
          <cell r="H53">
            <v>0</v>
          </cell>
        </row>
        <row r="54">
          <cell r="A54" t="str">
            <v>DI004</v>
          </cell>
          <cell r="B54" t="str">
            <v>Sathosa Super</v>
          </cell>
          <cell r="H54">
            <v>0</v>
          </cell>
        </row>
        <row r="55">
          <cell r="A55" t="str">
            <v>DI005</v>
          </cell>
          <cell r="B55" t="str">
            <v>Medi Plus (Pvt) Ltd.</v>
          </cell>
          <cell r="C55">
            <v>51245.990000000005</v>
          </cell>
          <cell r="D55">
            <v>0</v>
          </cell>
          <cell r="E55">
            <v>2223</v>
          </cell>
          <cell r="F55">
            <v>0</v>
          </cell>
          <cell r="G55">
            <v>0</v>
          </cell>
          <cell r="H55">
            <v>52571.41</v>
          </cell>
        </row>
        <row r="56">
          <cell r="A56" t="str">
            <v>DI006</v>
          </cell>
          <cell r="B56" t="str">
            <v>Crystal Super Market</v>
          </cell>
          <cell r="C56">
            <v>0</v>
          </cell>
          <cell r="D56">
            <v>0</v>
          </cell>
          <cell r="E56">
            <v>0</v>
          </cell>
          <cell r="F56">
            <v>0</v>
          </cell>
          <cell r="G56">
            <v>0</v>
          </cell>
          <cell r="H56">
            <v>6815.27</v>
          </cell>
        </row>
        <row r="57">
          <cell r="A57" t="str">
            <v>DI007</v>
          </cell>
          <cell r="B57" t="str">
            <v>St. Anthony's Super</v>
          </cell>
          <cell r="C57">
            <v>5292</v>
          </cell>
          <cell r="D57">
            <v>0</v>
          </cell>
          <cell r="E57">
            <v>0</v>
          </cell>
          <cell r="F57">
            <v>0</v>
          </cell>
          <cell r="G57">
            <v>0</v>
          </cell>
          <cell r="H57">
            <v>7956</v>
          </cell>
        </row>
        <row r="58">
          <cell r="A58" t="str">
            <v>DI008</v>
          </cell>
          <cell r="B58" t="str">
            <v>Keels Super Central Purchasing</v>
          </cell>
          <cell r="C58">
            <v>13057.2</v>
          </cell>
          <cell r="D58">
            <v>0</v>
          </cell>
          <cell r="E58">
            <v>0</v>
          </cell>
          <cell r="F58">
            <v>0</v>
          </cell>
          <cell r="G58">
            <v>0</v>
          </cell>
          <cell r="H58">
            <v>14992.85</v>
          </cell>
        </row>
        <row r="59">
          <cell r="A59" t="str">
            <v>DI009</v>
          </cell>
          <cell r="B59" t="str">
            <v>Cargills (Ceylon) Ltd.</v>
          </cell>
          <cell r="C59">
            <v>374182.19</v>
          </cell>
          <cell r="D59">
            <v>-33653.18</v>
          </cell>
          <cell r="E59">
            <v>823.2</v>
          </cell>
          <cell r="F59">
            <v>25714.799999999999</v>
          </cell>
          <cell r="G59">
            <v>5783.6</v>
          </cell>
          <cell r="H59">
            <v>246043.46</v>
          </cell>
        </row>
        <row r="60">
          <cell r="A60" t="str">
            <v>DI010</v>
          </cell>
          <cell r="B60" t="str">
            <v>Co-op Wholesale Establishment</v>
          </cell>
          <cell r="C60">
            <v>0</v>
          </cell>
          <cell r="D60">
            <v>0</v>
          </cell>
          <cell r="E60">
            <v>0</v>
          </cell>
          <cell r="F60">
            <v>52920</v>
          </cell>
          <cell r="G60">
            <v>0</v>
          </cell>
          <cell r="H60">
            <v>50543.44</v>
          </cell>
        </row>
        <row r="61">
          <cell r="A61" t="str">
            <v>DI011</v>
          </cell>
          <cell r="B61" t="str">
            <v>Laugfs Sunup Market</v>
          </cell>
          <cell r="C61">
            <v>11915.099999999999</v>
          </cell>
          <cell r="D61">
            <v>3871.8</v>
          </cell>
          <cell r="E61">
            <v>16121.7</v>
          </cell>
          <cell r="F61">
            <v>0</v>
          </cell>
          <cell r="G61">
            <v>324</v>
          </cell>
          <cell r="H61">
            <v>54490.68</v>
          </cell>
        </row>
        <row r="62">
          <cell r="A62" t="str">
            <v>DI012</v>
          </cell>
          <cell r="B62" t="str">
            <v>Osusala-Colombo 04.</v>
          </cell>
          <cell r="H62">
            <v>0</v>
          </cell>
        </row>
        <row r="63">
          <cell r="A63" t="str">
            <v>DI013</v>
          </cell>
          <cell r="B63" t="str">
            <v>Elephant House</v>
          </cell>
          <cell r="H63">
            <v>0</v>
          </cell>
        </row>
        <row r="64">
          <cell r="A64" t="str">
            <v>DI014</v>
          </cell>
          <cell r="B64" t="str">
            <v>Pharma Lanka (Pvt) Ltd.</v>
          </cell>
          <cell r="C64">
            <v>0</v>
          </cell>
          <cell r="D64">
            <v>0</v>
          </cell>
          <cell r="E64">
            <v>0</v>
          </cell>
          <cell r="F64">
            <v>0</v>
          </cell>
          <cell r="G64">
            <v>0</v>
          </cell>
          <cell r="H64">
            <v>-0.6</v>
          </cell>
        </row>
        <row r="65">
          <cell r="A65" t="str">
            <v>DI015</v>
          </cell>
          <cell r="B65" t="str">
            <v>New Chandrikas</v>
          </cell>
          <cell r="H65">
            <v>0</v>
          </cell>
        </row>
        <row r="66">
          <cell r="A66" t="str">
            <v>DI016</v>
          </cell>
          <cell r="B66" t="str">
            <v>Co-op City</v>
          </cell>
          <cell r="H66">
            <v>0</v>
          </cell>
        </row>
        <row r="67">
          <cell r="A67" t="str">
            <v>DI017</v>
          </cell>
          <cell r="B67" t="str">
            <v>Sentra Mirihana</v>
          </cell>
          <cell r="C67">
            <v>0</v>
          </cell>
          <cell r="D67">
            <v>0</v>
          </cell>
          <cell r="E67">
            <v>0</v>
          </cell>
          <cell r="F67">
            <v>0</v>
          </cell>
          <cell r="G67">
            <v>0</v>
          </cell>
          <cell r="H67">
            <v>22875.57</v>
          </cell>
        </row>
        <row r="68">
          <cell r="A68" t="str">
            <v>DI018</v>
          </cell>
          <cell r="B68" t="str">
            <v>Delete</v>
          </cell>
          <cell r="H68">
            <v>0</v>
          </cell>
        </row>
        <row r="69">
          <cell r="A69" t="str">
            <v>DI019</v>
          </cell>
          <cell r="B69" t="str">
            <v>Keels Super K - Piliyandala</v>
          </cell>
          <cell r="C69">
            <v>0</v>
          </cell>
          <cell r="D69">
            <v>0</v>
          </cell>
          <cell r="E69">
            <v>0</v>
          </cell>
          <cell r="F69">
            <v>0</v>
          </cell>
          <cell r="G69">
            <v>0</v>
          </cell>
          <cell r="H69">
            <v>21329.56</v>
          </cell>
        </row>
        <row r="70">
          <cell r="A70" t="str">
            <v>DI020</v>
          </cell>
          <cell r="B70" t="str">
            <v>Nawaloka Medical Centre,</v>
          </cell>
          <cell r="H70">
            <v>0</v>
          </cell>
        </row>
        <row r="71">
          <cell r="A71" t="str">
            <v>DI021</v>
          </cell>
          <cell r="B71" t="str">
            <v>Osu Sala - Colombo 01</v>
          </cell>
          <cell r="H71">
            <v>0</v>
          </cell>
        </row>
        <row r="72">
          <cell r="A72" t="str">
            <v>DI022</v>
          </cell>
          <cell r="B72" t="str">
            <v>S.M.L.Global Management Services</v>
          </cell>
          <cell r="H72">
            <v>0</v>
          </cell>
        </row>
        <row r="73">
          <cell r="A73" t="str">
            <v>DI023</v>
          </cell>
          <cell r="B73" t="str">
            <v>Alankulama Holdings (Pvt) Ltd,</v>
          </cell>
          <cell r="C73">
            <v>0</v>
          </cell>
          <cell r="D73">
            <v>0</v>
          </cell>
          <cell r="E73">
            <v>0</v>
          </cell>
          <cell r="F73">
            <v>0</v>
          </cell>
          <cell r="G73">
            <v>0</v>
          </cell>
          <cell r="H73">
            <v>5008.32</v>
          </cell>
        </row>
        <row r="74">
          <cell r="A74" t="str">
            <v>DI024</v>
          </cell>
          <cell r="B74" t="str">
            <v>Keels Super K Negombo,</v>
          </cell>
          <cell r="H74">
            <v>0</v>
          </cell>
        </row>
        <row r="75">
          <cell r="A75" t="str">
            <v>DI025</v>
          </cell>
          <cell r="B75" t="str">
            <v>Thilakma City (Pvt) Ltd</v>
          </cell>
          <cell r="C75">
            <v>0</v>
          </cell>
          <cell r="D75">
            <v>0</v>
          </cell>
          <cell r="E75">
            <v>0</v>
          </cell>
          <cell r="F75">
            <v>0</v>
          </cell>
          <cell r="G75">
            <v>0</v>
          </cell>
          <cell r="H75">
            <v>13278.66</v>
          </cell>
        </row>
        <row r="76">
          <cell r="A76" t="str">
            <v>DI026</v>
          </cell>
          <cell r="B76" t="str">
            <v>Aprow Nest (Pvt) Ltd</v>
          </cell>
          <cell r="H76">
            <v>0</v>
          </cell>
        </row>
        <row r="77">
          <cell r="A77" t="str">
            <v>DI027</v>
          </cell>
          <cell r="B77" t="str">
            <v>LN Super</v>
          </cell>
          <cell r="H77">
            <v>0</v>
          </cell>
        </row>
        <row r="78">
          <cell r="A78" t="str">
            <v>DI028</v>
          </cell>
          <cell r="B78" t="str">
            <v>Glass House</v>
          </cell>
          <cell r="C78">
            <v>0</v>
          </cell>
          <cell r="D78">
            <v>0</v>
          </cell>
          <cell r="E78">
            <v>0</v>
          </cell>
          <cell r="F78">
            <v>0</v>
          </cell>
          <cell r="G78">
            <v>0</v>
          </cell>
          <cell r="H78">
            <v>-456.5</v>
          </cell>
        </row>
        <row r="79">
          <cell r="A79" t="str">
            <v>DI029</v>
          </cell>
          <cell r="B79" t="str">
            <v>Salinda Shopping Complex</v>
          </cell>
          <cell r="C79">
            <v>0</v>
          </cell>
          <cell r="D79">
            <v>0</v>
          </cell>
          <cell r="E79">
            <v>0</v>
          </cell>
          <cell r="F79">
            <v>0</v>
          </cell>
          <cell r="G79">
            <v>0</v>
          </cell>
          <cell r="H79">
            <v>5008.32</v>
          </cell>
        </row>
        <row r="80">
          <cell r="A80" t="str">
            <v>DI030</v>
          </cell>
          <cell r="B80" t="str">
            <v>Thirasara Supermarket</v>
          </cell>
          <cell r="C80">
            <v>0</v>
          </cell>
          <cell r="D80">
            <v>0</v>
          </cell>
          <cell r="E80">
            <v>0</v>
          </cell>
          <cell r="F80">
            <v>0</v>
          </cell>
          <cell r="G80">
            <v>0</v>
          </cell>
          <cell r="H80">
            <v>10016.64</v>
          </cell>
        </row>
        <row r="81">
          <cell r="A81" t="str">
            <v>DI031</v>
          </cell>
          <cell r="B81" t="str">
            <v>Prisca Stores</v>
          </cell>
          <cell r="C81">
            <v>0</v>
          </cell>
          <cell r="D81">
            <v>0</v>
          </cell>
          <cell r="E81">
            <v>0</v>
          </cell>
          <cell r="F81">
            <v>0</v>
          </cell>
          <cell r="G81">
            <v>0</v>
          </cell>
          <cell r="H81">
            <v>5008.32</v>
          </cell>
        </row>
        <row r="82">
          <cell r="A82" t="str">
            <v>DI032</v>
          </cell>
          <cell r="B82" t="str">
            <v>Jayakody Stores</v>
          </cell>
          <cell r="C82">
            <v>0</v>
          </cell>
          <cell r="D82">
            <v>0</v>
          </cell>
          <cell r="E82">
            <v>0</v>
          </cell>
          <cell r="F82">
            <v>0</v>
          </cell>
          <cell r="G82">
            <v>0</v>
          </cell>
          <cell r="H82">
            <v>5008.32</v>
          </cell>
        </row>
        <row r="83">
          <cell r="A83" t="str">
            <v>DI033</v>
          </cell>
          <cell r="B83" t="str">
            <v>Best Super Market</v>
          </cell>
          <cell r="C83">
            <v>0</v>
          </cell>
          <cell r="D83">
            <v>0</v>
          </cell>
          <cell r="E83">
            <v>0</v>
          </cell>
          <cell r="F83">
            <v>0</v>
          </cell>
          <cell r="G83">
            <v>0</v>
          </cell>
          <cell r="H83">
            <v>3298.5</v>
          </cell>
        </row>
        <row r="84">
          <cell r="A84" t="str">
            <v>DI034</v>
          </cell>
          <cell r="B84" t="str">
            <v>Super K.(Jayantha Associates (Pvt)</v>
          </cell>
          <cell r="C84">
            <v>0</v>
          </cell>
          <cell r="D84">
            <v>0</v>
          </cell>
          <cell r="E84">
            <v>5292</v>
          </cell>
          <cell r="F84">
            <v>0</v>
          </cell>
          <cell r="G84">
            <v>0</v>
          </cell>
          <cell r="H84">
            <v>5098</v>
          </cell>
        </row>
        <row r="85">
          <cell r="A85" t="str">
            <v>DI036</v>
          </cell>
          <cell r="B85" t="str">
            <v>Health Guard (Pvt) Ltd</v>
          </cell>
          <cell r="C85">
            <v>22249.800000000003</v>
          </cell>
          <cell r="D85">
            <v>0</v>
          </cell>
          <cell r="E85">
            <v>0</v>
          </cell>
          <cell r="F85">
            <v>0</v>
          </cell>
          <cell r="G85">
            <v>0</v>
          </cell>
          <cell r="H85">
            <v>22249.8</v>
          </cell>
        </row>
        <row r="86">
          <cell r="A86" t="str">
            <v>DI037</v>
          </cell>
          <cell r="B86" t="str">
            <v>King's Super Market</v>
          </cell>
          <cell r="C86">
            <v>10494.460000000001</v>
          </cell>
          <cell r="D86">
            <v>15982.2</v>
          </cell>
          <cell r="E86">
            <v>0</v>
          </cell>
          <cell r="F86">
            <v>0</v>
          </cell>
          <cell r="G86">
            <v>0</v>
          </cell>
          <cell r="H86">
            <v>26476.66</v>
          </cell>
        </row>
        <row r="87">
          <cell r="A87" t="str">
            <v>DI038</v>
          </cell>
          <cell r="B87" t="str">
            <v>Medicopharma NB (Ceylon) Ltd</v>
          </cell>
          <cell r="C87">
            <v>6634.8</v>
          </cell>
          <cell r="D87">
            <v>0</v>
          </cell>
          <cell r="E87">
            <v>0</v>
          </cell>
          <cell r="F87">
            <v>0</v>
          </cell>
          <cell r="G87">
            <v>0</v>
          </cell>
          <cell r="H87">
            <v>6634.8</v>
          </cell>
        </row>
        <row r="89">
          <cell r="B89" t="str">
            <v>Total for institutions</v>
          </cell>
          <cell r="C89">
            <v>524557.34</v>
          </cell>
          <cell r="D89">
            <v>-14017.43</v>
          </cell>
          <cell r="E89">
            <v>25678.5</v>
          </cell>
          <cell r="F89">
            <v>99476.1</v>
          </cell>
          <cell r="G89">
            <v>6107.6</v>
          </cell>
          <cell r="H89">
            <v>674496.85</v>
          </cell>
        </row>
        <row r="91">
          <cell r="B91" t="str">
            <v>Cash &amp; other customers.</v>
          </cell>
        </row>
        <row r="92">
          <cell r="A92" t="str">
            <v>DC001</v>
          </cell>
          <cell r="B92" t="str">
            <v>Cash Customer</v>
          </cell>
          <cell r="C92">
            <v>1159421.53</v>
          </cell>
          <cell r="D92">
            <v>0</v>
          </cell>
          <cell r="E92">
            <v>0</v>
          </cell>
          <cell r="F92">
            <v>12109.5</v>
          </cell>
          <cell r="G92">
            <v>886.5</v>
          </cell>
          <cell r="H92">
            <v>1154162.06</v>
          </cell>
        </row>
        <row r="94">
          <cell r="A94" t="str">
            <v>DD001</v>
          </cell>
          <cell r="B94" t="str">
            <v>Mr. Thuraisamy</v>
          </cell>
          <cell r="C94">
            <v>0</v>
          </cell>
          <cell r="D94">
            <v>0</v>
          </cell>
          <cell r="E94">
            <v>0</v>
          </cell>
          <cell r="F94">
            <v>0</v>
          </cell>
          <cell r="G94">
            <v>0</v>
          </cell>
          <cell r="H94">
            <v>782</v>
          </cell>
        </row>
        <row r="96">
          <cell r="A96" t="str">
            <v>DN999</v>
          </cell>
          <cell r="B96" t="str">
            <v>Other Customer-Dummy</v>
          </cell>
          <cell r="H96">
            <v>0</v>
          </cell>
        </row>
        <row r="98">
          <cell r="B98" t="str">
            <v>TOTAL - SLR</v>
          </cell>
          <cell r="C98">
            <v>33343535.720000006</v>
          </cell>
          <cell r="D98">
            <v>6371504.3300000001</v>
          </cell>
          <cell r="E98">
            <v>7050943.8399999989</v>
          </cell>
          <cell r="F98">
            <v>12554329.749999998</v>
          </cell>
          <cell r="G98">
            <v>3802002.6199999996</v>
          </cell>
          <cell r="H98">
            <v>63562505.659999996</v>
          </cell>
        </row>
        <row r="99">
          <cell r="H99">
            <v>0</v>
          </cell>
        </row>
        <row r="100">
          <cell r="B100" t="str">
            <v>Security Deposits</v>
          </cell>
        </row>
        <row r="101">
          <cell r="B101" t="str">
            <v>Nugegoda Chemist</v>
          </cell>
          <cell r="G101">
            <v>-168913.58000000002</v>
          </cell>
          <cell r="H101">
            <v>-168913.58</v>
          </cell>
        </row>
        <row r="102">
          <cell r="B102" t="str">
            <v>S &amp; D Agencies</v>
          </cell>
          <cell r="G102">
            <v>-87439.85</v>
          </cell>
          <cell r="H102">
            <v>-87439.85</v>
          </cell>
        </row>
        <row r="103">
          <cell r="B103" t="str">
            <v>Mawarani Distributors</v>
          </cell>
        </row>
        <row r="104">
          <cell r="B104" t="str">
            <v>Siri Katha Pharmacy</v>
          </cell>
          <cell r="F104">
            <v>-114752.77</v>
          </cell>
          <cell r="H104">
            <v>-114752.77</v>
          </cell>
        </row>
        <row r="105">
          <cell r="B105" t="str">
            <v>Glenic Distributors</v>
          </cell>
          <cell r="G105">
            <v>-609778.1</v>
          </cell>
          <cell r="H105">
            <v>-609778.1</v>
          </cell>
        </row>
        <row r="107">
          <cell r="B107" t="str">
            <v>Total security deposit</v>
          </cell>
          <cell r="C107">
            <v>0</v>
          </cell>
          <cell r="D107">
            <v>0</v>
          </cell>
          <cell r="E107">
            <v>0</v>
          </cell>
          <cell r="F107">
            <v>-114752.77</v>
          </cell>
          <cell r="G107">
            <v>-866131.53</v>
          </cell>
          <cell r="H107">
            <v>-980884.3</v>
          </cell>
        </row>
        <row r="109">
          <cell r="B109" t="str">
            <v>Total Receivable balance</v>
          </cell>
          <cell r="C109">
            <v>33343535.720000006</v>
          </cell>
          <cell r="D109">
            <v>6371504.3300000001</v>
          </cell>
          <cell r="E109">
            <v>7050943.8399999989</v>
          </cell>
          <cell r="F109">
            <v>12439576.979999999</v>
          </cell>
          <cell r="G109">
            <v>2935871.09</v>
          </cell>
          <cell r="H109">
            <v>62581621.359999999</v>
          </cell>
        </row>
      </sheetData>
      <sheetData sheetId="1" refreshError="1"/>
      <sheetData sheetId="2"/>
      <sheetData sheetId="3" refreshError="1">
        <row r="4">
          <cell r="A4" t="str">
            <v>A/C</v>
          </cell>
          <cell r="B4" t="str">
            <v>Customer</v>
          </cell>
          <cell r="C4" t="str">
            <v>Less Than</v>
          </cell>
          <cell r="D4" t="str">
            <v>38 - 45</v>
          </cell>
          <cell r="E4" t="str">
            <v>46 - 60</v>
          </cell>
          <cell r="F4" t="str">
            <v>61 - 90</v>
          </cell>
          <cell r="G4" t="str">
            <v>91 - 120</v>
          </cell>
          <cell r="H4" t="str">
            <v>Over</v>
          </cell>
          <cell r="I4" t="str">
            <v>Total</v>
          </cell>
        </row>
        <row r="5">
          <cell r="A5" t="str">
            <v>Code</v>
          </cell>
          <cell r="B5" t="str">
            <v>Name</v>
          </cell>
          <cell r="C5" t="str">
            <v>37 Days</v>
          </cell>
          <cell r="D5" t="str">
            <v>Days</v>
          </cell>
          <cell r="E5" t="str">
            <v>Days</v>
          </cell>
          <cell r="F5" t="str">
            <v>Days</v>
          </cell>
          <cell r="G5" t="str">
            <v>Days</v>
          </cell>
          <cell r="H5" t="str">
            <v>120 days</v>
          </cell>
          <cell r="I5" t="str">
            <v>Rs.</v>
          </cell>
        </row>
        <row r="6">
          <cell r="A6" t="str">
            <v>DB002</v>
          </cell>
          <cell r="B6" t="str">
            <v>Central Distributors</v>
          </cell>
          <cell r="C6">
            <v>1976407.1099999999</v>
          </cell>
          <cell r="D6">
            <v>395191.23</v>
          </cell>
          <cell r="E6">
            <v>16703.439999999999</v>
          </cell>
          <cell r="F6">
            <v>-57016.6</v>
          </cell>
          <cell r="G6">
            <v>0</v>
          </cell>
          <cell r="H6">
            <v>0</v>
          </cell>
          <cell r="I6">
            <v>2331285.1799999997</v>
          </cell>
        </row>
        <row r="7">
          <cell r="A7" t="str">
            <v>DB003</v>
          </cell>
          <cell r="B7" t="str">
            <v>MAC Pharma (2)</v>
          </cell>
          <cell r="C7">
            <v>0</v>
          </cell>
          <cell r="D7">
            <v>0</v>
          </cell>
          <cell r="E7">
            <v>0</v>
          </cell>
          <cell r="F7">
            <v>0</v>
          </cell>
          <cell r="G7">
            <v>0</v>
          </cell>
          <cell r="H7">
            <v>304143.23</v>
          </cell>
          <cell r="I7">
            <v>304143.23</v>
          </cell>
        </row>
        <row r="8">
          <cell r="A8" t="str">
            <v>DB004</v>
          </cell>
          <cell r="B8" t="str">
            <v>MEG Trading (Pvt) Ltd.</v>
          </cell>
          <cell r="C8">
            <v>0</v>
          </cell>
          <cell r="D8">
            <v>0</v>
          </cell>
          <cell r="E8">
            <v>0</v>
          </cell>
          <cell r="F8">
            <v>0</v>
          </cell>
          <cell r="G8">
            <v>0</v>
          </cell>
          <cell r="H8">
            <v>-1837.71</v>
          </cell>
          <cell r="I8">
            <v>-1837.71</v>
          </cell>
        </row>
        <row r="9">
          <cell r="A9" t="str">
            <v>DB005</v>
          </cell>
          <cell r="B9" t="str">
            <v>Nugegoda Chemists</v>
          </cell>
          <cell r="C9">
            <v>2368076.54</v>
          </cell>
          <cell r="D9">
            <v>376605.4</v>
          </cell>
          <cell r="E9">
            <v>401193.98</v>
          </cell>
          <cell r="F9">
            <v>1710978.5700000003</v>
          </cell>
          <cell r="G9">
            <v>1057823.58</v>
          </cell>
          <cell r="H9">
            <v>0</v>
          </cell>
          <cell r="I9">
            <v>5914678.0700000003</v>
          </cell>
        </row>
        <row r="10">
          <cell r="A10" t="str">
            <v>DB006</v>
          </cell>
          <cell r="B10" t="str">
            <v>Vijitha Pharmacy</v>
          </cell>
          <cell r="C10">
            <v>3323127.1700000004</v>
          </cell>
          <cell r="D10">
            <v>367900.42</v>
          </cell>
          <cell r="E10">
            <v>894871.87000000011</v>
          </cell>
          <cell r="F10">
            <v>1588666.3</v>
          </cell>
          <cell r="G10">
            <v>345983.13</v>
          </cell>
          <cell r="H10">
            <v>-104159</v>
          </cell>
          <cell r="I10">
            <v>6416389.8900000006</v>
          </cell>
        </row>
        <row r="11">
          <cell r="A11" t="str">
            <v>DB007</v>
          </cell>
          <cell r="B11" t="str">
            <v>Asoka Pharma</v>
          </cell>
          <cell r="C11">
            <v>3072427.16</v>
          </cell>
          <cell r="D11">
            <v>559105.59</v>
          </cell>
          <cell r="E11">
            <v>0</v>
          </cell>
          <cell r="F11">
            <v>0</v>
          </cell>
          <cell r="G11">
            <v>0</v>
          </cell>
          <cell r="H11">
            <v>0</v>
          </cell>
          <cell r="I11">
            <v>3631532.75</v>
          </cell>
        </row>
        <row r="12">
          <cell r="A12" t="str">
            <v>DB008</v>
          </cell>
          <cell r="B12" t="str">
            <v>CHL Marketing</v>
          </cell>
          <cell r="C12">
            <v>3955368.01</v>
          </cell>
          <cell r="D12">
            <v>730575</v>
          </cell>
          <cell r="E12">
            <v>512676</v>
          </cell>
          <cell r="F12">
            <v>2163735.3400000003</v>
          </cell>
          <cell r="G12">
            <v>130157.72</v>
          </cell>
          <cell r="H12">
            <v>0</v>
          </cell>
          <cell r="I12">
            <v>7492512.0699999994</v>
          </cell>
        </row>
        <row r="13">
          <cell r="A13" t="str">
            <v>DB009</v>
          </cell>
          <cell r="B13" t="str">
            <v>A.L.Distributor(1)</v>
          </cell>
          <cell r="C13">
            <v>0</v>
          </cell>
          <cell r="D13">
            <v>0</v>
          </cell>
          <cell r="E13">
            <v>0</v>
          </cell>
          <cell r="F13">
            <v>0</v>
          </cell>
          <cell r="G13">
            <v>-56173.21</v>
          </cell>
          <cell r="H13">
            <v>0</v>
          </cell>
          <cell r="I13">
            <v>-56173.21</v>
          </cell>
        </row>
        <row r="14">
          <cell r="A14" t="str">
            <v>DB010</v>
          </cell>
          <cell r="B14" t="str">
            <v>Noor Pharmaceuticals (Pvt) Ltd.</v>
          </cell>
          <cell r="C14">
            <v>0</v>
          </cell>
          <cell r="D14">
            <v>0</v>
          </cell>
          <cell r="E14">
            <v>0</v>
          </cell>
          <cell r="F14">
            <v>0</v>
          </cell>
          <cell r="G14">
            <v>0</v>
          </cell>
          <cell r="H14">
            <v>2853.72</v>
          </cell>
          <cell r="I14">
            <v>2853.72</v>
          </cell>
        </row>
        <row r="15">
          <cell r="A15" t="str">
            <v>DB012</v>
          </cell>
          <cell r="B15" t="str">
            <v>Rupa Versatile (Pvt) Ltd.</v>
          </cell>
          <cell r="C15">
            <v>222552.36</v>
          </cell>
          <cell r="D15">
            <v>0</v>
          </cell>
          <cell r="E15">
            <v>0</v>
          </cell>
          <cell r="F15">
            <v>417249.02</v>
          </cell>
          <cell r="G15">
            <v>0</v>
          </cell>
          <cell r="H15">
            <v>0</v>
          </cell>
          <cell r="I15">
            <v>639801.38</v>
          </cell>
        </row>
        <row r="16">
          <cell r="A16" t="str">
            <v>DB013</v>
          </cell>
          <cell r="B16" t="str">
            <v>L.J.&amp; Sons,</v>
          </cell>
          <cell r="C16">
            <v>0</v>
          </cell>
          <cell r="D16">
            <v>0</v>
          </cell>
          <cell r="E16">
            <v>0</v>
          </cell>
          <cell r="F16">
            <v>0</v>
          </cell>
          <cell r="G16">
            <v>0</v>
          </cell>
          <cell r="H16">
            <v>-0.11</v>
          </cell>
          <cell r="I16">
            <v>-0.11</v>
          </cell>
        </row>
        <row r="17">
          <cell r="A17" t="str">
            <v>DB014</v>
          </cell>
          <cell r="B17" t="str">
            <v>New Eleans Marketing Service,</v>
          </cell>
          <cell r="C17">
            <v>0</v>
          </cell>
          <cell r="D17">
            <v>0</v>
          </cell>
          <cell r="E17">
            <v>0</v>
          </cell>
          <cell r="F17">
            <v>0</v>
          </cell>
          <cell r="G17">
            <v>0</v>
          </cell>
          <cell r="H17">
            <v>43869.599999999999</v>
          </cell>
          <cell r="I17">
            <v>43869.599999999999</v>
          </cell>
        </row>
        <row r="18">
          <cell r="A18" t="str">
            <v>DB015</v>
          </cell>
          <cell r="B18" t="str">
            <v>Friendlies Drugs</v>
          </cell>
          <cell r="C18">
            <v>0</v>
          </cell>
          <cell r="D18">
            <v>0</v>
          </cell>
          <cell r="E18">
            <v>0</v>
          </cell>
          <cell r="F18">
            <v>0</v>
          </cell>
          <cell r="G18">
            <v>0</v>
          </cell>
          <cell r="H18">
            <v>-16191.98</v>
          </cell>
          <cell r="I18">
            <v>-16191.98</v>
          </cell>
        </row>
        <row r="19">
          <cell r="A19" t="str">
            <v>DB016</v>
          </cell>
          <cell r="B19" t="str">
            <v>Siri Katha Pharmacy</v>
          </cell>
          <cell r="C19">
            <v>3143935.9799999995</v>
          </cell>
          <cell r="D19">
            <v>1248825.9999999998</v>
          </cell>
          <cell r="E19">
            <v>255701.25</v>
          </cell>
          <cell r="F19">
            <v>1405362.6900000002</v>
          </cell>
          <cell r="G19">
            <v>-282835.33</v>
          </cell>
          <cell r="H19">
            <v>16114.529999999999</v>
          </cell>
          <cell r="I19">
            <v>5787105.1200000001</v>
          </cell>
        </row>
        <row r="20">
          <cell r="A20" t="str">
            <v>DB017</v>
          </cell>
          <cell r="B20" t="str">
            <v>Mawarani Distributors,</v>
          </cell>
          <cell r="C20">
            <v>2360333.87</v>
          </cell>
          <cell r="D20">
            <v>139857.84</v>
          </cell>
          <cell r="E20">
            <v>455361.99</v>
          </cell>
          <cell r="F20">
            <v>2338221.67</v>
          </cell>
          <cell r="G20">
            <v>318241.69</v>
          </cell>
          <cell r="H20">
            <v>-162104.90000000005</v>
          </cell>
          <cell r="I20">
            <v>5449912.1600000001</v>
          </cell>
        </row>
        <row r="21">
          <cell r="A21" t="str">
            <v>DB018</v>
          </cell>
          <cell r="B21" t="str">
            <v>S &amp; D Agencies,</v>
          </cell>
          <cell r="C21">
            <v>2243881.75</v>
          </cell>
          <cell r="D21">
            <v>118528.49</v>
          </cell>
          <cell r="E21">
            <v>797768.1399999999</v>
          </cell>
          <cell r="F21">
            <v>0</v>
          </cell>
          <cell r="G21">
            <v>0.02</v>
          </cell>
          <cell r="H21">
            <v>719917.90999999992</v>
          </cell>
          <cell r="I21">
            <v>3880096.3099999996</v>
          </cell>
        </row>
        <row r="22">
          <cell r="A22" t="str">
            <v>DB019</v>
          </cell>
          <cell r="B22" t="str">
            <v>Glenic Distributors,</v>
          </cell>
          <cell r="C22">
            <v>2286355.56</v>
          </cell>
          <cell r="D22">
            <v>0</v>
          </cell>
          <cell r="E22">
            <v>72198</v>
          </cell>
          <cell r="F22">
            <v>3188890.5500000003</v>
          </cell>
          <cell r="G22">
            <v>1610123.4</v>
          </cell>
          <cell r="H22">
            <v>0</v>
          </cell>
          <cell r="I22">
            <v>7157567.5099999998</v>
          </cell>
        </row>
        <row r="23">
          <cell r="A23" t="str">
            <v>DB020</v>
          </cell>
          <cell r="B23" t="str">
            <v>Medicare</v>
          </cell>
          <cell r="C23">
            <v>1074763.31</v>
          </cell>
          <cell r="D23">
            <v>846016.16999999993</v>
          </cell>
          <cell r="E23">
            <v>273321</v>
          </cell>
          <cell r="F23">
            <v>1684589.76</v>
          </cell>
          <cell r="G23">
            <v>86990.43</v>
          </cell>
          <cell r="H23">
            <v>0</v>
          </cell>
          <cell r="I23">
            <v>3965680.6700000004</v>
          </cell>
        </row>
        <row r="24">
          <cell r="A24" t="str">
            <v>DB021</v>
          </cell>
          <cell r="B24" t="str">
            <v>Mendis Distributors</v>
          </cell>
          <cell r="C24">
            <v>1074357.82</v>
          </cell>
          <cell r="D24">
            <v>0</v>
          </cell>
          <cell r="E24">
            <v>382881.53</v>
          </cell>
          <cell r="F24">
            <v>0</v>
          </cell>
          <cell r="G24">
            <v>0</v>
          </cell>
          <cell r="H24">
            <v>0</v>
          </cell>
          <cell r="I24">
            <v>1457239.35</v>
          </cell>
        </row>
        <row r="25">
          <cell r="A25" t="str">
            <v>DC001</v>
          </cell>
          <cell r="B25" t="str">
            <v>Cash Customer</v>
          </cell>
          <cell r="C25">
            <v>0</v>
          </cell>
          <cell r="D25">
            <v>0</v>
          </cell>
          <cell r="E25">
            <v>0</v>
          </cell>
          <cell r="F25">
            <v>0</v>
          </cell>
          <cell r="G25">
            <v>8728.86</v>
          </cell>
          <cell r="H25">
            <v>-17368.97</v>
          </cell>
          <cell r="I25">
            <v>-8640.11</v>
          </cell>
        </row>
        <row r="26">
          <cell r="A26" t="str">
            <v>DD001</v>
          </cell>
          <cell r="B26" t="str">
            <v>Mr. Thuraisamy</v>
          </cell>
          <cell r="C26">
            <v>0</v>
          </cell>
          <cell r="D26">
            <v>0</v>
          </cell>
          <cell r="E26">
            <v>0</v>
          </cell>
          <cell r="F26">
            <v>0</v>
          </cell>
          <cell r="G26">
            <v>0</v>
          </cell>
          <cell r="H26">
            <v>782</v>
          </cell>
          <cell r="I26">
            <v>782</v>
          </cell>
        </row>
        <row r="27">
          <cell r="A27" t="str">
            <v>DH002</v>
          </cell>
          <cell r="B27" t="str">
            <v>Nawaloka Hospital (Pvt) Ltd.</v>
          </cell>
          <cell r="C27">
            <v>1949.4</v>
          </cell>
          <cell r="D27">
            <v>0</v>
          </cell>
          <cell r="E27">
            <v>0</v>
          </cell>
          <cell r="F27">
            <v>0</v>
          </cell>
          <cell r="G27">
            <v>2700</v>
          </cell>
          <cell r="H27">
            <v>0</v>
          </cell>
          <cell r="I27">
            <v>4649.3999999999996</v>
          </cell>
        </row>
        <row r="28">
          <cell r="A28" t="str">
            <v>DH003</v>
          </cell>
          <cell r="B28" t="str">
            <v>Western Informary Hospital</v>
          </cell>
          <cell r="C28">
            <v>0</v>
          </cell>
          <cell r="D28">
            <v>0</v>
          </cell>
          <cell r="E28">
            <v>0</v>
          </cell>
          <cell r="F28">
            <v>1756.8</v>
          </cell>
          <cell r="G28">
            <v>0</v>
          </cell>
          <cell r="H28">
            <v>0</v>
          </cell>
          <cell r="I28">
            <v>1756.8</v>
          </cell>
        </row>
        <row r="29">
          <cell r="A29" t="str">
            <v>DH004</v>
          </cell>
          <cell r="B29" t="str">
            <v>Durdans Hospital</v>
          </cell>
          <cell r="C29">
            <v>13320</v>
          </cell>
          <cell r="D29">
            <v>0</v>
          </cell>
          <cell r="E29">
            <v>18360</v>
          </cell>
          <cell r="F29">
            <v>0</v>
          </cell>
          <cell r="G29">
            <v>0</v>
          </cell>
          <cell r="H29">
            <v>0</v>
          </cell>
          <cell r="I29">
            <v>31680</v>
          </cell>
        </row>
        <row r="30">
          <cell r="A30" t="str">
            <v>DH005</v>
          </cell>
          <cell r="B30" t="str">
            <v>Asha Central Hospital Ltd.</v>
          </cell>
          <cell r="C30">
            <v>9594</v>
          </cell>
          <cell r="D30">
            <v>0</v>
          </cell>
          <cell r="E30">
            <v>9441</v>
          </cell>
          <cell r="F30">
            <v>0</v>
          </cell>
          <cell r="G30">
            <v>0</v>
          </cell>
          <cell r="H30">
            <v>675</v>
          </cell>
          <cell r="I30">
            <v>19710</v>
          </cell>
        </row>
        <row r="31">
          <cell r="A31" t="str">
            <v>DH007</v>
          </cell>
          <cell r="B31" t="str">
            <v>Mediquick (Pvt) Ltd.</v>
          </cell>
          <cell r="C31">
            <v>0</v>
          </cell>
          <cell r="D31">
            <v>0</v>
          </cell>
          <cell r="E31">
            <v>0</v>
          </cell>
          <cell r="F31">
            <v>0</v>
          </cell>
          <cell r="G31">
            <v>0</v>
          </cell>
          <cell r="H31">
            <v>7263</v>
          </cell>
          <cell r="I31">
            <v>7263</v>
          </cell>
        </row>
        <row r="32">
          <cell r="A32" t="str">
            <v>DH008</v>
          </cell>
          <cell r="B32" t="str">
            <v>St.Michael's Hospital</v>
          </cell>
          <cell r="C32">
            <v>0</v>
          </cell>
          <cell r="D32">
            <v>0</v>
          </cell>
          <cell r="E32">
            <v>0</v>
          </cell>
          <cell r="F32">
            <v>0</v>
          </cell>
          <cell r="G32">
            <v>0</v>
          </cell>
          <cell r="H32">
            <v>-504.4</v>
          </cell>
          <cell r="I32">
            <v>-504.4</v>
          </cell>
        </row>
        <row r="33">
          <cell r="A33" t="str">
            <v>DH009</v>
          </cell>
          <cell r="B33" t="str">
            <v>Kaleels Nursing Home</v>
          </cell>
          <cell r="C33">
            <v>3672</v>
          </cell>
          <cell r="D33">
            <v>0</v>
          </cell>
          <cell r="E33">
            <v>1530</v>
          </cell>
          <cell r="F33">
            <v>9153</v>
          </cell>
          <cell r="G33">
            <v>4653</v>
          </cell>
          <cell r="H33">
            <v>3360.5</v>
          </cell>
          <cell r="I33">
            <v>22368.5</v>
          </cell>
        </row>
        <row r="34">
          <cell r="A34" t="str">
            <v>DH011</v>
          </cell>
          <cell r="B34" t="str">
            <v>Pearl Hospital,</v>
          </cell>
          <cell r="C34">
            <v>0</v>
          </cell>
          <cell r="D34">
            <v>0</v>
          </cell>
          <cell r="E34">
            <v>0</v>
          </cell>
          <cell r="F34">
            <v>0</v>
          </cell>
          <cell r="G34">
            <v>0</v>
          </cell>
          <cell r="H34">
            <v>5</v>
          </cell>
          <cell r="I34">
            <v>5</v>
          </cell>
        </row>
        <row r="35">
          <cell r="A35" t="str">
            <v>DH015</v>
          </cell>
          <cell r="B35" t="str">
            <v>Lanka Hospitals Corporation Limited</v>
          </cell>
          <cell r="C35">
            <v>0</v>
          </cell>
          <cell r="D35">
            <v>0</v>
          </cell>
          <cell r="E35">
            <v>0</v>
          </cell>
          <cell r="F35">
            <v>-13677</v>
          </cell>
          <cell r="G35">
            <v>6840</v>
          </cell>
          <cell r="H35">
            <v>12691</v>
          </cell>
          <cell r="I35">
            <v>5854</v>
          </cell>
        </row>
        <row r="36">
          <cell r="A36" t="str">
            <v>DH016</v>
          </cell>
          <cell r="B36" t="str">
            <v>Sulaimans Hospital</v>
          </cell>
          <cell r="C36">
            <v>1698.03</v>
          </cell>
          <cell r="D36">
            <v>0</v>
          </cell>
          <cell r="E36">
            <v>0</v>
          </cell>
          <cell r="F36">
            <v>38092.5</v>
          </cell>
          <cell r="G36">
            <v>0</v>
          </cell>
          <cell r="H36">
            <v>0</v>
          </cell>
          <cell r="I36">
            <v>39790.53</v>
          </cell>
        </row>
        <row r="37">
          <cell r="A37" t="str">
            <v>DI002</v>
          </cell>
          <cell r="B37" t="str">
            <v>Arpico Super</v>
          </cell>
          <cell r="C37">
            <v>0</v>
          </cell>
          <cell r="D37">
            <v>0</v>
          </cell>
          <cell r="E37">
            <v>0</v>
          </cell>
          <cell r="F37">
            <v>30486.15</v>
          </cell>
          <cell r="G37">
            <v>20841.3</v>
          </cell>
          <cell r="H37">
            <v>38921.919999999998</v>
          </cell>
          <cell r="I37">
            <v>90249.37</v>
          </cell>
        </row>
        <row r="38">
          <cell r="A38" t="str">
            <v>DI005</v>
          </cell>
          <cell r="B38" t="str">
            <v>Medi Plus (Pvt) Ltd.</v>
          </cell>
          <cell r="C38">
            <v>66382.59</v>
          </cell>
          <cell r="D38">
            <v>0</v>
          </cell>
          <cell r="E38">
            <v>0</v>
          </cell>
          <cell r="F38">
            <v>25632</v>
          </cell>
          <cell r="G38">
            <v>0</v>
          </cell>
          <cell r="H38">
            <v>-897.58</v>
          </cell>
          <cell r="I38">
            <v>91117.01</v>
          </cell>
        </row>
        <row r="39">
          <cell r="A39" t="str">
            <v>DI006</v>
          </cell>
          <cell r="B39" t="str">
            <v>Crystal Super Market</v>
          </cell>
          <cell r="C39">
            <v>0</v>
          </cell>
          <cell r="D39">
            <v>0</v>
          </cell>
          <cell r="E39">
            <v>0</v>
          </cell>
          <cell r="F39">
            <v>0</v>
          </cell>
          <cell r="G39">
            <v>0</v>
          </cell>
          <cell r="H39">
            <v>6815.27</v>
          </cell>
          <cell r="I39">
            <v>6815.27</v>
          </cell>
        </row>
        <row r="40">
          <cell r="A40" t="str">
            <v>DI007</v>
          </cell>
          <cell r="B40" t="str">
            <v>St. Anthony's Super</v>
          </cell>
          <cell r="C40">
            <v>0</v>
          </cell>
          <cell r="D40">
            <v>0</v>
          </cell>
          <cell r="E40">
            <v>0</v>
          </cell>
          <cell r="F40">
            <v>5292</v>
          </cell>
          <cell r="G40">
            <v>0</v>
          </cell>
          <cell r="H40">
            <v>2664</v>
          </cell>
          <cell r="I40">
            <v>7956</v>
          </cell>
        </row>
        <row r="41">
          <cell r="A41" t="str">
            <v>DI008</v>
          </cell>
          <cell r="B41" t="str">
            <v>Keels Super Central Purchasing</v>
          </cell>
          <cell r="C41">
            <v>0</v>
          </cell>
          <cell r="D41">
            <v>0</v>
          </cell>
          <cell r="E41">
            <v>351</v>
          </cell>
          <cell r="F41">
            <v>0</v>
          </cell>
          <cell r="G41">
            <v>0</v>
          </cell>
          <cell r="H41">
            <v>1935.6499999999999</v>
          </cell>
          <cell r="I41">
            <v>2286.6499999999996</v>
          </cell>
        </row>
        <row r="42">
          <cell r="A42" t="str">
            <v>DI009</v>
          </cell>
          <cell r="B42" t="str">
            <v>Cargills (Ceylon) Ltd.</v>
          </cell>
          <cell r="C42">
            <v>175046.39</v>
          </cell>
          <cell r="D42">
            <v>157593.60000000001</v>
          </cell>
          <cell r="E42">
            <v>15082.2</v>
          </cell>
          <cell r="F42">
            <v>-32241.979999999996</v>
          </cell>
          <cell r="G42">
            <v>25714.799999999999</v>
          </cell>
          <cell r="H42">
            <v>-121023.54999999999</v>
          </cell>
          <cell r="I42">
            <v>220171.46000000002</v>
          </cell>
        </row>
        <row r="43">
          <cell r="A43" t="str">
            <v>DI010</v>
          </cell>
          <cell r="B43" t="str">
            <v>Co-op Wholesale Establishment</v>
          </cell>
          <cell r="C43">
            <v>0</v>
          </cell>
          <cell r="D43">
            <v>0</v>
          </cell>
          <cell r="E43">
            <v>0</v>
          </cell>
          <cell r="F43">
            <v>0</v>
          </cell>
          <cell r="G43">
            <v>52920</v>
          </cell>
          <cell r="H43">
            <v>-2376.56</v>
          </cell>
          <cell r="I43">
            <v>50543.44</v>
          </cell>
        </row>
        <row r="44">
          <cell r="A44" t="str">
            <v>DI011</v>
          </cell>
          <cell r="B44" t="str">
            <v>Laugfs Sunup Market</v>
          </cell>
          <cell r="C44">
            <v>3687.3</v>
          </cell>
          <cell r="D44">
            <v>0</v>
          </cell>
          <cell r="E44">
            <v>0</v>
          </cell>
          <cell r="F44">
            <v>28221.3</v>
          </cell>
          <cell r="G44">
            <v>0</v>
          </cell>
          <cell r="H44">
            <v>22582.079999999998</v>
          </cell>
          <cell r="I44">
            <v>54490.679999999993</v>
          </cell>
        </row>
        <row r="45">
          <cell r="A45" t="str">
            <v>DI014</v>
          </cell>
          <cell r="B45" t="str">
            <v>Pharma Lanka (Pvt) Ltd.</v>
          </cell>
          <cell r="C45">
            <v>0</v>
          </cell>
          <cell r="D45">
            <v>0</v>
          </cell>
          <cell r="E45">
            <v>0</v>
          </cell>
          <cell r="F45">
            <v>0</v>
          </cell>
          <cell r="G45">
            <v>0</v>
          </cell>
          <cell r="H45">
            <v>-0.6</v>
          </cell>
          <cell r="I45">
            <v>-0.6</v>
          </cell>
        </row>
        <row r="46">
          <cell r="A46" t="str">
            <v>DI017</v>
          </cell>
          <cell r="B46" t="str">
            <v>Sentra Mirihana</v>
          </cell>
          <cell r="C46">
            <v>0</v>
          </cell>
          <cell r="D46">
            <v>0</v>
          </cell>
          <cell r="E46">
            <v>0</v>
          </cell>
          <cell r="F46">
            <v>0</v>
          </cell>
          <cell r="G46">
            <v>0</v>
          </cell>
          <cell r="H46">
            <v>22875.57</v>
          </cell>
          <cell r="I46">
            <v>22875.57</v>
          </cell>
        </row>
        <row r="47">
          <cell r="A47" t="str">
            <v>DI019</v>
          </cell>
          <cell r="B47" t="str">
            <v>Keels Super K - Piliyandala</v>
          </cell>
          <cell r="C47">
            <v>0</v>
          </cell>
          <cell r="D47">
            <v>0</v>
          </cell>
          <cell r="E47">
            <v>0</v>
          </cell>
          <cell r="F47">
            <v>0</v>
          </cell>
          <cell r="G47">
            <v>0</v>
          </cell>
          <cell r="H47">
            <v>21329.559999999998</v>
          </cell>
          <cell r="I47">
            <v>21329.559999999998</v>
          </cell>
        </row>
        <row r="48">
          <cell r="A48" t="str">
            <v>DI023</v>
          </cell>
          <cell r="B48" t="str">
            <v>Alankulama Holdings (Pvt) Ltd,</v>
          </cell>
          <cell r="C48">
            <v>0</v>
          </cell>
          <cell r="D48">
            <v>0</v>
          </cell>
          <cell r="E48">
            <v>0</v>
          </cell>
          <cell r="F48">
            <v>0</v>
          </cell>
          <cell r="G48">
            <v>0</v>
          </cell>
          <cell r="H48">
            <v>5008.32</v>
          </cell>
          <cell r="I48">
            <v>5008.32</v>
          </cell>
        </row>
        <row r="49">
          <cell r="A49" t="str">
            <v>DI025</v>
          </cell>
          <cell r="B49" t="str">
            <v>Thilakma City (Pvt) Ltd</v>
          </cell>
          <cell r="C49">
            <v>0</v>
          </cell>
          <cell r="D49">
            <v>0</v>
          </cell>
          <cell r="E49">
            <v>0</v>
          </cell>
          <cell r="F49">
            <v>0</v>
          </cell>
          <cell r="G49">
            <v>0</v>
          </cell>
          <cell r="H49">
            <v>13278.66</v>
          </cell>
          <cell r="I49">
            <v>13278.66</v>
          </cell>
        </row>
        <row r="50">
          <cell r="A50" t="str">
            <v>DI028</v>
          </cell>
          <cell r="B50" t="str">
            <v>Glass House</v>
          </cell>
          <cell r="C50">
            <v>0</v>
          </cell>
          <cell r="D50">
            <v>0</v>
          </cell>
          <cell r="E50">
            <v>0</v>
          </cell>
          <cell r="F50">
            <v>0</v>
          </cell>
          <cell r="G50">
            <v>0</v>
          </cell>
          <cell r="H50">
            <v>-456.5</v>
          </cell>
          <cell r="I50">
            <v>-456.5</v>
          </cell>
        </row>
        <row r="51">
          <cell r="A51" t="str">
            <v>DI029</v>
          </cell>
          <cell r="B51" t="str">
            <v>Salinda Shopping Complex</v>
          </cell>
          <cell r="C51">
            <v>0</v>
          </cell>
          <cell r="D51">
            <v>0</v>
          </cell>
          <cell r="E51">
            <v>0</v>
          </cell>
          <cell r="F51">
            <v>0</v>
          </cell>
          <cell r="G51">
            <v>0</v>
          </cell>
          <cell r="H51">
            <v>5008.32</v>
          </cell>
          <cell r="I51">
            <v>5008.32</v>
          </cell>
        </row>
        <row r="52">
          <cell r="A52" t="str">
            <v>DI030</v>
          </cell>
          <cell r="B52" t="str">
            <v>Thirasara Supermarket</v>
          </cell>
          <cell r="C52">
            <v>0</v>
          </cell>
          <cell r="D52">
            <v>0</v>
          </cell>
          <cell r="E52">
            <v>0</v>
          </cell>
          <cell r="F52">
            <v>0</v>
          </cell>
          <cell r="G52">
            <v>0</v>
          </cell>
          <cell r="H52">
            <v>10016.64</v>
          </cell>
          <cell r="I52">
            <v>10016.64</v>
          </cell>
        </row>
        <row r="53">
          <cell r="A53" t="str">
            <v>DI031</v>
          </cell>
          <cell r="B53" t="str">
            <v>Prisca Stores</v>
          </cell>
          <cell r="C53">
            <v>0</v>
          </cell>
          <cell r="D53">
            <v>0</v>
          </cell>
          <cell r="E53">
            <v>0</v>
          </cell>
          <cell r="F53">
            <v>0</v>
          </cell>
          <cell r="G53">
            <v>0</v>
          </cell>
          <cell r="H53">
            <v>5008.32</v>
          </cell>
          <cell r="I53">
            <v>5008.32</v>
          </cell>
        </row>
        <row r="54">
          <cell r="A54" t="str">
            <v>DI032</v>
          </cell>
          <cell r="B54" t="str">
            <v>Jayakody Stores</v>
          </cell>
          <cell r="C54">
            <v>0</v>
          </cell>
          <cell r="D54">
            <v>0</v>
          </cell>
          <cell r="E54">
            <v>0</v>
          </cell>
          <cell r="F54">
            <v>0</v>
          </cell>
          <cell r="G54">
            <v>0</v>
          </cell>
          <cell r="H54">
            <v>5008.32</v>
          </cell>
          <cell r="I54">
            <v>5008.32</v>
          </cell>
        </row>
        <row r="55">
          <cell r="A55" t="str">
            <v>DI033</v>
          </cell>
          <cell r="B55" t="str">
            <v>Best Super Market</v>
          </cell>
          <cell r="C55">
            <v>0</v>
          </cell>
          <cell r="D55">
            <v>0</v>
          </cell>
          <cell r="E55">
            <v>0</v>
          </cell>
          <cell r="F55">
            <v>0</v>
          </cell>
          <cell r="G55">
            <v>0</v>
          </cell>
          <cell r="H55">
            <v>3298.5</v>
          </cell>
          <cell r="I55">
            <v>3298.5</v>
          </cell>
        </row>
        <row r="56">
          <cell r="A56" t="str">
            <v>DI034</v>
          </cell>
          <cell r="B56" t="str">
            <v>Super K.(Jayantha Associates (Pvt)</v>
          </cell>
          <cell r="C56">
            <v>0</v>
          </cell>
          <cell r="D56">
            <v>0</v>
          </cell>
          <cell r="E56">
            <v>0</v>
          </cell>
          <cell r="F56">
            <v>5292</v>
          </cell>
          <cell r="G56">
            <v>0</v>
          </cell>
          <cell r="H56">
            <v>-194</v>
          </cell>
          <cell r="I56">
            <v>5098</v>
          </cell>
        </row>
        <row r="57">
          <cell r="A57" t="str">
            <v>DI036</v>
          </cell>
          <cell r="B57" t="str">
            <v>Health Guard (Pvt) Ltd</v>
          </cell>
          <cell r="C57">
            <v>0</v>
          </cell>
          <cell r="D57">
            <v>11852.1</v>
          </cell>
          <cell r="E57">
            <v>10397.700000000001</v>
          </cell>
          <cell r="F57">
            <v>0</v>
          </cell>
          <cell r="G57">
            <v>0</v>
          </cell>
          <cell r="H57">
            <v>0</v>
          </cell>
          <cell r="I57">
            <v>22249.800000000003</v>
          </cell>
        </row>
        <row r="58">
          <cell r="A58" t="str">
            <v>DI037</v>
          </cell>
          <cell r="B58" t="str">
            <v>King's Super Market</v>
          </cell>
          <cell r="C58">
            <v>0</v>
          </cell>
          <cell r="D58">
            <v>2477.2600000000002</v>
          </cell>
          <cell r="E58">
            <v>8017.2000000000007</v>
          </cell>
          <cell r="F58">
            <v>15982.2</v>
          </cell>
          <cell r="G58">
            <v>0</v>
          </cell>
          <cell r="H58">
            <v>0</v>
          </cell>
          <cell r="I58">
            <v>26476.660000000003</v>
          </cell>
        </row>
        <row r="59">
          <cell r="A59" t="str">
            <v>DI038</v>
          </cell>
          <cell r="B59" t="str">
            <v>Medicopharma NB (Ceylon) Ltd</v>
          </cell>
          <cell r="C59">
            <v>0</v>
          </cell>
          <cell r="D59">
            <v>0</v>
          </cell>
          <cell r="E59">
            <v>6634.8</v>
          </cell>
          <cell r="F59">
            <v>0</v>
          </cell>
          <cell r="G59">
            <v>0</v>
          </cell>
          <cell r="H59">
            <v>0</v>
          </cell>
          <cell r="I59">
            <v>6634.8</v>
          </cell>
        </row>
        <row r="64">
          <cell r="B64" t="str">
            <v>Total</v>
          </cell>
          <cell r="C64">
            <v>27376936.349999998</v>
          </cell>
          <cell r="D64">
            <v>4954529.0999999987</v>
          </cell>
          <cell r="E64">
            <v>4132491.1000000006</v>
          </cell>
          <cell r="F64">
            <v>14554666.270000003</v>
          </cell>
          <cell r="G64">
            <v>3332709.3899999997</v>
          </cell>
          <cell r="H64">
            <v>848310.75999999954</v>
          </cell>
          <cell r="I64">
            <v>55199642.969999984</v>
          </cell>
        </row>
        <row r="67">
          <cell r="I67">
            <v>55199642.969999999</v>
          </cell>
        </row>
        <row r="69">
          <cell r="I69">
            <v>0</v>
          </cell>
        </row>
      </sheetData>
      <sheetData sheetId="4"/>
      <sheetData sheetId="5"/>
      <sheetData sheetId="6"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Pivot Table - 2005"/>
      <sheetName val="DSDW"/>
      <sheetName val="DSDW Query"/>
      <sheetName val="Zone PCI"/>
      <sheetName val="GHQ"/>
      <sheetName val="M&amp;A"/>
      <sheetName val="Classification"/>
      <sheetName val="2005 Opx"/>
      <sheetName val="2004 Opx"/>
      <sheetName val="2005 Plan"/>
      <sheetName val="Summary"/>
      <sheetName val="04 Data"/>
      <sheetName val="Sales Opex Stwd06"/>
      <sheetName val="Seasonalized Plan and Act"/>
      <sheetName val="overview"/>
    </sheetNames>
    <sheetDataSet>
      <sheetData sheetId="0"/>
      <sheetData sheetId="1"/>
      <sheetData sheetId="2"/>
      <sheetData sheetId="3"/>
      <sheetData sheetId="4"/>
      <sheetData sheetId="5"/>
      <sheetData sheetId="6"/>
      <sheetData sheetId="7"/>
      <sheetData sheetId="8" refreshError="1">
        <row r="2">
          <cell r="B2" t="str">
            <v>SWB</v>
          </cell>
          <cell r="C2" t="str">
            <v>1.  SWB</v>
          </cell>
        </row>
        <row r="3">
          <cell r="B3" t="str">
            <v>OTHER</v>
          </cell>
          <cell r="C3" t="str">
            <v>1.  SWB</v>
          </cell>
        </row>
        <row r="4">
          <cell r="B4" t="str">
            <v>CONTRACTOR</v>
          </cell>
          <cell r="C4" t="str">
            <v>1.  SWB</v>
          </cell>
        </row>
        <row r="5">
          <cell r="B5" t="str">
            <v>MEMBERSHIP</v>
          </cell>
          <cell r="C5" t="str">
            <v>1.  SWB</v>
          </cell>
        </row>
        <row r="6">
          <cell r="B6" t="str">
            <v>TAX_PAYROLL</v>
          </cell>
          <cell r="C6" t="str">
            <v>1.  SWB</v>
          </cell>
        </row>
        <row r="7">
          <cell r="B7" t="str">
            <v>BUSINESS_ADMINISTRATION</v>
          </cell>
          <cell r="C7" t="str">
            <v>1.  SWB</v>
          </cell>
        </row>
        <row r="8">
          <cell r="B8" t="str">
            <v>GENERAL_BUSINESS_MAN</v>
          </cell>
          <cell r="C8" t="str">
            <v>1.  SWB</v>
          </cell>
        </row>
        <row r="9">
          <cell r="B9" t="str">
            <v>ENGINEERING</v>
          </cell>
          <cell r="C9" t="str">
            <v>1.  SWB</v>
          </cell>
        </row>
        <row r="10">
          <cell r="B10" t="str">
            <v>EDUCATION&amp;TRAINING</v>
          </cell>
          <cell r="C10" t="str">
            <v>1.  SWB</v>
          </cell>
        </row>
        <row r="11">
          <cell r="B11" t="str">
            <v>SALES_SALES_FORCE</v>
          </cell>
          <cell r="C11" t="str">
            <v>1.  SWB</v>
          </cell>
        </row>
        <row r="12">
          <cell r="B12" t="str">
            <v>EMPLOYEE_SWB</v>
          </cell>
          <cell r="C12" t="str">
            <v>1.  SWB</v>
          </cell>
        </row>
        <row r="13">
          <cell r="B13" t="str">
            <v>TRAINING</v>
          </cell>
          <cell r="C13" t="str">
            <v>13. Others</v>
          </cell>
        </row>
        <row r="14">
          <cell r="B14" t="str">
            <v>SEVERANCE</v>
          </cell>
          <cell r="C14" t="str">
            <v>3.  Severance</v>
          </cell>
        </row>
        <row r="15">
          <cell r="B15" t="str">
            <v>FINANCIAL_ASSISTANCE</v>
          </cell>
          <cell r="C15" t="str">
            <v>13. Others</v>
          </cell>
        </row>
        <row r="16">
          <cell r="B16" t="str">
            <v>CONSULTANCY</v>
          </cell>
          <cell r="C16" t="str">
            <v>13. Others</v>
          </cell>
        </row>
        <row r="17">
          <cell r="B17" t="str">
            <v>FINANCIAL_BANKING</v>
          </cell>
          <cell r="C17" t="str">
            <v>13. Others</v>
          </cell>
        </row>
        <row r="18">
          <cell r="B18" t="str">
            <v>FINANCIAL_INSURANCE</v>
          </cell>
          <cell r="C18" t="str">
            <v>13. Others</v>
          </cell>
        </row>
        <row r="19">
          <cell r="B19" t="str">
            <v>FINANCIAL_OTHER</v>
          </cell>
          <cell r="C19" t="str">
            <v>13. Others</v>
          </cell>
        </row>
        <row r="20">
          <cell r="B20" t="str">
            <v>LEGAL</v>
          </cell>
          <cell r="C20" t="str">
            <v>13. Others</v>
          </cell>
        </row>
        <row r="21">
          <cell r="B21" t="str">
            <v>MEDICAL</v>
          </cell>
          <cell r="C21" t="str">
            <v>13. Others</v>
          </cell>
        </row>
        <row r="22">
          <cell r="B22" t="str">
            <v>RECRUITING</v>
          </cell>
          <cell r="C22" t="str">
            <v>13. Others</v>
          </cell>
        </row>
        <row r="23">
          <cell r="B23" t="str">
            <v>HR</v>
          </cell>
          <cell r="C23" t="str">
            <v>13. Others</v>
          </cell>
        </row>
        <row r="24">
          <cell r="B24" t="str">
            <v>STOREHOUSE</v>
          </cell>
          <cell r="C24" t="str">
            <v>13. Others</v>
          </cell>
        </row>
        <row r="25">
          <cell r="B25" t="str">
            <v>TECHNICAL_NON_R&amp;D</v>
          </cell>
          <cell r="C25" t="str">
            <v>13. Others</v>
          </cell>
        </row>
        <row r="26">
          <cell r="B26" t="str">
            <v>PUBLICATION&amp;SUBSCRIP</v>
          </cell>
          <cell r="C26" t="str">
            <v>13. Others</v>
          </cell>
        </row>
        <row r="27">
          <cell r="B27" t="str">
            <v>CLOTHING_SAFETY</v>
          </cell>
          <cell r="C27" t="str">
            <v>13. Others</v>
          </cell>
        </row>
        <row r="28">
          <cell r="B28" t="str">
            <v>SALES_AID</v>
          </cell>
          <cell r="C28" t="str">
            <v>13. Others</v>
          </cell>
        </row>
        <row r="29">
          <cell r="B29" t="str">
            <v>PETROLEUM</v>
          </cell>
          <cell r="C29" t="str">
            <v>13. Others</v>
          </cell>
        </row>
        <row r="30">
          <cell r="B30" t="str">
            <v>RECEIVE_STORE_SHIP</v>
          </cell>
          <cell r="C30" t="str">
            <v>13. Others</v>
          </cell>
        </row>
        <row r="31">
          <cell r="B31" t="str">
            <v>FREIGHT_TRUCK</v>
          </cell>
          <cell r="C31" t="str">
            <v>13. Others</v>
          </cell>
        </row>
        <row r="32">
          <cell r="B32" t="str">
            <v>TRANSPORTATION_OTHER</v>
          </cell>
          <cell r="C32" t="str">
            <v>13. Others</v>
          </cell>
        </row>
        <row r="33">
          <cell r="B33" t="str">
            <v>RIGHT_TO</v>
          </cell>
          <cell r="C33" t="str">
            <v>13. Others</v>
          </cell>
        </row>
        <row r="34">
          <cell r="B34" t="str">
            <v>RETIRE</v>
          </cell>
          <cell r="C34" t="str">
            <v>13. Others</v>
          </cell>
        </row>
        <row r="35">
          <cell r="B35" t="str">
            <v>SALES_OUTLETS</v>
          </cell>
          <cell r="C35" t="str">
            <v>13. Others</v>
          </cell>
        </row>
        <row r="36">
          <cell r="B36" t="str">
            <v>PRODUCT_TERMINAL_OPE</v>
          </cell>
          <cell r="C36" t="str">
            <v>13. Others</v>
          </cell>
        </row>
        <row r="37">
          <cell r="B37" t="str">
            <v>OPERATION_SUPPORT_GE</v>
          </cell>
          <cell r="C37" t="str">
            <v>13. Others</v>
          </cell>
        </row>
        <row r="38">
          <cell r="B38" t="str">
            <v>OPERATION_SUPPORT_OT</v>
          </cell>
          <cell r="C38" t="str">
            <v>13. Others</v>
          </cell>
        </row>
        <row r="39">
          <cell r="B39" t="str">
            <v>COST_MOVEMENT_CONTRO</v>
          </cell>
          <cell r="C39" t="str">
            <v>13. Others</v>
          </cell>
        </row>
        <row r="40">
          <cell r="B40" t="str">
            <v>CONSULTANCY</v>
          </cell>
          <cell r="C40" t="str">
            <v>13. Others</v>
          </cell>
        </row>
        <row r="41">
          <cell r="B41" t="str">
            <v>FINANCIAL_BANKING</v>
          </cell>
          <cell r="C41" t="str">
            <v>13. Others</v>
          </cell>
        </row>
        <row r="42">
          <cell r="B42" t="str">
            <v>FINANCIAL_INSURANCE</v>
          </cell>
          <cell r="C42" t="str">
            <v>13. Others</v>
          </cell>
        </row>
        <row r="43">
          <cell r="B43" t="str">
            <v>FINANCIAL_OTHER</v>
          </cell>
          <cell r="C43" t="str">
            <v>13. Others</v>
          </cell>
        </row>
        <row r="44">
          <cell r="B44" t="str">
            <v>LEGAL</v>
          </cell>
          <cell r="C44" t="str">
            <v>13. Others</v>
          </cell>
        </row>
        <row r="45">
          <cell r="B45" t="str">
            <v>MEDICAL</v>
          </cell>
          <cell r="C45" t="str">
            <v>13. Others</v>
          </cell>
        </row>
        <row r="46">
          <cell r="B46" t="str">
            <v>RECRUITING</v>
          </cell>
          <cell r="C46" t="str">
            <v>13. Others</v>
          </cell>
        </row>
        <row r="47">
          <cell r="B47" t="str">
            <v>HR</v>
          </cell>
          <cell r="C47" t="str">
            <v>13. Others</v>
          </cell>
        </row>
        <row r="48">
          <cell r="B48" t="str">
            <v>STOREHOUSE</v>
          </cell>
          <cell r="C48" t="str">
            <v>13. Others</v>
          </cell>
        </row>
        <row r="49">
          <cell r="B49" t="str">
            <v>TECHNICAL_NON_R&amp;D</v>
          </cell>
          <cell r="C49" t="str">
            <v>13. Others</v>
          </cell>
        </row>
        <row r="50">
          <cell r="B50" t="str">
            <v>PUBLICATION&amp;SUBSCRIP</v>
          </cell>
          <cell r="C50" t="str">
            <v>13. Others</v>
          </cell>
        </row>
        <row r="51">
          <cell r="B51" t="str">
            <v>CLOTHING_SAFETY</v>
          </cell>
          <cell r="C51" t="str">
            <v>13. Others</v>
          </cell>
        </row>
        <row r="52">
          <cell r="B52" t="str">
            <v>SALES_AID</v>
          </cell>
          <cell r="C52" t="str">
            <v>13. Others</v>
          </cell>
        </row>
        <row r="53">
          <cell r="B53" t="str">
            <v>PETROLEUM</v>
          </cell>
          <cell r="C53" t="str">
            <v>13. Others</v>
          </cell>
        </row>
        <row r="54">
          <cell r="B54" t="str">
            <v>RECEIVE_STORE_SHIP</v>
          </cell>
          <cell r="C54" t="str">
            <v>13. Others</v>
          </cell>
        </row>
        <row r="55">
          <cell r="B55" t="str">
            <v>FREIGHT_TRUCK</v>
          </cell>
          <cell r="C55" t="str">
            <v>13. Others</v>
          </cell>
        </row>
        <row r="56">
          <cell r="B56" t="str">
            <v>TRANSPORTATION_OTHER</v>
          </cell>
          <cell r="C56" t="str">
            <v>13. Others</v>
          </cell>
        </row>
        <row r="57">
          <cell r="B57" t="str">
            <v>RIGHT_TO</v>
          </cell>
          <cell r="C57" t="str">
            <v>13. Others</v>
          </cell>
        </row>
        <row r="58">
          <cell r="B58" t="str">
            <v>RETIRE</v>
          </cell>
          <cell r="C58" t="str">
            <v>13. Others</v>
          </cell>
        </row>
        <row r="59">
          <cell r="B59" t="str">
            <v>SALES_OUTLETS</v>
          </cell>
          <cell r="C59" t="str">
            <v>13. Others</v>
          </cell>
        </row>
        <row r="60">
          <cell r="B60" t="str">
            <v>PRODUCT_TERMINAL_OPE</v>
          </cell>
          <cell r="C60" t="str">
            <v>13. Others</v>
          </cell>
        </row>
        <row r="61">
          <cell r="B61" t="str">
            <v>OPERATION_SUPPORT_GE</v>
          </cell>
          <cell r="C61" t="str">
            <v>13. Others</v>
          </cell>
        </row>
        <row r="62">
          <cell r="B62" t="str">
            <v>OPERATION_SUPPORT_OT</v>
          </cell>
          <cell r="C62" t="str">
            <v>13. Others</v>
          </cell>
        </row>
        <row r="63">
          <cell r="B63" t="str">
            <v>COST_MOVEMENT_CONTRO</v>
          </cell>
          <cell r="C63" t="str">
            <v>13. Others</v>
          </cell>
        </row>
        <row r="64">
          <cell r="B64" t="str">
            <v>CONSULTANCY</v>
          </cell>
          <cell r="C64" t="str">
            <v>13. Others</v>
          </cell>
        </row>
        <row r="65">
          <cell r="B65" t="str">
            <v>FINANCIAL_BANKING</v>
          </cell>
          <cell r="C65" t="str">
            <v>13. Others</v>
          </cell>
        </row>
        <row r="66">
          <cell r="B66" t="str">
            <v>FINANCIAL_INSURANCE</v>
          </cell>
          <cell r="C66" t="str">
            <v>13. Others</v>
          </cell>
        </row>
        <row r="67">
          <cell r="B67" t="str">
            <v>FINANCIAL_OTHER</v>
          </cell>
          <cell r="C67" t="str">
            <v>13. Others</v>
          </cell>
        </row>
        <row r="68">
          <cell r="B68" t="str">
            <v>LEGAL</v>
          </cell>
          <cell r="C68" t="str">
            <v>13. Others</v>
          </cell>
        </row>
        <row r="69">
          <cell r="B69" t="str">
            <v>MEDICAL</v>
          </cell>
          <cell r="C69" t="str">
            <v>13. Others</v>
          </cell>
        </row>
        <row r="70">
          <cell r="B70" t="str">
            <v>RECRUITING</v>
          </cell>
          <cell r="C70" t="str">
            <v>13. Others</v>
          </cell>
        </row>
        <row r="71">
          <cell r="B71" t="str">
            <v>HR</v>
          </cell>
          <cell r="C71" t="str">
            <v>13. Others</v>
          </cell>
        </row>
        <row r="72">
          <cell r="B72" t="str">
            <v>STOREHOUSE</v>
          </cell>
          <cell r="C72" t="str">
            <v>13. Others</v>
          </cell>
        </row>
        <row r="73">
          <cell r="B73" t="str">
            <v>TECHNICAL_NON_R&amp;D</v>
          </cell>
          <cell r="C73" t="str">
            <v>13. Others</v>
          </cell>
        </row>
        <row r="74">
          <cell r="B74" t="str">
            <v>PUBLICATION&amp;SUBSCRIP</v>
          </cell>
          <cell r="C74" t="str">
            <v>13. Others</v>
          </cell>
        </row>
        <row r="75">
          <cell r="B75" t="str">
            <v>CLOTHING_SAFETY</v>
          </cell>
          <cell r="C75" t="str">
            <v>13. Others</v>
          </cell>
        </row>
        <row r="76">
          <cell r="B76" t="str">
            <v>SALES_AID</v>
          </cell>
          <cell r="C76" t="str">
            <v>13. Others</v>
          </cell>
        </row>
        <row r="77">
          <cell r="B77" t="str">
            <v>PETROLEUM</v>
          </cell>
          <cell r="C77" t="str">
            <v>13. Others</v>
          </cell>
        </row>
        <row r="78">
          <cell r="B78" t="str">
            <v>RECEIVE_STORE_SHIP</v>
          </cell>
          <cell r="C78" t="str">
            <v>13. Others</v>
          </cell>
        </row>
        <row r="79">
          <cell r="B79" t="str">
            <v>FREIGHT_TRUCK</v>
          </cell>
          <cell r="C79" t="str">
            <v>13. Others</v>
          </cell>
        </row>
        <row r="80">
          <cell r="B80" t="str">
            <v>TRANSPORTATION_OTHER</v>
          </cell>
          <cell r="C80" t="str">
            <v>13. Others</v>
          </cell>
        </row>
        <row r="81">
          <cell r="B81" t="str">
            <v>RIGHT_TO</v>
          </cell>
          <cell r="C81" t="str">
            <v>13. Others</v>
          </cell>
        </row>
        <row r="82">
          <cell r="B82" t="str">
            <v>RETIRE</v>
          </cell>
          <cell r="C82" t="str">
            <v>13. Others</v>
          </cell>
        </row>
        <row r="83">
          <cell r="B83" t="str">
            <v>SALES_OUTLETS</v>
          </cell>
          <cell r="C83" t="str">
            <v>13. Others</v>
          </cell>
        </row>
        <row r="84">
          <cell r="B84" t="str">
            <v>PRODUCT_TERMINAL_OPE</v>
          </cell>
          <cell r="C84" t="str">
            <v>13. Others</v>
          </cell>
        </row>
        <row r="85">
          <cell r="B85" t="str">
            <v>OPERATION_SUPPORT_GE</v>
          </cell>
          <cell r="C85" t="str">
            <v>13. Others</v>
          </cell>
        </row>
        <row r="86">
          <cell r="B86" t="str">
            <v>OPERATION_SUPPORT_OT</v>
          </cell>
          <cell r="C86" t="str">
            <v>13. Others</v>
          </cell>
        </row>
        <row r="87">
          <cell r="B87" t="str">
            <v>COST_MOVEMENT_CONTRO</v>
          </cell>
          <cell r="C87" t="str">
            <v>13. Others</v>
          </cell>
        </row>
        <row r="88">
          <cell r="B88" t="str">
            <v>FINANCIAL_BANKING</v>
          </cell>
          <cell r="C88" t="str">
            <v>13. Others</v>
          </cell>
        </row>
        <row r="89">
          <cell r="B89" t="str">
            <v>FINANCIAL_INSURANCE</v>
          </cell>
          <cell r="C89" t="str">
            <v>13. Others</v>
          </cell>
        </row>
        <row r="90">
          <cell r="B90" t="str">
            <v>FINANCIAL_OTHER</v>
          </cell>
          <cell r="C90" t="str">
            <v>13. Others</v>
          </cell>
        </row>
        <row r="91">
          <cell r="B91" t="str">
            <v>MEDICAL</v>
          </cell>
          <cell r="C91" t="str">
            <v>13. Others</v>
          </cell>
        </row>
        <row r="92">
          <cell r="B92" t="str">
            <v>STOREHOUSE</v>
          </cell>
          <cell r="C92" t="str">
            <v>13. Others</v>
          </cell>
        </row>
        <row r="93">
          <cell r="B93" t="str">
            <v>SALES_AID</v>
          </cell>
          <cell r="C93" t="str">
            <v>13. Others</v>
          </cell>
        </row>
        <row r="94">
          <cell r="B94" t="str">
            <v>PETROLEUM</v>
          </cell>
          <cell r="C94" t="str">
            <v>13. Others</v>
          </cell>
        </row>
        <row r="95">
          <cell r="B95" t="str">
            <v>FREIGHT_TRUCK</v>
          </cell>
          <cell r="C95" t="str">
            <v>13. Others</v>
          </cell>
        </row>
        <row r="96">
          <cell r="B96" t="str">
            <v>RIGHT_TO</v>
          </cell>
          <cell r="C96" t="str">
            <v>13. Others</v>
          </cell>
        </row>
        <row r="97">
          <cell r="B97" t="str">
            <v>RETIRE</v>
          </cell>
          <cell r="C97" t="str">
            <v>13. Others</v>
          </cell>
        </row>
        <row r="98">
          <cell r="B98" t="str">
            <v>OPERATION_SUPPORT_OT</v>
          </cell>
          <cell r="C98" t="str">
            <v>13. Others</v>
          </cell>
        </row>
        <row r="99">
          <cell r="B99" t="str">
            <v>FINANCIAL_BANKING</v>
          </cell>
          <cell r="C99" t="str">
            <v>13. Others</v>
          </cell>
        </row>
        <row r="100">
          <cell r="B100" t="str">
            <v>FINANCIAL_INSURANCE</v>
          </cell>
          <cell r="C100" t="str">
            <v>13. Others</v>
          </cell>
        </row>
        <row r="101">
          <cell r="B101" t="str">
            <v>FINANCIAL_OTHER</v>
          </cell>
          <cell r="C101" t="str">
            <v>13. Others</v>
          </cell>
        </row>
        <row r="102">
          <cell r="B102" t="str">
            <v>MEDICAL</v>
          </cell>
          <cell r="C102" t="str">
            <v>13. Others</v>
          </cell>
        </row>
        <row r="103">
          <cell r="B103" t="str">
            <v>STOREHOUSE</v>
          </cell>
          <cell r="C103" t="str">
            <v>13. Others</v>
          </cell>
        </row>
        <row r="104">
          <cell r="B104" t="str">
            <v>SALES_AID</v>
          </cell>
          <cell r="C104" t="str">
            <v>13. Others</v>
          </cell>
        </row>
        <row r="105">
          <cell r="B105" t="str">
            <v>PETROLEUM</v>
          </cell>
          <cell r="C105" t="str">
            <v>13. Others</v>
          </cell>
        </row>
        <row r="106">
          <cell r="B106" t="str">
            <v>FREIGHT_TRUCK</v>
          </cell>
          <cell r="C106" t="str">
            <v>13. Others</v>
          </cell>
        </row>
        <row r="107">
          <cell r="B107" t="str">
            <v>RIGHT_TO</v>
          </cell>
          <cell r="C107" t="str">
            <v>13. Others</v>
          </cell>
        </row>
        <row r="108">
          <cell r="B108" t="str">
            <v>RETIRE</v>
          </cell>
          <cell r="C108" t="str">
            <v>13. Others</v>
          </cell>
        </row>
        <row r="109">
          <cell r="B109" t="str">
            <v>OPERATION_SUPPORT_OT</v>
          </cell>
          <cell r="C109" t="str">
            <v>13. Others</v>
          </cell>
        </row>
        <row r="110">
          <cell r="B110" t="str">
            <v>CONSULTANCY</v>
          </cell>
          <cell r="C110" t="str">
            <v>13. Others</v>
          </cell>
        </row>
        <row r="111">
          <cell r="B111" t="str">
            <v>FINANCIAL_BANKING</v>
          </cell>
          <cell r="C111" t="str">
            <v>13. Others</v>
          </cell>
        </row>
        <row r="112">
          <cell r="B112" t="str">
            <v>FINANCIAL_INSURANCE</v>
          </cell>
          <cell r="C112" t="str">
            <v>13. Others</v>
          </cell>
        </row>
        <row r="113">
          <cell r="B113" t="str">
            <v>FINANCIAL_OTHER</v>
          </cell>
          <cell r="C113" t="str">
            <v>13. Others</v>
          </cell>
        </row>
        <row r="114">
          <cell r="B114" t="str">
            <v>LEGAL</v>
          </cell>
          <cell r="C114" t="str">
            <v>13. Others</v>
          </cell>
        </row>
        <row r="115">
          <cell r="B115" t="str">
            <v>RECRUITING</v>
          </cell>
          <cell r="C115" t="str">
            <v>13. Others</v>
          </cell>
        </row>
        <row r="116">
          <cell r="B116" t="str">
            <v>HR</v>
          </cell>
          <cell r="C116" t="str">
            <v>13. Others</v>
          </cell>
        </row>
        <row r="117">
          <cell r="B117" t="str">
            <v>PUBLICATION&amp;SUBSCRIP</v>
          </cell>
          <cell r="C117" t="str">
            <v>13. Others</v>
          </cell>
        </row>
        <row r="118">
          <cell r="B118" t="str">
            <v>CLOTHING_SAFETY</v>
          </cell>
          <cell r="C118" t="str">
            <v>13. Others</v>
          </cell>
        </row>
        <row r="119">
          <cell r="B119" t="str">
            <v>SALES_AID</v>
          </cell>
          <cell r="C119" t="str">
            <v>13. Others</v>
          </cell>
        </row>
        <row r="120">
          <cell r="B120" t="str">
            <v>PETROLEUM</v>
          </cell>
          <cell r="C120" t="str">
            <v>13. Others</v>
          </cell>
        </row>
        <row r="121">
          <cell r="B121" t="str">
            <v>FREIGHT_TRUCK</v>
          </cell>
          <cell r="C121" t="str">
            <v>13. Others</v>
          </cell>
        </row>
        <row r="122">
          <cell r="B122" t="str">
            <v>TRANSPORTATION_OTHER</v>
          </cell>
          <cell r="C122" t="str">
            <v>13. Others</v>
          </cell>
        </row>
        <row r="123">
          <cell r="B123" t="str">
            <v>OPERATION_SUPPORT_GE</v>
          </cell>
          <cell r="C123" t="str">
            <v>13. Others</v>
          </cell>
        </row>
        <row r="124">
          <cell r="B124" t="str">
            <v>COST_MOVEMENT_CONTRO</v>
          </cell>
          <cell r="C124" t="str">
            <v>13. Others</v>
          </cell>
        </row>
        <row r="125">
          <cell r="B125" t="str">
            <v>CONSULTANCY</v>
          </cell>
          <cell r="C125" t="str">
            <v>13. Others</v>
          </cell>
        </row>
        <row r="126">
          <cell r="B126" t="str">
            <v>FINANCIAL_BANKING</v>
          </cell>
          <cell r="C126" t="str">
            <v>13. Others</v>
          </cell>
        </row>
        <row r="127">
          <cell r="B127" t="str">
            <v>FINANCIAL_OTHER</v>
          </cell>
          <cell r="C127" t="str">
            <v>13. Others</v>
          </cell>
        </row>
        <row r="128">
          <cell r="B128" t="str">
            <v>LEGAL</v>
          </cell>
          <cell r="C128" t="str">
            <v>13. Others</v>
          </cell>
        </row>
        <row r="129">
          <cell r="B129" t="str">
            <v>PUBLICATION&amp;SUBSCRIP</v>
          </cell>
          <cell r="C129" t="str">
            <v>13. Others</v>
          </cell>
        </row>
        <row r="130">
          <cell r="B130" t="str">
            <v>SALES_AID</v>
          </cell>
          <cell r="C130" t="str">
            <v>13. Others</v>
          </cell>
        </row>
        <row r="131">
          <cell r="B131" t="str">
            <v>PETROLEUM</v>
          </cell>
          <cell r="C131" t="str">
            <v>13. Others</v>
          </cell>
        </row>
        <row r="132">
          <cell r="B132" t="str">
            <v>TRANSPORTATION_OTHER</v>
          </cell>
          <cell r="C132" t="str">
            <v>13. Others</v>
          </cell>
        </row>
        <row r="133">
          <cell r="B133" t="str">
            <v>FINANCIAL_BANKING</v>
          </cell>
          <cell r="C133" t="str">
            <v>13. Others</v>
          </cell>
        </row>
        <row r="134">
          <cell r="B134" t="str">
            <v>LEGAL</v>
          </cell>
          <cell r="C134" t="str">
            <v>13. Others</v>
          </cell>
        </row>
        <row r="135">
          <cell r="B135" t="str">
            <v>RECRUITING</v>
          </cell>
          <cell r="C135" t="str">
            <v>13. Others</v>
          </cell>
        </row>
        <row r="136">
          <cell r="B136" t="str">
            <v>PUBLICATION&amp;SUBSCRIP</v>
          </cell>
          <cell r="C136" t="str">
            <v>13. Others</v>
          </cell>
        </row>
        <row r="137">
          <cell r="B137" t="str">
            <v>CLOTHING_SAFETY</v>
          </cell>
          <cell r="C137" t="str">
            <v>13. Others</v>
          </cell>
        </row>
        <row r="138">
          <cell r="B138" t="str">
            <v>SALES_AID</v>
          </cell>
          <cell r="C138" t="str">
            <v>13. Others</v>
          </cell>
        </row>
        <row r="139">
          <cell r="B139" t="str">
            <v>TRANSPORTATION_OTHER</v>
          </cell>
          <cell r="C139" t="str">
            <v>13. Others</v>
          </cell>
        </row>
        <row r="140">
          <cell r="B140" t="str">
            <v>OPERATION_SUPPORT_GE</v>
          </cell>
          <cell r="C140" t="str">
            <v>13. Others</v>
          </cell>
        </row>
        <row r="141">
          <cell r="B141" t="str">
            <v>CONSULTANCY</v>
          </cell>
          <cell r="C141" t="str">
            <v>13. Others</v>
          </cell>
        </row>
        <row r="142">
          <cell r="B142" t="str">
            <v>FINANCIAL_BANKING</v>
          </cell>
          <cell r="C142" t="str">
            <v>13. Others</v>
          </cell>
        </row>
        <row r="143">
          <cell r="B143" t="str">
            <v>FINANCIAL_INSURANCE</v>
          </cell>
          <cell r="C143" t="str">
            <v>13. Others</v>
          </cell>
        </row>
        <row r="144">
          <cell r="B144" t="str">
            <v>FINANCIAL_OTHER</v>
          </cell>
          <cell r="C144" t="str">
            <v>13. Others</v>
          </cell>
        </row>
        <row r="145">
          <cell r="B145" t="str">
            <v>HR</v>
          </cell>
          <cell r="C145" t="str">
            <v>13. Others</v>
          </cell>
        </row>
        <row r="146">
          <cell r="B146" t="str">
            <v>FREIGHT_TRUCK</v>
          </cell>
          <cell r="C146" t="str">
            <v>13. Others</v>
          </cell>
        </row>
        <row r="147">
          <cell r="B147" t="str">
            <v>TRANSPORTATION_OTHER</v>
          </cell>
          <cell r="C147" t="str">
            <v>13. Others</v>
          </cell>
        </row>
        <row r="148">
          <cell r="B148" t="str">
            <v>COST_MOVEMENT_CONTRO</v>
          </cell>
          <cell r="C148" t="str">
            <v>13. Others</v>
          </cell>
        </row>
        <row r="149">
          <cell r="B149" t="str">
            <v>FINANCIAL_BANKING</v>
          </cell>
          <cell r="C149" t="str">
            <v>13. Others</v>
          </cell>
        </row>
        <row r="150">
          <cell r="B150" t="str">
            <v>TECHNICAL_NON_R&amp;D</v>
          </cell>
          <cell r="C150" t="str">
            <v>13. Others</v>
          </cell>
        </row>
        <row r="151">
          <cell r="B151" t="str">
            <v>PUBLICATION&amp;SUBSCRIP</v>
          </cell>
          <cell r="C151" t="str">
            <v>13. Others</v>
          </cell>
        </row>
        <row r="152">
          <cell r="B152" t="str">
            <v>PETROLEUM</v>
          </cell>
          <cell r="C152" t="str">
            <v>13. Others</v>
          </cell>
        </row>
        <row r="153">
          <cell r="B153" t="str">
            <v>RECEIVE_STORE_SHIP</v>
          </cell>
          <cell r="C153" t="str">
            <v>13. Others</v>
          </cell>
        </row>
        <row r="154">
          <cell r="B154" t="str">
            <v>RIGHT_TO</v>
          </cell>
          <cell r="C154" t="str">
            <v>13. Others</v>
          </cell>
        </row>
        <row r="155">
          <cell r="B155" t="str">
            <v>SALES_OUTLETS</v>
          </cell>
          <cell r="C155" t="str">
            <v>13. Others</v>
          </cell>
        </row>
        <row r="156">
          <cell r="B156" t="str">
            <v>PRODUCT_TERMINAL_OPE</v>
          </cell>
          <cell r="C156" t="str">
            <v>13. Others</v>
          </cell>
        </row>
        <row r="157">
          <cell r="B157" t="str">
            <v>FINANCIAL_BANKING</v>
          </cell>
          <cell r="C157" t="str">
            <v>13. Others</v>
          </cell>
        </row>
        <row r="158">
          <cell r="B158" t="str">
            <v>TECHNICAL_NON_R&amp;D</v>
          </cell>
          <cell r="C158" t="str">
            <v>13. Others</v>
          </cell>
        </row>
        <row r="159">
          <cell r="B159" t="str">
            <v>PUBLICATION&amp;SUBSCRIP</v>
          </cell>
          <cell r="C159" t="str">
            <v>13. Others</v>
          </cell>
        </row>
        <row r="160">
          <cell r="B160" t="str">
            <v>PETROLEUM</v>
          </cell>
          <cell r="C160" t="str">
            <v>13. Others</v>
          </cell>
        </row>
        <row r="161">
          <cell r="B161" t="str">
            <v>RECEIVE_STORE_SHIP</v>
          </cell>
          <cell r="C161" t="str">
            <v>13. Others</v>
          </cell>
        </row>
        <row r="162">
          <cell r="B162" t="str">
            <v>RIGHT_TO</v>
          </cell>
          <cell r="C162" t="str">
            <v>13. Others</v>
          </cell>
        </row>
        <row r="163">
          <cell r="B163" t="str">
            <v>SALES_OUTLETS</v>
          </cell>
          <cell r="C163" t="str">
            <v>13. Others</v>
          </cell>
        </row>
        <row r="164">
          <cell r="B164" t="str">
            <v>PRODUCT_TERMINAL_OPE</v>
          </cell>
          <cell r="C164" t="str">
            <v>13. Others</v>
          </cell>
        </row>
        <row r="165">
          <cell r="B165" t="str">
            <v>ENVIRONMENTAL</v>
          </cell>
          <cell r="C165" t="str">
            <v>13. Others</v>
          </cell>
        </row>
        <row r="166">
          <cell r="B166" t="str">
            <v>PENALTY&amp;FEE</v>
          </cell>
          <cell r="C166" t="str">
            <v>13. Others</v>
          </cell>
        </row>
        <row r="167">
          <cell r="B167" t="str">
            <v>PENALTY_FEE_OTHER GO</v>
          </cell>
          <cell r="C167" t="str">
            <v>13. Others</v>
          </cell>
        </row>
        <row r="168">
          <cell r="B168" t="str">
            <v>CONTRACTOR_WORKER_CO</v>
          </cell>
          <cell r="C168" t="str">
            <v>13. Others</v>
          </cell>
        </row>
        <row r="169">
          <cell r="B169" t="str">
            <v>BUSINESS_ADMINISTRAT</v>
          </cell>
          <cell r="C169" t="str">
            <v>13. Others</v>
          </cell>
        </row>
        <row r="170">
          <cell r="B170" t="str">
            <v>FINANCIAL_AUDIT</v>
          </cell>
          <cell r="C170" t="str">
            <v>13. Others</v>
          </cell>
        </row>
        <row r="171">
          <cell r="B171" t="str">
            <v>SAFETY</v>
          </cell>
          <cell r="C171" t="str">
            <v>13. Others</v>
          </cell>
        </row>
        <row r="172">
          <cell r="B172" t="str">
            <v>PROPERTY&amp;PLANT</v>
          </cell>
          <cell r="C172" t="str">
            <v>13. Others</v>
          </cell>
        </row>
        <row r="173">
          <cell r="B173" t="str">
            <v>CONTRIBUTION</v>
          </cell>
          <cell r="C173" t="str">
            <v>13. Others</v>
          </cell>
        </row>
        <row r="174">
          <cell r="B174" t="str">
            <v>SMALL_VARIATION</v>
          </cell>
          <cell r="C174" t="str">
            <v>13. Others</v>
          </cell>
        </row>
        <row r="175">
          <cell r="B175" t="str">
            <v>FINANCIAL_AUDIT</v>
          </cell>
          <cell r="C175" t="str">
            <v>13. Others</v>
          </cell>
        </row>
        <row r="176">
          <cell r="B176" t="str">
            <v>SYSTEMS</v>
          </cell>
          <cell r="C176" t="str">
            <v>13. Others</v>
          </cell>
        </row>
        <row r="177">
          <cell r="B177" t="str">
            <v>SMALL_INVOICE_VARIAN</v>
          </cell>
          <cell r="C177" t="str">
            <v>13. Others</v>
          </cell>
        </row>
        <row r="178">
          <cell r="B178" t="str">
            <v>PENALTY_FEE_OTHER GO</v>
          </cell>
          <cell r="C178" t="str">
            <v>13. Others</v>
          </cell>
        </row>
        <row r="179">
          <cell r="B179" t="str">
            <v>SMALL_VARIATION</v>
          </cell>
          <cell r="C179" t="str">
            <v>13. Others</v>
          </cell>
        </row>
        <row r="180">
          <cell r="B180" t="str">
            <v>INSPECTION</v>
          </cell>
          <cell r="C180" t="str">
            <v>13. Others</v>
          </cell>
        </row>
        <row r="181">
          <cell r="B181" t="str">
            <v>FREIGHT_AIR</v>
          </cell>
          <cell r="C181" t="str">
            <v>13. Others</v>
          </cell>
        </row>
        <row r="182">
          <cell r="B182" t="str">
            <v>PENALTY_FEE_OTHER GO</v>
          </cell>
          <cell r="C182" t="str">
            <v>13. Others</v>
          </cell>
        </row>
        <row r="183">
          <cell r="B183" t="str">
            <v>CUSTOMER_SERVICE</v>
          </cell>
          <cell r="C183" t="str">
            <v>13. Others</v>
          </cell>
        </row>
        <row r="184">
          <cell r="B184" t="str">
            <v>FINANCIAL_AUDIT</v>
          </cell>
          <cell r="C184" t="str">
            <v>13. Others</v>
          </cell>
        </row>
        <row r="185">
          <cell r="B185" t="str">
            <v>PUBLIC_RELATION</v>
          </cell>
          <cell r="C185" t="str">
            <v>13. Others</v>
          </cell>
        </row>
        <row r="186">
          <cell r="B186" t="str">
            <v>SAFETY</v>
          </cell>
          <cell r="C186" t="str">
            <v>13. Others</v>
          </cell>
        </row>
        <row r="187">
          <cell r="B187" t="str">
            <v>FINANCIAL_AUDIT</v>
          </cell>
          <cell r="C187" t="str">
            <v>13. Others</v>
          </cell>
        </row>
        <row r="188">
          <cell r="B188" t="str">
            <v>PENALTY_FEE_OTHER GO</v>
          </cell>
          <cell r="C188" t="str">
            <v>13. Others</v>
          </cell>
        </row>
        <row r="189">
          <cell r="B189" t="str">
            <v>FINANCIAL_AUDIT</v>
          </cell>
          <cell r="C189" t="str">
            <v>13. Others</v>
          </cell>
        </row>
        <row r="190">
          <cell r="B190" t="str">
            <v>FINANCIAL_ACCOUNTING</v>
          </cell>
          <cell r="C190" t="str">
            <v>13. Others</v>
          </cell>
        </row>
        <row r="191">
          <cell r="B191" t="str">
            <v>PUBLIC_RELATION</v>
          </cell>
          <cell r="C191" t="str">
            <v>13. Others</v>
          </cell>
        </row>
        <row r="192">
          <cell r="B192" t="str">
            <v>SMALL_VARIATION</v>
          </cell>
          <cell r="C192" t="str">
            <v>13. Others</v>
          </cell>
        </row>
        <row r="193">
          <cell r="B193" t="str">
            <v>FINANCIAL_AUDIT</v>
          </cell>
          <cell r="C193" t="str">
            <v>13. Others</v>
          </cell>
        </row>
        <row r="194">
          <cell r="B194" t="str">
            <v>FINANCIAL_ACCOUNTING</v>
          </cell>
          <cell r="C194" t="str">
            <v>13. Others</v>
          </cell>
        </row>
        <row r="195">
          <cell r="B195" t="str">
            <v>SAFETY</v>
          </cell>
          <cell r="C195" t="str">
            <v>13. Others</v>
          </cell>
        </row>
        <row r="196">
          <cell r="B196" t="str">
            <v>TOOL</v>
          </cell>
          <cell r="C196" t="str">
            <v>13. Others</v>
          </cell>
        </row>
        <row r="197">
          <cell r="B197" t="str">
            <v>PROPERTY&amp;PLANT</v>
          </cell>
          <cell r="C197" t="str">
            <v>13. Others</v>
          </cell>
        </row>
        <row r="198">
          <cell r="B198" t="str">
            <v>FREIGHT_AIR</v>
          </cell>
          <cell r="C198" t="str">
            <v>13. Others</v>
          </cell>
        </row>
        <row r="199">
          <cell r="B199" t="str">
            <v>CONTRIBUTION</v>
          </cell>
          <cell r="C199" t="str">
            <v>13. Others</v>
          </cell>
        </row>
        <row r="200">
          <cell r="B200" t="str">
            <v>PENALTY_FEE_OTHER GO</v>
          </cell>
          <cell r="C200" t="str">
            <v>13. Others</v>
          </cell>
        </row>
        <row r="201">
          <cell r="B201" t="str">
            <v>SETTLEMENT_BALANCE_S</v>
          </cell>
          <cell r="C201" t="str">
            <v>13. Others</v>
          </cell>
        </row>
        <row r="202">
          <cell r="B202" t="str">
            <v>Not assigned</v>
          </cell>
          <cell r="C202" t="str">
            <v>13. Others</v>
          </cell>
        </row>
        <row r="203">
          <cell r="B203" t="str">
            <v>SMALL_VARIATION</v>
          </cell>
          <cell r="C203" t="str">
            <v>13. Others</v>
          </cell>
        </row>
        <row r="204">
          <cell r="B204" t="str">
            <v>M&amp;R_SYSTEMS</v>
          </cell>
          <cell r="C204" t="str">
            <v>13. Others</v>
          </cell>
        </row>
        <row r="205">
          <cell r="B205" t="str">
            <v>INSPECTION</v>
          </cell>
          <cell r="C205" t="str">
            <v>13. Others</v>
          </cell>
        </row>
        <row r="206">
          <cell r="B206" t="str">
            <v>PENALTY_FEE_OTHER GO</v>
          </cell>
          <cell r="C206" t="str">
            <v>13. Others</v>
          </cell>
        </row>
        <row r="207">
          <cell r="B207" t="str">
            <v>SALES_ASP&amp;MARKETING</v>
          </cell>
          <cell r="C207" t="str">
            <v>13. Others</v>
          </cell>
        </row>
        <row r="208">
          <cell r="B208" t="str">
            <v>SMALL_VARIATION</v>
          </cell>
          <cell r="C208" t="str">
            <v>13. Others</v>
          </cell>
        </row>
        <row r="209">
          <cell r="B209" t="str">
            <v>FINANCIAL_ACCOUNTING</v>
          </cell>
          <cell r="C209" t="str">
            <v>13. Others</v>
          </cell>
        </row>
        <row r="212">
          <cell r="B212" t="str">
            <v>T&amp;E</v>
          </cell>
          <cell r="C212" t="str">
            <v>2.  T&amp;E</v>
          </cell>
        </row>
        <row r="213">
          <cell r="B213" t="str">
            <v>RELOCATION</v>
          </cell>
          <cell r="C213" t="str">
            <v>4.  Relocation</v>
          </cell>
        </row>
        <row r="214">
          <cell r="B214" t="str">
            <v>DEPRECIATION</v>
          </cell>
          <cell r="C214" t="str">
            <v>5.  Depc/Amort</v>
          </cell>
        </row>
        <row r="215">
          <cell r="B215" t="str">
            <v>AMORTIZATION</v>
          </cell>
          <cell r="C215" t="str">
            <v>5.  Depc/Amort</v>
          </cell>
        </row>
        <row r="216">
          <cell r="B216" t="str">
            <v>COMMISSIONS</v>
          </cell>
          <cell r="C216" t="str">
            <v>6.  Commission</v>
          </cell>
        </row>
        <row r="217">
          <cell r="B217" t="str">
            <v>M&amp;R_SKILLED_TRADE_CO</v>
          </cell>
          <cell r="C217" t="str">
            <v>7.  M&amp;R</v>
          </cell>
        </row>
        <row r="218">
          <cell r="B218" t="str">
            <v>M&amp;R</v>
          </cell>
          <cell r="C218" t="str">
            <v>7.  M&amp;R</v>
          </cell>
        </row>
        <row r="219">
          <cell r="B219" t="str">
            <v>LABORATORY</v>
          </cell>
          <cell r="C219" t="str">
            <v>8.  Technical/Lab</v>
          </cell>
        </row>
        <row r="220">
          <cell r="B220" t="str">
            <v>TECHNICAL_GENERAL</v>
          </cell>
          <cell r="C220" t="str">
            <v>8.  Technical/Lab</v>
          </cell>
        </row>
        <row r="221">
          <cell r="B221" t="str">
            <v>TECHNICAL_ENGINEERIN</v>
          </cell>
          <cell r="C221" t="str">
            <v>8.  Technical/Lab</v>
          </cell>
        </row>
        <row r="222">
          <cell r="B222" t="str">
            <v>TECHNICAL_TESTING</v>
          </cell>
          <cell r="C222" t="str">
            <v>8.  Technical/Lab</v>
          </cell>
        </row>
        <row r="223">
          <cell r="B223" t="str">
            <v>TECHNICAL_NON R&amp;D</v>
          </cell>
          <cell r="C223" t="str">
            <v>8.  Technical/Lab</v>
          </cell>
        </row>
        <row r="224">
          <cell r="B224" t="str">
            <v>TECHNICAL_LABORATORY</v>
          </cell>
          <cell r="C224" t="str">
            <v>8.  Technical/Lab</v>
          </cell>
        </row>
        <row r="225">
          <cell r="B225" t="str">
            <v>TELECOM</v>
          </cell>
          <cell r="C225" t="str">
            <v>9.  Rental &amp; Office Related</v>
          </cell>
        </row>
        <row r="226">
          <cell r="B226" t="str">
            <v>CREDIT_CARD_PURCHASE</v>
          </cell>
          <cell r="C226" t="str">
            <v>9.  Rental &amp; Office Related</v>
          </cell>
        </row>
        <row r="227">
          <cell r="B227" t="str">
            <v>SITE</v>
          </cell>
          <cell r="C227" t="str">
            <v>9.  Rental &amp; Office Related</v>
          </cell>
        </row>
        <row r="228">
          <cell r="B228" t="str">
            <v>OFFICE&amp;STATIONARY</v>
          </cell>
          <cell r="C228" t="str">
            <v>9.  Rental &amp; Office Related</v>
          </cell>
        </row>
        <row r="229">
          <cell r="B229" t="str">
            <v>POSTAGE</v>
          </cell>
          <cell r="C229" t="str">
            <v>9.  Rental &amp; Office Related</v>
          </cell>
        </row>
        <row r="230">
          <cell r="B230" t="str">
            <v>REAL_ESTATE</v>
          </cell>
          <cell r="C230" t="str">
            <v>9.  Rental &amp; Office Related</v>
          </cell>
        </row>
        <row r="231">
          <cell r="B231" t="str">
            <v>EQUIPMENT&amp;FURNITURE</v>
          </cell>
          <cell r="C231" t="str">
            <v>9.  Rental &amp; Office Related</v>
          </cell>
        </row>
        <row r="232">
          <cell r="B232" t="str">
            <v>RENT&amp;LEASE</v>
          </cell>
          <cell r="C232" t="str">
            <v>9.  Rental &amp; Office Related</v>
          </cell>
        </row>
        <row r="233">
          <cell r="B233" t="str">
            <v>UTILITIES</v>
          </cell>
          <cell r="C233" t="str">
            <v>9.  Rental &amp; Office Related</v>
          </cell>
        </row>
        <row r="234">
          <cell r="B234" t="str">
            <v>WASTE_MANAGEMENT</v>
          </cell>
          <cell r="C234" t="str">
            <v>10. Tax/Waste Management</v>
          </cell>
        </row>
        <row r="235">
          <cell r="B235" t="str">
            <v>TAX</v>
          </cell>
          <cell r="C235" t="str">
            <v>10. Tax/Waste Management</v>
          </cell>
        </row>
        <row r="236">
          <cell r="B236" t="str">
            <v>REGIONAL_ASP</v>
          </cell>
          <cell r="C236" t="str">
            <v>11. ASP/Customer Related</v>
          </cell>
        </row>
        <row r="237">
          <cell r="B237" t="str">
            <v>GIFT</v>
          </cell>
          <cell r="C237" t="str">
            <v>11. ASP/Customer Related</v>
          </cell>
        </row>
        <row r="238">
          <cell r="B238" t="str">
            <v>CONVENTION&amp;SEMINAR</v>
          </cell>
          <cell r="C238" t="str">
            <v>11. ASP/Customer Related</v>
          </cell>
        </row>
        <row r="239">
          <cell r="B239" t="str">
            <v>SAMPLE</v>
          </cell>
          <cell r="C239" t="str">
            <v>11. ASP/Customer Related</v>
          </cell>
        </row>
        <row r="240">
          <cell r="B240" t="str">
            <v>ASP</v>
          </cell>
          <cell r="C240" t="str">
            <v>11. ASP/Customer Related</v>
          </cell>
        </row>
        <row r="241">
          <cell r="B241" t="str">
            <v>CENTRAL_ASP</v>
          </cell>
          <cell r="C241" t="str">
            <v>11. ASP/Customer Related</v>
          </cell>
        </row>
        <row r="242">
          <cell r="B242" t="str">
            <v>TRADE_POLICY_ADJ</v>
          </cell>
          <cell r="C242" t="str">
            <v>11. ASP/Customer Related</v>
          </cell>
        </row>
        <row r="243">
          <cell r="B243" t="str">
            <v>BAD DEBT</v>
          </cell>
          <cell r="C243" t="str">
            <v>12. Bad Debt/Claims</v>
          </cell>
        </row>
        <row r="244">
          <cell r="B244" t="str">
            <v>PROVISION_OTHER</v>
          </cell>
          <cell r="C244" t="str">
            <v>12. Bad Debt/Claims</v>
          </cell>
        </row>
        <row r="245">
          <cell r="B245" t="str">
            <v>CLAIM&amp;DAMAGE</v>
          </cell>
          <cell r="C245" t="str">
            <v>12. Bad Debt/Claims</v>
          </cell>
        </row>
      </sheetData>
      <sheetData sheetId="9"/>
      <sheetData sheetId="10"/>
      <sheetData sheetId="11"/>
      <sheetData sheetId="12"/>
      <sheetData sheetId="13"/>
      <sheetData sheetId="14"/>
      <sheetData sheetId="15"/>
      <sheetData sheetId="1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2003"/>
      <sheetName val="2004"/>
      <sheetName val="2005"/>
      <sheetName val="2003_FS"/>
      <sheetName val="2004_FS"/>
      <sheetName val="Reporting Units"/>
      <sheetName val="Forex-Rates"/>
      <sheetName val="OS-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6">
          <cell r="D6" t="str">
            <v>MEXICO-SEGMENT EARNINGS, M$</v>
          </cell>
          <cell r="E6">
            <v>9</v>
          </cell>
          <cell r="F6">
            <v>0.4</v>
          </cell>
          <cell r="G6">
            <v>-0.3</v>
          </cell>
          <cell r="H6">
            <v>-0.2</v>
          </cell>
          <cell r="I6">
            <v>0</v>
          </cell>
        </row>
        <row r="7">
          <cell r="D7" t="str">
            <v>MEXICO-OPERATING EARNINGS, M$</v>
          </cell>
          <cell r="E7">
            <v>9</v>
          </cell>
          <cell r="F7">
            <v>0.4</v>
          </cell>
          <cell r="G7">
            <v>-0.3</v>
          </cell>
          <cell r="H7">
            <v>-0.2</v>
          </cell>
          <cell r="I7">
            <v>0</v>
          </cell>
        </row>
        <row r="8">
          <cell r="D8" t="str">
            <v>MEXICO-LIFO EARNINGS, M$</v>
          </cell>
          <cell r="E8">
            <v>0</v>
          </cell>
          <cell r="F8">
            <v>0</v>
          </cell>
          <cell r="G8">
            <v>0</v>
          </cell>
          <cell r="H8">
            <v>0</v>
          </cell>
          <cell r="I8">
            <v>0</v>
          </cell>
        </row>
        <row r="9">
          <cell r="D9" t="str">
            <v>MEXICO-OTHER EARNINGS EVENTS, M$</v>
          </cell>
          <cell r="E9">
            <v>0</v>
          </cell>
          <cell r="F9">
            <v>0</v>
          </cell>
          <cell r="G9">
            <v>0</v>
          </cell>
          <cell r="H9">
            <v>0</v>
          </cell>
          <cell r="I9">
            <v>0</v>
          </cell>
        </row>
        <row r="10">
          <cell r="D10" t="str">
            <v>MEXICO-SEGMENT EARNINGS ADJUSTMENTS, M$</v>
          </cell>
          <cell r="E10">
            <v>0</v>
          </cell>
          <cell r="F10">
            <v>0</v>
          </cell>
          <cell r="G10">
            <v>0</v>
          </cell>
          <cell r="H10">
            <v>0</v>
          </cell>
          <cell r="I10">
            <v>0</v>
          </cell>
        </row>
        <row r="11">
          <cell r="D11" t="str">
            <v>MEXICO-MINORITY SHARE EARNINGS, M$</v>
          </cell>
          <cell r="E11">
            <v>0</v>
          </cell>
          <cell r="F11">
            <v>0</v>
          </cell>
          <cell r="G11">
            <v>0</v>
          </cell>
          <cell r="H11">
            <v>0</v>
          </cell>
          <cell r="I11">
            <v>0</v>
          </cell>
        </row>
        <row r="12">
          <cell r="D12" t="str">
            <v>MEXICO-CAPITAL EMPLOYED - AVG, M$</v>
          </cell>
          <cell r="E12">
            <v>62.668970000000002</v>
          </cell>
          <cell r="F12">
            <v>1.75</v>
          </cell>
          <cell r="G12">
            <v>0.55000000000000004</v>
          </cell>
          <cell r="H12">
            <v>4.45</v>
          </cell>
          <cell r="I12">
            <v>0</v>
          </cell>
        </row>
        <row r="13">
          <cell r="D13" t="str">
            <v>MEXICO-CAPITAL EMPLOYED - YE, M$</v>
          </cell>
          <cell r="E13">
            <v>62</v>
          </cell>
          <cell r="F13">
            <v>1.8</v>
          </cell>
          <cell r="G13">
            <v>0.7</v>
          </cell>
          <cell r="H13">
            <v>4.9000000000000004</v>
          </cell>
          <cell r="I13">
            <v>0</v>
          </cell>
        </row>
        <row r="14">
          <cell r="D14" t="str">
            <v>MEXICO-CASH &amp; MARKETABLE SEC, M$</v>
          </cell>
          <cell r="E14">
            <v>0.1</v>
          </cell>
          <cell r="F14">
            <v>0</v>
          </cell>
          <cell r="G14">
            <v>0</v>
          </cell>
          <cell r="H14">
            <v>0</v>
          </cell>
          <cell r="I14">
            <v>0</v>
          </cell>
        </row>
        <row r="15">
          <cell r="D15" t="str">
            <v>MEXICO-DEPRECIATION, M$</v>
          </cell>
          <cell r="E15">
            <v>0.6</v>
          </cell>
          <cell r="F15">
            <v>0</v>
          </cell>
          <cell r="G15">
            <v>0</v>
          </cell>
          <cell r="H15">
            <v>0</v>
          </cell>
          <cell r="I15">
            <v>0</v>
          </cell>
        </row>
        <row r="16">
          <cell r="D16" t="str">
            <v>MEXICO-MEMO: EAFE CHANGE, CAP EMP, M$</v>
          </cell>
          <cell r="E16">
            <v>0</v>
          </cell>
          <cell r="F16">
            <v>0</v>
          </cell>
          <cell r="G16">
            <v>0</v>
          </cell>
          <cell r="H16">
            <v>0</v>
          </cell>
          <cell r="I16">
            <v>0</v>
          </cell>
        </row>
        <row r="17">
          <cell r="D17" t="str">
            <v>MEXICO-OPERATING WORKING CAPITAL, M$</v>
          </cell>
          <cell r="E17">
            <v>45.9</v>
          </cell>
          <cell r="F17">
            <v>1.4</v>
          </cell>
          <cell r="G17">
            <v>0.5</v>
          </cell>
          <cell r="H17">
            <v>2.9</v>
          </cell>
          <cell r="I17">
            <v>0</v>
          </cell>
        </row>
        <row r="18">
          <cell r="D18" t="str">
            <v>MEXICO-OTHER CAPITAL EMPLOYED, M$</v>
          </cell>
          <cell r="E18">
            <v>-0.5</v>
          </cell>
          <cell r="F18">
            <v>-0.1</v>
          </cell>
          <cell r="G18">
            <v>0</v>
          </cell>
          <cell r="H18">
            <v>0.7</v>
          </cell>
          <cell r="I18">
            <v>0</v>
          </cell>
        </row>
        <row r="19">
          <cell r="D19" t="str">
            <v>MEXICO-OTHER OPERATING WORKING CAPITAL, M$</v>
          </cell>
          <cell r="E19">
            <v>35.1</v>
          </cell>
          <cell r="F19">
            <v>1.1000000000000001</v>
          </cell>
          <cell r="G19">
            <v>0.5</v>
          </cell>
          <cell r="H19">
            <v>2</v>
          </cell>
          <cell r="I19">
            <v>0</v>
          </cell>
        </row>
        <row r="20">
          <cell r="D20" t="str">
            <v>MEXICO-PROP, PLANT, &amp; EQUIP - NET AVG, M$</v>
          </cell>
          <cell r="E20">
            <v>16.613284999999998</v>
          </cell>
          <cell r="F20">
            <v>0.5</v>
          </cell>
          <cell r="G20">
            <v>0.15</v>
          </cell>
          <cell r="H20">
            <v>1.1499999999999999</v>
          </cell>
          <cell r="I20">
            <v>0</v>
          </cell>
        </row>
        <row r="21">
          <cell r="D21" t="str">
            <v>MEXICO-PROP, PLANT, &amp; EQUIP - NET YE, M$</v>
          </cell>
          <cell r="E21">
            <v>16.5</v>
          </cell>
          <cell r="F21">
            <v>0.5</v>
          </cell>
          <cell r="G21">
            <v>0.2</v>
          </cell>
          <cell r="H21">
            <v>1.3</v>
          </cell>
          <cell r="I21">
            <v>0</v>
          </cell>
        </row>
        <row r="22">
          <cell r="D22" t="str">
            <v>MEXICO-MINORITY SHARE OF CAP EMP, M$</v>
          </cell>
          <cell r="E22">
            <v>0</v>
          </cell>
          <cell r="F22">
            <v>0</v>
          </cell>
          <cell r="G22">
            <v>0</v>
          </cell>
          <cell r="H22">
            <v>0</v>
          </cell>
          <cell r="I22">
            <v>0</v>
          </cell>
        </row>
        <row r="23">
          <cell r="D23" t="str">
            <v>MEXICO-TOTAL OPEX, NOMINAL, M$</v>
          </cell>
          <cell r="E23">
            <v>39.5</v>
          </cell>
          <cell r="F23">
            <v>1.1000000000000001</v>
          </cell>
          <cell r="G23">
            <v>0.2</v>
          </cell>
          <cell r="H23">
            <v>2.2000000000000002</v>
          </cell>
          <cell r="I23">
            <v>0</v>
          </cell>
        </row>
        <row r="24">
          <cell r="D24" t="str">
            <v>MEXICO-TOTAL OPEX, US$ DENOM, M$</v>
          </cell>
          <cell r="E24">
            <v>3.9</v>
          </cell>
          <cell r="F24">
            <v>0.2</v>
          </cell>
          <cell r="G24">
            <v>0</v>
          </cell>
          <cell r="H24">
            <v>0</v>
          </cell>
          <cell r="I24">
            <v>0</v>
          </cell>
        </row>
        <row r="25">
          <cell r="D25" t="str">
            <v>MEXICO-CASH OPEX, FX-ADJ, M$</v>
          </cell>
          <cell r="E25">
            <v>41.176199868507567</v>
          </cell>
          <cell r="F25">
            <v>1.1643655489809337</v>
          </cell>
          <cell r="G25">
            <v>0.21170282708744251</v>
          </cell>
          <cell r="H25">
            <v>2.3287310979618674</v>
          </cell>
          <cell r="I25">
            <v>0</v>
          </cell>
        </row>
        <row r="26">
          <cell r="D26" t="str">
            <v>MEXICO-CASH OPEX, NOMINAL, M$</v>
          </cell>
          <cell r="E26">
            <v>38.9</v>
          </cell>
          <cell r="F26">
            <v>1.1000000000000001</v>
          </cell>
          <cell r="G26">
            <v>0.2</v>
          </cell>
          <cell r="H26">
            <v>2.2000000000000002</v>
          </cell>
          <cell r="I26">
            <v>0</v>
          </cell>
        </row>
        <row r="27">
          <cell r="D27" t="str">
            <v>MEXICO-CASH OPEX, US$ DENOM, M$</v>
          </cell>
          <cell r="E27">
            <v>0</v>
          </cell>
          <cell r="F27">
            <v>0</v>
          </cell>
          <cell r="G27">
            <v>0</v>
          </cell>
          <cell r="H27">
            <v>0</v>
          </cell>
          <cell r="I27">
            <v>0</v>
          </cell>
        </row>
        <row r="28">
          <cell r="D28" t="str">
            <v>MEXICO-OTHER EARNINGS EVENTS OPEX, US$ DENOM, M$</v>
          </cell>
          <cell r="E28">
            <v>0</v>
          </cell>
          <cell r="F28">
            <v>0</v>
          </cell>
          <cell r="G28">
            <v>0</v>
          </cell>
          <cell r="H28">
            <v>0</v>
          </cell>
          <cell r="I28">
            <v>0</v>
          </cell>
        </row>
        <row r="29">
          <cell r="D29" t="str">
            <v>MEXICO-OTHER EARNINGS EVENTS OPEX, NOMINAL, M$</v>
          </cell>
          <cell r="E29">
            <v>0</v>
          </cell>
          <cell r="F29">
            <v>0</v>
          </cell>
          <cell r="G29">
            <v>0</v>
          </cell>
          <cell r="H29">
            <v>0</v>
          </cell>
          <cell r="I29">
            <v>0</v>
          </cell>
        </row>
        <row r="30">
          <cell r="D30" t="str">
            <v>UNITED STATES-SEGMENT EARNINGS, M$</v>
          </cell>
          <cell r="E30">
            <v>75.7</v>
          </cell>
          <cell r="F30">
            <v>2.2000000000000002</v>
          </cell>
          <cell r="G30">
            <v>0.5</v>
          </cell>
          <cell r="H30">
            <v>1</v>
          </cell>
          <cell r="I30">
            <v>0.4</v>
          </cell>
        </row>
        <row r="31">
          <cell r="D31" t="str">
            <v>UNITED STATES-OPERATING EARNINGS, M$</v>
          </cell>
          <cell r="E31">
            <v>81.8</v>
          </cell>
          <cell r="F31">
            <v>2.1</v>
          </cell>
          <cell r="G31">
            <v>0.5</v>
          </cell>
          <cell r="H31">
            <v>1</v>
          </cell>
          <cell r="I31">
            <v>0.4</v>
          </cell>
        </row>
        <row r="32">
          <cell r="D32" t="str">
            <v>UNITED STATES-LIFO EARNINGS, M$</v>
          </cell>
          <cell r="E32">
            <v>0</v>
          </cell>
          <cell r="F32">
            <v>0</v>
          </cell>
          <cell r="G32">
            <v>0</v>
          </cell>
          <cell r="H32">
            <v>0</v>
          </cell>
          <cell r="I32">
            <v>0</v>
          </cell>
        </row>
        <row r="33">
          <cell r="D33" t="str">
            <v>UNITED STATES-OTHER EARNINGS EVENTS, M$</v>
          </cell>
          <cell r="E33">
            <v>-6.1</v>
          </cell>
          <cell r="F33">
            <v>0.1</v>
          </cell>
          <cell r="G33">
            <v>0</v>
          </cell>
          <cell r="H33">
            <v>0</v>
          </cell>
          <cell r="I33">
            <v>0</v>
          </cell>
        </row>
        <row r="34">
          <cell r="D34" t="str">
            <v>UNITED STATES-SEGMENT EARNINGS ADJUSTMENTS, M$</v>
          </cell>
          <cell r="E34">
            <v>0</v>
          </cell>
          <cell r="F34">
            <v>0</v>
          </cell>
          <cell r="G34">
            <v>0</v>
          </cell>
          <cell r="H34">
            <v>0</v>
          </cell>
          <cell r="I34">
            <v>0</v>
          </cell>
        </row>
        <row r="35">
          <cell r="D35" t="str">
            <v>UNITED STATES-MINORITY SHARE EARNINGS, M$</v>
          </cell>
          <cell r="E35">
            <v>0</v>
          </cell>
          <cell r="F35">
            <v>0</v>
          </cell>
          <cell r="G35">
            <v>0</v>
          </cell>
          <cell r="H35">
            <v>0</v>
          </cell>
          <cell r="I35">
            <v>0</v>
          </cell>
        </row>
        <row r="36">
          <cell r="D36" t="str">
            <v>UNITED STATES-CAPITAL EMPLOYED - AVG, M$</v>
          </cell>
          <cell r="E36">
            <v>433.15580849999992</v>
          </cell>
          <cell r="F36">
            <v>28.55</v>
          </cell>
          <cell r="G36">
            <v>0</v>
          </cell>
          <cell r="H36">
            <v>0</v>
          </cell>
          <cell r="I36">
            <v>0</v>
          </cell>
        </row>
        <row r="37">
          <cell r="D37" t="str">
            <v>UNITED STATES-CAPITAL EMPLOYED - YE, M$</v>
          </cell>
          <cell r="E37">
            <v>373.3</v>
          </cell>
          <cell r="F37">
            <v>10.8</v>
          </cell>
          <cell r="G37">
            <v>0</v>
          </cell>
          <cell r="H37">
            <v>0</v>
          </cell>
          <cell r="I37">
            <v>0</v>
          </cell>
        </row>
        <row r="38">
          <cell r="D38" t="str">
            <v>UNITED STATES-CASH &amp; MARKETABLE SEC, M$</v>
          </cell>
          <cell r="E38">
            <v>0</v>
          </cell>
          <cell r="F38">
            <v>0</v>
          </cell>
          <cell r="G38">
            <v>0</v>
          </cell>
          <cell r="H38">
            <v>0</v>
          </cell>
          <cell r="I38">
            <v>0</v>
          </cell>
        </row>
        <row r="39">
          <cell r="D39" t="str">
            <v>UNITED STATES-DEPRECIATION, M$</v>
          </cell>
          <cell r="E39">
            <v>4.3</v>
          </cell>
          <cell r="F39">
            <v>0</v>
          </cell>
          <cell r="G39">
            <v>0</v>
          </cell>
          <cell r="H39">
            <v>0</v>
          </cell>
          <cell r="I39">
            <v>0</v>
          </cell>
        </row>
        <row r="40">
          <cell r="D40" t="str">
            <v>UNITED STATES-MEMO: EAFE CHANGE, CAP EMP, M$</v>
          </cell>
          <cell r="E40">
            <v>0</v>
          </cell>
          <cell r="F40">
            <v>0</v>
          </cell>
          <cell r="G40">
            <v>0</v>
          </cell>
          <cell r="H40">
            <v>0</v>
          </cell>
          <cell r="I40">
            <v>0</v>
          </cell>
        </row>
        <row r="41">
          <cell r="D41" t="str">
            <v>UNITED STATES-OPERATING WORKING CAPITAL, M$</v>
          </cell>
          <cell r="E41">
            <v>93.2</v>
          </cell>
          <cell r="F41">
            <v>2.6</v>
          </cell>
          <cell r="G41">
            <v>0</v>
          </cell>
          <cell r="H41">
            <v>0</v>
          </cell>
          <cell r="I41">
            <v>0</v>
          </cell>
        </row>
        <row r="42">
          <cell r="D42" t="str">
            <v>UNITED STATES-OTHER CAPITAL EMPLOYED, M$</v>
          </cell>
          <cell r="E42">
            <v>-15.3</v>
          </cell>
          <cell r="F42">
            <v>-0.4</v>
          </cell>
          <cell r="G42">
            <v>0</v>
          </cell>
          <cell r="H42">
            <v>0</v>
          </cell>
          <cell r="I42">
            <v>0</v>
          </cell>
        </row>
        <row r="43">
          <cell r="D43" t="str">
            <v>UNITED STATES-OTHER OPERATING WORKING CAPITAL, M$</v>
          </cell>
          <cell r="E43">
            <v>80.099999999999994</v>
          </cell>
          <cell r="F43">
            <v>2.2000000000000002</v>
          </cell>
          <cell r="G43">
            <v>0</v>
          </cell>
          <cell r="H43">
            <v>0</v>
          </cell>
          <cell r="I43">
            <v>0</v>
          </cell>
        </row>
        <row r="44">
          <cell r="D44" t="str">
            <v>UNITED STATES-PROP, PLANT, &amp; EQUIP - NET AVG, M$</v>
          </cell>
          <cell r="E44">
            <v>300.43729499999995</v>
          </cell>
          <cell r="F44">
            <v>19.05</v>
          </cell>
          <cell r="G44">
            <v>0</v>
          </cell>
          <cell r="H44">
            <v>0</v>
          </cell>
          <cell r="I44">
            <v>0</v>
          </cell>
        </row>
        <row r="45">
          <cell r="D45" t="str">
            <v>UNITED STATES-PROP, PLANT, &amp; EQUIP - NET YE, M$</v>
          </cell>
          <cell r="E45">
            <v>295.39999999999998</v>
          </cell>
          <cell r="F45">
            <v>8.6</v>
          </cell>
          <cell r="G45">
            <v>0</v>
          </cell>
          <cell r="H45">
            <v>0</v>
          </cell>
          <cell r="I45">
            <v>0</v>
          </cell>
        </row>
        <row r="46">
          <cell r="D46" t="str">
            <v>UNITED STATES-MINORITY SHARE OF CAP EMP, M$</v>
          </cell>
          <cell r="E46">
            <v>0</v>
          </cell>
          <cell r="F46">
            <v>0</v>
          </cell>
          <cell r="G46">
            <v>0</v>
          </cell>
          <cell r="H46">
            <v>0</v>
          </cell>
          <cell r="I46">
            <v>0</v>
          </cell>
        </row>
        <row r="47">
          <cell r="D47" t="str">
            <v>UNITED STATES-TOTAL OPEX, NOMINAL, M$</v>
          </cell>
          <cell r="E47">
            <v>463.54</v>
          </cell>
          <cell r="F47">
            <v>41.7</v>
          </cell>
          <cell r="G47">
            <v>30.9</v>
          </cell>
          <cell r="H47">
            <v>29.916262000000003</v>
          </cell>
          <cell r="I47">
            <v>16.7</v>
          </cell>
        </row>
        <row r="48">
          <cell r="D48" t="str">
            <v>UNITED STATES-TOTAL OPEX, US$ DENOM, M$</v>
          </cell>
          <cell r="E48">
            <v>0</v>
          </cell>
          <cell r="F48">
            <v>0</v>
          </cell>
          <cell r="G48">
            <v>0</v>
          </cell>
          <cell r="H48">
            <v>0</v>
          </cell>
          <cell r="I48">
            <v>0</v>
          </cell>
        </row>
        <row r="49">
          <cell r="D49" t="str">
            <v>UNITED STATES-CASH OPEX, FX-ADJ, M$</v>
          </cell>
          <cell r="E49">
            <v>451.15800000000002</v>
          </cell>
          <cell r="F49">
            <v>41.293000000000006</v>
          </cell>
          <cell r="G49">
            <v>-2.544000000000004</v>
          </cell>
          <cell r="H49">
            <v>28.052792000000004</v>
          </cell>
          <cell r="I49">
            <v>16.7</v>
          </cell>
        </row>
        <row r="50">
          <cell r="D50" t="str">
            <v>UNITED STATES-CASH OPEX, NOMINAL, M$</v>
          </cell>
          <cell r="E50">
            <v>451.15800000000002</v>
          </cell>
          <cell r="F50">
            <v>41.293000000000006</v>
          </cell>
          <cell r="G50">
            <v>-2.544000000000004</v>
          </cell>
          <cell r="H50">
            <v>28.052792000000004</v>
          </cell>
          <cell r="I50">
            <v>16.7</v>
          </cell>
        </row>
        <row r="51">
          <cell r="D51" t="str">
            <v>UNITED STATES-CASH OPEX, US$ DENOM, M$</v>
          </cell>
          <cell r="E51">
            <v>0</v>
          </cell>
          <cell r="F51">
            <v>0</v>
          </cell>
          <cell r="G51">
            <v>0</v>
          </cell>
          <cell r="H51">
            <v>0</v>
          </cell>
          <cell r="I51">
            <v>0</v>
          </cell>
        </row>
        <row r="52">
          <cell r="D52" t="str">
            <v>UNITED STATES-OTHER EARNINGS EVENTS OPEX, US$ DENOM, M$</v>
          </cell>
          <cell r="E52">
            <v>-10</v>
          </cell>
          <cell r="F52">
            <v>0</v>
          </cell>
          <cell r="G52">
            <v>0</v>
          </cell>
          <cell r="H52">
            <v>0</v>
          </cell>
          <cell r="I52">
            <v>0</v>
          </cell>
        </row>
        <row r="53">
          <cell r="D53" t="str">
            <v>UNITED STATES-OTHER EARNINGS EVENTS OPEX, NOMINAL, M$</v>
          </cell>
          <cell r="E53">
            <v>10</v>
          </cell>
          <cell r="F53">
            <v>0</v>
          </cell>
          <cell r="G53">
            <v>0</v>
          </cell>
          <cell r="H53">
            <v>0</v>
          </cell>
          <cell r="I53">
            <v>0</v>
          </cell>
        </row>
        <row r="54">
          <cell r="D54" t="str">
            <v>TRADER - NA-SEGMENT EARNINGS, M$</v>
          </cell>
          <cell r="E54">
            <v>0</v>
          </cell>
          <cell r="F54">
            <v>0</v>
          </cell>
          <cell r="G54">
            <v>0</v>
          </cell>
          <cell r="H54">
            <v>0</v>
          </cell>
          <cell r="I54">
            <v>0</v>
          </cell>
        </row>
        <row r="55">
          <cell r="D55" t="str">
            <v>TRADER - NA-OPERATING EARNINGS, M$</v>
          </cell>
          <cell r="E55">
            <v>0</v>
          </cell>
          <cell r="F55">
            <v>0</v>
          </cell>
          <cell r="G55">
            <v>0</v>
          </cell>
          <cell r="H55">
            <v>0</v>
          </cell>
          <cell r="I55">
            <v>0</v>
          </cell>
        </row>
        <row r="56">
          <cell r="D56" t="str">
            <v>TRADER - NA-LIFO EARNINGS, M$</v>
          </cell>
          <cell r="E56">
            <v>0</v>
          </cell>
          <cell r="F56">
            <v>0</v>
          </cell>
          <cell r="G56">
            <v>0</v>
          </cell>
          <cell r="H56">
            <v>0</v>
          </cell>
          <cell r="I56">
            <v>0</v>
          </cell>
        </row>
        <row r="57">
          <cell r="D57" t="str">
            <v>TRADER - NA-OTHER EARNINGS EVENTS, M$</v>
          </cell>
          <cell r="E57">
            <v>0</v>
          </cell>
          <cell r="F57">
            <v>0</v>
          </cell>
          <cell r="G57">
            <v>0</v>
          </cell>
          <cell r="H57">
            <v>0</v>
          </cell>
          <cell r="I57">
            <v>0</v>
          </cell>
        </row>
        <row r="58">
          <cell r="D58" t="str">
            <v>TRADER - NA-SEGMENT EARNINGS ADJUSTMENTS, M$</v>
          </cell>
          <cell r="E58">
            <v>0</v>
          </cell>
          <cell r="F58">
            <v>0</v>
          </cell>
          <cell r="G58">
            <v>0</v>
          </cell>
          <cell r="H58">
            <v>0</v>
          </cell>
          <cell r="I58">
            <v>0</v>
          </cell>
        </row>
        <row r="59">
          <cell r="D59" t="str">
            <v>TRADER - NA-MINORITY SHARE EARNINGS, M$</v>
          </cell>
          <cell r="E59">
            <v>0</v>
          </cell>
          <cell r="F59">
            <v>0</v>
          </cell>
          <cell r="G59">
            <v>0</v>
          </cell>
          <cell r="H59">
            <v>0</v>
          </cell>
          <cell r="I59">
            <v>0</v>
          </cell>
        </row>
        <row r="60">
          <cell r="D60" t="str">
            <v>TRADER - NA-CAPITAL EMPLOYED - AVG, M$</v>
          </cell>
          <cell r="E60">
            <v>0</v>
          </cell>
          <cell r="F60">
            <v>0</v>
          </cell>
          <cell r="G60">
            <v>0</v>
          </cell>
          <cell r="H60">
            <v>0</v>
          </cell>
          <cell r="I60">
            <v>0</v>
          </cell>
        </row>
        <row r="61">
          <cell r="D61" t="str">
            <v>TRADER - NA-CAPITAL EMPLOYED - YE, M$</v>
          </cell>
          <cell r="E61">
            <v>0</v>
          </cell>
          <cell r="F61">
            <v>0</v>
          </cell>
          <cell r="G61">
            <v>0</v>
          </cell>
          <cell r="H61">
            <v>0</v>
          </cell>
          <cell r="I61">
            <v>0</v>
          </cell>
        </row>
        <row r="62">
          <cell r="D62" t="str">
            <v>TRADER - NA-CASH &amp; MARKETABLE SEC, M$</v>
          </cell>
          <cell r="E62">
            <v>0</v>
          </cell>
          <cell r="F62">
            <v>0</v>
          </cell>
          <cell r="G62">
            <v>0</v>
          </cell>
          <cell r="H62">
            <v>0</v>
          </cell>
          <cell r="I62">
            <v>0</v>
          </cell>
        </row>
        <row r="63">
          <cell r="D63" t="str">
            <v>TRADER - NA-DEPRECIATION, M$</v>
          </cell>
          <cell r="E63">
            <v>0</v>
          </cell>
          <cell r="F63">
            <v>0</v>
          </cell>
          <cell r="G63">
            <v>0</v>
          </cell>
          <cell r="H63">
            <v>0</v>
          </cell>
          <cell r="I63">
            <v>0</v>
          </cell>
        </row>
        <row r="64">
          <cell r="D64" t="str">
            <v>TRADER - NA-MEMO: EAFE CHANGE, CAP EMP, M$</v>
          </cell>
          <cell r="E64">
            <v>0</v>
          </cell>
          <cell r="F64">
            <v>0</v>
          </cell>
          <cell r="G64">
            <v>0</v>
          </cell>
          <cell r="H64">
            <v>0</v>
          </cell>
          <cell r="I64">
            <v>0</v>
          </cell>
        </row>
        <row r="65">
          <cell r="D65" t="str">
            <v>TRADER - NA-OPERATING WORKING CAPITAL, M$</v>
          </cell>
          <cell r="E65">
            <v>0</v>
          </cell>
          <cell r="F65">
            <v>0</v>
          </cell>
          <cell r="G65">
            <v>0</v>
          </cell>
          <cell r="H65">
            <v>0</v>
          </cell>
          <cell r="I65">
            <v>0</v>
          </cell>
        </row>
        <row r="66">
          <cell r="D66" t="str">
            <v>TRADER - NA-OTHER CAPITAL EMPLOYED, M$</v>
          </cell>
          <cell r="E66">
            <v>0</v>
          </cell>
          <cell r="F66">
            <v>0</v>
          </cell>
          <cell r="G66">
            <v>0</v>
          </cell>
          <cell r="H66">
            <v>0</v>
          </cell>
          <cell r="I66">
            <v>0</v>
          </cell>
        </row>
        <row r="67">
          <cell r="D67" t="str">
            <v>TRADER - NA-OTHER OPERATING WORKING CAPITAL, M$</v>
          </cell>
          <cell r="E67">
            <v>0</v>
          </cell>
          <cell r="F67">
            <v>0</v>
          </cell>
          <cell r="G67">
            <v>0</v>
          </cell>
          <cell r="H67">
            <v>0</v>
          </cell>
          <cell r="I67">
            <v>0</v>
          </cell>
        </row>
        <row r="68">
          <cell r="D68" t="str">
            <v>TRADER - NA-PROP, PLANT, &amp; EQUIP - NET AVG, M$</v>
          </cell>
          <cell r="E68">
            <v>0</v>
          </cell>
          <cell r="F68">
            <v>0</v>
          </cell>
          <cell r="G68">
            <v>0</v>
          </cell>
          <cell r="H68">
            <v>0</v>
          </cell>
          <cell r="I68">
            <v>0</v>
          </cell>
        </row>
        <row r="69">
          <cell r="D69" t="str">
            <v>TRADER - NA-PROP, PLANT, &amp; EQUIP - NET YE, M$</v>
          </cell>
          <cell r="E69">
            <v>0</v>
          </cell>
          <cell r="F69">
            <v>0</v>
          </cell>
          <cell r="G69">
            <v>0</v>
          </cell>
          <cell r="H69">
            <v>0</v>
          </cell>
          <cell r="I69">
            <v>0</v>
          </cell>
        </row>
        <row r="70">
          <cell r="D70" t="str">
            <v>TRADER - NA-MINORITY SHARE OF CAP EMP, M$</v>
          </cell>
          <cell r="E70">
            <v>0</v>
          </cell>
          <cell r="F70">
            <v>0</v>
          </cell>
          <cell r="G70">
            <v>0</v>
          </cell>
          <cell r="H70">
            <v>0</v>
          </cell>
          <cell r="I70">
            <v>0</v>
          </cell>
        </row>
        <row r="71">
          <cell r="D71" t="str">
            <v>TRADER - NA-TOTAL OPEX, NOMINAL, M$</v>
          </cell>
          <cell r="E71">
            <v>0</v>
          </cell>
          <cell r="F71">
            <v>0</v>
          </cell>
          <cell r="G71">
            <v>0</v>
          </cell>
          <cell r="H71">
            <v>0</v>
          </cell>
          <cell r="I71">
            <v>0</v>
          </cell>
        </row>
        <row r="72">
          <cell r="D72" t="str">
            <v>TRADER - NA-TOTAL OPEX, US$ DENOM, M$</v>
          </cell>
          <cell r="E72">
            <v>0</v>
          </cell>
          <cell r="F72">
            <v>0</v>
          </cell>
          <cell r="G72">
            <v>0</v>
          </cell>
          <cell r="H72">
            <v>0</v>
          </cell>
          <cell r="I72">
            <v>0</v>
          </cell>
        </row>
        <row r="73">
          <cell r="D73" t="str">
            <v>TRADER - NA-CASH OPEX, FX-ADJ, M$</v>
          </cell>
          <cell r="E73">
            <v>0</v>
          </cell>
          <cell r="F73">
            <v>0</v>
          </cell>
          <cell r="G73">
            <v>0</v>
          </cell>
          <cell r="H73">
            <v>0</v>
          </cell>
          <cell r="I73">
            <v>0</v>
          </cell>
        </row>
        <row r="74">
          <cell r="D74" t="str">
            <v>TRADER - NA-CASH OPEX, NOMINAL, M$</v>
          </cell>
          <cell r="E74">
            <v>0</v>
          </cell>
          <cell r="F74">
            <v>0</v>
          </cell>
          <cell r="G74">
            <v>0</v>
          </cell>
          <cell r="H74">
            <v>0</v>
          </cell>
          <cell r="I74">
            <v>0</v>
          </cell>
        </row>
        <row r="75">
          <cell r="D75" t="str">
            <v>TRADER - NA-CASH OPEX, US$ DENOM, M$</v>
          </cell>
          <cell r="E75">
            <v>0</v>
          </cell>
          <cell r="F75">
            <v>0</v>
          </cell>
          <cell r="G75">
            <v>0</v>
          </cell>
          <cell r="H75">
            <v>0</v>
          </cell>
          <cell r="I75">
            <v>0</v>
          </cell>
        </row>
        <row r="76">
          <cell r="D76" t="str">
            <v>TRADER - NA-OTHER EARNINGS EVENTS OPEX, US$ DENOM, M$</v>
          </cell>
          <cell r="E76">
            <v>0</v>
          </cell>
          <cell r="F76">
            <v>0</v>
          </cell>
          <cell r="G76">
            <v>0</v>
          </cell>
          <cell r="H76">
            <v>0</v>
          </cell>
          <cell r="I76">
            <v>0</v>
          </cell>
        </row>
        <row r="77">
          <cell r="D77" t="str">
            <v>TRADER - NA-OTHER EARNINGS EVENTS OPEX, NOMINAL, M$</v>
          </cell>
          <cell r="E77">
            <v>0</v>
          </cell>
          <cell r="F77">
            <v>0</v>
          </cell>
          <cell r="G77">
            <v>0</v>
          </cell>
          <cell r="H77">
            <v>0</v>
          </cell>
          <cell r="I77">
            <v>0</v>
          </cell>
        </row>
        <row r="78">
          <cell r="D78" t="str">
            <v>HQ - NA-SEGMENT EARNINGS, M$</v>
          </cell>
          <cell r="E78">
            <v>0</v>
          </cell>
          <cell r="F78">
            <v>0</v>
          </cell>
          <cell r="G78">
            <v>0</v>
          </cell>
          <cell r="H78">
            <v>0</v>
          </cell>
          <cell r="I78">
            <v>0</v>
          </cell>
        </row>
        <row r="79">
          <cell r="D79" t="str">
            <v>HQ - NA-OPERATING EARNINGS, M$</v>
          </cell>
          <cell r="E79">
            <v>0</v>
          </cell>
          <cell r="F79">
            <v>0</v>
          </cell>
          <cell r="G79">
            <v>0</v>
          </cell>
          <cell r="H79">
            <v>0</v>
          </cell>
          <cell r="I79">
            <v>0</v>
          </cell>
        </row>
        <row r="80">
          <cell r="D80" t="str">
            <v>HQ - NA-LIFO EARNINGS, M$</v>
          </cell>
          <cell r="E80">
            <v>0</v>
          </cell>
          <cell r="F80">
            <v>0</v>
          </cell>
          <cell r="G80">
            <v>0</v>
          </cell>
          <cell r="H80">
            <v>0</v>
          </cell>
          <cell r="I80">
            <v>0</v>
          </cell>
        </row>
        <row r="81">
          <cell r="D81" t="str">
            <v>HQ - NA-OTHER EARNINGS EVENTS, M$</v>
          </cell>
          <cell r="E81">
            <v>0</v>
          </cell>
          <cell r="F81">
            <v>0</v>
          </cell>
          <cell r="G81">
            <v>0</v>
          </cell>
          <cell r="H81">
            <v>0</v>
          </cell>
          <cell r="I81">
            <v>0</v>
          </cell>
        </row>
        <row r="82">
          <cell r="D82" t="str">
            <v>HQ - NA-SEGMENT EARNINGS ADJUSTMENTS, M$</v>
          </cell>
          <cell r="E82">
            <v>0</v>
          </cell>
          <cell r="F82">
            <v>0</v>
          </cell>
          <cell r="G82">
            <v>0</v>
          </cell>
          <cell r="H82">
            <v>0</v>
          </cell>
          <cell r="I82">
            <v>0</v>
          </cell>
        </row>
        <row r="83">
          <cell r="D83" t="str">
            <v>HQ - NA-MINORITY SHARE EARNINGS, M$</v>
          </cell>
          <cell r="E83">
            <v>0</v>
          </cell>
          <cell r="F83">
            <v>0</v>
          </cell>
          <cell r="G83">
            <v>0</v>
          </cell>
          <cell r="H83">
            <v>0</v>
          </cell>
          <cell r="I83">
            <v>0</v>
          </cell>
        </row>
        <row r="84">
          <cell r="D84" t="str">
            <v>HQ - NA-CAPITAL EMPLOYED - AVG, M$</v>
          </cell>
          <cell r="E84">
            <v>0</v>
          </cell>
          <cell r="F84">
            <v>0</v>
          </cell>
          <cell r="G84">
            <v>0</v>
          </cell>
          <cell r="H84">
            <v>0</v>
          </cell>
          <cell r="I84">
            <v>0</v>
          </cell>
        </row>
        <row r="85">
          <cell r="D85" t="str">
            <v>HQ - NA-CAPITAL EMPLOYED - YE, M$</v>
          </cell>
          <cell r="E85">
            <v>0</v>
          </cell>
          <cell r="F85">
            <v>0</v>
          </cell>
          <cell r="G85">
            <v>0</v>
          </cell>
          <cell r="H85">
            <v>0</v>
          </cell>
          <cell r="I85">
            <v>0</v>
          </cell>
        </row>
        <row r="86">
          <cell r="D86" t="str">
            <v>HQ - NA-CASH &amp; MARKETABLE SEC, M$</v>
          </cell>
          <cell r="E86">
            <v>0</v>
          </cell>
          <cell r="F86">
            <v>0</v>
          </cell>
          <cell r="G86">
            <v>0</v>
          </cell>
          <cell r="H86">
            <v>0</v>
          </cell>
          <cell r="I86">
            <v>0</v>
          </cell>
        </row>
        <row r="87">
          <cell r="D87" t="str">
            <v>HQ - NA-DEPRECIATION, M$</v>
          </cell>
          <cell r="E87">
            <v>0</v>
          </cell>
          <cell r="F87">
            <v>0</v>
          </cell>
          <cell r="G87">
            <v>0</v>
          </cell>
          <cell r="H87">
            <v>0</v>
          </cell>
          <cell r="I87">
            <v>0</v>
          </cell>
        </row>
        <row r="88">
          <cell r="D88" t="str">
            <v>HQ - NA-MEMO: EAFE CHANGE, CAP EMP, M$</v>
          </cell>
          <cell r="E88">
            <v>0</v>
          </cell>
          <cell r="F88">
            <v>0</v>
          </cell>
          <cell r="G88">
            <v>0</v>
          </cell>
          <cell r="H88">
            <v>0</v>
          </cell>
          <cell r="I88">
            <v>0</v>
          </cell>
        </row>
        <row r="89">
          <cell r="D89" t="str">
            <v>HQ - NA-OPERATING WORKING CAPITAL, M$</v>
          </cell>
          <cell r="E89">
            <v>0</v>
          </cell>
          <cell r="F89">
            <v>0</v>
          </cell>
          <cell r="G89">
            <v>0</v>
          </cell>
          <cell r="H89">
            <v>0</v>
          </cell>
          <cell r="I89">
            <v>0</v>
          </cell>
        </row>
        <row r="90">
          <cell r="D90" t="str">
            <v>HQ - NA-OTHER CAPITAL EMPLOYED, M$</v>
          </cell>
          <cell r="E90">
            <v>0</v>
          </cell>
          <cell r="F90">
            <v>0</v>
          </cell>
          <cell r="G90">
            <v>0</v>
          </cell>
          <cell r="H90">
            <v>0</v>
          </cell>
          <cell r="I90">
            <v>0</v>
          </cell>
        </row>
        <row r="91">
          <cell r="D91" t="str">
            <v>HQ - NA-OTHER OPERATING WORKING CAPITAL, M$</v>
          </cell>
          <cell r="E91">
            <v>0</v>
          </cell>
          <cell r="F91">
            <v>0</v>
          </cell>
          <cell r="G91">
            <v>0</v>
          </cell>
          <cell r="H91">
            <v>0</v>
          </cell>
          <cell r="I91">
            <v>0</v>
          </cell>
        </row>
        <row r="92">
          <cell r="D92" t="str">
            <v>HQ - NA-PROP, PLANT, &amp; EQUIP - NET AVG, M$</v>
          </cell>
          <cell r="E92">
            <v>0</v>
          </cell>
          <cell r="F92">
            <v>0</v>
          </cell>
          <cell r="G92">
            <v>0</v>
          </cell>
          <cell r="H92">
            <v>0</v>
          </cell>
          <cell r="I92">
            <v>0</v>
          </cell>
        </row>
        <row r="93">
          <cell r="D93" t="str">
            <v>HQ - NA-PROP, PLANT, &amp; EQUIP - NET YE, M$</v>
          </cell>
          <cell r="E93">
            <v>0</v>
          </cell>
          <cell r="F93">
            <v>0</v>
          </cell>
          <cell r="G93">
            <v>0</v>
          </cell>
          <cell r="H93">
            <v>0</v>
          </cell>
          <cell r="I93">
            <v>0</v>
          </cell>
        </row>
        <row r="94">
          <cell r="D94" t="str">
            <v>HQ - NA-MINORITY SHARE OF CAP EMP, M$</v>
          </cell>
          <cell r="E94">
            <v>0</v>
          </cell>
          <cell r="F94">
            <v>0</v>
          </cell>
          <cell r="G94">
            <v>0</v>
          </cell>
          <cell r="H94">
            <v>0</v>
          </cell>
          <cell r="I94">
            <v>0</v>
          </cell>
        </row>
        <row r="95">
          <cell r="D95" t="str">
            <v>HQ - NA-TOTAL OPEX, NOMINAL, M$</v>
          </cell>
          <cell r="E95">
            <v>0</v>
          </cell>
          <cell r="F95">
            <v>0</v>
          </cell>
          <cell r="G95">
            <v>0</v>
          </cell>
          <cell r="H95">
            <v>0</v>
          </cell>
          <cell r="I95">
            <v>0</v>
          </cell>
        </row>
        <row r="96">
          <cell r="D96" t="str">
            <v>HQ - NA-TOTAL OPEX, US$ DENOM, M$</v>
          </cell>
          <cell r="E96">
            <v>0</v>
          </cell>
          <cell r="F96">
            <v>0</v>
          </cell>
          <cell r="G96">
            <v>0</v>
          </cell>
          <cell r="H96">
            <v>0</v>
          </cell>
          <cell r="I96">
            <v>0</v>
          </cell>
        </row>
        <row r="97">
          <cell r="D97" t="str">
            <v>HQ - NA-CASH OPEX, FX-ADJ, M$</v>
          </cell>
          <cell r="E97">
            <v>0</v>
          </cell>
          <cell r="F97">
            <v>0</v>
          </cell>
          <cell r="G97">
            <v>0</v>
          </cell>
          <cell r="H97">
            <v>0</v>
          </cell>
          <cell r="I97">
            <v>0</v>
          </cell>
        </row>
        <row r="98">
          <cell r="D98" t="str">
            <v>HQ - NA-CASH OPEX, NOMINAL, M$</v>
          </cell>
          <cell r="E98">
            <v>0</v>
          </cell>
          <cell r="F98">
            <v>0</v>
          </cell>
          <cell r="G98">
            <v>0</v>
          </cell>
          <cell r="H98">
            <v>0</v>
          </cell>
          <cell r="I98">
            <v>0</v>
          </cell>
        </row>
        <row r="99">
          <cell r="D99" t="str">
            <v>HQ - NA-CASH OPEX, US$ DENOM, M$</v>
          </cell>
          <cell r="E99">
            <v>0</v>
          </cell>
          <cell r="F99">
            <v>0</v>
          </cell>
          <cell r="G99">
            <v>0</v>
          </cell>
          <cell r="H99">
            <v>0</v>
          </cell>
          <cell r="I99">
            <v>0</v>
          </cell>
        </row>
        <row r="100">
          <cell r="D100" t="str">
            <v>HQ - NA-OTHER EARNINGS EVENTS OPEX, US$ DENOM, M$</v>
          </cell>
          <cell r="E100">
            <v>0</v>
          </cell>
          <cell r="F100">
            <v>0</v>
          </cell>
          <cell r="G100">
            <v>0</v>
          </cell>
          <cell r="H100">
            <v>0</v>
          </cell>
          <cell r="I100">
            <v>0</v>
          </cell>
        </row>
        <row r="101">
          <cell r="D101" t="str">
            <v>HQ - NA-OTHER EARNINGS EVENTS OPEX, NOMINAL, M$</v>
          </cell>
          <cell r="E101">
            <v>0</v>
          </cell>
          <cell r="F101">
            <v>0</v>
          </cell>
          <cell r="G101">
            <v>0</v>
          </cell>
          <cell r="H101">
            <v>0</v>
          </cell>
          <cell r="I101">
            <v>0</v>
          </cell>
        </row>
        <row r="102">
          <cell r="D102" t="str">
            <v>NORTH AMERICA ADJ-SEGMENT EARNINGS, M$</v>
          </cell>
          <cell r="E102">
            <v>0</v>
          </cell>
          <cell r="F102">
            <v>0</v>
          </cell>
          <cell r="G102">
            <v>0</v>
          </cell>
          <cell r="H102">
            <v>0</v>
          </cell>
          <cell r="I102">
            <v>0</v>
          </cell>
        </row>
        <row r="103">
          <cell r="D103" t="str">
            <v>NORTH AMERICA ADJ-OPERATING EARNINGS, M$</v>
          </cell>
          <cell r="E103">
            <v>0</v>
          </cell>
          <cell r="F103">
            <v>0</v>
          </cell>
          <cell r="G103">
            <v>0</v>
          </cell>
          <cell r="H103">
            <v>0</v>
          </cell>
          <cell r="I103">
            <v>0</v>
          </cell>
        </row>
        <row r="104">
          <cell r="D104" t="str">
            <v>NORTH AMERICA ADJ-LIFO EARNINGS, M$</v>
          </cell>
          <cell r="E104">
            <v>0</v>
          </cell>
          <cell r="F104">
            <v>0</v>
          </cell>
          <cell r="G104">
            <v>0</v>
          </cell>
          <cell r="H104">
            <v>0</v>
          </cell>
          <cell r="I104">
            <v>0</v>
          </cell>
        </row>
        <row r="105">
          <cell r="D105" t="str">
            <v>NORTH AMERICA ADJ-OTHER EARNINGS EVENTS, M$</v>
          </cell>
          <cell r="E105">
            <v>0</v>
          </cell>
          <cell r="F105">
            <v>0</v>
          </cell>
          <cell r="G105">
            <v>0</v>
          </cell>
          <cell r="H105">
            <v>0</v>
          </cell>
          <cell r="I105">
            <v>0</v>
          </cell>
        </row>
        <row r="106">
          <cell r="D106" t="str">
            <v>NORTH AMERICA ADJ-SEGMENT EARNINGS ADJUSTMENTS, M$</v>
          </cell>
          <cell r="E106">
            <v>0</v>
          </cell>
          <cell r="F106">
            <v>0</v>
          </cell>
          <cell r="G106">
            <v>0</v>
          </cell>
          <cell r="H106">
            <v>0</v>
          </cell>
          <cell r="I106">
            <v>0</v>
          </cell>
        </row>
        <row r="107">
          <cell r="D107" t="str">
            <v>NORTH AMERICA ADJ-MINORITY SHARE EARNINGS, M$</v>
          </cell>
          <cell r="E107">
            <v>0</v>
          </cell>
          <cell r="F107">
            <v>0</v>
          </cell>
          <cell r="G107">
            <v>0</v>
          </cell>
          <cell r="H107">
            <v>0</v>
          </cell>
          <cell r="I107">
            <v>0</v>
          </cell>
        </row>
        <row r="108">
          <cell r="D108" t="str">
            <v>NORTH AMERICA ADJ-CAPITAL EMPLOYED - AVG, M$</v>
          </cell>
          <cell r="E108">
            <v>0</v>
          </cell>
          <cell r="F108">
            <v>0</v>
          </cell>
          <cell r="G108">
            <v>0</v>
          </cell>
          <cell r="H108">
            <v>0</v>
          </cell>
          <cell r="I108">
            <v>0</v>
          </cell>
        </row>
        <row r="109">
          <cell r="D109" t="str">
            <v>NORTH AMERICA ADJ-CAPITAL EMPLOYED - YE, M$</v>
          </cell>
          <cell r="E109">
            <v>0</v>
          </cell>
          <cell r="F109">
            <v>0</v>
          </cell>
          <cell r="G109">
            <v>0</v>
          </cell>
          <cell r="H109">
            <v>0</v>
          </cell>
          <cell r="I109">
            <v>0</v>
          </cell>
        </row>
        <row r="110">
          <cell r="D110" t="str">
            <v>NORTH AMERICA ADJ-CASH &amp; MARKETABLE SEC, M$</v>
          </cell>
          <cell r="E110">
            <v>0</v>
          </cell>
          <cell r="F110">
            <v>0</v>
          </cell>
          <cell r="G110">
            <v>0</v>
          </cell>
          <cell r="H110">
            <v>0</v>
          </cell>
          <cell r="I110">
            <v>0</v>
          </cell>
        </row>
        <row r="111">
          <cell r="D111" t="str">
            <v>NORTH AMERICA ADJ-DEPRECIATION, M$</v>
          </cell>
          <cell r="E111">
            <v>0</v>
          </cell>
          <cell r="F111">
            <v>0</v>
          </cell>
          <cell r="G111">
            <v>0</v>
          </cell>
          <cell r="H111">
            <v>0</v>
          </cell>
          <cell r="I111">
            <v>0</v>
          </cell>
        </row>
        <row r="112">
          <cell r="D112" t="str">
            <v>NORTH AMERICA ADJ-MEMO: EAFE CHANGE, CAP EMP, M$</v>
          </cell>
          <cell r="E112">
            <v>0</v>
          </cell>
          <cell r="F112">
            <v>0</v>
          </cell>
          <cell r="G112">
            <v>0</v>
          </cell>
          <cell r="H112">
            <v>0</v>
          </cell>
          <cell r="I112">
            <v>0</v>
          </cell>
        </row>
        <row r="113">
          <cell r="D113" t="str">
            <v>NORTH AMERICA ADJ-OPERATING WORKING CAPITAL, M$</v>
          </cell>
          <cell r="E113">
            <v>0</v>
          </cell>
          <cell r="F113">
            <v>0</v>
          </cell>
          <cell r="G113">
            <v>0</v>
          </cell>
          <cell r="H113">
            <v>0</v>
          </cell>
          <cell r="I113">
            <v>0</v>
          </cell>
        </row>
        <row r="114">
          <cell r="D114" t="str">
            <v>NORTH AMERICA ADJ-OTHER CAPITAL EMPLOYED, M$</v>
          </cell>
          <cell r="E114">
            <v>0</v>
          </cell>
          <cell r="F114">
            <v>0</v>
          </cell>
          <cell r="G114">
            <v>0</v>
          </cell>
          <cell r="H114">
            <v>0</v>
          </cell>
          <cell r="I114">
            <v>0</v>
          </cell>
        </row>
        <row r="115">
          <cell r="D115" t="str">
            <v>NORTH AMERICA ADJ-OTHER OPERATING WORKING CAPITAL, M$</v>
          </cell>
          <cell r="E115">
            <v>0</v>
          </cell>
          <cell r="F115">
            <v>0</v>
          </cell>
          <cell r="G115">
            <v>0</v>
          </cell>
          <cell r="H115">
            <v>0</v>
          </cell>
          <cell r="I115">
            <v>0</v>
          </cell>
        </row>
        <row r="116">
          <cell r="D116" t="str">
            <v>NORTH AMERICA ADJ-PROP, PLANT, &amp; EQUIP - NET AVG, M$</v>
          </cell>
          <cell r="E116">
            <v>0</v>
          </cell>
          <cell r="F116">
            <v>0</v>
          </cell>
          <cell r="G116">
            <v>0</v>
          </cell>
          <cell r="H116">
            <v>0</v>
          </cell>
          <cell r="I116">
            <v>0</v>
          </cell>
        </row>
        <row r="117">
          <cell r="D117" t="str">
            <v>NORTH AMERICA ADJ-PROP, PLANT, &amp; EQUIP - NET YE, M$</v>
          </cell>
          <cell r="E117">
            <v>0</v>
          </cell>
          <cell r="F117">
            <v>0</v>
          </cell>
          <cell r="G117">
            <v>0</v>
          </cell>
          <cell r="H117">
            <v>0</v>
          </cell>
          <cell r="I117">
            <v>0</v>
          </cell>
        </row>
        <row r="118">
          <cell r="D118" t="str">
            <v>NORTH AMERICA ADJ-MINORITY SHARE OF CAP EMP, M$</v>
          </cell>
          <cell r="E118">
            <v>0</v>
          </cell>
          <cell r="F118">
            <v>0</v>
          </cell>
          <cell r="G118">
            <v>0</v>
          </cell>
          <cell r="H118">
            <v>0</v>
          </cell>
          <cell r="I118">
            <v>0</v>
          </cell>
        </row>
        <row r="119">
          <cell r="D119" t="str">
            <v>NORTH AMERICA ADJ-TOTAL OPEX, NOMINAL, M$</v>
          </cell>
          <cell r="E119">
            <v>0</v>
          </cell>
          <cell r="F119">
            <v>0</v>
          </cell>
          <cell r="G119">
            <v>0</v>
          </cell>
          <cell r="H119">
            <v>0</v>
          </cell>
          <cell r="I119">
            <v>0</v>
          </cell>
        </row>
        <row r="120">
          <cell r="D120" t="str">
            <v>NORTH AMERICA ADJ-TOTAL OPEX, US$ DENOM, M$</v>
          </cell>
          <cell r="E120">
            <v>0</v>
          </cell>
          <cell r="F120">
            <v>0</v>
          </cell>
          <cell r="G120">
            <v>0</v>
          </cell>
          <cell r="H120">
            <v>0</v>
          </cell>
          <cell r="I120">
            <v>0</v>
          </cell>
        </row>
        <row r="121">
          <cell r="D121" t="str">
            <v>NORTH AMERICA ADJ-CASH OPEX, FX-ADJ, M$</v>
          </cell>
          <cell r="E121">
            <v>0</v>
          </cell>
          <cell r="F121">
            <v>0</v>
          </cell>
          <cell r="G121">
            <v>0</v>
          </cell>
          <cell r="H121">
            <v>0</v>
          </cell>
          <cell r="I121">
            <v>0</v>
          </cell>
        </row>
        <row r="122">
          <cell r="D122" t="str">
            <v>NORTH AMERICA ADJ-CASH OPEX, NOMINAL, M$</v>
          </cell>
          <cell r="E122">
            <v>0</v>
          </cell>
          <cell r="F122">
            <v>0</v>
          </cell>
          <cell r="G122">
            <v>0</v>
          </cell>
          <cell r="H122">
            <v>0</v>
          </cell>
          <cell r="I122">
            <v>0</v>
          </cell>
        </row>
        <row r="123">
          <cell r="D123" t="str">
            <v>NORTH AMERICA ADJ-CASH OPEX, US$ DENOM, M$</v>
          </cell>
          <cell r="E123">
            <v>0</v>
          </cell>
          <cell r="F123">
            <v>0</v>
          </cell>
          <cell r="G123">
            <v>0</v>
          </cell>
          <cell r="H123">
            <v>0</v>
          </cell>
          <cell r="I123">
            <v>0</v>
          </cell>
        </row>
        <row r="124">
          <cell r="D124" t="str">
            <v>NORTH AMERICA ADJ-OTHER EARNINGS EVENTS OPEX, US$ DENOM, M$</v>
          </cell>
          <cell r="E124">
            <v>0</v>
          </cell>
          <cell r="F124">
            <v>0</v>
          </cell>
          <cell r="G124">
            <v>0</v>
          </cell>
          <cell r="H124">
            <v>0</v>
          </cell>
          <cell r="I124">
            <v>0</v>
          </cell>
        </row>
        <row r="125">
          <cell r="D125" t="str">
            <v>NORTH AMERICA ADJ-OTHER EARNINGS EVENTS OPEX, NOMINAL, M$</v>
          </cell>
          <cell r="E125">
            <v>0</v>
          </cell>
          <cell r="F125">
            <v>0</v>
          </cell>
          <cell r="G125">
            <v>0</v>
          </cell>
          <cell r="H125">
            <v>0</v>
          </cell>
          <cell r="I125">
            <v>0</v>
          </cell>
        </row>
        <row r="126">
          <cell r="D126" t="str">
            <v>ARGENTINA-SEGMENT EARNINGS, M$</v>
          </cell>
          <cell r="E126">
            <v>-2.2999999999999998</v>
          </cell>
          <cell r="F126">
            <v>0.1</v>
          </cell>
          <cell r="G126">
            <v>-0.2</v>
          </cell>
          <cell r="H126">
            <v>0</v>
          </cell>
          <cell r="I126">
            <v>0</v>
          </cell>
        </row>
        <row r="127">
          <cell r="D127" t="str">
            <v>ARGENTINA-OPERATING EARNINGS, M$</v>
          </cell>
          <cell r="E127">
            <v>0.1</v>
          </cell>
          <cell r="F127">
            <v>0.2</v>
          </cell>
          <cell r="G127">
            <v>-0.1</v>
          </cell>
          <cell r="H127">
            <v>0</v>
          </cell>
          <cell r="I127">
            <v>0</v>
          </cell>
        </row>
        <row r="128">
          <cell r="D128" t="str">
            <v>ARGENTINA-LIFO EARNINGS, M$</v>
          </cell>
          <cell r="E128">
            <v>0</v>
          </cell>
          <cell r="F128">
            <v>0</v>
          </cell>
          <cell r="G128">
            <v>0</v>
          </cell>
          <cell r="H128">
            <v>0</v>
          </cell>
          <cell r="I128">
            <v>0</v>
          </cell>
        </row>
        <row r="129">
          <cell r="D129" t="str">
            <v>ARGENTINA-OTHER EARNINGS EVENTS, M$</v>
          </cell>
          <cell r="E129">
            <v>-2.4</v>
          </cell>
          <cell r="F129">
            <v>-0.1</v>
          </cell>
          <cell r="G129">
            <v>-0.1</v>
          </cell>
          <cell r="H129">
            <v>0</v>
          </cell>
          <cell r="I129">
            <v>0</v>
          </cell>
        </row>
        <row r="130">
          <cell r="D130" t="str">
            <v>ARGENTINA-SEGMENT EARNINGS ADJUSTMENTS, M$</v>
          </cell>
          <cell r="E130">
            <v>0</v>
          </cell>
          <cell r="F130">
            <v>0</v>
          </cell>
          <cell r="G130">
            <v>0</v>
          </cell>
          <cell r="H130">
            <v>0</v>
          </cell>
          <cell r="I130">
            <v>0</v>
          </cell>
        </row>
        <row r="131">
          <cell r="D131" t="str">
            <v>ARGENTINA-MINORITY SHARE EARNINGS, M$</v>
          </cell>
          <cell r="E131">
            <v>0</v>
          </cell>
          <cell r="F131">
            <v>0</v>
          </cell>
          <cell r="G131">
            <v>0</v>
          </cell>
          <cell r="H131">
            <v>0</v>
          </cell>
          <cell r="I131">
            <v>0</v>
          </cell>
        </row>
        <row r="132">
          <cell r="D132" t="str">
            <v>ARGENTINA-CAPITAL EMPLOYED - AVG, M$</v>
          </cell>
          <cell r="E132">
            <v>16.285975000000001</v>
          </cell>
          <cell r="F132">
            <v>1.3896036626109662</v>
          </cell>
          <cell r="G132">
            <v>0.13488386967824242</v>
          </cell>
          <cell r="H132">
            <v>0.13324433997660998</v>
          </cell>
          <cell r="I132">
            <v>0</v>
          </cell>
        </row>
        <row r="133">
          <cell r="D133" t="str">
            <v>ARGENTINA-CAPITAL EMPLOYED - YE, M$</v>
          </cell>
          <cell r="E133">
            <v>12</v>
          </cell>
          <cell r="F133">
            <v>1.1000000000000001</v>
          </cell>
          <cell r="G133">
            <v>0.18</v>
          </cell>
          <cell r="H133">
            <v>0.12</v>
          </cell>
          <cell r="I133">
            <v>0</v>
          </cell>
        </row>
        <row r="134">
          <cell r="D134" t="str">
            <v>ARGENTINA-CASH &amp; MARKETABLE SEC, M$</v>
          </cell>
          <cell r="E134">
            <v>0.3</v>
          </cell>
          <cell r="F134">
            <v>0</v>
          </cell>
          <cell r="G134">
            <v>0</v>
          </cell>
          <cell r="H134">
            <v>0</v>
          </cell>
          <cell r="I134">
            <v>0</v>
          </cell>
        </row>
        <row r="135">
          <cell r="D135" t="str">
            <v>ARGENTINA-DEPRECIATION, M$</v>
          </cell>
          <cell r="E135">
            <v>0.8</v>
          </cell>
          <cell r="F135">
            <v>0</v>
          </cell>
          <cell r="G135">
            <v>0</v>
          </cell>
          <cell r="H135">
            <v>0</v>
          </cell>
          <cell r="I135">
            <v>0</v>
          </cell>
        </row>
        <row r="136">
          <cell r="D136" t="str">
            <v>ARGENTINA-MEMO: EAFE CHANGE, CAP EMP, M$</v>
          </cell>
          <cell r="E136">
            <v>0</v>
          </cell>
          <cell r="F136">
            <v>0</v>
          </cell>
          <cell r="G136">
            <v>0</v>
          </cell>
          <cell r="H136">
            <v>0</v>
          </cell>
          <cell r="I136">
            <v>0</v>
          </cell>
        </row>
        <row r="137">
          <cell r="D137" t="str">
            <v>ARGENTINA-OPERATING WORKING CAPITAL, M$</v>
          </cell>
          <cell r="E137">
            <v>5</v>
          </cell>
          <cell r="F137">
            <v>0.5</v>
          </cell>
          <cell r="G137">
            <v>0.09</v>
          </cell>
          <cell r="H137">
            <v>0.11</v>
          </cell>
          <cell r="I137">
            <v>0</v>
          </cell>
        </row>
        <row r="138">
          <cell r="D138" t="str">
            <v>ARGENTINA-OTHER CAPITAL EMPLOYED, M$</v>
          </cell>
          <cell r="E138">
            <v>-2.5</v>
          </cell>
          <cell r="F138">
            <v>-0.2</v>
          </cell>
          <cell r="G138">
            <v>-7.0000000000000007E-2</v>
          </cell>
          <cell r="H138">
            <v>-0.03</v>
          </cell>
          <cell r="I138">
            <v>0</v>
          </cell>
        </row>
        <row r="139">
          <cell r="D139" t="str">
            <v>ARGENTINA-OTHER OPERATING WORKING CAPITAL, M$</v>
          </cell>
          <cell r="E139">
            <v>1.9</v>
          </cell>
          <cell r="F139">
            <v>0.2</v>
          </cell>
          <cell r="G139">
            <v>0.03</v>
          </cell>
          <cell r="H139">
            <v>7.0000000000000007E-2</v>
          </cell>
          <cell r="I139">
            <v>0</v>
          </cell>
        </row>
        <row r="140">
          <cell r="D140" t="str">
            <v>ARGENTINA-PROP, PLANT, &amp; EQUIP - NET AVG, M$</v>
          </cell>
          <cell r="E140">
            <v>9.7249999999999996</v>
          </cell>
          <cell r="F140">
            <v>0.77388942500000002</v>
          </cell>
          <cell r="G140">
            <v>0.08</v>
          </cell>
          <cell r="H140">
            <v>0.02</v>
          </cell>
          <cell r="I140">
            <v>0</v>
          </cell>
        </row>
        <row r="141">
          <cell r="D141" t="str">
            <v>ARGENTINA-PROP, PLANT, &amp; EQUIP - NET YE, M$</v>
          </cell>
          <cell r="E141">
            <v>9.1999999999999993</v>
          </cell>
          <cell r="F141">
            <v>0.8</v>
          </cell>
          <cell r="G141">
            <v>0.16</v>
          </cell>
          <cell r="H141">
            <v>0.04</v>
          </cell>
          <cell r="I141">
            <v>0</v>
          </cell>
        </row>
        <row r="142">
          <cell r="D142" t="str">
            <v>ARGENTINA-MINORITY SHARE OF CAP EMP, M$</v>
          </cell>
          <cell r="E142">
            <v>0</v>
          </cell>
          <cell r="F142">
            <v>0</v>
          </cell>
          <cell r="G142">
            <v>0</v>
          </cell>
          <cell r="H142">
            <v>0</v>
          </cell>
          <cell r="I142">
            <v>0</v>
          </cell>
        </row>
        <row r="143">
          <cell r="D143" t="str">
            <v>ARGENTINA-TOTAL OPEX, NOMINAL, M$</v>
          </cell>
          <cell r="E143">
            <v>9.1999999999999993</v>
          </cell>
          <cell r="F143">
            <v>0.9</v>
          </cell>
          <cell r="G143">
            <v>0.3</v>
          </cell>
          <cell r="H143">
            <v>0</v>
          </cell>
          <cell r="I143">
            <v>0</v>
          </cell>
        </row>
        <row r="144">
          <cell r="D144" t="str">
            <v>ARGENTINA-TOTAL OPEX, US$ DENOM, M$</v>
          </cell>
          <cell r="E144">
            <v>4.0999999999999996</v>
          </cell>
          <cell r="F144">
            <v>0</v>
          </cell>
          <cell r="G144">
            <v>0</v>
          </cell>
          <cell r="H144">
            <v>0</v>
          </cell>
          <cell r="I144">
            <v>0</v>
          </cell>
        </row>
        <row r="145">
          <cell r="D145" t="str">
            <v>ARGENTINA-CASH OPEX, FX-ADJ, M$</v>
          </cell>
          <cell r="E145">
            <v>9.8566389293174268</v>
          </cell>
          <cell r="F145">
            <v>1.2048779154385318</v>
          </cell>
          <cell r="G145">
            <v>0.40162597181284387</v>
          </cell>
          <cell r="H145">
            <v>0</v>
          </cell>
          <cell r="I145">
            <v>0</v>
          </cell>
        </row>
        <row r="146">
          <cell r="D146" t="str">
            <v>ARGENTINA-CASH OPEX, NOMINAL, M$</v>
          </cell>
          <cell r="E146">
            <v>8.4</v>
          </cell>
          <cell r="F146">
            <v>0.9</v>
          </cell>
          <cell r="G146">
            <v>0.3</v>
          </cell>
          <cell r="H146">
            <v>0</v>
          </cell>
          <cell r="I146">
            <v>0</v>
          </cell>
        </row>
        <row r="147">
          <cell r="D147" t="str">
            <v>ARGENTINA-CASH OPEX, US$ DENOM, M$</v>
          </cell>
          <cell r="E147">
            <v>4.0999999999999996</v>
          </cell>
          <cell r="F147">
            <v>0</v>
          </cell>
          <cell r="G147">
            <v>0</v>
          </cell>
          <cell r="H147">
            <v>0</v>
          </cell>
          <cell r="I147">
            <v>0</v>
          </cell>
        </row>
        <row r="148">
          <cell r="D148" t="str">
            <v>ARGENTINA-OTHER EARNINGS EVENTS OPEX, US$ DENOM, M$</v>
          </cell>
          <cell r="E148">
            <v>0</v>
          </cell>
          <cell r="F148">
            <v>0</v>
          </cell>
          <cell r="G148">
            <v>0</v>
          </cell>
          <cell r="H148">
            <v>0</v>
          </cell>
          <cell r="I148">
            <v>0</v>
          </cell>
        </row>
        <row r="149">
          <cell r="D149" t="str">
            <v>ARGENTINA-OTHER EARNINGS EVENTS OPEX, NOMINAL, M$</v>
          </cell>
          <cell r="E149">
            <v>0</v>
          </cell>
          <cell r="F149">
            <v>0</v>
          </cell>
          <cell r="G149">
            <v>0</v>
          </cell>
          <cell r="H149">
            <v>0</v>
          </cell>
          <cell r="I149">
            <v>0</v>
          </cell>
        </row>
        <row r="150">
          <cell r="D150" t="str">
            <v>BRAZIL-SEGMENT EARNINGS, M$</v>
          </cell>
          <cell r="E150">
            <v>-7.2</v>
          </cell>
          <cell r="F150">
            <v>0.7</v>
          </cell>
          <cell r="G150">
            <v>0</v>
          </cell>
          <cell r="H150">
            <v>0.3</v>
          </cell>
          <cell r="I150">
            <v>0</v>
          </cell>
        </row>
        <row r="151">
          <cell r="D151" t="str">
            <v>BRAZIL-OPERATING EARNINGS, M$</v>
          </cell>
          <cell r="E151">
            <v>-20.399999999999999</v>
          </cell>
          <cell r="F151">
            <v>0.7</v>
          </cell>
          <cell r="G151">
            <v>0</v>
          </cell>
          <cell r="H151">
            <v>-0.3</v>
          </cell>
          <cell r="I151">
            <v>0</v>
          </cell>
        </row>
        <row r="152">
          <cell r="D152" t="str">
            <v>BRAZIL-LIFO EARNINGS, M$</v>
          </cell>
          <cell r="E152">
            <v>0</v>
          </cell>
          <cell r="F152">
            <v>0</v>
          </cell>
          <cell r="G152">
            <v>0</v>
          </cell>
          <cell r="H152">
            <v>0</v>
          </cell>
          <cell r="I152">
            <v>0</v>
          </cell>
        </row>
        <row r="153">
          <cell r="D153" t="str">
            <v>BRAZIL-OTHER EARNINGS EVENTS, M$</v>
          </cell>
          <cell r="E153">
            <v>13.2</v>
          </cell>
          <cell r="F153">
            <v>0</v>
          </cell>
          <cell r="G153">
            <v>0</v>
          </cell>
          <cell r="H153">
            <v>0.6</v>
          </cell>
          <cell r="I153">
            <v>0</v>
          </cell>
        </row>
        <row r="154">
          <cell r="D154" t="str">
            <v>BRAZIL-SEGMENT EARNINGS ADJUSTMENTS, M$</v>
          </cell>
          <cell r="E154">
            <v>0</v>
          </cell>
          <cell r="F154">
            <v>0</v>
          </cell>
          <cell r="G154">
            <v>0</v>
          </cell>
          <cell r="H154">
            <v>0</v>
          </cell>
          <cell r="I154">
            <v>0</v>
          </cell>
        </row>
        <row r="155">
          <cell r="D155" t="str">
            <v>BRAZIL-MINORITY SHARE EARNINGS, M$</v>
          </cell>
          <cell r="E155">
            <v>0</v>
          </cell>
          <cell r="F155">
            <v>0</v>
          </cell>
          <cell r="G155">
            <v>0</v>
          </cell>
          <cell r="H155">
            <v>0</v>
          </cell>
          <cell r="I155">
            <v>0</v>
          </cell>
        </row>
        <row r="156">
          <cell r="D156" t="str">
            <v>BRAZIL-CAPITAL EMPLOYED - AVG, M$</v>
          </cell>
          <cell r="E156">
            <v>45.563253000000003</v>
          </cell>
          <cell r="F156">
            <v>4.5075495349718366</v>
          </cell>
          <cell r="G156">
            <v>9.0870282973969964E-3</v>
          </cell>
          <cell r="H156">
            <v>3.444488877138737</v>
          </cell>
          <cell r="I156">
            <v>0</v>
          </cell>
        </row>
        <row r="157">
          <cell r="D157" t="str">
            <v>BRAZIL-CAPITAL EMPLOYED - YE, M$</v>
          </cell>
          <cell r="E157">
            <v>46.3</v>
          </cell>
          <cell r="F157">
            <v>4.0999999999999996</v>
          </cell>
          <cell r="G157">
            <v>0</v>
          </cell>
          <cell r="H157">
            <v>3.5</v>
          </cell>
          <cell r="I157">
            <v>0</v>
          </cell>
        </row>
        <row r="158">
          <cell r="D158" t="str">
            <v>BRAZIL-CASH &amp; MARKETABLE SEC, M$</v>
          </cell>
          <cell r="E158">
            <v>0</v>
          </cell>
          <cell r="F158">
            <v>0</v>
          </cell>
          <cell r="G158">
            <v>0</v>
          </cell>
          <cell r="H158">
            <v>0</v>
          </cell>
          <cell r="I158">
            <v>0</v>
          </cell>
        </row>
        <row r="159">
          <cell r="D159" t="str">
            <v>BRAZIL-DEPRECIATION, M$</v>
          </cell>
          <cell r="E159">
            <v>0.6</v>
          </cell>
          <cell r="F159">
            <v>0</v>
          </cell>
          <cell r="G159">
            <v>0</v>
          </cell>
          <cell r="H159">
            <v>0</v>
          </cell>
          <cell r="I159">
            <v>0</v>
          </cell>
        </row>
        <row r="160">
          <cell r="D160" t="str">
            <v>BRAZIL-MEMO: EAFE CHANGE, CAP EMP, M$</v>
          </cell>
          <cell r="E160">
            <v>0</v>
          </cell>
          <cell r="F160">
            <v>0</v>
          </cell>
          <cell r="G160">
            <v>0</v>
          </cell>
          <cell r="H160">
            <v>0</v>
          </cell>
          <cell r="I160">
            <v>0</v>
          </cell>
        </row>
        <row r="161">
          <cell r="D161" t="str">
            <v>BRAZIL-OPERATING WORKING CAPITAL, M$</v>
          </cell>
          <cell r="E161">
            <v>21.8</v>
          </cell>
          <cell r="F161">
            <v>2.5</v>
          </cell>
          <cell r="G161">
            <v>0</v>
          </cell>
          <cell r="H161">
            <v>2.1</v>
          </cell>
          <cell r="I161">
            <v>0</v>
          </cell>
        </row>
        <row r="162">
          <cell r="D162" t="str">
            <v>BRAZIL-OTHER CAPITAL EMPLOYED, M$</v>
          </cell>
          <cell r="E162">
            <v>3.5</v>
          </cell>
          <cell r="F162">
            <v>0.2</v>
          </cell>
          <cell r="G162">
            <v>0</v>
          </cell>
          <cell r="H162">
            <v>0.5</v>
          </cell>
          <cell r="I162">
            <v>0</v>
          </cell>
        </row>
        <row r="163">
          <cell r="D163" t="str">
            <v>BRAZIL-OTHER OPERATING WORKING CAPITAL, M$</v>
          </cell>
          <cell r="E163">
            <v>8.4</v>
          </cell>
          <cell r="F163">
            <v>1</v>
          </cell>
          <cell r="G163">
            <v>0</v>
          </cell>
          <cell r="H163">
            <v>0.7</v>
          </cell>
          <cell r="I163">
            <v>0</v>
          </cell>
        </row>
        <row r="164">
          <cell r="D164" t="str">
            <v>BRAZIL-PROP, PLANT, &amp; EQUIP - NET AVG, M$</v>
          </cell>
          <cell r="E164">
            <v>17.275500000000001</v>
          </cell>
          <cell r="F164">
            <v>1.2350000000000001</v>
          </cell>
          <cell r="G164">
            <v>1.9317404179725311E-3</v>
          </cell>
          <cell r="H164">
            <v>1.0314484104909034</v>
          </cell>
          <cell r="I164">
            <v>0</v>
          </cell>
        </row>
        <row r="165">
          <cell r="D165" t="str">
            <v>BRAZIL-PROP, PLANT, &amp; EQUIP - NET YE, M$</v>
          </cell>
          <cell r="E165">
            <v>21</v>
          </cell>
          <cell r="F165">
            <v>1.4</v>
          </cell>
          <cell r="G165">
            <v>0</v>
          </cell>
          <cell r="H165">
            <v>0.9</v>
          </cell>
          <cell r="I165">
            <v>0</v>
          </cell>
        </row>
        <row r="166">
          <cell r="D166" t="str">
            <v>BRAZIL-MINORITY SHARE OF CAP EMP, M$</v>
          </cell>
          <cell r="E166">
            <v>0</v>
          </cell>
          <cell r="F166">
            <v>0</v>
          </cell>
          <cell r="G166">
            <v>0</v>
          </cell>
          <cell r="H166">
            <v>0</v>
          </cell>
          <cell r="I166">
            <v>0</v>
          </cell>
        </row>
        <row r="167">
          <cell r="D167" t="str">
            <v>BRAZIL-TOTAL OPEX, NOMINAL, M$</v>
          </cell>
          <cell r="E167">
            <v>40</v>
          </cell>
          <cell r="F167">
            <v>3.05</v>
          </cell>
          <cell r="G167">
            <v>0</v>
          </cell>
          <cell r="H167">
            <v>1.45</v>
          </cell>
          <cell r="I167">
            <v>0</v>
          </cell>
        </row>
        <row r="168">
          <cell r="D168" t="str">
            <v>BRAZIL-TOTAL OPEX, US$ DENOM, M$</v>
          </cell>
          <cell r="E168">
            <v>13.5</v>
          </cell>
          <cell r="F168">
            <v>1.4</v>
          </cell>
          <cell r="G168">
            <v>0</v>
          </cell>
          <cell r="H168">
            <v>0.3</v>
          </cell>
          <cell r="I168">
            <v>0</v>
          </cell>
        </row>
        <row r="169">
          <cell r="D169" t="str">
            <v>BRAZIL-CASH OPEX, FX-ADJ, M$</v>
          </cell>
          <cell r="E169">
            <v>42.606855114263581</v>
          </cell>
          <cell r="F169">
            <v>3.2542977196345522</v>
          </cell>
          <cell r="G169">
            <v>0</v>
          </cell>
          <cell r="H169">
            <v>1.5923893197452945</v>
          </cell>
          <cell r="I169">
            <v>0</v>
          </cell>
        </row>
        <row r="170">
          <cell r="D170" t="str">
            <v>BRAZIL-CASH OPEX, NOMINAL, M$</v>
          </cell>
          <cell r="E170">
            <v>39.4</v>
          </cell>
          <cell r="F170">
            <v>3.05</v>
          </cell>
          <cell r="G170">
            <v>0</v>
          </cell>
          <cell r="H170">
            <v>1.45</v>
          </cell>
          <cell r="I170">
            <v>0</v>
          </cell>
        </row>
        <row r="171">
          <cell r="D171" t="str">
            <v>BRAZIL-CASH OPEX, US$ DENOM, M$</v>
          </cell>
          <cell r="E171">
            <v>13.5</v>
          </cell>
          <cell r="F171">
            <v>1.4</v>
          </cell>
          <cell r="G171">
            <v>0</v>
          </cell>
          <cell r="H171">
            <v>0.3</v>
          </cell>
          <cell r="I171">
            <v>0</v>
          </cell>
        </row>
        <row r="172">
          <cell r="D172" t="str">
            <v>BRAZIL-OTHER EARNINGS EVENTS OPEX, US$ DENOM, M$</v>
          </cell>
          <cell r="E172">
            <v>0</v>
          </cell>
          <cell r="F172">
            <v>0</v>
          </cell>
          <cell r="G172">
            <v>0</v>
          </cell>
          <cell r="H172">
            <v>0</v>
          </cell>
          <cell r="I172">
            <v>0</v>
          </cell>
        </row>
        <row r="173">
          <cell r="D173" t="str">
            <v>BRAZIL-OTHER EARNINGS EVENTS OPEX, NOMINAL, M$</v>
          </cell>
          <cell r="E173">
            <v>0</v>
          </cell>
          <cell r="F173">
            <v>0</v>
          </cell>
          <cell r="G173">
            <v>0</v>
          </cell>
          <cell r="H173">
            <v>0</v>
          </cell>
          <cell r="I173">
            <v>0</v>
          </cell>
        </row>
        <row r="174">
          <cell r="D174" t="str">
            <v>CARIBBEAN [LS]-SEGMENT EARNINGS, M$</v>
          </cell>
          <cell r="E174">
            <v>1.6</v>
          </cell>
          <cell r="F174">
            <v>-0.5</v>
          </cell>
          <cell r="G174">
            <v>0</v>
          </cell>
          <cell r="H174">
            <v>0</v>
          </cell>
          <cell r="I174">
            <v>0</v>
          </cell>
        </row>
        <row r="175">
          <cell r="D175" t="str">
            <v>CARIBBEAN [LS]-OPERATING EARNINGS, M$</v>
          </cell>
          <cell r="E175">
            <v>1.6</v>
          </cell>
          <cell r="F175">
            <v>-0.5</v>
          </cell>
          <cell r="G175">
            <v>0</v>
          </cell>
          <cell r="H175">
            <v>0</v>
          </cell>
          <cell r="I175">
            <v>0</v>
          </cell>
        </row>
        <row r="176">
          <cell r="D176" t="str">
            <v>CARIBBEAN [LS]-LIFO EARNINGS, M$</v>
          </cell>
          <cell r="E176">
            <v>0</v>
          </cell>
          <cell r="F176">
            <v>0</v>
          </cell>
          <cell r="G176">
            <v>0</v>
          </cell>
          <cell r="H176">
            <v>0</v>
          </cell>
          <cell r="I176">
            <v>0</v>
          </cell>
        </row>
        <row r="177">
          <cell r="D177" t="str">
            <v>CARIBBEAN [LS]-OTHER EARNINGS EVENTS, M$</v>
          </cell>
          <cell r="E177">
            <v>0</v>
          </cell>
          <cell r="F177">
            <v>0</v>
          </cell>
          <cell r="G177">
            <v>0</v>
          </cell>
          <cell r="H177">
            <v>0</v>
          </cell>
          <cell r="I177">
            <v>0</v>
          </cell>
        </row>
        <row r="178">
          <cell r="D178" t="str">
            <v>CARIBBEAN [LS]-SEGMENT EARNINGS ADJUSTMENTS, M$</v>
          </cell>
          <cell r="E178">
            <v>0</v>
          </cell>
          <cell r="F178">
            <v>0</v>
          </cell>
          <cell r="G178">
            <v>0</v>
          </cell>
          <cell r="H178">
            <v>0</v>
          </cell>
          <cell r="I178">
            <v>0</v>
          </cell>
        </row>
        <row r="179">
          <cell r="D179" t="str">
            <v>CARIBBEAN [LS]-MINORITY SHARE EARNINGS, M$</v>
          </cell>
          <cell r="E179">
            <v>0</v>
          </cell>
          <cell r="F179">
            <v>0</v>
          </cell>
          <cell r="G179">
            <v>0</v>
          </cell>
          <cell r="H179">
            <v>0</v>
          </cell>
          <cell r="I179">
            <v>0</v>
          </cell>
        </row>
        <row r="180">
          <cell r="D180" t="str">
            <v>CARIBBEAN [LS]-CAPITAL EMPLOYED - AVG, M$</v>
          </cell>
          <cell r="E180">
            <v>12.945436326334635</v>
          </cell>
          <cell r="F180">
            <v>1.0093642833648546</v>
          </cell>
          <cell r="G180">
            <v>0.56169225566257697</v>
          </cell>
          <cell r="H180">
            <v>0.26715889635382772</v>
          </cell>
          <cell r="I180">
            <v>3.0361580730974544E-2</v>
          </cell>
        </row>
        <row r="181">
          <cell r="D181" t="str">
            <v>CARIBBEAN [LS]-CAPITAL EMPLOYED - YE, M$</v>
          </cell>
          <cell r="E181">
            <v>12.8</v>
          </cell>
          <cell r="F181">
            <v>0.6</v>
          </cell>
          <cell r="G181">
            <v>0</v>
          </cell>
          <cell r="H181">
            <v>0.2</v>
          </cell>
          <cell r="I181">
            <v>0</v>
          </cell>
        </row>
        <row r="182">
          <cell r="D182" t="str">
            <v>CARIBBEAN [LS]-CASH &amp; MARKETABLE SEC, M$</v>
          </cell>
          <cell r="E182">
            <v>0</v>
          </cell>
          <cell r="F182">
            <v>0</v>
          </cell>
          <cell r="G182">
            <v>0</v>
          </cell>
          <cell r="H182">
            <v>0</v>
          </cell>
          <cell r="I182">
            <v>0</v>
          </cell>
        </row>
        <row r="183">
          <cell r="D183" t="str">
            <v>CARIBBEAN [LS]-DEPRECIATION, M$</v>
          </cell>
          <cell r="E183">
            <v>0.72611399999999993</v>
          </cell>
          <cell r="F183">
            <v>0.11723</v>
          </cell>
          <cell r="G183">
            <v>0</v>
          </cell>
          <cell r="H183">
            <v>1.6310000000000001E-3</v>
          </cell>
          <cell r="I183">
            <v>0</v>
          </cell>
        </row>
        <row r="184">
          <cell r="D184" t="str">
            <v>CARIBBEAN [LS]-MEMO: EAFE CHANGE, CAP EMP, M$</v>
          </cell>
          <cell r="E184">
            <v>0</v>
          </cell>
          <cell r="F184">
            <v>0</v>
          </cell>
          <cell r="G184">
            <v>0</v>
          </cell>
          <cell r="H184">
            <v>0</v>
          </cell>
          <cell r="I184">
            <v>0</v>
          </cell>
        </row>
        <row r="185">
          <cell r="D185" t="str">
            <v>CARIBBEAN [LS]-OPERATING WORKING CAPITAL, M$</v>
          </cell>
          <cell r="E185">
            <v>6.3</v>
          </cell>
          <cell r="F185">
            <v>0.4</v>
          </cell>
          <cell r="G185">
            <v>0</v>
          </cell>
          <cell r="H185">
            <v>0.1</v>
          </cell>
          <cell r="I185">
            <v>0</v>
          </cell>
        </row>
        <row r="186">
          <cell r="D186" t="str">
            <v>CARIBBEAN [LS]-OTHER CAPITAL EMPLOYED, M$</v>
          </cell>
          <cell r="E186">
            <v>1.4</v>
          </cell>
          <cell r="F186">
            <v>0</v>
          </cell>
          <cell r="G186">
            <v>0</v>
          </cell>
          <cell r="H186">
            <v>0</v>
          </cell>
          <cell r="I186">
            <v>0</v>
          </cell>
        </row>
        <row r="187">
          <cell r="D187" t="str">
            <v>CARIBBEAN [LS]-OTHER OPERATING WORKING CAPITAL, M$</v>
          </cell>
          <cell r="E187">
            <v>2.4</v>
          </cell>
          <cell r="F187">
            <v>0.2</v>
          </cell>
          <cell r="G187">
            <v>0</v>
          </cell>
          <cell r="H187">
            <v>0</v>
          </cell>
          <cell r="I187">
            <v>0</v>
          </cell>
        </row>
        <row r="188">
          <cell r="D188" t="str">
            <v>CARIBBEAN [LS]-PROP, PLANT, &amp; EQUIP - NET AVG, M$</v>
          </cell>
          <cell r="E188">
            <v>4.4194431644841217</v>
          </cell>
          <cell r="F188">
            <v>0.30103127074358782</v>
          </cell>
          <cell r="G188">
            <v>0</v>
          </cell>
          <cell r="H188">
            <v>9.8814927330280064E-2</v>
          </cell>
          <cell r="I188">
            <v>9.4586224420105912E-3</v>
          </cell>
        </row>
        <row r="189">
          <cell r="D189" t="str">
            <v>CARIBBEAN [LS]-PROP, PLANT, &amp; EQUIP - NET YE, M$</v>
          </cell>
          <cell r="E189">
            <v>5.0999999999999996</v>
          </cell>
          <cell r="F189">
            <v>0.2</v>
          </cell>
          <cell r="G189">
            <v>0</v>
          </cell>
          <cell r="H189">
            <v>0.1</v>
          </cell>
          <cell r="I189">
            <v>0</v>
          </cell>
        </row>
        <row r="190">
          <cell r="D190" t="str">
            <v>CARIBBEAN [LS]-MINORITY SHARE OF CAP EMP, M$</v>
          </cell>
          <cell r="E190">
            <v>0</v>
          </cell>
          <cell r="F190">
            <v>0</v>
          </cell>
          <cell r="G190">
            <v>0</v>
          </cell>
          <cell r="H190">
            <v>0</v>
          </cell>
          <cell r="I190">
            <v>0</v>
          </cell>
        </row>
        <row r="191">
          <cell r="D191" t="str">
            <v>CARIBBEAN [LS]-TOTAL OPEX, NOMINAL, M$</v>
          </cell>
          <cell r="E191">
            <v>7.6</v>
          </cell>
          <cell r="F191">
            <v>1.1000000000000001</v>
          </cell>
          <cell r="G191">
            <v>0</v>
          </cell>
          <cell r="H191">
            <v>0.1</v>
          </cell>
          <cell r="I191">
            <v>0</v>
          </cell>
        </row>
        <row r="192">
          <cell r="D192" t="str">
            <v>CARIBBEAN [LS]-TOTAL OPEX, US$ DENOM, M$</v>
          </cell>
          <cell r="E192">
            <v>2.5</v>
          </cell>
          <cell r="F192">
            <v>0.2</v>
          </cell>
          <cell r="G192">
            <v>0</v>
          </cell>
          <cell r="H192">
            <v>0</v>
          </cell>
          <cell r="I192">
            <v>0</v>
          </cell>
        </row>
        <row r="193">
          <cell r="D193" t="str">
            <v>CARIBBEAN [LS]-CASH OPEX, FX-ADJ, M$</v>
          </cell>
          <cell r="E193">
            <v>6.5088776106848538</v>
          </cell>
          <cell r="F193">
            <v>0.91744648290233988</v>
          </cell>
          <cell r="G193">
            <v>0</v>
          </cell>
          <cell r="H193">
            <v>9.0159935966657223E-2</v>
          </cell>
          <cell r="I193">
            <v>0</v>
          </cell>
        </row>
        <row r="194">
          <cell r="D194" t="str">
            <v>CARIBBEAN [LS]-CASH OPEX, NOMINAL, M$</v>
          </cell>
          <cell r="E194">
            <v>6.8738859999999997</v>
          </cell>
          <cell r="F194">
            <v>0.98277000000000014</v>
          </cell>
          <cell r="G194">
            <v>0</v>
          </cell>
          <cell r="H194">
            <v>9.8369000000000012E-2</v>
          </cell>
          <cell r="I194">
            <v>0</v>
          </cell>
        </row>
        <row r="195">
          <cell r="D195" t="str">
            <v>CARIBBEAN [LS]-CASH OPEX, US$ DENOM, M$</v>
          </cell>
          <cell r="E195">
            <v>2.5</v>
          </cell>
          <cell r="F195">
            <v>0.2</v>
          </cell>
          <cell r="G195">
            <v>0</v>
          </cell>
          <cell r="H195">
            <v>0</v>
          </cell>
          <cell r="I195">
            <v>0</v>
          </cell>
        </row>
        <row r="196">
          <cell r="D196" t="str">
            <v>CARIBBEAN [LS]-OTHER EARNINGS EVENTS OPEX, US$ DENOM, M$</v>
          </cell>
          <cell r="E196">
            <v>0</v>
          </cell>
          <cell r="F196">
            <v>0</v>
          </cell>
          <cell r="G196">
            <v>0</v>
          </cell>
          <cell r="H196">
            <v>0</v>
          </cell>
          <cell r="I196">
            <v>0</v>
          </cell>
        </row>
        <row r="197">
          <cell r="D197" t="str">
            <v>CARIBBEAN [LS]-OTHER EARNINGS EVENTS OPEX, NOMINAL, M$</v>
          </cell>
          <cell r="E197">
            <v>0</v>
          </cell>
          <cell r="F197">
            <v>0</v>
          </cell>
          <cell r="G197">
            <v>0</v>
          </cell>
          <cell r="H197">
            <v>0</v>
          </cell>
          <cell r="I197">
            <v>0</v>
          </cell>
        </row>
        <row r="198">
          <cell r="D198" t="str">
            <v>CENTAM [LS]-SEGMENT EARNINGS, M$</v>
          </cell>
          <cell r="E198">
            <v>2.6</v>
          </cell>
          <cell r="F198">
            <v>0.3</v>
          </cell>
          <cell r="G198">
            <v>0</v>
          </cell>
          <cell r="H198">
            <v>-0.1</v>
          </cell>
          <cell r="I198">
            <v>0.1</v>
          </cell>
        </row>
        <row r="199">
          <cell r="D199" t="str">
            <v>CENTAM [LS]-OPERATING EARNINGS, M$</v>
          </cell>
          <cell r="E199">
            <v>2.5</v>
          </cell>
          <cell r="F199">
            <v>0.3</v>
          </cell>
          <cell r="G199">
            <v>0</v>
          </cell>
          <cell r="H199">
            <v>-0.1</v>
          </cell>
          <cell r="I199">
            <v>0.1</v>
          </cell>
        </row>
        <row r="200">
          <cell r="D200" t="str">
            <v>CENTAM [LS]-LIFO EARNINGS, M$</v>
          </cell>
          <cell r="E200">
            <v>0</v>
          </cell>
          <cell r="F200">
            <v>0</v>
          </cell>
          <cell r="G200">
            <v>0</v>
          </cell>
          <cell r="H200">
            <v>0</v>
          </cell>
          <cell r="I200">
            <v>0</v>
          </cell>
        </row>
        <row r="201">
          <cell r="D201" t="str">
            <v>CENTAM [LS]-OTHER EARNINGS EVENTS, M$</v>
          </cell>
          <cell r="E201">
            <v>0.1</v>
          </cell>
          <cell r="F201">
            <v>0</v>
          </cell>
          <cell r="G201">
            <v>0</v>
          </cell>
          <cell r="H201">
            <v>0</v>
          </cell>
          <cell r="I201">
            <v>0</v>
          </cell>
        </row>
        <row r="202">
          <cell r="D202" t="str">
            <v>CENTAM [LS]-SEGMENT EARNINGS ADJUSTMENTS, M$</v>
          </cell>
          <cell r="E202">
            <v>0</v>
          </cell>
          <cell r="F202">
            <v>0</v>
          </cell>
          <cell r="G202">
            <v>0</v>
          </cell>
          <cell r="H202">
            <v>0</v>
          </cell>
          <cell r="I202">
            <v>0</v>
          </cell>
        </row>
        <row r="203">
          <cell r="D203" t="str">
            <v>CENTAM [LS]-MINORITY SHARE EARNINGS, M$</v>
          </cell>
          <cell r="E203">
            <v>0</v>
          </cell>
          <cell r="F203">
            <v>0</v>
          </cell>
          <cell r="G203">
            <v>0</v>
          </cell>
          <cell r="H203">
            <v>0</v>
          </cell>
          <cell r="I203">
            <v>0</v>
          </cell>
        </row>
        <row r="204">
          <cell r="D204" t="str">
            <v>CENTAM [LS]-CAPITAL EMPLOYED - AVG, M$</v>
          </cell>
          <cell r="E204">
            <v>13.701966632439166</v>
          </cell>
          <cell r="F204">
            <v>1.0307157403881544</v>
          </cell>
          <cell r="G204">
            <v>0.12228056920541903</v>
          </cell>
          <cell r="H204">
            <v>1.7651688552763636</v>
          </cell>
          <cell r="I204">
            <v>1.8016253882824662</v>
          </cell>
        </row>
        <row r="205">
          <cell r="D205" t="str">
            <v>CENTAM [LS]-CAPITAL EMPLOYED - YE, M$</v>
          </cell>
          <cell r="E205">
            <v>13.7</v>
          </cell>
          <cell r="F205">
            <v>0.9</v>
          </cell>
          <cell r="G205">
            <v>0</v>
          </cell>
          <cell r="H205">
            <v>2.1</v>
          </cell>
          <cell r="I205">
            <v>0</v>
          </cell>
        </row>
        <row r="206">
          <cell r="D206" t="str">
            <v>CENTAM [LS]-CASH &amp; MARKETABLE SEC, M$</v>
          </cell>
          <cell r="E206">
            <v>0.2</v>
          </cell>
          <cell r="F206">
            <v>0</v>
          </cell>
          <cell r="G206">
            <v>0</v>
          </cell>
          <cell r="H206">
            <v>0</v>
          </cell>
          <cell r="I206">
            <v>0</v>
          </cell>
        </row>
        <row r="207">
          <cell r="D207" t="str">
            <v>CENTAM [LS]-DEPRECIATION, M$</v>
          </cell>
          <cell r="E207">
            <v>1.1097809999999999</v>
          </cell>
          <cell r="F207">
            <v>0.214698</v>
          </cell>
          <cell r="G207">
            <v>0</v>
          </cell>
          <cell r="H207">
            <v>0</v>
          </cell>
          <cell r="I207">
            <v>5.7990000000000003E-3</v>
          </cell>
        </row>
        <row r="208">
          <cell r="D208" t="str">
            <v>CENTAM [LS]-MEMO: EAFE CHANGE, CAP EMP, M$</v>
          </cell>
          <cell r="E208">
            <v>0</v>
          </cell>
          <cell r="F208">
            <v>0</v>
          </cell>
          <cell r="G208">
            <v>0</v>
          </cell>
          <cell r="H208">
            <v>0</v>
          </cell>
          <cell r="I208">
            <v>0</v>
          </cell>
        </row>
        <row r="209">
          <cell r="D209" t="str">
            <v>CENTAM [LS]-OPERATING WORKING CAPITAL, M$</v>
          </cell>
          <cell r="E209">
            <v>7.4</v>
          </cell>
          <cell r="F209">
            <v>0.6</v>
          </cell>
          <cell r="G209">
            <v>0</v>
          </cell>
          <cell r="H209">
            <v>2.1</v>
          </cell>
          <cell r="I209">
            <v>0</v>
          </cell>
        </row>
        <row r="210">
          <cell r="D210" t="str">
            <v>CENTAM [LS]-OTHER CAPITAL EMPLOYED, M$</v>
          </cell>
          <cell r="E210">
            <v>0.3</v>
          </cell>
          <cell r="F210">
            <v>0</v>
          </cell>
          <cell r="G210">
            <v>0</v>
          </cell>
          <cell r="H210">
            <v>0</v>
          </cell>
          <cell r="I210">
            <v>0</v>
          </cell>
        </row>
        <row r="211">
          <cell r="D211" t="str">
            <v>CENTAM [LS]-OTHER OPERATING WORKING CAPITAL, M$</v>
          </cell>
          <cell r="E211">
            <v>3</v>
          </cell>
          <cell r="F211">
            <v>0.1</v>
          </cell>
          <cell r="G211">
            <v>0</v>
          </cell>
          <cell r="H211">
            <v>0.5</v>
          </cell>
          <cell r="I211">
            <v>0</v>
          </cell>
        </row>
        <row r="212">
          <cell r="D212" t="str">
            <v>CENTAM [LS]-PROP, PLANT, &amp; EQUIP - NET AVG, M$</v>
          </cell>
          <cell r="E212">
            <v>6.246467269121597</v>
          </cell>
          <cell r="F212">
            <v>0.38172573285804678</v>
          </cell>
          <cell r="G212">
            <v>0</v>
          </cell>
          <cell r="H212">
            <v>0</v>
          </cell>
          <cell r="I212">
            <v>0</v>
          </cell>
        </row>
        <row r="213">
          <cell r="D213" t="str">
            <v>CENTAM [LS]-PROP, PLANT, &amp; EQUIP - NET YE, M$</v>
          </cell>
          <cell r="E213">
            <v>5.8</v>
          </cell>
          <cell r="F213">
            <v>0.3</v>
          </cell>
          <cell r="G213">
            <v>0</v>
          </cell>
          <cell r="H213">
            <v>0</v>
          </cell>
          <cell r="I213">
            <v>0</v>
          </cell>
        </row>
        <row r="214">
          <cell r="D214" t="str">
            <v>CENTAM [LS]-MINORITY SHARE OF CAP EMP, M$</v>
          </cell>
          <cell r="E214">
            <v>0</v>
          </cell>
          <cell r="F214">
            <v>0</v>
          </cell>
          <cell r="G214">
            <v>0</v>
          </cell>
          <cell r="H214">
            <v>0</v>
          </cell>
          <cell r="I214">
            <v>0</v>
          </cell>
        </row>
        <row r="215">
          <cell r="D215" t="str">
            <v>CENTAM [LS]-TOTAL OPEX, NOMINAL, M$</v>
          </cell>
          <cell r="E215">
            <v>8.1999999999999993</v>
          </cell>
          <cell r="F215">
            <v>1.1000000000000001</v>
          </cell>
          <cell r="G215">
            <v>0</v>
          </cell>
          <cell r="H215">
            <v>0.5</v>
          </cell>
          <cell r="I215">
            <v>0.4</v>
          </cell>
        </row>
        <row r="216">
          <cell r="D216" t="str">
            <v>CENTAM [LS]-TOTAL OPEX, US$ DENOM, M$</v>
          </cell>
          <cell r="E216">
            <v>2.9</v>
          </cell>
          <cell r="F216">
            <v>0.3</v>
          </cell>
          <cell r="G216">
            <v>0</v>
          </cell>
          <cell r="H216">
            <v>0.3</v>
          </cell>
          <cell r="I216">
            <v>0</v>
          </cell>
        </row>
        <row r="217">
          <cell r="D217" t="str">
            <v>CENTAM [LS]-CASH OPEX, FX-ADJ, M$</v>
          </cell>
          <cell r="E217">
            <v>7.0321022316227459</v>
          </cell>
          <cell r="F217">
            <v>0.87718408044382801</v>
          </cell>
          <cell r="G217">
            <v>0</v>
          </cell>
          <cell r="H217">
            <v>0.49722607489597781</v>
          </cell>
          <cell r="I217">
            <v>0.38873357975034678</v>
          </cell>
        </row>
        <row r="218">
          <cell r="D218" t="str">
            <v>CENTAM [LS]-CASH OPEX, NOMINAL, M$</v>
          </cell>
          <cell r="E218">
            <v>7.0902189999999994</v>
          </cell>
          <cell r="F218">
            <v>0.88530200000000003</v>
          </cell>
          <cell r="G218">
            <v>0</v>
          </cell>
          <cell r="H218">
            <v>0.5</v>
          </cell>
          <cell r="I218">
            <v>0.39420100000000002</v>
          </cell>
        </row>
        <row r="219">
          <cell r="D219" t="str">
            <v>CENTAM [LS]-CASH OPEX, US$ DENOM, M$</v>
          </cell>
          <cell r="E219">
            <v>2.9</v>
          </cell>
          <cell r="F219">
            <v>0.3</v>
          </cell>
          <cell r="G219">
            <v>0</v>
          </cell>
          <cell r="H219">
            <v>0.3</v>
          </cell>
          <cell r="I219">
            <v>0</v>
          </cell>
        </row>
        <row r="220">
          <cell r="D220" t="str">
            <v>CENTAM [LS]-OTHER EARNINGS EVENTS OPEX, US$ DENOM, M$</v>
          </cell>
          <cell r="E220">
            <v>0</v>
          </cell>
          <cell r="F220">
            <v>0</v>
          </cell>
          <cell r="G220">
            <v>0</v>
          </cell>
          <cell r="H220">
            <v>0</v>
          </cell>
          <cell r="I220">
            <v>0</v>
          </cell>
        </row>
        <row r="221">
          <cell r="D221" t="str">
            <v>CENTAM [LS]-OTHER EARNINGS EVENTS OPEX, NOMINAL, M$</v>
          </cell>
          <cell r="E221">
            <v>0</v>
          </cell>
          <cell r="F221">
            <v>0</v>
          </cell>
          <cell r="G221">
            <v>0</v>
          </cell>
          <cell r="H221">
            <v>0</v>
          </cell>
          <cell r="I221">
            <v>0</v>
          </cell>
        </row>
        <row r="222">
          <cell r="D222" t="str">
            <v>CHILE-SEGMENT EARNINGS, M$</v>
          </cell>
          <cell r="E222">
            <v>-0.8</v>
          </cell>
          <cell r="F222">
            <v>-0.2</v>
          </cell>
          <cell r="G222">
            <v>-0.2</v>
          </cell>
          <cell r="H222">
            <v>0</v>
          </cell>
          <cell r="I222">
            <v>0</v>
          </cell>
        </row>
        <row r="223">
          <cell r="D223" t="str">
            <v>CHILE-OPERATING EARNINGS, M$</v>
          </cell>
          <cell r="E223">
            <v>-0.9</v>
          </cell>
          <cell r="F223">
            <v>-0.2</v>
          </cell>
          <cell r="G223">
            <v>-0.2</v>
          </cell>
          <cell r="H223">
            <v>0</v>
          </cell>
          <cell r="I223">
            <v>0</v>
          </cell>
        </row>
        <row r="224">
          <cell r="D224" t="str">
            <v>CHILE-LIFO EARNINGS, M$</v>
          </cell>
          <cell r="E224">
            <v>0</v>
          </cell>
          <cell r="F224">
            <v>0</v>
          </cell>
          <cell r="G224">
            <v>0</v>
          </cell>
          <cell r="H224">
            <v>0</v>
          </cell>
          <cell r="I224">
            <v>0</v>
          </cell>
        </row>
        <row r="225">
          <cell r="D225" t="str">
            <v>CHILE-OTHER EARNINGS EVENTS, M$</v>
          </cell>
          <cell r="E225">
            <v>0.1</v>
          </cell>
          <cell r="F225">
            <v>0</v>
          </cell>
          <cell r="G225">
            <v>0</v>
          </cell>
          <cell r="H225">
            <v>0</v>
          </cell>
          <cell r="I225">
            <v>0</v>
          </cell>
        </row>
        <row r="226">
          <cell r="D226" t="str">
            <v>CHILE-SEGMENT EARNINGS ADJUSTMENTS, M$</v>
          </cell>
          <cell r="E226">
            <v>0</v>
          </cell>
          <cell r="F226">
            <v>0</v>
          </cell>
          <cell r="G226">
            <v>0</v>
          </cell>
          <cell r="H226">
            <v>0</v>
          </cell>
          <cell r="I226">
            <v>0</v>
          </cell>
        </row>
        <row r="227">
          <cell r="D227" t="str">
            <v>CHILE-MINORITY SHARE EARNINGS, M$</v>
          </cell>
          <cell r="E227">
            <v>0</v>
          </cell>
          <cell r="F227">
            <v>0</v>
          </cell>
          <cell r="G227">
            <v>0</v>
          </cell>
          <cell r="H227">
            <v>0</v>
          </cell>
          <cell r="I227">
            <v>0</v>
          </cell>
        </row>
        <row r="228">
          <cell r="D228" t="str">
            <v>CHILE-CAPITAL EMPLOYED - AVG, M$</v>
          </cell>
          <cell r="E228">
            <v>4.99594</v>
          </cell>
          <cell r="F228">
            <v>0.31183</v>
          </cell>
          <cell r="G228">
            <v>0.11</v>
          </cell>
          <cell r="H228">
            <v>0.59172999999999998</v>
          </cell>
          <cell r="I228">
            <v>0</v>
          </cell>
        </row>
        <row r="229">
          <cell r="D229" t="str">
            <v>CHILE-CAPITAL EMPLOYED - YE, M$</v>
          </cell>
          <cell r="E229">
            <v>3.5</v>
          </cell>
          <cell r="F229">
            <v>0.2</v>
          </cell>
          <cell r="G229">
            <v>0.22</v>
          </cell>
          <cell r="H229">
            <v>0.38</v>
          </cell>
          <cell r="I229">
            <v>0</v>
          </cell>
        </row>
        <row r="230">
          <cell r="D230" t="str">
            <v>CHILE-CASH &amp; MARKETABLE SEC, M$</v>
          </cell>
          <cell r="E230">
            <v>0.1</v>
          </cell>
          <cell r="F230">
            <v>0</v>
          </cell>
          <cell r="G230">
            <v>0</v>
          </cell>
          <cell r="H230">
            <v>0</v>
          </cell>
          <cell r="I230">
            <v>0</v>
          </cell>
        </row>
        <row r="231">
          <cell r="D231" t="str">
            <v>CHILE-DEPRECIATION, M$</v>
          </cell>
          <cell r="E231">
            <v>0</v>
          </cell>
          <cell r="F231">
            <v>0</v>
          </cell>
          <cell r="G231">
            <v>0</v>
          </cell>
          <cell r="H231">
            <v>0</v>
          </cell>
          <cell r="I231">
            <v>0</v>
          </cell>
        </row>
        <row r="232">
          <cell r="D232" t="str">
            <v>CHILE-MEMO: EAFE CHANGE, CAP EMP, M$</v>
          </cell>
          <cell r="E232">
            <v>0</v>
          </cell>
          <cell r="F232">
            <v>0</v>
          </cell>
          <cell r="G232">
            <v>0</v>
          </cell>
          <cell r="H232">
            <v>0</v>
          </cell>
          <cell r="I232">
            <v>0</v>
          </cell>
        </row>
        <row r="233">
          <cell r="D233" t="str">
            <v>CHILE-OPERATING WORKING CAPITAL, M$</v>
          </cell>
          <cell r="E233">
            <v>2</v>
          </cell>
          <cell r="F233">
            <v>0.1</v>
          </cell>
          <cell r="G233">
            <v>0.22</v>
          </cell>
          <cell r="H233">
            <v>0.28000000000000003</v>
          </cell>
          <cell r="I233">
            <v>0</v>
          </cell>
        </row>
        <row r="234">
          <cell r="D234" t="str">
            <v>CHILE-OTHER CAPITAL EMPLOYED, M$</v>
          </cell>
          <cell r="E234">
            <v>0</v>
          </cell>
          <cell r="F234">
            <v>0</v>
          </cell>
          <cell r="G234">
            <v>0</v>
          </cell>
          <cell r="H234">
            <v>0</v>
          </cell>
          <cell r="I234">
            <v>0</v>
          </cell>
        </row>
        <row r="235">
          <cell r="D235" t="str">
            <v>CHILE-OTHER OPERATING WORKING CAPITAL, M$</v>
          </cell>
          <cell r="E235">
            <v>1.1000000000000001</v>
          </cell>
          <cell r="F235">
            <v>0.1</v>
          </cell>
          <cell r="G235">
            <v>7.0000000000000007E-2</v>
          </cell>
          <cell r="H235">
            <v>0.13</v>
          </cell>
          <cell r="I235">
            <v>0</v>
          </cell>
        </row>
        <row r="236">
          <cell r="D236" t="str">
            <v>CHILE-PROP, PLANT, &amp; EQUIP - NET AVG, M$</v>
          </cell>
          <cell r="E236">
            <v>1.9893399999999999</v>
          </cell>
          <cell r="F236">
            <v>0.13891999999999999</v>
          </cell>
          <cell r="G236">
            <v>0</v>
          </cell>
          <cell r="H236">
            <v>0.15373999999999999</v>
          </cell>
          <cell r="I236">
            <v>0</v>
          </cell>
        </row>
        <row r="237">
          <cell r="D237" t="str">
            <v>CHILE-PROP, PLANT, &amp; EQUIP - NET YE, M$</v>
          </cell>
          <cell r="E237">
            <v>1.4</v>
          </cell>
          <cell r="F237">
            <v>0.1</v>
          </cell>
          <cell r="G237">
            <v>0</v>
          </cell>
          <cell r="H237">
            <v>0.1</v>
          </cell>
          <cell r="I237">
            <v>0</v>
          </cell>
        </row>
        <row r="238">
          <cell r="D238" t="str">
            <v>CHILE-MINORITY SHARE OF CAP EMP, M$</v>
          </cell>
          <cell r="E238">
            <v>0</v>
          </cell>
          <cell r="F238">
            <v>0</v>
          </cell>
          <cell r="G238">
            <v>0</v>
          </cell>
          <cell r="H238">
            <v>0</v>
          </cell>
          <cell r="I238">
            <v>0</v>
          </cell>
        </row>
        <row r="239">
          <cell r="D239" t="str">
            <v>CHILE-TOTAL OPEX, NOMINAL, M$</v>
          </cell>
          <cell r="E239">
            <v>4.0999999999999996</v>
          </cell>
          <cell r="F239">
            <v>0.4</v>
          </cell>
          <cell r="G239">
            <v>0</v>
          </cell>
          <cell r="H239">
            <v>0.2</v>
          </cell>
          <cell r="I239">
            <v>0</v>
          </cell>
        </row>
        <row r="240">
          <cell r="D240" t="str">
            <v>CHILE-TOTAL OPEX, US$ DENOM, M$</v>
          </cell>
          <cell r="E240">
            <v>1.7</v>
          </cell>
          <cell r="F240">
            <v>0.1</v>
          </cell>
          <cell r="G240">
            <v>0</v>
          </cell>
          <cell r="H240">
            <v>0</v>
          </cell>
          <cell r="I240">
            <v>0</v>
          </cell>
        </row>
        <row r="241">
          <cell r="D241" t="str">
            <v>CHILE-CASH OPEX, FX-ADJ, M$</v>
          </cell>
          <cell r="E241">
            <v>4.1613571428571419</v>
          </cell>
          <cell r="F241">
            <v>0.40766964285714291</v>
          </cell>
          <cell r="G241">
            <v>0</v>
          </cell>
          <cell r="H241">
            <v>0.20511309523809521</v>
          </cell>
          <cell r="I241">
            <v>0</v>
          </cell>
        </row>
        <row r="242">
          <cell r="D242" t="str">
            <v>CHILE-CASH OPEX, NOMINAL, M$</v>
          </cell>
          <cell r="E242">
            <v>4.0999999999999996</v>
          </cell>
          <cell r="F242">
            <v>0.4</v>
          </cell>
          <cell r="G242">
            <v>0</v>
          </cell>
          <cell r="H242">
            <v>0.2</v>
          </cell>
          <cell r="I242">
            <v>0</v>
          </cell>
        </row>
        <row r="243">
          <cell r="D243" t="str">
            <v>CHILE-CASH OPEX, US$ DENOM, M$</v>
          </cell>
          <cell r="E243">
            <v>1.7</v>
          </cell>
          <cell r="F243">
            <v>0.1</v>
          </cell>
          <cell r="G243">
            <v>0</v>
          </cell>
          <cell r="H243">
            <v>0</v>
          </cell>
          <cell r="I243">
            <v>0</v>
          </cell>
        </row>
        <row r="244">
          <cell r="D244" t="str">
            <v>CHILE-OTHER EARNINGS EVENTS OPEX, US$ DENOM, M$</v>
          </cell>
          <cell r="E244">
            <v>0</v>
          </cell>
          <cell r="F244">
            <v>0</v>
          </cell>
          <cell r="G244">
            <v>0</v>
          </cell>
          <cell r="H244">
            <v>0</v>
          </cell>
          <cell r="I244">
            <v>0</v>
          </cell>
        </row>
        <row r="245">
          <cell r="D245" t="str">
            <v>CHILE-OTHER EARNINGS EVENTS OPEX, NOMINAL, M$</v>
          </cell>
          <cell r="E245">
            <v>0</v>
          </cell>
          <cell r="F245">
            <v>0</v>
          </cell>
          <cell r="G245">
            <v>0</v>
          </cell>
          <cell r="H245">
            <v>0</v>
          </cell>
          <cell r="I245">
            <v>0</v>
          </cell>
        </row>
        <row r="246">
          <cell r="D246" t="str">
            <v>COLOMBIA-SEGMENT EARNINGS, M$</v>
          </cell>
          <cell r="E246">
            <v>4.8</v>
          </cell>
          <cell r="F246">
            <v>0.1</v>
          </cell>
          <cell r="G246">
            <v>0</v>
          </cell>
          <cell r="H246">
            <v>-0.1</v>
          </cell>
          <cell r="I246">
            <v>0</v>
          </cell>
        </row>
        <row r="247">
          <cell r="D247" t="str">
            <v>COLOMBIA-OPERATING EARNINGS, M$</v>
          </cell>
          <cell r="E247">
            <v>4.8</v>
          </cell>
          <cell r="F247">
            <v>0.1</v>
          </cell>
          <cell r="G247">
            <v>0</v>
          </cell>
          <cell r="H247">
            <v>-0.1</v>
          </cell>
          <cell r="I247">
            <v>0</v>
          </cell>
        </row>
        <row r="248">
          <cell r="D248" t="str">
            <v>COLOMBIA-LIFO EARNINGS, M$</v>
          </cell>
          <cell r="E248">
            <v>0</v>
          </cell>
          <cell r="F248">
            <v>0</v>
          </cell>
          <cell r="G248">
            <v>0</v>
          </cell>
          <cell r="H248">
            <v>0</v>
          </cell>
          <cell r="I248">
            <v>0</v>
          </cell>
        </row>
        <row r="249">
          <cell r="D249" t="str">
            <v>COLOMBIA-OTHER EARNINGS EVENTS, M$</v>
          </cell>
          <cell r="E249">
            <v>0</v>
          </cell>
          <cell r="F249">
            <v>0</v>
          </cell>
          <cell r="G249">
            <v>0</v>
          </cell>
          <cell r="H249">
            <v>0</v>
          </cell>
          <cell r="I249">
            <v>0</v>
          </cell>
        </row>
        <row r="250">
          <cell r="D250" t="str">
            <v>COLOMBIA-SEGMENT EARNINGS ADJUSTMENTS, M$</v>
          </cell>
          <cell r="E250">
            <v>0</v>
          </cell>
          <cell r="F250">
            <v>0</v>
          </cell>
          <cell r="G250">
            <v>0</v>
          </cell>
          <cell r="H250">
            <v>0</v>
          </cell>
          <cell r="I250">
            <v>0</v>
          </cell>
        </row>
        <row r="251">
          <cell r="D251" t="str">
            <v>COLOMBIA-MINORITY SHARE EARNINGS, M$</v>
          </cell>
          <cell r="E251">
            <v>0</v>
          </cell>
          <cell r="F251">
            <v>0</v>
          </cell>
          <cell r="G251">
            <v>0</v>
          </cell>
          <cell r="H251">
            <v>0</v>
          </cell>
          <cell r="I251">
            <v>0</v>
          </cell>
        </row>
        <row r="252">
          <cell r="D252" t="str">
            <v>COLOMBIA-CAPITAL EMPLOYED - AVG, M$</v>
          </cell>
          <cell r="E252">
            <v>23.447290616373039</v>
          </cell>
          <cell r="F252">
            <v>0.52057373632561021</v>
          </cell>
          <cell r="G252">
            <v>0.20250047906353433</v>
          </cell>
          <cell r="H252">
            <v>1.0058145720283638</v>
          </cell>
          <cell r="I252">
            <v>0</v>
          </cell>
        </row>
        <row r="253">
          <cell r="D253" t="str">
            <v>COLOMBIA-CAPITAL EMPLOYED - YE, M$</v>
          </cell>
          <cell r="E253">
            <v>25.13</v>
          </cell>
          <cell r="F253">
            <v>0.5</v>
          </cell>
          <cell r="G253">
            <v>0.28000000000000003</v>
          </cell>
          <cell r="H253">
            <v>1.08</v>
          </cell>
          <cell r="I253">
            <v>0</v>
          </cell>
        </row>
        <row r="254">
          <cell r="D254" t="str">
            <v>COLOMBIA-CASH &amp; MARKETABLE SEC, M$</v>
          </cell>
          <cell r="E254">
            <v>3.21</v>
          </cell>
          <cell r="F254">
            <v>0</v>
          </cell>
          <cell r="G254">
            <v>0</v>
          </cell>
          <cell r="H254">
            <v>0.09</v>
          </cell>
          <cell r="I254">
            <v>0</v>
          </cell>
        </row>
        <row r="255">
          <cell r="D255" t="str">
            <v>COLOMBIA-DEPRECIATION, M$</v>
          </cell>
          <cell r="E255">
            <v>1.2754609034169271</v>
          </cell>
          <cell r="F255">
            <v>2.2123816073471657E-2</v>
          </cell>
          <cell r="G255">
            <v>0</v>
          </cell>
          <cell r="H255">
            <v>2.3796480509601408E-2</v>
          </cell>
          <cell r="I255">
            <v>0</v>
          </cell>
        </row>
        <row r="256">
          <cell r="D256" t="str">
            <v>COLOMBIA-MEMO: EAFE CHANGE, CAP EMP, M$</v>
          </cell>
          <cell r="E256">
            <v>1.1000000000000001</v>
          </cell>
          <cell r="F256">
            <v>0</v>
          </cell>
          <cell r="G256">
            <v>0</v>
          </cell>
          <cell r="H256">
            <v>0</v>
          </cell>
          <cell r="I256">
            <v>0</v>
          </cell>
        </row>
        <row r="257">
          <cell r="D257" t="str">
            <v>COLOMBIA-OPERATING WORKING CAPITAL, M$</v>
          </cell>
          <cell r="E257">
            <v>18.5</v>
          </cell>
          <cell r="F257">
            <v>0.35</v>
          </cell>
          <cell r="G257">
            <v>0.4</v>
          </cell>
          <cell r="H257">
            <v>1.32</v>
          </cell>
          <cell r="I257">
            <v>0</v>
          </cell>
        </row>
        <row r="258">
          <cell r="D258" t="str">
            <v>COLOMBIA-OTHER CAPITAL EMPLOYED, M$</v>
          </cell>
          <cell r="E258">
            <v>-11.48</v>
          </cell>
          <cell r="F258">
            <v>-0.1</v>
          </cell>
          <cell r="G258">
            <v>-0.12</v>
          </cell>
          <cell r="H258">
            <v>-0.47</v>
          </cell>
          <cell r="I258">
            <v>0</v>
          </cell>
        </row>
        <row r="259">
          <cell r="D259" t="str">
            <v>COLOMBIA-OTHER OPERATING WORKING CAPITAL, M$</v>
          </cell>
          <cell r="E259">
            <v>11.9</v>
          </cell>
          <cell r="F259">
            <v>0.26</v>
          </cell>
          <cell r="G259">
            <v>0.1</v>
          </cell>
          <cell r="H259">
            <v>0.55000000000000004</v>
          </cell>
          <cell r="I259">
            <v>0</v>
          </cell>
        </row>
        <row r="260">
          <cell r="D260" t="str">
            <v>COLOMBIA-PROP, PLANT, &amp; EQUIP - NET AVG, M$</v>
          </cell>
          <cell r="E260">
            <v>9.8475000000000001</v>
          </cell>
          <cell r="F260">
            <v>0.19890957993317437</v>
          </cell>
          <cell r="G260">
            <v>9.5509397527958936E-4</v>
          </cell>
          <cell r="H260">
            <v>0.12679135714547096</v>
          </cell>
          <cell r="I260">
            <v>0</v>
          </cell>
        </row>
        <row r="261">
          <cell r="D261" t="str">
            <v>COLOMBIA-PROP, PLANT, &amp; EQUIP - NET YE, M$</v>
          </cell>
          <cell r="E261">
            <v>15.3</v>
          </cell>
          <cell r="F261">
            <v>0.25</v>
          </cell>
          <cell r="G261">
            <v>0</v>
          </cell>
          <cell r="H261">
            <v>0.14000000000000001</v>
          </cell>
          <cell r="I261">
            <v>0</v>
          </cell>
        </row>
        <row r="262">
          <cell r="D262" t="str">
            <v>COLOMBIA-MINORITY SHARE OF CAP EMP, M$</v>
          </cell>
          <cell r="E262">
            <v>0.4</v>
          </cell>
          <cell r="F262">
            <v>0</v>
          </cell>
          <cell r="G262">
            <v>0</v>
          </cell>
          <cell r="H262">
            <v>0</v>
          </cell>
          <cell r="I262">
            <v>0</v>
          </cell>
        </row>
        <row r="263">
          <cell r="D263" t="str">
            <v>COLOMBIA-TOTAL OPEX, NOMINAL, M$</v>
          </cell>
          <cell r="E263">
            <v>25.3</v>
          </cell>
          <cell r="F263">
            <v>0.4</v>
          </cell>
          <cell r="G263">
            <v>0</v>
          </cell>
          <cell r="H263">
            <v>0.7</v>
          </cell>
          <cell r="I263">
            <v>0</v>
          </cell>
        </row>
        <row r="264">
          <cell r="D264" t="str">
            <v>COLOMBIA-TOTAL OPEX, US$ DENOM, M$</v>
          </cell>
          <cell r="E264">
            <v>8</v>
          </cell>
          <cell r="F264">
            <v>0.1</v>
          </cell>
          <cell r="G264">
            <v>0</v>
          </cell>
          <cell r="H264">
            <v>0.2</v>
          </cell>
          <cell r="I264">
            <v>0</v>
          </cell>
        </row>
        <row r="265">
          <cell r="D265" t="str">
            <v>COLOMBIA-CASH OPEX, FX-ADJ, M$</v>
          </cell>
          <cell r="E265">
            <v>25.010597967747746</v>
          </cell>
          <cell r="F265">
            <v>0.39497510169225469</v>
          </cell>
          <cell r="G265">
            <v>0</v>
          </cell>
          <cell r="H265">
            <v>0.70550637194956689</v>
          </cell>
          <cell r="I265">
            <v>0</v>
          </cell>
        </row>
        <row r="266">
          <cell r="D266" t="str">
            <v>COLOMBIA-CASH OPEX, NOMINAL, M$</v>
          </cell>
          <cell r="E266">
            <v>24.024539096583073</v>
          </cell>
          <cell r="F266">
            <v>0.37787618392652839</v>
          </cell>
          <cell r="G266">
            <v>0</v>
          </cell>
          <cell r="H266">
            <v>0.67620351949039859</v>
          </cell>
          <cell r="I266">
            <v>0</v>
          </cell>
        </row>
        <row r="267">
          <cell r="D267" t="str">
            <v>COLOMBIA-CASH OPEX, US$ DENOM, M$</v>
          </cell>
          <cell r="E267">
            <v>8</v>
          </cell>
          <cell r="F267">
            <v>0.1</v>
          </cell>
          <cell r="G267">
            <v>0</v>
          </cell>
          <cell r="H267">
            <v>0.2</v>
          </cell>
          <cell r="I267">
            <v>0</v>
          </cell>
        </row>
        <row r="268">
          <cell r="D268" t="str">
            <v>COLOMBIA-OTHER EARNINGS EVENTS OPEX, US$ DENOM, M$</v>
          </cell>
          <cell r="E268">
            <v>0</v>
          </cell>
          <cell r="F268">
            <v>0</v>
          </cell>
          <cell r="G268">
            <v>0</v>
          </cell>
          <cell r="H268">
            <v>0</v>
          </cell>
          <cell r="I268">
            <v>0</v>
          </cell>
        </row>
        <row r="269">
          <cell r="D269" t="str">
            <v>COLOMBIA-OTHER EARNINGS EVENTS OPEX, NOMINAL, M$</v>
          </cell>
          <cell r="E269">
            <v>0</v>
          </cell>
          <cell r="F269">
            <v>0</v>
          </cell>
          <cell r="G269">
            <v>0</v>
          </cell>
          <cell r="H269">
            <v>0</v>
          </cell>
          <cell r="I269">
            <v>0</v>
          </cell>
        </row>
        <row r="270">
          <cell r="D270" t="str">
            <v>COPEC-SEGMENT EARNINGS, M$</v>
          </cell>
          <cell r="E270">
            <v>1.9</v>
          </cell>
          <cell r="F270">
            <v>0.5</v>
          </cell>
          <cell r="G270">
            <v>0</v>
          </cell>
          <cell r="H270">
            <v>0</v>
          </cell>
          <cell r="I270">
            <v>0</v>
          </cell>
        </row>
        <row r="271">
          <cell r="D271" t="str">
            <v>COPEC-OPERATING EARNINGS, M$</v>
          </cell>
          <cell r="E271">
            <v>1.9</v>
          </cell>
          <cell r="F271">
            <v>0.5</v>
          </cell>
          <cell r="G271">
            <v>0</v>
          </cell>
          <cell r="H271">
            <v>0</v>
          </cell>
          <cell r="I271">
            <v>0</v>
          </cell>
        </row>
        <row r="272">
          <cell r="D272" t="str">
            <v>COPEC-LIFO EARNINGS, M$</v>
          </cell>
          <cell r="E272">
            <v>0</v>
          </cell>
          <cell r="F272">
            <v>0</v>
          </cell>
          <cell r="G272">
            <v>0</v>
          </cell>
          <cell r="H272">
            <v>0</v>
          </cell>
          <cell r="I272">
            <v>0</v>
          </cell>
        </row>
        <row r="273">
          <cell r="D273" t="str">
            <v>COPEC-OTHER EARNINGS EVENTS, M$</v>
          </cell>
          <cell r="E273">
            <v>0</v>
          </cell>
          <cell r="F273">
            <v>0</v>
          </cell>
          <cell r="G273">
            <v>0</v>
          </cell>
          <cell r="H273">
            <v>0</v>
          </cell>
          <cell r="I273">
            <v>0</v>
          </cell>
        </row>
        <row r="274">
          <cell r="D274" t="str">
            <v>COPEC-SEGMENT EARNINGS ADJUSTMENTS, M$</v>
          </cell>
          <cell r="E274">
            <v>0</v>
          </cell>
          <cell r="F274">
            <v>0</v>
          </cell>
          <cell r="G274">
            <v>0</v>
          </cell>
          <cell r="H274">
            <v>0</v>
          </cell>
          <cell r="I274">
            <v>0</v>
          </cell>
        </row>
        <row r="275">
          <cell r="D275" t="str">
            <v>COPEC-MINORITY SHARE EARNINGS, M$</v>
          </cell>
          <cell r="E275">
            <v>0</v>
          </cell>
          <cell r="F275">
            <v>0</v>
          </cell>
          <cell r="G275">
            <v>0</v>
          </cell>
          <cell r="H275">
            <v>0</v>
          </cell>
          <cell r="I275">
            <v>0</v>
          </cell>
        </row>
        <row r="276">
          <cell r="D276" t="str">
            <v>COPEC-CAPITAL EMPLOYED - AVG, M$</v>
          </cell>
          <cell r="E276">
            <v>5.3952249999999999</v>
          </cell>
          <cell r="F276">
            <v>2.0499999999999998</v>
          </cell>
          <cell r="G276">
            <v>0</v>
          </cell>
          <cell r="H276">
            <v>0</v>
          </cell>
          <cell r="I276">
            <v>0</v>
          </cell>
        </row>
        <row r="277">
          <cell r="D277" t="str">
            <v>COPEC-CAPITAL EMPLOYED - YE, M$</v>
          </cell>
          <cell r="E277">
            <v>6.1</v>
          </cell>
          <cell r="F277">
            <v>0.9</v>
          </cell>
          <cell r="G277">
            <v>0</v>
          </cell>
          <cell r="H277">
            <v>0</v>
          </cell>
          <cell r="I277">
            <v>0</v>
          </cell>
        </row>
        <row r="278">
          <cell r="D278" t="str">
            <v>COPEC-CASH &amp; MARKETABLE SEC, M$</v>
          </cell>
          <cell r="E278">
            <v>0.4</v>
          </cell>
          <cell r="F278">
            <v>0.1</v>
          </cell>
          <cell r="G278">
            <v>0</v>
          </cell>
          <cell r="H278">
            <v>0</v>
          </cell>
          <cell r="I278">
            <v>0</v>
          </cell>
        </row>
        <row r="279">
          <cell r="D279" t="str">
            <v>COPEC-DEPRECIATION, M$</v>
          </cell>
          <cell r="E279">
            <v>0</v>
          </cell>
          <cell r="F279">
            <v>0</v>
          </cell>
          <cell r="G279">
            <v>0</v>
          </cell>
          <cell r="H279">
            <v>0</v>
          </cell>
          <cell r="I279">
            <v>0</v>
          </cell>
        </row>
        <row r="280">
          <cell r="D280" t="str">
            <v>COPEC-MEMO: EAFE CHANGE, CAP EMP, M$</v>
          </cell>
          <cell r="E280">
            <v>-2.5</v>
          </cell>
          <cell r="F280">
            <v>-0.4</v>
          </cell>
          <cell r="G280">
            <v>0</v>
          </cell>
          <cell r="H280">
            <v>0</v>
          </cell>
          <cell r="I280">
            <v>0</v>
          </cell>
        </row>
        <row r="281">
          <cell r="D281" t="str">
            <v>COPEC-OPERATING WORKING CAPITAL, M$</v>
          </cell>
          <cell r="E281">
            <v>0.4</v>
          </cell>
          <cell r="F281">
            <v>0</v>
          </cell>
          <cell r="G281">
            <v>0</v>
          </cell>
          <cell r="H281">
            <v>0</v>
          </cell>
          <cell r="I281">
            <v>0</v>
          </cell>
        </row>
        <row r="282">
          <cell r="D282" t="str">
            <v>COPEC-OTHER CAPITAL EMPLOYED, M$</v>
          </cell>
          <cell r="E282">
            <v>5.3</v>
          </cell>
          <cell r="F282">
            <v>0.8</v>
          </cell>
          <cell r="G282">
            <v>0</v>
          </cell>
          <cell r="H282">
            <v>0</v>
          </cell>
          <cell r="I282">
            <v>0</v>
          </cell>
        </row>
        <row r="283">
          <cell r="D283" t="str">
            <v>COPEC-OTHER OPERATING WORKING CAPITAL, M$</v>
          </cell>
          <cell r="E283">
            <v>0.4</v>
          </cell>
          <cell r="F283">
            <v>0</v>
          </cell>
          <cell r="G283">
            <v>0</v>
          </cell>
          <cell r="H283">
            <v>0</v>
          </cell>
          <cell r="I283">
            <v>0</v>
          </cell>
        </row>
        <row r="284">
          <cell r="D284" t="str">
            <v>COPEC-PROP, PLANT, &amp; EQUIP - NET AVG, M$</v>
          </cell>
          <cell r="E284">
            <v>0</v>
          </cell>
          <cell r="F284">
            <v>0</v>
          </cell>
          <cell r="G284">
            <v>0</v>
          </cell>
          <cell r="H284">
            <v>0</v>
          </cell>
          <cell r="I284">
            <v>0</v>
          </cell>
        </row>
        <row r="285">
          <cell r="D285" t="str">
            <v>COPEC-PROP, PLANT, &amp; EQUIP - NET YE, M$</v>
          </cell>
          <cell r="E285">
            <v>0</v>
          </cell>
          <cell r="F285">
            <v>0</v>
          </cell>
          <cell r="G285">
            <v>0</v>
          </cell>
          <cell r="H285">
            <v>0</v>
          </cell>
          <cell r="I285">
            <v>0</v>
          </cell>
        </row>
        <row r="286">
          <cell r="D286" t="str">
            <v>COPEC-MINORITY SHARE OF CAP EMP, M$</v>
          </cell>
          <cell r="E286">
            <v>0</v>
          </cell>
          <cell r="F286">
            <v>0</v>
          </cell>
          <cell r="G286">
            <v>0</v>
          </cell>
          <cell r="H286">
            <v>0</v>
          </cell>
          <cell r="I286">
            <v>0</v>
          </cell>
        </row>
        <row r="287">
          <cell r="D287" t="str">
            <v>COPEC-TOTAL OPEX, NOMINAL, M$</v>
          </cell>
          <cell r="E287">
            <v>1.3</v>
          </cell>
          <cell r="F287">
            <v>-0.1</v>
          </cell>
          <cell r="G287">
            <v>0</v>
          </cell>
          <cell r="H287">
            <v>0</v>
          </cell>
          <cell r="I287">
            <v>0</v>
          </cell>
        </row>
        <row r="288">
          <cell r="D288" t="str">
            <v>COPEC-TOTAL OPEX, US$ DENOM, M$</v>
          </cell>
          <cell r="E288">
            <v>0</v>
          </cell>
          <cell r="F288">
            <v>0</v>
          </cell>
          <cell r="G288">
            <v>0</v>
          </cell>
          <cell r="H288">
            <v>0</v>
          </cell>
          <cell r="I288">
            <v>0</v>
          </cell>
        </row>
        <row r="289">
          <cell r="D289" t="str">
            <v>COPEC-CASH OPEX, FX-ADJ, M$</v>
          </cell>
          <cell r="E289">
            <v>1.333235119047619</v>
          </cell>
          <cell r="F289">
            <v>-0.1025565476190476</v>
          </cell>
          <cell r="G289">
            <v>0</v>
          </cell>
          <cell r="H289">
            <v>0</v>
          </cell>
          <cell r="I289">
            <v>0</v>
          </cell>
        </row>
        <row r="290">
          <cell r="D290" t="str">
            <v>COPEC-CASH OPEX, NOMINAL, M$</v>
          </cell>
          <cell r="E290">
            <v>1.3</v>
          </cell>
          <cell r="F290">
            <v>-0.1</v>
          </cell>
          <cell r="G290">
            <v>0</v>
          </cell>
          <cell r="H290">
            <v>0</v>
          </cell>
          <cell r="I290">
            <v>0</v>
          </cell>
        </row>
        <row r="291">
          <cell r="D291" t="str">
            <v>COPEC-CASH OPEX, US$ DENOM, M$</v>
          </cell>
          <cell r="E291">
            <v>0</v>
          </cell>
          <cell r="F291">
            <v>0</v>
          </cell>
          <cell r="G291">
            <v>0</v>
          </cell>
          <cell r="H291">
            <v>0</v>
          </cell>
          <cell r="I291">
            <v>0</v>
          </cell>
        </row>
        <row r="292">
          <cell r="D292" t="str">
            <v>COPEC-OTHER EARNINGS EVENTS OPEX, US$ DENOM, M$</v>
          </cell>
          <cell r="E292">
            <v>0</v>
          </cell>
          <cell r="F292">
            <v>0</v>
          </cell>
          <cell r="G292">
            <v>0</v>
          </cell>
          <cell r="H292">
            <v>0</v>
          </cell>
          <cell r="I292">
            <v>0</v>
          </cell>
        </row>
        <row r="293">
          <cell r="D293" t="str">
            <v>COPEC-OTHER EARNINGS EVENTS OPEX, NOMINAL, M$</v>
          </cell>
          <cell r="E293">
            <v>0</v>
          </cell>
          <cell r="F293">
            <v>0</v>
          </cell>
          <cell r="G293">
            <v>0</v>
          </cell>
          <cell r="H293">
            <v>0</v>
          </cell>
          <cell r="I293">
            <v>0</v>
          </cell>
        </row>
        <row r="294">
          <cell r="D294" t="str">
            <v>ECUADOR-SEGMENT EARNINGS, M$</v>
          </cell>
          <cell r="E294">
            <v>3.1</v>
          </cell>
          <cell r="F294">
            <v>0.5</v>
          </cell>
          <cell r="G294">
            <v>0</v>
          </cell>
          <cell r="H294">
            <v>0</v>
          </cell>
          <cell r="I294">
            <v>0</v>
          </cell>
        </row>
        <row r="295">
          <cell r="D295" t="str">
            <v>ECUADOR-OPERATING EARNINGS, M$</v>
          </cell>
          <cell r="E295">
            <v>0.1</v>
          </cell>
          <cell r="F295">
            <v>0</v>
          </cell>
          <cell r="G295">
            <v>0</v>
          </cell>
          <cell r="H295">
            <v>0</v>
          </cell>
          <cell r="I295">
            <v>0</v>
          </cell>
        </row>
        <row r="296">
          <cell r="D296" t="str">
            <v>ECUADOR-LIFO EARNINGS, M$</v>
          </cell>
          <cell r="E296">
            <v>0</v>
          </cell>
          <cell r="F296">
            <v>0</v>
          </cell>
          <cell r="G296">
            <v>0</v>
          </cell>
          <cell r="H296">
            <v>0</v>
          </cell>
          <cell r="I296">
            <v>0</v>
          </cell>
        </row>
        <row r="297">
          <cell r="D297" t="str">
            <v>ECUADOR-OTHER EARNINGS EVENTS, M$</v>
          </cell>
          <cell r="E297">
            <v>3</v>
          </cell>
          <cell r="F297">
            <v>0.5</v>
          </cell>
          <cell r="G297">
            <v>0</v>
          </cell>
          <cell r="H297">
            <v>0</v>
          </cell>
          <cell r="I297">
            <v>0</v>
          </cell>
        </row>
        <row r="298">
          <cell r="D298" t="str">
            <v>ECUADOR-SEGMENT EARNINGS ADJUSTMENTS, M$</v>
          </cell>
          <cell r="E298">
            <v>0</v>
          </cell>
          <cell r="F298">
            <v>0</v>
          </cell>
          <cell r="G298">
            <v>0</v>
          </cell>
          <cell r="H298">
            <v>0</v>
          </cell>
          <cell r="I298">
            <v>0</v>
          </cell>
        </row>
        <row r="299">
          <cell r="D299" t="str">
            <v>ECUADOR-MINORITY SHARE EARNINGS, M$</v>
          </cell>
          <cell r="E299">
            <v>0</v>
          </cell>
          <cell r="F299">
            <v>0</v>
          </cell>
          <cell r="G299">
            <v>0</v>
          </cell>
          <cell r="H299">
            <v>0</v>
          </cell>
          <cell r="I299">
            <v>0</v>
          </cell>
        </row>
        <row r="300">
          <cell r="D300" t="str">
            <v>ECUADOR-CAPITAL EMPLOYED - AVG, M$</v>
          </cell>
          <cell r="E300">
            <v>7.7836878798006408</v>
          </cell>
          <cell r="F300">
            <v>1.0561148898509187</v>
          </cell>
          <cell r="G300">
            <v>0.12477381799223614</v>
          </cell>
          <cell r="H300">
            <v>0.10782419780155546</v>
          </cell>
          <cell r="I300">
            <v>4.9617158289352239E-63</v>
          </cell>
        </row>
        <row r="301">
          <cell r="D301" t="str">
            <v>ECUADOR-CAPITAL EMPLOYED - YE, M$</v>
          </cell>
          <cell r="E301">
            <v>8.8000000000000007</v>
          </cell>
          <cell r="F301">
            <v>1.1000000000000001</v>
          </cell>
          <cell r="G301">
            <v>0.03</v>
          </cell>
          <cell r="H301">
            <v>0.17</v>
          </cell>
          <cell r="I301">
            <v>0</v>
          </cell>
        </row>
        <row r="302">
          <cell r="D302" t="str">
            <v>ECUADOR-CASH &amp; MARKETABLE SEC, M$</v>
          </cell>
          <cell r="E302">
            <v>0.2</v>
          </cell>
          <cell r="F302">
            <v>0</v>
          </cell>
          <cell r="G302">
            <v>0</v>
          </cell>
          <cell r="H302">
            <v>0</v>
          </cell>
          <cell r="I302">
            <v>0</v>
          </cell>
        </row>
        <row r="303">
          <cell r="D303" t="str">
            <v>ECUADOR-DEPRECIATION, M$</v>
          </cell>
          <cell r="E303">
            <v>0.1</v>
          </cell>
          <cell r="F303">
            <v>0</v>
          </cell>
          <cell r="G303">
            <v>0</v>
          </cell>
          <cell r="H303">
            <v>0</v>
          </cell>
          <cell r="I303">
            <v>0</v>
          </cell>
        </row>
        <row r="304">
          <cell r="D304" t="str">
            <v>ECUADOR-MEMO: EAFE CHANGE, CAP EMP, M$</v>
          </cell>
          <cell r="E304">
            <v>0</v>
          </cell>
          <cell r="F304">
            <v>0</v>
          </cell>
          <cell r="G304">
            <v>0</v>
          </cell>
          <cell r="H304">
            <v>0</v>
          </cell>
          <cell r="I304">
            <v>0</v>
          </cell>
        </row>
        <row r="305">
          <cell r="D305" t="str">
            <v>ECUADOR-OPERATING WORKING CAPITAL, M$</v>
          </cell>
          <cell r="E305">
            <v>3.4</v>
          </cell>
          <cell r="F305">
            <v>0.4</v>
          </cell>
          <cell r="G305">
            <v>0.03</v>
          </cell>
          <cell r="H305">
            <v>7.0000000000000007E-2</v>
          </cell>
          <cell r="I305">
            <v>0</v>
          </cell>
        </row>
        <row r="306">
          <cell r="D306" t="str">
            <v>ECUADOR-OTHER CAPITAL EMPLOYED, M$</v>
          </cell>
          <cell r="E306">
            <v>4.4000000000000004</v>
          </cell>
          <cell r="F306">
            <v>0.6</v>
          </cell>
          <cell r="G306">
            <v>0</v>
          </cell>
          <cell r="H306">
            <v>0.1</v>
          </cell>
          <cell r="I306">
            <v>0</v>
          </cell>
        </row>
        <row r="307">
          <cell r="D307" t="str">
            <v>ECUADOR-OTHER OPERATING WORKING CAPITAL, M$</v>
          </cell>
          <cell r="E307">
            <v>2.1</v>
          </cell>
          <cell r="F307">
            <v>0.3</v>
          </cell>
          <cell r="G307">
            <v>0.03</v>
          </cell>
          <cell r="H307">
            <v>7.0000000000000007E-2</v>
          </cell>
          <cell r="I307">
            <v>0</v>
          </cell>
        </row>
        <row r="308">
          <cell r="D308" t="str">
            <v>ECUADOR-PROP, PLANT, &amp; EQUIP - NET AVG, M$</v>
          </cell>
          <cell r="E308">
            <v>0.64711278416470153</v>
          </cell>
          <cell r="F308">
            <v>7.766073174387543E-2</v>
          </cell>
          <cell r="G308">
            <v>4.5174991651048662E-5</v>
          </cell>
          <cell r="H308">
            <v>3.2951160497721298E-3</v>
          </cell>
          <cell r="I308">
            <v>0</v>
          </cell>
        </row>
        <row r="309">
          <cell r="D309" t="str">
            <v>ECUADOR-PROP, PLANT, &amp; EQUIP - NET YE, M$</v>
          </cell>
          <cell r="E309">
            <v>0.8</v>
          </cell>
          <cell r="F309">
            <v>0.1</v>
          </cell>
          <cell r="G309">
            <v>0</v>
          </cell>
          <cell r="H309">
            <v>0</v>
          </cell>
          <cell r="I309">
            <v>0</v>
          </cell>
        </row>
        <row r="310">
          <cell r="D310" t="str">
            <v>ECUADOR-MINORITY SHARE OF CAP EMP, M$</v>
          </cell>
          <cell r="E310">
            <v>0</v>
          </cell>
          <cell r="F310">
            <v>0</v>
          </cell>
          <cell r="G310">
            <v>0</v>
          </cell>
          <cell r="H310">
            <v>0</v>
          </cell>
          <cell r="I310">
            <v>0</v>
          </cell>
        </row>
        <row r="311">
          <cell r="D311" t="str">
            <v>ECUADOR-TOTAL OPEX, NOMINAL, M$</v>
          </cell>
          <cell r="E311">
            <v>4</v>
          </cell>
          <cell r="F311">
            <v>0.4</v>
          </cell>
          <cell r="G311">
            <v>0</v>
          </cell>
          <cell r="H311">
            <v>0.1</v>
          </cell>
          <cell r="I311">
            <v>0</v>
          </cell>
        </row>
        <row r="312">
          <cell r="D312" t="str">
            <v>ECUADOR-TOTAL OPEX, US$ DENOM, M$</v>
          </cell>
          <cell r="E312">
            <v>1.6</v>
          </cell>
          <cell r="F312">
            <v>0.2</v>
          </cell>
          <cell r="G312">
            <v>0</v>
          </cell>
          <cell r="H312">
            <v>0.1</v>
          </cell>
          <cell r="I312">
            <v>0</v>
          </cell>
        </row>
        <row r="313">
          <cell r="D313" t="str">
            <v>ECUADOR-CASH OPEX, FX-ADJ, M$</v>
          </cell>
          <cell r="E313">
            <v>3.9</v>
          </cell>
          <cell r="F313">
            <v>0.4</v>
          </cell>
          <cell r="G313">
            <v>0</v>
          </cell>
          <cell r="H313">
            <v>0.1</v>
          </cell>
          <cell r="I313">
            <v>0</v>
          </cell>
        </row>
        <row r="314">
          <cell r="D314" t="str">
            <v>ECUADOR-CASH OPEX, NOMINAL, M$</v>
          </cell>
          <cell r="E314">
            <v>3.9</v>
          </cell>
          <cell r="F314">
            <v>0.4</v>
          </cell>
          <cell r="G314">
            <v>0</v>
          </cell>
          <cell r="H314">
            <v>0.1</v>
          </cell>
          <cell r="I314">
            <v>0</v>
          </cell>
        </row>
        <row r="315">
          <cell r="D315" t="str">
            <v>ECUADOR-CASH OPEX, US$ DENOM, M$</v>
          </cell>
          <cell r="E315">
            <v>1.6</v>
          </cell>
          <cell r="F315">
            <v>0.2</v>
          </cell>
          <cell r="G315">
            <v>0</v>
          </cell>
          <cell r="H315">
            <v>0.1</v>
          </cell>
          <cell r="I315">
            <v>0</v>
          </cell>
        </row>
        <row r="316">
          <cell r="D316" t="str">
            <v>ECUADOR-OTHER EARNINGS EVENTS OPEX, US$ DENOM, M$</v>
          </cell>
          <cell r="E316">
            <v>0</v>
          </cell>
          <cell r="F316">
            <v>0</v>
          </cell>
          <cell r="G316">
            <v>0</v>
          </cell>
          <cell r="H316">
            <v>0</v>
          </cell>
          <cell r="I316">
            <v>0</v>
          </cell>
        </row>
        <row r="317">
          <cell r="D317" t="str">
            <v>ECUADOR-OTHER EARNINGS EVENTS OPEX, NOMINAL, M$</v>
          </cell>
          <cell r="E317">
            <v>0</v>
          </cell>
          <cell r="F317">
            <v>0</v>
          </cell>
          <cell r="G317">
            <v>0</v>
          </cell>
          <cell r="H317">
            <v>0</v>
          </cell>
          <cell r="I317">
            <v>0</v>
          </cell>
        </row>
        <row r="318">
          <cell r="D318" t="str">
            <v>PARAGUAY-SEGMENT EARNINGS, M$</v>
          </cell>
          <cell r="E318">
            <v>-0.2</v>
          </cell>
          <cell r="F318">
            <v>0</v>
          </cell>
          <cell r="G318">
            <v>0</v>
          </cell>
          <cell r="H318">
            <v>0</v>
          </cell>
          <cell r="I318">
            <v>0</v>
          </cell>
        </row>
        <row r="319">
          <cell r="D319" t="str">
            <v>PARAGUAY-OPERATING EARNINGS, M$</v>
          </cell>
          <cell r="E319">
            <v>-0.2</v>
          </cell>
          <cell r="F319">
            <v>0</v>
          </cell>
          <cell r="G319">
            <v>0</v>
          </cell>
          <cell r="H319">
            <v>0</v>
          </cell>
          <cell r="I319">
            <v>0</v>
          </cell>
        </row>
        <row r="320">
          <cell r="D320" t="str">
            <v>PARAGUAY-LIFO EARNINGS, M$</v>
          </cell>
          <cell r="E320">
            <v>0</v>
          </cell>
          <cell r="F320">
            <v>0</v>
          </cell>
          <cell r="G320">
            <v>0</v>
          </cell>
          <cell r="H320">
            <v>0</v>
          </cell>
          <cell r="I320">
            <v>0</v>
          </cell>
        </row>
        <row r="321">
          <cell r="D321" t="str">
            <v>PARAGUAY-OTHER EARNINGS EVENTS, M$</v>
          </cell>
          <cell r="E321">
            <v>0</v>
          </cell>
          <cell r="F321">
            <v>0</v>
          </cell>
          <cell r="G321">
            <v>0</v>
          </cell>
          <cell r="H321">
            <v>0</v>
          </cell>
          <cell r="I321">
            <v>0</v>
          </cell>
        </row>
        <row r="322">
          <cell r="D322" t="str">
            <v>PARAGUAY-SEGMENT EARNINGS ADJUSTMENTS, M$</v>
          </cell>
          <cell r="E322">
            <v>0</v>
          </cell>
          <cell r="F322">
            <v>0</v>
          </cell>
          <cell r="G322">
            <v>0</v>
          </cell>
          <cell r="H322">
            <v>0</v>
          </cell>
          <cell r="I322">
            <v>0</v>
          </cell>
        </row>
        <row r="323">
          <cell r="D323" t="str">
            <v>PARAGUAY-MINORITY SHARE EARNINGS, M$</v>
          </cell>
          <cell r="E323">
            <v>0</v>
          </cell>
          <cell r="F323">
            <v>0</v>
          </cell>
          <cell r="G323">
            <v>0</v>
          </cell>
          <cell r="H323">
            <v>0</v>
          </cell>
          <cell r="I323">
            <v>0</v>
          </cell>
        </row>
        <row r="324">
          <cell r="D324" t="str">
            <v>PARAGUAY-CAPITAL EMPLOYED - AVG, M$</v>
          </cell>
          <cell r="E324">
            <v>0.68465239805787104</v>
          </cell>
          <cell r="F324">
            <v>5.0676752595507801E-2</v>
          </cell>
          <cell r="G324">
            <v>0</v>
          </cell>
          <cell r="H324">
            <v>0</v>
          </cell>
          <cell r="I324">
            <v>0</v>
          </cell>
        </row>
        <row r="325">
          <cell r="D325" t="str">
            <v>PARAGUAY-CAPITAL EMPLOYED - YE, M$</v>
          </cell>
          <cell r="E325">
            <v>0.5</v>
          </cell>
          <cell r="F325">
            <v>0</v>
          </cell>
          <cell r="G325">
            <v>0</v>
          </cell>
          <cell r="H325">
            <v>0</v>
          </cell>
          <cell r="I325">
            <v>0</v>
          </cell>
        </row>
        <row r="326">
          <cell r="D326" t="str">
            <v>PARAGUAY-CASH &amp; MARKETABLE SEC, M$</v>
          </cell>
          <cell r="E326">
            <v>0</v>
          </cell>
          <cell r="F326">
            <v>0</v>
          </cell>
          <cell r="G326">
            <v>0</v>
          </cell>
          <cell r="H326">
            <v>0</v>
          </cell>
          <cell r="I326">
            <v>0</v>
          </cell>
        </row>
        <row r="327">
          <cell r="D327" t="str">
            <v>PARAGUAY-DEPRECIATION, M$</v>
          </cell>
          <cell r="E327">
            <v>0</v>
          </cell>
          <cell r="F327">
            <v>0</v>
          </cell>
          <cell r="G327">
            <v>0</v>
          </cell>
          <cell r="H327">
            <v>0</v>
          </cell>
          <cell r="I327">
            <v>0</v>
          </cell>
        </row>
        <row r="328">
          <cell r="D328" t="str">
            <v>PARAGUAY-MEMO: EAFE CHANGE, CAP EMP, M$</v>
          </cell>
          <cell r="E328">
            <v>0</v>
          </cell>
          <cell r="F328">
            <v>0</v>
          </cell>
          <cell r="G328">
            <v>0</v>
          </cell>
          <cell r="H328">
            <v>0</v>
          </cell>
          <cell r="I328">
            <v>0</v>
          </cell>
        </row>
        <row r="329">
          <cell r="D329" t="str">
            <v>PARAGUAY-OPERATING WORKING CAPITAL, M$</v>
          </cell>
          <cell r="E329">
            <v>0.1</v>
          </cell>
          <cell r="F329">
            <v>0</v>
          </cell>
          <cell r="G329">
            <v>0</v>
          </cell>
          <cell r="H329">
            <v>0</v>
          </cell>
          <cell r="I329">
            <v>0</v>
          </cell>
        </row>
        <row r="330">
          <cell r="D330" t="str">
            <v>PARAGUAY-OTHER CAPITAL EMPLOYED, M$</v>
          </cell>
          <cell r="E330">
            <v>0.1</v>
          </cell>
          <cell r="F330">
            <v>0</v>
          </cell>
          <cell r="G330">
            <v>0</v>
          </cell>
          <cell r="H330">
            <v>0</v>
          </cell>
          <cell r="I330">
            <v>0</v>
          </cell>
        </row>
        <row r="331">
          <cell r="D331" t="str">
            <v>PARAGUAY-OTHER OPERATING WORKING CAPITAL, M$</v>
          </cell>
          <cell r="E331">
            <v>0.1</v>
          </cell>
          <cell r="F331">
            <v>0</v>
          </cell>
          <cell r="G331">
            <v>0</v>
          </cell>
          <cell r="H331">
            <v>0</v>
          </cell>
          <cell r="I331">
            <v>0</v>
          </cell>
        </row>
        <row r="332">
          <cell r="D332" t="str">
            <v>PARAGUAY-PROP, PLANT, &amp; EQUIP - NET AVG, M$</v>
          </cell>
          <cell r="E332">
            <v>0.297611925</v>
          </cell>
          <cell r="F332">
            <v>1.1110575000000001E-2</v>
          </cell>
          <cell r="G332">
            <v>0</v>
          </cell>
          <cell r="H332">
            <v>0</v>
          </cell>
          <cell r="I332">
            <v>0</v>
          </cell>
        </row>
        <row r="333">
          <cell r="D333" t="str">
            <v>PARAGUAY-PROP, PLANT, &amp; EQUIP - NET YE, M$</v>
          </cell>
          <cell r="E333">
            <v>0.3</v>
          </cell>
          <cell r="F333">
            <v>0</v>
          </cell>
          <cell r="G333">
            <v>0</v>
          </cell>
          <cell r="H333">
            <v>0</v>
          </cell>
          <cell r="I333">
            <v>0</v>
          </cell>
        </row>
        <row r="334">
          <cell r="D334" t="str">
            <v>PARAGUAY-MINORITY SHARE OF CAP EMP, M$</v>
          </cell>
          <cell r="E334">
            <v>0</v>
          </cell>
          <cell r="F334">
            <v>0</v>
          </cell>
          <cell r="G334">
            <v>0</v>
          </cell>
          <cell r="H334">
            <v>0</v>
          </cell>
          <cell r="I334">
            <v>0</v>
          </cell>
        </row>
        <row r="335">
          <cell r="D335" t="str">
            <v>PARAGUAY-TOTAL OPEX, NOMINAL, M$</v>
          </cell>
          <cell r="E335">
            <v>0.7</v>
          </cell>
          <cell r="F335">
            <v>0</v>
          </cell>
          <cell r="G335">
            <v>0</v>
          </cell>
          <cell r="H335">
            <v>0</v>
          </cell>
          <cell r="I335">
            <v>0</v>
          </cell>
        </row>
        <row r="336">
          <cell r="D336" t="str">
            <v>PARAGUAY-TOTAL OPEX, US$ DENOM, M$</v>
          </cell>
          <cell r="E336">
            <v>0</v>
          </cell>
          <cell r="F336">
            <v>0</v>
          </cell>
          <cell r="G336">
            <v>0</v>
          </cell>
          <cell r="H336">
            <v>0</v>
          </cell>
          <cell r="I336">
            <v>0</v>
          </cell>
        </row>
        <row r="337">
          <cell r="D337" t="str">
            <v>PARAGUAY-CASH OPEX, FX-ADJ, M$</v>
          </cell>
          <cell r="E337">
            <v>0.67684219324640582</v>
          </cell>
          <cell r="F337">
            <v>0</v>
          </cell>
          <cell r="G337">
            <v>0</v>
          </cell>
          <cell r="H337">
            <v>0</v>
          </cell>
          <cell r="I337">
            <v>0</v>
          </cell>
        </row>
        <row r="338">
          <cell r="D338" t="str">
            <v>PARAGUAY-CASH OPEX, NOMINAL, M$</v>
          </cell>
          <cell r="E338">
            <v>0.7</v>
          </cell>
          <cell r="F338">
            <v>0</v>
          </cell>
          <cell r="G338">
            <v>0</v>
          </cell>
          <cell r="H338">
            <v>0</v>
          </cell>
          <cell r="I338">
            <v>0</v>
          </cell>
        </row>
        <row r="339">
          <cell r="D339" t="str">
            <v>PARAGUAY-CASH OPEX, US$ DENOM, M$</v>
          </cell>
          <cell r="E339">
            <v>0</v>
          </cell>
          <cell r="F339">
            <v>0</v>
          </cell>
          <cell r="G339">
            <v>0</v>
          </cell>
          <cell r="H339">
            <v>0</v>
          </cell>
          <cell r="I339">
            <v>0</v>
          </cell>
        </row>
        <row r="340">
          <cell r="D340" t="str">
            <v>PARAGUAY-OTHER EARNINGS EVENTS OPEX, US$ DENOM, M$</v>
          </cell>
          <cell r="E340">
            <v>0</v>
          </cell>
          <cell r="F340">
            <v>0</v>
          </cell>
          <cell r="G340">
            <v>0</v>
          </cell>
          <cell r="H340">
            <v>0</v>
          </cell>
          <cell r="I340">
            <v>0</v>
          </cell>
        </row>
        <row r="341">
          <cell r="D341" t="str">
            <v>PARAGUAY-OTHER EARNINGS EVENTS OPEX, NOMINAL, M$</v>
          </cell>
          <cell r="E341">
            <v>0</v>
          </cell>
          <cell r="F341">
            <v>0</v>
          </cell>
          <cell r="G341">
            <v>0</v>
          </cell>
          <cell r="H341">
            <v>0</v>
          </cell>
          <cell r="I341">
            <v>0</v>
          </cell>
        </row>
        <row r="342">
          <cell r="D342" t="str">
            <v>PERU-SEGMENT EARNINGS, M$</v>
          </cell>
          <cell r="E342">
            <v>6.1</v>
          </cell>
          <cell r="F342">
            <v>0.3</v>
          </cell>
          <cell r="G342">
            <v>0</v>
          </cell>
          <cell r="H342">
            <v>0.3</v>
          </cell>
          <cell r="I342">
            <v>0</v>
          </cell>
        </row>
        <row r="343">
          <cell r="D343" t="str">
            <v>PERU-OPERATING EARNINGS, M$</v>
          </cell>
          <cell r="E343">
            <v>2.2000000000000002</v>
          </cell>
          <cell r="F343">
            <v>0</v>
          </cell>
          <cell r="G343">
            <v>0</v>
          </cell>
          <cell r="H343">
            <v>0.1</v>
          </cell>
          <cell r="I343">
            <v>0</v>
          </cell>
        </row>
        <row r="344">
          <cell r="D344" t="str">
            <v>PERU-LIFO EARNINGS, M$</v>
          </cell>
          <cell r="E344">
            <v>0</v>
          </cell>
          <cell r="F344">
            <v>0</v>
          </cell>
          <cell r="G344">
            <v>0</v>
          </cell>
          <cell r="H344">
            <v>0</v>
          </cell>
          <cell r="I344">
            <v>0</v>
          </cell>
        </row>
        <row r="345">
          <cell r="D345" t="str">
            <v>PERU-OTHER EARNINGS EVENTS, M$</v>
          </cell>
          <cell r="E345">
            <v>3.9</v>
          </cell>
          <cell r="F345">
            <v>0.3</v>
          </cell>
          <cell r="G345">
            <v>0</v>
          </cell>
          <cell r="H345">
            <v>0.2</v>
          </cell>
          <cell r="I345">
            <v>0</v>
          </cell>
        </row>
        <row r="346">
          <cell r="D346" t="str">
            <v>PERU-SEGMENT EARNINGS ADJUSTMENTS, M$</v>
          </cell>
          <cell r="E346">
            <v>0</v>
          </cell>
          <cell r="F346">
            <v>0</v>
          </cell>
          <cell r="G346">
            <v>0</v>
          </cell>
          <cell r="H346">
            <v>0</v>
          </cell>
          <cell r="I346">
            <v>0</v>
          </cell>
        </row>
        <row r="347">
          <cell r="D347" t="str">
            <v>PERU-MINORITY SHARE EARNINGS, M$</v>
          </cell>
          <cell r="E347">
            <v>0</v>
          </cell>
          <cell r="F347">
            <v>0</v>
          </cell>
          <cell r="G347">
            <v>0</v>
          </cell>
          <cell r="H347">
            <v>0</v>
          </cell>
          <cell r="I347">
            <v>0</v>
          </cell>
        </row>
        <row r="348">
          <cell r="D348" t="str">
            <v>PERU-CAPITAL EMPLOYED - AVG, M$</v>
          </cell>
          <cell r="E348">
            <v>20.287505755910949</v>
          </cell>
          <cell r="F348">
            <v>1.3550239094123286</v>
          </cell>
          <cell r="G348">
            <v>1.4999999999999999E-2</v>
          </cell>
          <cell r="H348">
            <v>1.1786641760320369</v>
          </cell>
          <cell r="I348">
            <v>0</v>
          </cell>
        </row>
        <row r="349">
          <cell r="D349" t="str">
            <v>PERU-CAPITAL EMPLOYED - YE, M$</v>
          </cell>
          <cell r="E349">
            <v>20.8</v>
          </cell>
          <cell r="F349">
            <v>1.2</v>
          </cell>
          <cell r="G349">
            <v>0.03</v>
          </cell>
          <cell r="H349">
            <v>1.17</v>
          </cell>
          <cell r="I349">
            <v>0</v>
          </cell>
        </row>
        <row r="350">
          <cell r="D350" t="str">
            <v>PERU-CASH &amp; MARKETABLE SEC, M$</v>
          </cell>
          <cell r="E350">
            <v>0.1</v>
          </cell>
          <cell r="F350">
            <v>0</v>
          </cell>
          <cell r="G350">
            <v>0</v>
          </cell>
          <cell r="H350">
            <v>0</v>
          </cell>
          <cell r="I350">
            <v>0</v>
          </cell>
        </row>
        <row r="351">
          <cell r="D351" t="str">
            <v>PERU-DEPRECIATION, M$</v>
          </cell>
          <cell r="E351">
            <v>1</v>
          </cell>
          <cell r="F351">
            <v>0</v>
          </cell>
          <cell r="G351">
            <v>0</v>
          </cell>
          <cell r="H351">
            <v>0</v>
          </cell>
          <cell r="I351">
            <v>0</v>
          </cell>
        </row>
        <row r="352">
          <cell r="D352" t="str">
            <v>PERU-MEMO: EAFE CHANGE, CAP EMP, M$</v>
          </cell>
          <cell r="E352">
            <v>0</v>
          </cell>
          <cell r="F352">
            <v>0</v>
          </cell>
          <cell r="G352">
            <v>0</v>
          </cell>
          <cell r="H352">
            <v>0</v>
          </cell>
          <cell r="I352">
            <v>0</v>
          </cell>
        </row>
        <row r="353">
          <cell r="D353" t="str">
            <v>PERU-OPERATING WORKING CAPITAL, M$</v>
          </cell>
          <cell r="E353">
            <v>8.4</v>
          </cell>
          <cell r="F353">
            <v>0.5</v>
          </cell>
          <cell r="G353">
            <v>0</v>
          </cell>
          <cell r="H353">
            <v>0.6</v>
          </cell>
          <cell r="I353">
            <v>0</v>
          </cell>
        </row>
        <row r="354">
          <cell r="D354" t="str">
            <v>PERU-OTHER CAPITAL EMPLOYED, M$</v>
          </cell>
          <cell r="E354">
            <v>2.5</v>
          </cell>
          <cell r="F354">
            <v>0.1</v>
          </cell>
          <cell r="G354">
            <v>0.03</v>
          </cell>
          <cell r="H354">
            <v>0.27</v>
          </cell>
          <cell r="I354">
            <v>0</v>
          </cell>
        </row>
        <row r="355">
          <cell r="D355" t="str">
            <v>PERU-OTHER OPERATING WORKING CAPITAL, M$</v>
          </cell>
          <cell r="E355">
            <v>4.4000000000000004</v>
          </cell>
          <cell r="F355">
            <v>0.3</v>
          </cell>
          <cell r="G355">
            <v>0</v>
          </cell>
          <cell r="H355">
            <v>0.2</v>
          </cell>
          <cell r="I355">
            <v>0</v>
          </cell>
        </row>
        <row r="356">
          <cell r="D356" t="str">
            <v>PERU-PROP, PLANT, &amp; EQUIP - NET AVG, M$</v>
          </cell>
          <cell r="E356">
            <v>9.2546580024382443</v>
          </cell>
          <cell r="F356">
            <v>0.5327650587193784</v>
          </cell>
          <cell r="G356">
            <v>0</v>
          </cell>
          <cell r="H356">
            <v>0.23446691905409806</v>
          </cell>
          <cell r="I356">
            <v>0</v>
          </cell>
        </row>
        <row r="357">
          <cell r="D357" t="str">
            <v>PERU-PROP, PLANT, &amp; EQUIP - NET YE, M$</v>
          </cell>
          <cell r="E357">
            <v>9.8000000000000007</v>
          </cell>
          <cell r="F357">
            <v>0.6</v>
          </cell>
          <cell r="G357">
            <v>0</v>
          </cell>
          <cell r="H357">
            <v>0.3</v>
          </cell>
          <cell r="I357">
            <v>0</v>
          </cell>
        </row>
        <row r="358">
          <cell r="D358" t="str">
            <v>PERU-MINORITY SHARE OF CAP EMP, M$</v>
          </cell>
          <cell r="E358">
            <v>0</v>
          </cell>
          <cell r="F358">
            <v>0</v>
          </cell>
          <cell r="G358">
            <v>0</v>
          </cell>
          <cell r="H358">
            <v>0</v>
          </cell>
          <cell r="I358">
            <v>0</v>
          </cell>
        </row>
        <row r="359">
          <cell r="D359" t="str">
            <v>PERU-TOTAL OPEX, NOMINAL, M$</v>
          </cell>
          <cell r="E359">
            <v>11.1</v>
          </cell>
          <cell r="F359">
            <v>0.8</v>
          </cell>
          <cell r="G359">
            <v>0</v>
          </cell>
          <cell r="H359">
            <v>0.5</v>
          </cell>
          <cell r="I359">
            <v>0</v>
          </cell>
        </row>
        <row r="360">
          <cell r="D360" t="str">
            <v>PERU-TOTAL OPEX, US$ DENOM, M$</v>
          </cell>
          <cell r="E360">
            <v>3.7</v>
          </cell>
          <cell r="F360">
            <v>0.5</v>
          </cell>
          <cell r="G360">
            <v>0</v>
          </cell>
          <cell r="H360">
            <v>0.1</v>
          </cell>
          <cell r="I360">
            <v>0</v>
          </cell>
        </row>
        <row r="361">
          <cell r="D361" t="str">
            <v>PERU-CASH OPEX, FX-ADJ, M$</v>
          </cell>
          <cell r="E361">
            <v>10.225959420289854</v>
          </cell>
          <cell r="F361">
            <v>0.805904347826087</v>
          </cell>
          <cell r="G361">
            <v>0</v>
          </cell>
          <cell r="H361">
            <v>0.50787246376811601</v>
          </cell>
          <cell r="I361">
            <v>0</v>
          </cell>
        </row>
        <row r="362">
          <cell r="D362" t="str">
            <v>PERU-CASH OPEX, NOMINAL, M$</v>
          </cell>
          <cell r="E362">
            <v>10.1</v>
          </cell>
          <cell r="F362">
            <v>0.8</v>
          </cell>
          <cell r="G362">
            <v>0</v>
          </cell>
          <cell r="H362">
            <v>0.5</v>
          </cell>
          <cell r="I362">
            <v>0</v>
          </cell>
        </row>
        <row r="363">
          <cell r="D363" t="str">
            <v>PERU-CASH OPEX, US$ DENOM, M$</v>
          </cell>
          <cell r="E363">
            <v>3.7</v>
          </cell>
          <cell r="F363">
            <v>0.5</v>
          </cell>
          <cell r="G363">
            <v>0</v>
          </cell>
          <cell r="H363">
            <v>0.1</v>
          </cell>
          <cell r="I363">
            <v>0</v>
          </cell>
        </row>
        <row r="364">
          <cell r="D364" t="str">
            <v>PERU-OTHER EARNINGS EVENTS OPEX, US$ DENOM, M$</v>
          </cell>
          <cell r="E364">
            <v>0</v>
          </cell>
          <cell r="F364">
            <v>0</v>
          </cell>
          <cell r="G364">
            <v>0</v>
          </cell>
          <cell r="H364">
            <v>0</v>
          </cell>
          <cell r="I364">
            <v>0</v>
          </cell>
        </row>
        <row r="365">
          <cell r="D365" t="str">
            <v>PERU-OTHER EARNINGS EVENTS OPEX, NOMINAL, M$</v>
          </cell>
          <cell r="E365">
            <v>0</v>
          </cell>
          <cell r="F365">
            <v>0</v>
          </cell>
          <cell r="G365">
            <v>0</v>
          </cell>
          <cell r="H365">
            <v>0</v>
          </cell>
          <cell r="I365">
            <v>0</v>
          </cell>
        </row>
        <row r="366">
          <cell r="D366" t="str">
            <v>TAMCO-SEGMENT EARNINGS, M$</v>
          </cell>
          <cell r="E366">
            <v>0</v>
          </cell>
          <cell r="F366">
            <v>0</v>
          </cell>
          <cell r="G366">
            <v>0</v>
          </cell>
          <cell r="H366">
            <v>0</v>
          </cell>
          <cell r="I366">
            <v>0</v>
          </cell>
        </row>
        <row r="367">
          <cell r="D367" t="str">
            <v>TAMCO-OPERATING EARNINGS, M$</v>
          </cell>
          <cell r="E367">
            <v>0</v>
          </cell>
          <cell r="F367">
            <v>0</v>
          </cell>
          <cell r="G367">
            <v>0</v>
          </cell>
          <cell r="H367">
            <v>0</v>
          </cell>
          <cell r="I367">
            <v>0</v>
          </cell>
        </row>
        <row r="368">
          <cell r="D368" t="str">
            <v>TAMCO-LIFO EARNINGS, M$</v>
          </cell>
          <cell r="E368">
            <v>0</v>
          </cell>
          <cell r="F368">
            <v>0</v>
          </cell>
          <cell r="G368">
            <v>0</v>
          </cell>
          <cell r="H368">
            <v>0</v>
          </cell>
          <cell r="I368">
            <v>0</v>
          </cell>
        </row>
        <row r="369">
          <cell r="D369" t="str">
            <v>TAMCO-OTHER EARNINGS EVENTS, M$</v>
          </cell>
          <cell r="E369">
            <v>0</v>
          </cell>
          <cell r="F369">
            <v>0</v>
          </cell>
          <cell r="G369">
            <v>0</v>
          </cell>
          <cell r="H369">
            <v>0</v>
          </cell>
          <cell r="I369">
            <v>0</v>
          </cell>
        </row>
        <row r="370">
          <cell r="D370" t="str">
            <v>TAMCO-SEGMENT EARNINGS ADJUSTMENTS, M$</v>
          </cell>
          <cell r="E370">
            <v>0</v>
          </cell>
          <cell r="F370">
            <v>0</v>
          </cell>
          <cell r="G370">
            <v>0</v>
          </cell>
          <cell r="H370">
            <v>0</v>
          </cell>
          <cell r="I370">
            <v>0</v>
          </cell>
        </row>
        <row r="371">
          <cell r="D371" t="str">
            <v>TAMCO-MINORITY SHARE EARNINGS, M$</v>
          </cell>
          <cell r="E371">
            <v>0</v>
          </cell>
          <cell r="F371">
            <v>0</v>
          </cell>
          <cell r="G371">
            <v>0</v>
          </cell>
          <cell r="H371">
            <v>0</v>
          </cell>
          <cell r="I371">
            <v>0</v>
          </cell>
        </row>
        <row r="372">
          <cell r="D372" t="str">
            <v>TAMCO-CAPITAL EMPLOYED - AVG, M$</v>
          </cell>
          <cell r="E372">
            <v>6.4349999999999996</v>
          </cell>
          <cell r="F372">
            <v>0.05</v>
          </cell>
          <cell r="G372">
            <v>0</v>
          </cell>
          <cell r="H372">
            <v>7.0000000000000007E-2</v>
          </cell>
          <cell r="I372">
            <v>0</v>
          </cell>
        </row>
        <row r="373">
          <cell r="D373" t="str">
            <v>TAMCO-CAPITAL EMPLOYED - YE, M$</v>
          </cell>
          <cell r="E373">
            <v>5.07</v>
          </cell>
          <cell r="F373">
            <v>0.1</v>
          </cell>
          <cell r="G373">
            <v>0</v>
          </cell>
          <cell r="H373">
            <v>0.14000000000000001</v>
          </cell>
          <cell r="I373">
            <v>0</v>
          </cell>
        </row>
        <row r="374">
          <cell r="D374" t="str">
            <v>TAMCO-CASH &amp; MARKETABLE SEC, M$</v>
          </cell>
          <cell r="E374">
            <v>0.09</v>
          </cell>
          <cell r="F374">
            <v>0</v>
          </cell>
          <cell r="G374">
            <v>0</v>
          </cell>
          <cell r="H374">
            <v>0.01</v>
          </cell>
          <cell r="I374">
            <v>0</v>
          </cell>
        </row>
        <row r="375">
          <cell r="D375" t="str">
            <v>TAMCO-DEPRECIATION, M$</v>
          </cell>
          <cell r="E375">
            <v>0.27943884138037667</v>
          </cell>
          <cell r="F375">
            <v>5.6063191811744351E-3</v>
          </cell>
          <cell r="G375">
            <v>0</v>
          </cell>
          <cell r="H375">
            <v>7.3786394384489327E-3</v>
          </cell>
          <cell r="I375">
            <v>0</v>
          </cell>
        </row>
        <row r="376">
          <cell r="D376" t="str">
            <v>TAMCO-MEMO: EAFE CHANGE, CAP EMP, M$</v>
          </cell>
          <cell r="E376">
            <v>0</v>
          </cell>
          <cell r="F376">
            <v>0</v>
          </cell>
          <cell r="G376">
            <v>0</v>
          </cell>
          <cell r="H376">
            <v>0</v>
          </cell>
          <cell r="I376">
            <v>0</v>
          </cell>
        </row>
        <row r="377">
          <cell r="D377" t="str">
            <v>TAMCO-OPERATING WORKING CAPITAL, M$</v>
          </cell>
          <cell r="E377">
            <v>2.6</v>
          </cell>
          <cell r="F377">
            <v>0.05</v>
          </cell>
          <cell r="G377">
            <v>0</v>
          </cell>
          <cell r="H377">
            <v>0.08</v>
          </cell>
          <cell r="I377">
            <v>0</v>
          </cell>
        </row>
        <row r="378">
          <cell r="D378" t="str">
            <v>TAMCO-OTHER CAPITAL EMPLOYED, M$</v>
          </cell>
          <cell r="E378">
            <v>-0.02</v>
          </cell>
          <cell r="F378">
            <v>0</v>
          </cell>
          <cell r="G378">
            <v>0</v>
          </cell>
          <cell r="H378">
            <v>-0.01</v>
          </cell>
          <cell r="I378">
            <v>0</v>
          </cell>
        </row>
        <row r="379">
          <cell r="D379" t="str">
            <v>TAMCO-OTHER OPERATING WORKING CAPITAL, M$</v>
          </cell>
          <cell r="E379">
            <v>1.9</v>
          </cell>
          <cell r="F379">
            <v>0.04</v>
          </cell>
          <cell r="G379">
            <v>0</v>
          </cell>
          <cell r="H379">
            <v>0.05</v>
          </cell>
          <cell r="I379">
            <v>0</v>
          </cell>
        </row>
        <row r="380">
          <cell r="D380" t="str">
            <v>TAMCO-PROP, PLANT, &amp; EQUIP - NET AVG, M$</v>
          </cell>
          <cell r="E380">
            <v>3.2</v>
          </cell>
          <cell r="F380">
            <v>2.5000000000000001E-2</v>
          </cell>
          <cell r="G380">
            <v>0</v>
          </cell>
          <cell r="H380">
            <v>0.03</v>
          </cell>
          <cell r="I380">
            <v>0</v>
          </cell>
        </row>
        <row r="381">
          <cell r="D381" t="str">
            <v>TAMCO-PROP, PLANT, &amp; EQUIP - NET YE, M$</v>
          </cell>
          <cell r="E381">
            <v>2.4</v>
          </cell>
          <cell r="F381">
            <v>0.05</v>
          </cell>
          <cell r="G381">
            <v>0</v>
          </cell>
          <cell r="H381">
            <v>0.06</v>
          </cell>
          <cell r="I381">
            <v>0</v>
          </cell>
        </row>
        <row r="382">
          <cell r="D382" t="str">
            <v>TAMCO-MINORITY SHARE OF CAP EMP, M$</v>
          </cell>
          <cell r="E382">
            <v>0</v>
          </cell>
          <cell r="F382">
            <v>0</v>
          </cell>
          <cell r="G382">
            <v>0</v>
          </cell>
          <cell r="H382">
            <v>0</v>
          </cell>
          <cell r="I382">
            <v>0</v>
          </cell>
        </row>
        <row r="383">
          <cell r="D383" t="str">
            <v>TAMCO-TOTAL OPEX, NOMINAL, M$</v>
          </cell>
          <cell r="E383">
            <v>1</v>
          </cell>
          <cell r="F383">
            <v>0</v>
          </cell>
          <cell r="G383">
            <v>0</v>
          </cell>
          <cell r="H383">
            <v>0</v>
          </cell>
          <cell r="I383">
            <v>0</v>
          </cell>
        </row>
        <row r="384">
          <cell r="D384" t="str">
            <v>TAMCO-TOTAL OPEX, US$ DENOM, M$</v>
          </cell>
          <cell r="E384">
            <v>0</v>
          </cell>
          <cell r="F384">
            <v>0</v>
          </cell>
          <cell r="G384">
            <v>0</v>
          </cell>
          <cell r="H384">
            <v>0</v>
          </cell>
          <cell r="I384">
            <v>0</v>
          </cell>
        </row>
        <row r="385">
          <cell r="D385" t="str">
            <v>TAMCO-CASH OPEX, FX-ADJ, M$</v>
          </cell>
          <cell r="E385">
            <v>0.76490038849644892</v>
          </cell>
          <cell r="F385">
            <v>-5.951300133815781E-3</v>
          </cell>
          <cell r="G385">
            <v>0</v>
          </cell>
          <cell r="H385">
            <v>-7.8326788857962532E-3</v>
          </cell>
          <cell r="I385">
            <v>0</v>
          </cell>
        </row>
        <row r="386">
          <cell r="D386" t="str">
            <v>TAMCO-CASH OPEX, NOMINAL, M$</v>
          </cell>
          <cell r="E386">
            <v>0.72056115861962333</v>
          </cell>
          <cell r="F386">
            <v>-5.6063191811744351E-3</v>
          </cell>
          <cell r="G386">
            <v>0</v>
          </cell>
          <cell r="H386">
            <v>-7.3786394384489327E-3</v>
          </cell>
          <cell r="I386">
            <v>0</v>
          </cell>
        </row>
        <row r="387">
          <cell r="D387" t="str">
            <v>TAMCO-CASH OPEX, US$ DENOM, M$</v>
          </cell>
          <cell r="E387">
            <v>0</v>
          </cell>
          <cell r="F387">
            <v>0</v>
          </cell>
          <cell r="G387">
            <v>0</v>
          </cell>
          <cell r="H387">
            <v>0</v>
          </cell>
          <cell r="I387">
            <v>0</v>
          </cell>
        </row>
        <row r="388">
          <cell r="D388" t="str">
            <v>TAMCO-OTHER EARNINGS EVENTS OPEX, US$ DENOM, M$</v>
          </cell>
          <cell r="E388">
            <v>0</v>
          </cell>
          <cell r="F388">
            <v>0</v>
          </cell>
          <cell r="G388">
            <v>0</v>
          </cell>
          <cell r="H388">
            <v>0</v>
          </cell>
          <cell r="I388">
            <v>0</v>
          </cell>
        </row>
        <row r="389">
          <cell r="D389" t="str">
            <v>TAMCO-OTHER EARNINGS EVENTS OPEX, NOMINAL, M$</v>
          </cell>
          <cell r="E389">
            <v>0</v>
          </cell>
          <cell r="F389">
            <v>0</v>
          </cell>
          <cell r="G389">
            <v>0</v>
          </cell>
          <cell r="H389">
            <v>0</v>
          </cell>
          <cell r="I389">
            <v>0</v>
          </cell>
        </row>
        <row r="390">
          <cell r="D390" t="str">
            <v>URUGUAY-SEGMENT EARNINGS, M$</v>
          </cell>
          <cell r="E390">
            <v>-0.5</v>
          </cell>
          <cell r="F390">
            <v>0.1</v>
          </cell>
          <cell r="G390">
            <v>0</v>
          </cell>
          <cell r="H390">
            <v>0</v>
          </cell>
          <cell r="I390">
            <v>0</v>
          </cell>
        </row>
        <row r="391">
          <cell r="D391" t="str">
            <v>URUGUAY-OPERATING EARNINGS, M$</v>
          </cell>
          <cell r="E391">
            <v>-0.5</v>
          </cell>
          <cell r="F391">
            <v>0.1</v>
          </cell>
          <cell r="G391">
            <v>0</v>
          </cell>
          <cell r="H391">
            <v>0</v>
          </cell>
          <cell r="I391">
            <v>0</v>
          </cell>
        </row>
        <row r="392">
          <cell r="D392" t="str">
            <v>URUGUAY-LIFO EARNINGS, M$</v>
          </cell>
          <cell r="E392">
            <v>0</v>
          </cell>
          <cell r="F392">
            <v>0</v>
          </cell>
          <cell r="G392">
            <v>0</v>
          </cell>
          <cell r="H392">
            <v>0</v>
          </cell>
          <cell r="I392">
            <v>0</v>
          </cell>
        </row>
        <row r="393">
          <cell r="D393" t="str">
            <v>URUGUAY-OTHER EARNINGS EVENTS, M$</v>
          </cell>
          <cell r="E393">
            <v>0</v>
          </cell>
          <cell r="F393">
            <v>0</v>
          </cell>
          <cell r="G393">
            <v>0</v>
          </cell>
          <cell r="H393">
            <v>0</v>
          </cell>
          <cell r="I393">
            <v>0</v>
          </cell>
        </row>
        <row r="394">
          <cell r="D394" t="str">
            <v>URUGUAY-SEGMENT EARNINGS ADJUSTMENTS, M$</v>
          </cell>
          <cell r="E394">
            <v>0</v>
          </cell>
          <cell r="F394">
            <v>0</v>
          </cell>
          <cell r="G394">
            <v>0</v>
          </cell>
          <cell r="H394">
            <v>0</v>
          </cell>
          <cell r="I394">
            <v>0</v>
          </cell>
        </row>
        <row r="395">
          <cell r="D395" t="str">
            <v>URUGUAY-MINORITY SHARE EARNINGS, M$</v>
          </cell>
          <cell r="E395">
            <v>0</v>
          </cell>
          <cell r="F395">
            <v>0</v>
          </cell>
          <cell r="G395">
            <v>0</v>
          </cell>
          <cell r="H395">
            <v>0</v>
          </cell>
          <cell r="I395">
            <v>0</v>
          </cell>
        </row>
        <row r="396">
          <cell r="D396" t="str">
            <v>URUGUAY-CAPITAL EMPLOYED - AVG, M$</v>
          </cell>
          <cell r="E396">
            <v>0.91474147626438174</v>
          </cell>
          <cell r="F396">
            <v>2.7824043419243896E-2</v>
          </cell>
          <cell r="G396">
            <v>0</v>
          </cell>
          <cell r="H396">
            <v>2.0876980316374378E-2</v>
          </cell>
          <cell r="I396">
            <v>0</v>
          </cell>
        </row>
        <row r="397">
          <cell r="D397" t="str">
            <v>URUGUAY-CAPITAL EMPLOYED - YE, M$</v>
          </cell>
          <cell r="E397">
            <v>1</v>
          </cell>
          <cell r="F397">
            <v>0</v>
          </cell>
          <cell r="G397">
            <v>0</v>
          </cell>
          <cell r="H397">
            <v>0</v>
          </cell>
          <cell r="I397">
            <v>0</v>
          </cell>
        </row>
        <row r="398">
          <cell r="D398" t="str">
            <v>URUGUAY-CASH &amp; MARKETABLE SEC, M$</v>
          </cell>
          <cell r="E398">
            <v>0</v>
          </cell>
          <cell r="F398">
            <v>0</v>
          </cell>
          <cell r="G398">
            <v>0</v>
          </cell>
          <cell r="H398">
            <v>0</v>
          </cell>
          <cell r="I398">
            <v>0</v>
          </cell>
        </row>
        <row r="399">
          <cell r="D399" t="str">
            <v>URUGUAY-DEPRECIATION, M$</v>
          </cell>
          <cell r="E399">
            <v>0</v>
          </cell>
          <cell r="F399">
            <v>0</v>
          </cell>
          <cell r="G399">
            <v>0</v>
          </cell>
          <cell r="H399">
            <v>0</v>
          </cell>
          <cell r="I399">
            <v>0</v>
          </cell>
        </row>
        <row r="400">
          <cell r="D400" t="str">
            <v>URUGUAY-MEMO: EAFE CHANGE, CAP EMP, M$</v>
          </cell>
          <cell r="E400">
            <v>2.9</v>
          </cell>
          <cell r="F400">
            <v>0</v>
          </cell>
          <cell r="G400">
            <v>0</v>
          </cell>
          <cell r="H400">
            <v>0</v>
          </cell>
          <cell r="I400">
            <v>0</v>
          </cell>
        </row>
        <row r="401">
          <cell r="D401" t="str">
            <v>URUGUAY-OPERATING WORKING CAPITAL, M$</v>
          </cell>
          <cell r="E401">
            <v>1</v>
          </cell>
          <cell r="F401">
            <v>0</v>
          </cell>
          <cell r="G401">
            <v>0</v>
          </cell>
          <cell r="H401">
            <v>0</v>
          </cell>
          <cell r="I401">
            <v>0</v>
          </cell>
        </row>
        <row r="402">
          <cell r="D402" t="str">
            <v>URUGUAY-OTHER CAPITAL EMPLOYED, M$</v>
          </cell>
          <cell r="E402">
            <v>0</v>
          </cell>
          <cell r="F402">
            <v>0</v>
          </cell>
          <cell r="G402">
            <v>0</v>
          </cell>
          <cell r="H402">
            <v>0</v>
          </cell>
          <cell r="I402">
            <v>0</v>
          </cell>
        </row>
        <row r="403">
          <cell r="D403" t="str">
            <v>URUGUAY-OTHER OPERATING WORKING CAPITAL, M$</v>
          </cell>
          <cell r="E403">
            <v>1</v>
          </cell>
          <cell r="F403">
            <v>0</v>
          </cell>
          <cell r="G403">
            <v>0</v>
          </cell>
          <cell r="H403">
            <v>0</v>
          </cell>
          <cell r="I403">
            <v>0</v>
          </cell>
        </row>
        <row r="404">
          <cell r="D404" t="str">
            <v>URUGUAY-PROP, PLANT, &amp; EQUIP - NET AVG, M$</v>
          </cell>
          <cell r="E404">
            <v>0</v>
          </cell>
          <cell r="F404">
            <v>0</v>
          </cell>
          <cell r="G404">
            <v>0</v>
          </cell>
          <cell r="H404">
            <v>0</v>
          </cell>
          <cell r="I404">
            <v>0</v>
          </cell>
        </row>
        <row r="405">
          <cell r="D405" t="str">
            <v>URUGUAY-PROP, PLANT, &amp; EQUIP - NET YE, M$</v>
          </cell>
          <cell r="E405">
            <v>0</v>
          </cell>
          <cell r="F405">
            <v>0</v>
          </cell>
          <cell r="G405">
            <v>0</v>
          </cell>
          <cell r="H405">
            <v>0</v>
          </cell>
          <cell r="I405">
            <v>0</v>
          </cell>
        </row>
        <row r="406">
          <cell r="D406" t="str">
            <v>URUGUAY-MINORITY SHARE OF CAP EMP, M$</v>
          </cell>
          <cell r="E406">
            <v>0</v>
          </cell>
          <cell r="F406">
            <v>0</v>
          </cell>
          <cell r="G406">
            <v>0</v>
          </cell>
          <cell r="H406">
            <v>0</v>
          </cell>
          <cell r="I406">
            <v>0</v>
          </cell>
        </row>
        <row r="407">
          <cell r="D407" t="str">
            <v>URUGUAY-TOTAL OPEX, NOMINAL, M$</v>
          </cell>
          <cell r="E407">
            <v>0.9</v>
          </cell>
          <cell r="F407">
            <v>0</v>
          </cell>
          <cell r="G407">
            <v>0</v>
          </cell>
          <cell r="H407">
            <v>0</v>
          </cell>
          <cell r="I407">
            <v>0</v>
          </cell>
        </row>
        <row r="408">
          <cell r="D408" t="str">
            <v>URUGUAY-TOTAL OPEX, US$ DENOM, M$</v>
          </cell>
          <cell r="E408">
            <v>0</v>
          </cell>
          <cell r="F408">
            <v>0</v>
          </cell>
          <cell r="G408">
            <v>0</v>
          </cell>
          <cell r="H408">
            <v>0</v>
          </cell>
          <cell r="I408">
            <v>0</v>
          </cell>
        </row>
        <row r="409">
          <cell r="D409" t="str">
            <v>URUGUAY-CASH OPEX, FX-ADJ, M$</v>
          </cell>
          <cell r="E409">
            <v>0.87410071942446055</v>
          </cell>
          <cell r="F409">
            <v>0</v>
          </cell>
          <cell r="G409">
            <v>0</v>
          </cell>
          <cell r="H409">
            <v>0</v>
          </cell>
          <cell r="I409">
            <v>0</v>
          </cell>
        </row>
        <row r="410">
          <cell r="D410" t="str">
            <v>URUGUAY-CASH OPEX, NOMINAL, M$</v>
          </cell>
          <cell r="E410">
            <v>0.9</v>
          </cell>
          <cell r="F410">
            <v>0</v>
          </cell>
          <cell r="G410">
            <v>0</v>
          </cell>
          <cell r="H410">
            <v>0</v>
          </cell>
          <cell r="I410">
            <v>0</v>
          </cell>
        </row>
        <row r="411">
          <cell r="D411" t="str">
            <v>URUGUAY-CASH OPEX, US$ DENOM, M$</v>
          </cell>
          <cell r="E411">
            <v>0</v>
          </cell>
          <cell r="F411">
            <v>0</v>
          </cell>
          <cell r="G411">
            <v>0</v>
          </cell>
          <cell r="H411">
            <v>0</v>
          </cell>
          <cell r="I411">
            <v>0</v>
          </cell>
        </row>
        <row r="412">
          <cell r="D412" t="str">
            <v>URUGUAY-OTHER EARNINGS EVENTS OPEX, US$ DENOM, M$</v>
          </cell>
          <cell r="E412">
            <v>0</v>
          </cell>
          <cell r="F412">
            <v>0</v>
          </cell>
          <cell r="G412">
            <v>0</v>
          </cell>
          <cell r="H412">
            <v>0</v>
          </cell>
          <cell r="I412">
            <v>0</v>
          </cell>
        </row>
        <row r="413">
          <cell r="D413" t="str">
            <v>URUGUAY-OTHER EARNINGS EVENTS OPEX, NOMINAL, M$</v>
          </cell>
          <cell r="E413">
            <v>0</v>
          </cell>
          <cell r="F413">
            <v>0</v>
          </cell>
          <cell r="G413">
            <v>0</v>
          </cell>
          <cell r="H413">
            <v>0</v>
          </cell>
          <cell r="I413">
            <v>0</v>
          </cell>
        </row>
        <row r="414">
          <cell r="D414" t="str">
            <v>VENEZUELA-SEGMENT EARNINGS, M$</v>
          </cell>
          <cell r="E414">
            <v>-0.5</v>
          </cell>
          <cell r="F414">
            <v>0.2</v>
          </cell>
          <cell r="G414">
            <v>0</v>
          </cell>
          <cell r="H414">
            <v>0</v>
          </cell>
          <cell r="I414">
            <v>0</v>
          </cell>
        </row>
        <row r="415">
          <cell r="D415" t="str">
            <v>VENEZUELA-OPERATING EARNINGS, M$</v>
          </cell>
          <cell r="E415">
            <v>-0.5</v>
          </cell>
          <cell r="F415">
            <v>0.2</v>
          </cell>
          <cell r="G415">
            <v>0</v>
          </cell>
          <cell r="H415">
            <v>0</v>
          </cell>
          <cell r="I415">
            <v>0</v>
          </cell>
        </row>
        <row r="416">
          <cell r="D416" t="str">
            <v>VENEZUELA-LIFO EARNINGS, M$</v>
          </cell>
          <cell r="E416">
            <v>0</v>
          </cell>
          <cell r="F416">
            <v>0</v>
          </cell>
          <cell r="G416">
            <v>0</v>
          </cell>
          <cell r="H416">
            <v>0</v>
          </cell>
          <cell r="I416">
            <v>0</v>
          </cell>
        </row>
        <row r="417">
          <cell r="D417" t="str">
            <v>VENEZUELA-OTHER EARNINGS EVENTS, M$</v>
          </cell>
          <cell r="E417">
            <v>0</v>
          </cell>
          <cell r="F417">
            <v>0</v>
          </cell>
          <cell r="G417">
            <v>0</v>
          </cell>
          <cell r="H417">
            <v>0</v>
          </cell>
          <cell r="I417">
            <v>0</v>
          </cell>
        </row>
        <row r="418">
          <cell r="D418" t="str">
            <v>VENEZUELA-SEGMENT EARNINGS ADJUSTMENTS, M$</v>
          </cell>
          <cell r="E418">
            <v>0</v>
          </cell>
          <cell r="F418">
            <v>0</v>
          </cell>
          <cell r="G418">
            <v>0</v>
          </cell>
          <cell r="H418">
            <v>0</v>
          </cell>
          <cell r="I418">
            <v>0</v>
          </cell>
        </row>
        <row r="419">
          <cell r="D419" t="str">
            <v>VENEZUELA-MINORITY SHARE EARNINGS, M$</v>
          </cell>
          <cell r="E419">
            <v>0</v>
          </cell>
          <cell r="F419">
            <v>0</v>
          </cell>
          <cell r="G419">
            <v>0</v>
          </cell>
          <cell r="H419">
            <v>0</v>
          </cell>
          <cell r="I419">
            <v>0</v>
          </cell>
        </row>
        <row r="420">
          <cell r="D420" t="str">
            <v>VENEZUELA-CAPITAL EMPLOYED - AVG, M$</v>
          </cell>
          <cell r="E420">
            <v>18.13090453532244</v>
          </cell>
          <cell r="F420">
            <v>0.84173020713606006</v>
          </cell>
          <cell r="G420">
            <v>0</v>
          </cell>
          <cell r="H420">
            <v>0.12672375754149962</v>
          </cell>
          <cell r="I420">
            <v>0</v>
          </cell>
        </row>
        <row r="421">
          <cell r="D421" t="str">
            <v>VENEZUELA-CAPITAL EMPLOYED - YE, M$</v>
          </cell>
          <cell r="E421">
            <v>19.399999999999999</v>
          </cell>
          <cell r="F421">
            <v>1</v>
          </cell>
          <cell r="G421">
            <v>0</v>
          </cell>
          <cell r="H421">
            <v>0.1</v>
          </cell>
          <cell r="I421">
            <v>0</v>
          </cell>
        </row>
        <row r="422">
          <cell r="D422" t="str">
            <v>VENEZUELA-CASH &amp; MARKETABLE SEC, M$</v>
          </cell>
          <cell r="E422">
            <v>0.1</v>
          </cell>
          <cell r="F422">
            <v>0</v>
          </cell>
          <cell r="G422">
            <v>0</v>
          </cell>
          <cell r="H422">
            <v>0</v>
          </cell>
          <cell r="I422">
            <v>0</v>
          </cell>
        </row>
        <row r="423">
          <cell r="D423" t="str">
            <v>VENEZUELA-DEPRECIATION, M$</v>
          </cell>
          <cell r="E423">
            <v>3.9215307879999997</v>
          </cell>
          <cell r="F423">
            <v>0.19462718799999998</v>
          </cell>
          <cell r="G423">
            <v>0</v>
          </cell>
          <cell r="H423">
            <v>3.0350723999999999E-2</v>
          </cell>
          <cell r="I423">
            <v>0</v>
          </cell>
        </row>
        <row r="424">
          <cell r="D424" t="str">
            <v>VENEZUELA-MEMO: EAFE CHANGE, CAP EMP, M$</v>
          </cell>
          <cell r="E424">
            <v>0</v>
          </cell>
          <cell r="F424">
            <v>0</v>
          </cell>
          <cell r="G424">
            <v>0</v>
          </cell>
          <cell r="H424">
            <v>0</v>
          </cell>
          <cell r="I424">
            <v>0</v>
          </cell>
        </row>
        <row r="425">
          <cell r="D425" t="str">
            <v>VENEZUELA-OPERATING WORKING CAPITAL, M$</v>
          </cell>
          <cell r="E425">
            <v>6</v>
          </cell>
          <cell r="F425">
            <v>0.4</v>
          </cell>
          <cell r="G425">
            <v>0</v>
          </cell>
          <cell r="H425">
            <v>0</v>
          </cell>
          <cell r="I425">
            <v>0</v>
          </cell>
        </row>
        <row r="426">
          <cell r="D426" t="str">
            <v>VENEZUELA-OTHER CAPITAL EMPLOYED, M$</v>
          </cell>
          <cell r="E426">
            <v>10.4</v>
          </cell>
          <cell r="F426">
            <v>0.5</v>
          </cell>
          <cell r="G426">
            <v>0</v>
          </cell>
          <cell r="H426">
            <v>0.1</v>
          </cell>
          <cell r="I426">
            <v>0</v>
          </cell>
        </row>
        <row r="427">
          <cell r="D427" t="str">
            <v>VENEZUELA-OTHER OPERATING WORKING CAPITAL, M$</v>
          </cell>
          <cell r="E427">
            <v>2</v>
          </cell>
          <cell r="F427">
            <v>0.2</v>
          </cell>
          <cell r="G427">
            <v>0</v>
          </cell>
          <cell r="H427">
            <v>0</v>
          </cell>
          <cell r="I427">
            <v>0</v>
          </cell>
        </row>
        <row r="428">
          <cell r="D428" t="str">
            <v>VENEZUELA-PROP, PLANT, &amp; EQUIP - NET AVG, M$</v>
          </cell>
          <cell r="E428">
            <v>2.1086709592852553</v>
          </cell>
          <cell r="F428">
            <v>7.6697937618439571E-2</v>
          </cell>
          <cell r="G428">
            <v>0</v>
          </cell>
          <cell r="H428">
            <v>5.9941030963050913E-3</v>
          </cell>
          <cell r="I428">
            <v>0</v>
          </cell>
        </row>
        <row r="429">
          <cell r="D429" t="str">
            <v>VENEZUELA-PROP, PLANT, &amp; EQUIP - NET YE, M$</v>
          </cell>
          <cell r="E429">
            <v>2.9</v>
          </cell>
          <cell r="F429">
            <v>0.1</v>
          </cell>
          <cell r="G429">
            <v>0</v>
          </cell>
          <cell r="H429">
            <v>0</v>
          </cell>
          <cell r="I429">
            <v>0</v>
          </cell>
        </row>
        <row r="430">
          <cell r="D430" t="str">
            <v>VENEZUELA-MINORITY SHARE OF CAP EMP, M$</v>
          </cell>
          <cell r="E430">
            <v>0</v>
          </cell>
          <cell r="F430">
            <v>0</v>
          </cell>
          <cell r="G430">
            <v>0</v>
          </cell>
          <cell r="H430">
            <v>0</v>
          </cell>
          <cell r="I430">
            <v>0</v>
          </cell>
        </row>
        <row r="431">
          <cell r="D431" t="str">
            <v>VENEZUELA-TOTAL OPEX, NOMINAL, M$</v>
          </cell>
          <cell r="E431">
            <v>8.3000000000000007</v>
          </cell>
          <cell r="F431">
            <v>1</v>
          </cell>
          <cell r="G431">
            <v>0</v>
          </cell>
          <cell r="H431">
            <v>0</v>
          </cell>
          <cell r="I431">
            <v>0</v>
          </cell>
        </row>
        <row r="432">
          <cell r="D432" t="str">
            <v>VENEZUELA-TOTAL OPEX, US$ DENOM, M$</v>
          </cell>
          <cell r="E432">
            <v>3.1</v>
          </cell>
          <cell r="F432">
            <v>0.2</v>
          </cell>
          <cell r="G432">
            <v>0</v>
          </cell>
          <cell r="H432">
            <v>0</v>
          </cell>
          <cell r="I432">
            <v>0</v>
          </cell>
        </row>
        <row r="433">
          <cell r="D433" t="str">
            <v>VENEZUELA-CASH OPEX, FX-ADJ, M$</v>
          </cell>
          <cell r="E433">
            <v>4.4965151767446985</v>
          </cell>
          <cell r="F433">
            <v>0.86126920508635174</v>
          </cell>
          <cell r="G433">
            <v>0</v>
          </cell>
          <cell r="H433">
            <v>-3.3153122729395489E-2</v>
          </cell>
          <cell r="I433">
            <v>0</v>
          </cell>
        </row>
        <row r="434">
          <cell r="D434" t="str">
            <v>VENEZUELA-CASH OPEX, NOMINAL, M$</v>
          </cell>
          <cell r="E434">
            <v>4.3784692120000006</v>
          </cell>
          <cell r="F434">
            <v>0.80537281199999999</v>
          </cell>
          <cell r="G434">
            <v>0</v>
          </cell>
          <cell r="H434">
            <v>-3.0350723999999999E-2</v>
          </cell>
          <cell r="I434">
            <v>0</v>
          </cell>
        </row>
        <row r="435">
          <cell r="D435" t="str">
            <v>VENEZUELA-CASH OPEX, US$ DENOM, M$</v>
          </cell>
          <cell r="E435">
            <v>3.1</v>
          </cell>
          <cell r="F435">
            <v>0.2</v>
          </cell>
          <cell r="G435">
            <v>0</v>
          </cell>
          <cell r="H435">
            <v>0</v>
          </cell>
          <cell r="I435">
            <v>0</v>
          </cell>
        </row>
        <row r="436">
          <cell r="D436" t="str">
            <v>VENEZUELA-OTHER EARNINGS EVENTS OPEX, US$ DENOM, M$</v>
          </cell>
          <cell r="E436">
            <v>0</v>
          </cell>
          <cell r="F436">
            <v>0</v>
          </cell>
          <cell r="G436">
            <v>0</v>
          </cell>
          <cell r="H436">
            <v>0</v>
          </cell>
          <cell r="I436">
            <v>0</v>
          </cell>
        </row>
        <row r="437">
          <cell r="D437" t="str">
            <v>VENEZUELA-OTHER EARNINGS EVENTS OPEX, NOMINAL, M$</v>
          </cell>
          <cell r="E437">
            <v>0</v>
          </cell>
          <cell r="F437">
            <v>0</v>
          </cell>
          <cell r="G437">
            <v>0</v>
          </cell>
          <cell r="H437">
            <v>0</v>
          </cell>
          <cell r="I437">
            <v>0</v>
          </cell>
        </row>
        <row r="438">
          <cell r="D438" t="str">
            <v>TRADER - AS-SEGMENT EARNINGS, M$</v>
          </cell>
          <cell r="E438">
            <v>0</v>
          </cell>
          <cell r="F438">
            <v>0</v>
          </cell>
          <cell r="G438">
            <v>0</v>
          </cell>
          <cell r="H438">
            <v>0</v>
          </cell>
          <cell r="I438">
            <v>0</v>
          </cell>
        </row>
        <row r="439">
          <cell r="D439" t="str">
            <v>TRADER - AS-OPERATING EARNINGS, M$</v>
          </cell>
          <cell r="E439">
            <v>0</v>
          </cell>
          <cell r="F439">
            <v>0</v>
          </cell>
          <cell r="G439">
            <v>0</v>
          </cell>
          <cell r="H439">
            <v>0</v>
          </cell>
          <cell r="I439">
            <v>0</v>
          </cell>
        </row>
        <row r="440">
          <cell r="D440" t="str">
            <v>TRADER - AS-LIFO EARNINGS, M$</v>
          </cell>
          <cell r="E440">
            <v>0</v>
          </cell>
          <cell r="F440">
            <v>0</v>
          </cell>
          <cell r="G440">
            <v>0</v>
          </cell>
          <cell r="H440">
            <v>0</v>
          </cell>
          <cell r="I440">
            <v>0</v>
          </cell>
        </row>
        <row r="441">
          <cell r="D441" t="str">
            <v>TRADER - AS-OTHER EARNINGS EVENTS, M$</v>
          </cell>
          <cell r="E441">
            <v>0</v>
          </cell>
          <cell r="F441">
            <v>0</v>
          </cell>
          <cell r="G441">
            <v>0</v>
          </cell>
          <cell r="H441">
            <v>0</v>
          </cell>
          <cell r="I441">
            <v>0</v>
          </cell>
        </row>
        <row r="442">
          <cell r="D442" t="str">
            <v>TRADER - AS-SEGMENT EARNINGS ADJUSTMENTS, M$</v>
          </cell>
          <cell r="E442">
            <v>0</v>
          </cell>
          <cell r="F442">
            <v>0</v>
          </cell>
          <cell r="G442">
            <v>0</v>
          </cell>
          <cell r="H442">
            <v>0</v>
          </cell>
          <cell r="I442">
            <v>0</v>
          </cell>
        </row>
        <row r="443">
          <cell r="D443" t="str">
            <v>TRADER - AS-MINORITY SHARE EARNINGS, M$</v>
          </cell>
          <cell r="E443">
            <v>0</v>
          </cell>
          <cell r="F443">
            <v>0</v>
          </cell>
          <cell r="G443">
            <v>0</v>
          </cell>
          <cell r="H443">
            <v>0</v>
          </cell>
          <cell r="I443">
            <v>0</v>
          </cell>
        </row>
        <row r="444">
          <cell r="D444" t="str">
            <v>TRADER - AS-CAPITAL EMPLOYED - AVG, M$</v>
          </cell>
          <cell r="E444">
            <v>0</v>
          </cell>
          <cell r="F444">
            <v>0</v>
          </cell>
          <cell r="G444">
            <v>0</v>
          </cell>
          <cell r="H444">
            <v>0</v>
          </cell>
          <cell r="I444">
            <v>0</v>
          </cell>
        </row>
        <row r="445">
          <cell r="D445" t="str">
            <v>TRADER - AS-CAPITAL EMPLOYED - YE, M$</v>
          </cell>
          <cell r="E445">
            <v>0</v>
          </cell>
          <cell r="F445">
            <v>0</v>
          </cell>
          <cell r="G445">
            <v>0</v>
          </cell>
          <cell r="H445">
            <v>0</v>
          </cell>
          <cell r="I445">
            <v>0</v>
          </cell>
        </row>
        <row r="446">
          <cell r="D446" t="str">
            <v>TRADER - AS-CASH &amp; MARKETABLE SEC, M$</v>
          </cell>
          <cell r="E446">
            <v>0</v>
          </cell>
          <cell r="F446">
            <v>0</v>
          </cell>
          <cell r="G446">
            <v>0</v>
          </cell>
          <cell r="H446">
            <v>0</v>
          </cell>
          <cell r="I446">
            <v>0</v>
          </cell>
        </row>
        <row r="447">
          <cell r="D447" t="str">
            <v>TRADER - AS-DEPRECIATION, M$</v>
          </cell>
          <cell r="E447">
            <v>0</v>
          </cell>
          <cell r="F447">
            <v>0</v>
          </cell>
          <cell r="G447">
            <v>0</v>
          </cell>
          <cell r="H447">
            <v>0</v>
          </cell>
          <cell r="I447">
            <v>0</v>
          </cell>
        </row>
        <row r="448">
          <cell r="D448" t="str">
            <v>TRADER - AS-MEMO: EAFE CHANGE, CAP EMP, M$</v>
          </cell>
          <cell r="E448">
            <v>0</v>
          </cell>
          <cell r="F448">
            <v>0</v>
          </cell>
          <cell r="G448">
            <v>0</v>
          </cell>
          <cell r="H448">
            <v>0</v>
          </cell>
          <cell r="I448">
            <v>0</v>
          </cell>
        </row>
        <row r="449">
          <cell r="D449" t="str">
            <v>TRADER - AS-OPERATING WORKING CAPITAL, M$</v>
          </cell>
          <cell r="E449">
            <v>0</v>
          </cell>
          <cell r="F449">
            <v>0</v>
          </cell>
          <cell r="G449">
            <v>0</v>
          </cell>
          <cell r="H449">
            <v>0</v>
          </cell>
          <cell r="I449">
            <v>0</v>
          </cell>
        </row>
        <row r="450">
          <cell r="D450" t="str">
            <v>TRADER - AS-OTHER CAPITAL EMPLOYED, M$</v>
          </cell>
          <cell r="E450">
            <v>0</v>
          </cell>
          <cell r="F450">
            <v>0</v>
          </cell>
          <cell r="G450">
            <v>0</v>
          </cell>
          <cell r="H450">
            <v>0</v>
          </cell>
          <cell r="I450">
            <v>0</v>
          </cell>
        </row>
        <row r="451">
          <cell r="D451" t="str">
            <v>TRADER - AS-OTHER OPERATING WORKING CAPITAL, M$</v>
          </cell>
          <cell r="E451">
            <v>0</v>
          </cell>
          <cell r="F451">
            <v>0</v>
          </cell>
          <cell r="G451">
            <v>0</v>
          </cell>
          <cell r="H451">
            <v>0</v>
          </cell>
          <cell r="I451">
            <v>0</v>
          </cell>
        </row>
        <row r="452">
          <cell r="D452" t="str">
            <v>TRADER - AS-PROP, PLANT, &amp; EQUIP - NET AVG, M$</v>
          </cell>
          <cell r="E452">
            <v>0</v>
          </cell>
          <cell r="F452">
            <v>0</v>
          </cell>
          <cell r="G452">
            <v>0</v>
          </cell>
          <cell r="H452">
            <v>0</v>
          </cell>
          <cell r="I452">
            <v>0</v>
          </cell>
        </row>
        <row r="453">
          <cell r="D453" t="str">
            <v>TRADER - AS-PROP, PLANT, &amp; EQUIP - NET YE, M$</v>
          </cell>
          <cell r="E453">
            <v>0</v>
          </cell>
          <cell r="F453">
            <v>0</v>
          </cell>
          <cell r="G453">
            <v>0</v>
          </cell>
          <cell r="H453">
            <v>0</v>
          </cell>
          <cell r="I453">
            <v>0</v>
          </cell>
        </row>
        <row r="454">
          <cell r="D454" t="str">
            <v>TRADER - AS-MINORITY SHARE OF CAP EMP, M$</v>
          </cell>
          <cell r="E454">
            <v>0</v>
          </cell>
          <cell r="F454">
            <v>0</v>
          </cell>
          <cell r="G454">
            <v>0</v>
          </cell>
          <cell r="H454">
            <v>0</v>
          </cell>
          <cell r="I454">
            <v>0</v>
          </cell>
        </row>
        <row r="455">
          <cell r="D455" t="str">
            <v>TRADER - AS-TOTAL OPEX, NOMINAL, M$</v>
          </cell>
          <cell r="E455">
            <v>0</v>
          </cell>
          <cell r="F455">
            <v>0</v>
          </cell>
          <cell r="G455">
            <v>0</v>
          </cell>
          <cell r="H455">
            <v>0</v>
          </cell>
          <cell r="I455">
            <v>0</v>
          </cell>
        </row>
        <row r="456">
          <cell r="D456" t="str">
            <v>TRADER - AS-TOTAL OPEX, US$ DENOM, M$</v>
          </cell>
          <cell r="E456">
            <v>0</v>
          </cell>
          <cell r="F456">
            <v>0</v>
          </cell>
          <cell r="G456">
            <v>0</v>
          </cell>
          <cell r="H456">
            <v>0</v>
          </cell>
          <cell r="I456">
            <v>0</v>
          </cell>
        </row>
        <row r="457">
          <cell r="D457" t="str">
            <v>TRADER - AS-CASH OPEX, FX-ADJ, M$</v>
          </cell>
          <cell r="E457">
            <v>0</v>
          </cell>
          <cell r="F457">
            <v>0</v>
          </cell>
          <cell r="G457">
            <v>0</v>
          </cell>
          <cell r="H457">
            <v>0</v>
          </cell>
          <cell r="I457">
            <v>0</v>
          </cell>
        </row>
        <row r="458">
          <cell r="D458" t="str">
            <v>TRADER - AS-CASH OPEX, NOMINAL, M$</v>
          </cell>
          <cell r="E458">
            <v>0</v>
          </cell>
          <cell r="F458">
            <v>0</v>
          </cell>
          <cell r="G458">
            <v>0</v>
          </cell>
          <cell r="H458">
            <v>0</v>
          </cell>
          <cell r="I458">
            <v>0</v>
          </cell>
        </row>
        <row r="459">
          <cell r="D459" t="str">
            <v>TRADER - AS-CASH OPEX, US$ DENOM, M$</v>
          </cell>
          <cell r="E459">
            <v>0</v>
          </cell>
          <cell r="F459">
            <v>0</v>
          </cell>
          <cell r="G459">
            <v>0</v>
          </cell>
          <cell r="H459">
            <v>0</v>
          </cell>
          <cell r="I459">
            <v>0</v>
          </cell>
        </row>
        <row r="460">
          <cell r="D460" t="str">
            <v>TRADER - AS-OTHER EARNINGS EVENTS OPEX, US$ DENOM, M$</v>
          </cell>
          <cell r="E460">
            <v>0</v>
          </cell>
          <cell r="F460">
            <v>0</v>
          </cell>
          <cell r="G460">
            <v>0</v>
          </cell>
          <cell r="H460">
            <v>0</v>
          </cell>
          <cell r="I460">
            <v>0</v>
          </cell>
        </row>
        <row r="461">
          <cell r="D461" t="str">
            <v>TRADER - AS-OTHER EARNINGS EVENTS OPEX, NOMINAL, M$</v>
          </cell>
          <cell r="E461">
            <v>0</v>
          </cell>
          <cell r="F461">
            <v>0</v>
          </cell>
          <cell r="G461">
            <v>0</v>
          </cell>
          <cell r="H461">
            <v>0</v>
          </cell>
          <cell r="I461">
            <v>0</v>
          </cell>
        </row>
        <row r="462">
          <cell r="D462" t="str">
            <v>HQ - AS-SEGMENT EARNINGS, M$</v>
          </cell>
          <cell r="E462">
            <v>0.2</v>
          </cell>
          <cell r="F462">
            <v>0</v>
          </cell>
          <cell r="G462">
            <v>0</v>
          </cell>
          <cell r="H462">
            <v>0</v>
          </cell>
          <cell r="I462">
            <v>0</v>
          </cell>
        </row>
        <row r="463">
          <cell r="D463" t="str">
            <v>HQ - AS-OPERATING EARNINGS, M$</v>
          </cell>
          <cell r="E463">
            <v>0.2</v>
          </cell>
          <cell r="F463">
            <v>0</v>
          </cell>
          <cell r="G463">
            <v>0</v>
          </cell>
          <cell r="H463">
            <v>0</v>
          </cell>
          <cell r="I463">
            <v>0</v>
          </cell>
        </row>
        <row r="464">
          <cell r="D464" t="str">
            <v>HQ - AS-LIFO EARNINGS, M$</v>
          </cell>
          <cell r="E464">
            <v>0</v>
          </cell>
          <cell r="F464">
            <v>0</v>
          </cell>
          <cell r="G464">
            <v>0</v>
          </cell>
          <cell r="H464">
            <v>0</v>
          </cell>
          <cell r="I464">
            <v>0</v>
          </cell>
        </row>
        <row r="465">
          <cell r="D465" t="str">
            <v>HQ - AS-OTHER EARNINGS EVENTS, M$</v>
          </cell>
          <cell r="E465">
            <v>0</v>
          </cell>
          <cell r="F465">
            <v>0</v>
          </cell>
          <cell r="G465">
            <v>0</v>
          </cell>
          <cell r="H465">
            <v>0</v>
          </cell>
          <cell r="I465">
            <v>0</v>
          </cell>
        </row>
        <row r="466">
          <cell r="D466" t="str">
            <v>HQ - AS-SEGMENT EARNINGS ADJUSTMENTS, M$</v>
          </cell>
          <cell r="E466">
            <v>0</v>
          </cell>
          <cell r="F466">
            <v>0</v>
          </cell>
          <cell r="G466">
            <v>0</v>
          </cell>
          <cell r="H466">
            <v>0</v>
          </cell>
          <cell r="I466">
            <v>0</v>
          </cell>
        </row>
        <row r="467">
          <cell r="D467" t="str">
            <v>HQ - AS-MINORITY SHARE EARNINGS, M$</v>
          </cell>
          <cell r="E467">
            <v>0</v>
          </cell>
          <cell r="F467">
            <v>0</v>
          </cell>
          <cell r="G467">
            <v>0</v>
          </cell>
          <cell r="H467">
            <v>0</v>
          </cell>
          <cell r="I467">
            <v>0</v>
          </cell>
        </row>
        <row r="468">
          <cell r="D468" t="str">
            <v>HQ - AS-CAPITAL EMPLOYED - AVG, M$</v>
          </cell>
          <cell r="E468">
            <v>0</v>
          </cell>
          <cell r="F468">
            <v>0</v>
          </cell>
          <cell r="G468">
            <v>0</v>
          </cell>
          <cell r="H468">
            <v>0</v>
          </cell>
          <cell r="I468">
            <v>0</v>
          </cell>
        </row>
        <row r="469">
          <cell r="D469" t="str">
            <v>HQ - AS-CAPITAL EMPLOYED - YE, M$</v>
          </cell>
          <cell r="E469">
            <v>0</v>
          </cell>
          <cell r="F469">
            <v>0</v>
          </cell>
          <cell r="G469">
            <v>0</v>
          </cell>
          <cell r="H469">
            <v>0</v>
          </cell>
          <cell r="I469">
            <v>0</v>
          </cell>
        </row>
        <row r="470">
          <cell r="D470" t="str">
            <v>HQ - AS-CASH &amp; MARKETABLE SEC, M$</v>
          </cell>
          <cell r="E470">
            <v>0</v>
          </cell>
          <cell r="F470">
            <v>0</v>
          </cell>
          <cell r="G470">
            <v>0</v>
          </cell>
          <cell r="H470">
            <v>0</v>
          </cell>
          <cell r="I470">
            <v>0</v>
          </cell>
        </row>
        <row r="471">
          <cell r="D471" t="str">
            <v>HQ - AS-DEPRECIATION, M$</v>
          </cell>
          <cell r="E471">
            <v>0</v>
          </cell>
          <cell r="F471">
            <v>0</v>
          </cell>
          <cell r="G471">
            <v>0</v>
          </cell>
          <cell r="H471">
            <v>0</v>
          </cell>
          <cell r="I471">
            <v>0</v>
          </cell>
        </row>
        <row r="472">
          <cell r="D472" t="str">
            <v>HQ - AS-MEMO: EAFE CHANGE, CAP EMP, M$</v>
          </cell>
          <cell r="E472">
            <v>0</v>
          </cell>
          <cell r="F472">
            <v>0</v>
          </cell>
          <cell r="G472">
            <v>0</v>
          </cell>
          <cell r="H472">
            <v>0</v>
          </cell>
          <cell r="I472">
            <v>0</v>
          </cell>
        </row>
        <row r="473">
          <cell r="D473" t="str">
            <v>HQ - AS-OPERATING WORKING CAPITAL, M$</v>
          </cell>
          <cell r="E473">
            <v>0</v>
          </cell>
          <cell r="F473">
            <v>0</v>
          </cell>
          <cell r="G473">
            <v>0</v>
          </cell>
          <cell r="H473">
            <v>0</v>
          </cell>
          <cell r="I473">
            <v>0</v>
          </cell>
        </row>
        <row r="474">
          <cell r="D474" t="str">
            <v>HQ - AS-OTHER CAPITAL EMPLOYED, M$</v>
          </cell>
          <cell r="E474">
            <v>0</v>
          </cell>
          <cell r="F474">
            <v>0</v>
          </cell>
          <cell r="G474">
            <v>0</v>
          </cell>
          <cell r="H474">
            <v>0</v>
          </cell>
          <cell r="I474">
            <v>0</v>
          </cell>
        </row>
        <row r="475">
          <cell r="D475" t="str">
            <v>HQ - AS-OTHER OPERATING WORKING CAPITAL, M$</v>
          </cell>
          <cell r="E475">
            <v>0</v>
          </cell>
          <cell r="F475">
            <v>0</v>
          </cell>
          <cell r="G475">
            <v>0</v>
          </cell>
          <cell r="H475">
            <v>0</v>
          </cell>
          <cell r="I475">
            <v>0</v>
          </cell>
        </row>
        <row r="476">
          <cell r="D476" t="str">
            <v>HQ - AS-PROP, PLANT, &amp; EQUIP - NET AVG, M$</v>
          </cell>
          <cell r="E476">
            <v>0</v>
          </cell>
          <cell r="F476">
            <v>0</v>
          </cell>
          <cell r="G476">
            <v>0</v>
          </cell>
          <cell r="H476">
            <v>0</v>
          </cell>
          <cell r="I476">
            <v>0</v>
          </cell>
        </row>
        <row r="477">
          <cell r="D477" t="str">
            <v>HQ - AS-PROP, PLANT, &amp; EQUIP - NET YE, M$</v>
          </cell>
          <cell r="E477">
            <v>0</v>
          </cell>
          <cell r="F477">
            <v>0</v>
          </cell>
          <cell r="G477">
            <v>0</v>
          </cell>
          <cell r="H477">
            <v>0</v>
          </cell>
          <cell r="I477">
            <v>0</v>
          </cell>
        </row>
        <row r="478">
          <cell r="D478" t="str">
            <v>HQ - AS-MINORITY SHARE OF CAP EMP, M$</v>
          </cell>
          <cell r="E478">
            <v>0</v>
          </cell>
          <cell r="F478">
            <v>0</v>
          </cell>
          <cell r="G478">
            <v>0</v>
          </cell>
          <cell r="H478">
            <v>0</v>
          </cell>
          <cell r="I478">
            <v>0</v>
          </cell>
        </row>
        <row r="479">
          <cell r="D479" t="str">
            <v>HQ - AS-TOTAL OPEX, NOMINAL, M$</v>
          </cell>
          <cell r="E479">
            <v>0</v>
          </cell>
          <cell r="F479">
            <v>0</v>
          </cell>
          <cell r="G479">
            <v>0</v>
          </cell>
          <cell r="H479">
            <v>0</v>
          </cell>
          <cell r="I479">
            <v>0</v>
          </cell>
        </row>
        <row r="480">
          <cell r="D480" t="str">
            <v>HQ - AS-TOTAL OPEX, US$ DENOM, M$</v>
          </cell>
          <cell r="E480">
            <v>0</v>
          </cell>
          <cell r="F480">
            <v>0</v>
          </cell>
          <cell r="G480">
            <v>0</v>
          </cell>
          <cell r="H480">
            <v>0</v>
          </cell>
          <cell r="I480">
            <v>0</v>
          </cell>
        </row>
        <row r="481">
          <cell r="D481" t="str">
            <v>HQ - AS-CASH OPEX, FX-ADJ, M$</v>
          </cell>
          <cell r="E481">
            <v>0</v>
          </cell>
          <cell r="F481">
            <v>0</v>
          </cell>
          <cell r="G481">
            <v>0</v>
          </cell>
          <cell r="H481">
            <v>0</v>
          </cell>
          <cell r="I481">
            <v>0</v>
          </cell>
        </row>
        <row r="482">
          <cell r="D482" t="str">
            <v>HQ - AS-CASH OPEX, NOMINAL, M$</v>
          </cell>
          <cell r="E482">
            <v>0</v>
          </cell>
          <cell r="F482">
            <v>0</v>
          </cell>
          <cell r="G482">
            <v>0</v>
          </cell>
          <cell r="H482">
            <v>0</v>
          </cell>
          <cell r="I482">
            <v>0</v>
          </cell>
        </row>
        <row r="483">
          <cell r="D483" t="str">
            <v>HQ - AS-CASH OPEX, US$ DENOM, M$</v>
          </cell>
          <cell r="E483">
            <v>0</v>
          </cell>
          <cell r="F483">
            <v>0</v>
          </cell>
          <cell r="G483">
            <v>0</v>
          </cell>
          <cell r="H483">
            <v>0</v>
          </cell>
          <cell r="I483">
            <v>0</v>
          </cell>
        </row>
        <row r="484">
          <cell r="D484" t="str">
            <v>HQ - AS-OTHER EARNINGS EVENTS OPEX, US$ DENOM, M$</v>
          </cell>
          <cell r="E484">
            <v>0</v>
          </cell>
          <cell r="F484">
            <v>0</v>
          </cell>
          <cell r="G484">
            <v>0</v>
          </cell>
          <cell r="H484">
            <v>0</v>
          </cell>
          <cell r="I484">
            <v>0</v>
          </cell>
        </row>
        <row r="485">
          <cell r="D485" t="str">
            <v>HQ - AS-OTHER EARNINGS EVENTS OPEX, NOMINAL, M$</v>
          </cell>
          <cell r="E485">
            <v>0</v>
          </cell>
          <cell r="F485">
            <v>0</v>
          </cell>
          <cell r="G485">
            <v>0</v>
          </cell>
          <cell r="H485">
            <v>0</v>
          </cell>
          <cell r="I485">
            <v>0</v>
          </cell>
        </row>
        <row r="486">
          <cell r="D486" t="str">
            <v>AMERICAS SOUTH ADJ-SEGMENT EARNINGS, M$</v>
          </cell>
          <cell r="E486">
            <v>0</v>
          </cell>
          <cell r="F486">
            <v>0</v>
          </cell>
          <cell r="G486">
            <v>0</v>
          </cell>
          <cell r="H486">
            <v>0</v>
          </cell>
          <cell r="I486">
            <v>0</v>
          </cell>
        </row>
        <row r="487">
          <cell r="D487" t="str">
            <v>AMERICAS SOUTH ADJ-OPERATING EARNINGS, M$</v>
          </cell>
          <cell r="E487">
            <v>0</v>
          </cell>
          <cell r="F487">
            <v>0</v>
          </cell>
          <cell r="G487">
            <v>0</v>
          </cell>
          <cell r="H487">
            <v>0</v>
          </cell>
          <cell r="I487">
            <v>0</v>
          </cell>
        </row>
        <row r="488">
          <cell r="D488" t="str">
            <v>AMERICAS SOUTH ADJ-LIFO EARNINGS, M$</v>
          </cell>
          <cell r="E488">
            <v>0</v>
          </cell>
          <cell r="F488">
            <v>0</v>
          </cell>
          <cell r="G488">
            <v>0</v>
          </cell>
          <cell r="H488">
            <v>0</v>
          </cell>
          <cell r="I488">
            <v>0</v>
          </cell>
        </row>
        <row r="489">
          <cell r="D489" t="str">
            <v>AMERICAS SOUTH ADJ-OTHER EARNINGS EVENTS, M$</v>
          </cell>
          <cell r="E489">
            <v>0</v>
          </cell>
          <cell r="F489">
            <v>0</v>
          </cell>
          <cell r="G489">
            <v>0</v>
          </cell>
          <cell r="H489">
            <v>0</v>
          </cell>
          <cell r="I489">
            <v>0</v>
          </cell>
        </row>
        <row r="490">
          <cell r="D490" t="str">
            <v>AMERICAS SOUTH ADJ-SEGMENT EARNINGS ADJUSTMENTS, M$</v>
          </cell>
          <cell r="E490">
            <v>0</v>
          </cell>
          <cell r="F490">
            <v>0</v>
          </cell>
          <cell r="G490">
            <v>0</v>
          </cell>
          <cell r="H490">
            <v>0</v>
          </cell>
          <cell r="I490">
            <v>0</v>
          </cell>
        </row>
        <row r="491">
          <cell r="D491" t="str">
            <v>AMERICAS SOUTH ADJ-MINORITY SHARE EARNINGS, M$</v>
          </cell>
          <cell r="E491">
            <v>0</v>
          </cell>
          <cell r="F491">
            <v>0</v>
          </cell>
          <cell r="G491">
            <v>0</v>
          </cell>
          <cell r="H491">
            <v>0</v>
          </cell>
          <cell r="I491">
            <v>0</v>
          </cell>
        </row>
        <row r="492">
          <cell r="D492" t="str">
            <v>AMERICAS SOUTH ADJ-CAPITAL EMPLOYED - AVG, M$</v>
          </cell>
          <cell r="E492">
            <v>0</v>
          </cell>
          <cell r="F492">
            <v>0</v>
          </cell>
          <cell r="G492">
            <v>0</v>
          </cell>
          <cell r="H492">
            <v>0</v>
          </cell>
          <cell r="I492">
            <v>0</v>
          </cell>
        </row>
        <row r="493">
          <cell r="D493" t="str">
            <v>AMERICAS SOUTH ADJ-CAPITAL EMPLOYED - YE, M$</v>
          </cell>
          <cell r="E493">
            <v>0</v>
          </cell>
          <cell r="F493">
            <v>0</v>
          </cell>
          <cell r="G493">
            <v>0</v>
          </cell>
          <cell r="H493">
            <v>0</v>
          </cell>
          <cell r="I493">
            <v>0</v>
          </cell>
        </row>
        <row r="494">
          <cell r="D494" t="str">
            <v>AMERICAS SOUTH ADJ-CASH &amp; MARKETABLE SEC, M$</v>
          </cell>
          <cell r="E494">
            <v>0</v>
          </cell>
          <cell r="F494">
            <v>0</v>
          </cell>
          <cell r="G494">
            <v>0</v>
          </cell>
          <cell r="H494">
            <v>0</v>
          </cell>
          <cell r="I494">
            <v>0</v>
          </cell>
        </row>
        <row r="495">
          <cell r="D495" t="str">
            <v>AMERICAS SOUTH ADJ-DEPRECIATION, M$</v>
          </cell>
          <cell r="E495">
            <v>0</v>
          </cell>
          <cell r="F495">
            <v>0</v>
          </cell>
          <cell r="G495">
            <v>0</v>
          </cell>
          <cell r="H495">
            <v>0</v>
          </cell>
          <cell r="I495">
            <v>0</v>
          </cell>
        </row>
        <row r="496">
          <cell r="D496" t="str">
            <v>AMERICAS SOUTH ADJ-MEMO: EAFE CHANGE, CAP EMP, M$</v>
          </cell>
          <cell r="E496">
            <v>0</v>
          </cell>
          <cell r="F496">
            <v>0</v>
          </cell>
          <cell r="G496">
            <v>0</v>
          </cell>
          <cell r="H496">
            <v>0</v>
          </cell>
          <cell r="I496">
            <v>0</v>
          </cell>
        </row>
        <row r="497">
          <cell r="D497" t="str">
            <v>AMERICAS SOUTH ADJ-OPERATING WORKING CAPITAL, M$</v>
          </cell>
          <cell r="E497">
            <v>0</v>
          </cell>
          <cell r="F497">
            <v>0</v>
          </cell>
          <cell r="G497">
            <v>0</v>
          </cell>
          <cell r="H497">
            <v>0</v>
          </cell>
          <cell r="I497">
            <v>0</v>
          </cell>
        </row>
        <row r="498">
          <cell r="D498" t="str">
            <v>AMERICAS SOUTH ADJ-OTHER CAPITAL EMPLOYED, M$</v>
          </cell>
          <cell r="E498">
            <v>0</v>
          </cell>
          <cell r="F498">
            <v>0</v>
          </cell>
          <cell r="G498">
            <v>0</v>
          </cell>
          <cell r="H498">
            <v>0</v>
          </cell>
          <cell r="I498">
            <v>0</v>
          </cell>
        </row>
        <row r="499">
          <cell r="D499" t="str">
            <v>AMERICAS SOUTH ADJ-OTHER OPERATING WORKING CAPITAL, M$</v>
          </cell>
          <cell r="E499">
            <v>0</v>
          </cell>
          <cell r="F499">
            <v>0</v>
          </cell>
          <cell r="G499">
            <v>0</v>
          </cell>
          <cell r="H499">
            <v>0</v>
          </cell>
          <cell r="I499">
            <v>0</v>
          </cell>
        </row>
        <row r="500">
          <cell r="D500" t="str">
            <v>AMERICAS SOUTH ADJ-PROP, PLANT, &amp; EQUIP - NET AVG, M$</v>
          </cell>
          <cell r="E500">
            <v>0</v>
          </cell>
          <cell r="F500">
            <v>0</v>
          </cell>
          <cell r="G500">
            <v>0</v>
          </cell>
          <cell r="H500">
            <v>0</v>
          </cell>
          <cell r="I500">
            <v>0</v>
          </cell>
        </row>
        <row r="501">
          <cell r="D501" t="str">
            <v>AMERICAS SOUTH ADJ-PROP, PLANT, &amp; EQUIP - NET YE, M$</v>
          </cell>
          <cell r="E501">
            <v>0</v>
          </cell>
          <cell r="F501">
            <v>0</v>
          </cell>
          <cell r="G501">
            <v>0</v>
          </cell>
          <cell r="H501">
            <v>0</v>
          </cell>
          <cell r="I501">
            <v>0</v>
          </cell>
        </row>
        <row r="502">
          <cell r="D502" t="str">
            <v>AMERICAS SOUTH ADJ-MINORITY SHARE OF CAP EMP, M$</v>
          </cell>
          <cell r="E502">
            <v>0</v>
          </cell>
          <cell r="F502">
            <v>0</v>
          </cell>
          <cell r="G502">
            <v>0</v>
          </cell>
          <cell r="H502">
            <v>0</v>
          </cell>
          <cell r="I502">
            <v>0</v>
          </cell>
        </row>
        <row r="503">
          <cell r="D503" t="str">
            <v>AMERICAS SOUTH ADJ-TOTAL OPEX, NOMINAL, M$</v>
          </cell>
          <cell r="E503">
            <v>0</v>
          </cell>
          <cell r="F503">
            <v>0</v>
          </cell>
          <cell r="G503">
            <v>0</v>
          </cell>
          <cell r="H503">
            <v>0</v>
          </cell>
          <cell r="I503">
            <v>0</v>
          </cell>
        </row>
        <row r="504">
          <cell r="D504" t="str">
            <v>AMERICAS SOUTH ADJ-TOTAL OPEX, US$ DENOM, M$</v>
          </cell>
          <cell r="E504">
            <v>0</v>
          </cell>
          <cell r="F504">
            <v>0</v>
          </cell>
          <cell r="G504">
            <v>0</v>
          </cell>
          <cell r="H504">
            <v>0</v>
          </cell>
          <cell r="I504">
            <v>0</v>
          </cell>
        </row>
        <row r="505">
          <cell r="D505" t="str">
            <v>AMERICAS SOUTH ADJ-CASH OPEX, FX-ADJ, M$</v>
          </cell>
          <cell r="E505">
            <v>0</v>
          </cell>
          <cell r="F505">
            <v>0</v>
          </cell>
          <cell r="G505">
            <v>0</v>
          </cell>
          <cell r="H505">
            <v>0</v>
          </cell>
          <cell r="I505">
            <v>0</v>
          </cell>
        </row>
        <row r="506">
          <cell r="D506" t="str">
            <v>AMERICAS SOUTH ADJ-CASH OPEX, NOMINAL, M$</v>
          </cell>
          <cell r="E506">
            <v>0</v>
          </cell>
          <cell r="F506">
            <v>0</v>
          </cell>
          <cell r="G506">
            <v>0</v>
          </cell>
          <cell r="H506">
            <v>0</v>
          </cell>
          <cell r="I506">
            <v>0</v>
          </cell>
        </row>
        <row r="507">
          <cell r="D507" t="str">
            <v>AMERICAS SOUTH ADJ-CASH OPEX, US$ DENOM, M$</v>
          </cell>
          <cell r="E507">
            <v>0</v>
          </cell>
          <cell r="F507">
            <v>0</v>
          </cell>
          <cell r="G507">
            <v>0</v>
          </cell>
          <cell r="H507">
            <v>0</v>
          </cell>
          <cell r="I507">
            <v>0</v>
          </cell>
        </row>
        <row r="508">
          <cell r="D508" t="str">
            <v>AMERICAS SOUTH ADJ-OTHER EARNINGS EVENTS OPEX, US$ DENOM, M$</v>
          </cell>
          <cell r="E508">
            <v>0</v>
          </cell>
          <cell r="F508">
            <v>0</v>
          </cell>
          <cell r="G508">
            <v>0</v>
          </cell>
          <cell r="H508">
            <v>0</v>
          </cell>
          <cell r="I508">
            <v>0</v>
          </cell>
        </row>
        <row r="509">
          <cell r="D509" t="str">
            <v>AMERICAS SOUTH ADJ-OTHER EARNINGS EVENTS OPEX, NOMINAL, M$</v>
          </cell>
          <cell r="E509">
            <v>0</v>
          </cell>
          <cell r="F509">
            <v>0</v>
          </cell>
          <cell r="G509">
            <v>0</v>
          </cell>
          <cell r="H509">
            <v>0</v>
          </cell>
          <cell r="I509">
            <v>0</v>
          </cell>
        </row>
        <row r="510">
          <cell r="D510" t="str">
            <v>IOL-SEGMENT EARNINGS, M$</v>
          </cell>
          <cell r="E510">
            <v>7</v>
          </cell>
          <cell r="F510">
            <v>0.49814675905821765</v>
          </cell>
          <cell r="G510">
            <v>0.5373737667533619</v>
          </cell>
          <cell r="H510">
            <v>-5.3298342826323675E-3</v>
          </cell>
          <cell r="I510">
            <v>0.45646255959691506</v>
          </cell>
        </row>
        <row r="511">
          <cell r="D511" t="str">
            <v>IOL-OPERATING EARNINGS, M$</v>
          </cell>
          <cell r="E511">
            <v>7</v>
          </cell>
          <cell r="F511">
            <v>0.49814675905821765</v>
          </cell>
          <cell r="G511">
            <v>0.5373737667533619</v>
          </cell>
          <cell r="H511">
            <v>-5.3298342826323675E-3</v>
          </cell>
          <cell r="I511">
            <v>0.45646255959691506</v>
          </cell>
        </row>
        <row r="512">
          <cell r="D512" t="str">
            <v>IOL-LIFO EARNINGS, M$</v>
          </cell>
          <cell r="E512">
            <v>0</v>
          </cell>
          <cell r="F512">
            <v>0</v>
          </cell>
          <cell r="G512">
            <v>0</v>
          </cell>
          <cell r="H512">
            <v>0</v>
          </cell>
          <cell r="I512">
            <v>0</v>
          </cell>
        </row>
        <row r="513">
          <cell r="D513" t="str">
            <v>IOL-OTHER EARNINGS EVENTS, M$</v>
          </cell>
          <cell r="E513">
            <v>0</v>
          </cell>
          <cell r="F513">
            <v>0</v>
          </cell>
          <cell r="G513">
            <v>0</v>
          </cell>
          <cell r="H513">
            <v>0</v>
          </cell>
          <cell r="I513">
            <v>0</v>
          </cell>
        </row>
        <row r="514">
          <cell r="D514" t="str">
            <v>IOL-SEGMENT EARNINGS ADJUSTMENTS, M$</v>
          </cell>
          <cell r="E514">
            <v>0</v>
          </cell>
          <cell r="F514">
            <v>0</v>
          </cell>
          <cell r="G514">
            <v>0</v>
          </cell>
          <cell r="H514">
            <v>0</v>
          </cell>
          <cell r="I514">
            <v>0</v>
          </cell>
        </row>
        <row r="515">
          <cell r="D515" t="str">
            <v>IOL-MINORITY SHARE EARNINGS, M$</v>
          </cell>
          <cell r="E515">
            <v>3.1</v>
          </cell>
          <cell r="F515">
            <v>0.2</v>
          </cell>
          <cell r="G515">
            <v>0.3</v>
          </cell>
          <cell r="H515">
            <v>0</v>
          </cell>
          <cell r="I515">
            <v>0.2</v>
          </cell>
        </row>
        <row r="516">
          <cell r="D516" t="str">
            <v>IOL-CAPITAL EMPLOYED - AVG, M$</v>
          </cell>
          <cell r="E516">
            <v>31.901499999999999</v>
          </cell>
          <cell r="F516">
            <v>0</v>
          </cell>
          <cell r="G516">
            <v>1.325</v>
          </cell>
          <cell r="H516">
            <v>1.325</v>
          </cell>
          <cell r="I516">
            <v>2</v>
          </cell>
        </row>
        <row r="517">
          <cell r="D517" t="str">
            <v>IOL-CAPITAL EMPLOYED - YE, M$</v>
          </cell>
          <cell r="E517">
            <v>29.5</v>
          </cell>
          <cell r="F517">
            <v>0</v>
          </cell>
          <cell r="G517">
            <v>2.65</v>
          </cell>
          <cell r="H517">
            <v>2.65</v>
          </cell>
          <cell r="I517">
            <v>4</v>
          </cell>
        </row>
        <row r="518">
          <cell r="D518" t="str">
            <v>IOL-CASH &amp; MARKETABLE SEC, M$</v>
          </cell>
          <cell r="E518">
            <v>0</v>
          </cell>
          <cell r="F518">
            <v>0</v>
          </cell>
          <cell r="G518">
            <v>0</v>
          </cell>
          <cell r="H518">
            <v>0</v>
          </cell>
          <cell r="I518">
            <v>0</v>
          </cell>
        </row>
        <row r="519">
          <cell r="D519" t="str">
            <v>IOL-DEPRECIATION, M$</v>
          </cell>
          <cell r="E519">
            <v>0</v>
          </cell>
          <cell r="F519">
            <v>0</v>
          </cell>
          <cell r="G519">
            <v>0</v>
          </cell>
          <cell r="H519">
            <v>0</v>
          </cell>
          <cell r="I519">
            <v>0</v>
          </cell>
        </row>
        <row r="520">
          <cell r="D520" t="str">
            <v>IOL-MEMO: EAFE CHANGE, CAP EMP, M$</v>
          </cell>
          <cell r="E520">
            <v>0.4</v>
          </cell>
          <cell r="F520">
            <v>0</v>
          </cell>
          <cell r="G520">
            <v>0</v>
          </cell>
          <cell r="H520">
            <v>0.1</v>
          </cell>
          <cell r="I520">
            <v>0</v>
          </cell>
        </row>
        <row r="521">
          <cell r="D521" t="str">
            <v>IOL-OPERATING WORKING CAPITAL, M$</v>
          </cell>
          <cell r="E521">
            <v>7</v>
          </cell>
          <cell r="F521">
            <v>0</v>
          </cell>
          <cell r="G521">
            <v>3.5</v>
          </cell>
          <cell r="H521">
            <v>3.5</v>
          </cell>
          <cell r="I521">
            <v>5.7</v>
          </cell>
        </row>
        <row r="522">
          <cell r="D522" t="str">
            <v>IOL-OTHER CAPITAL EMPLOYED, M$</v>
          </cell>
          <cell r="E522">
            <v>-9.6</v>
          </cell>
          <cell r="F522">
            <v>0</v>
          </cell>
          <cell r="G522">
            <v>0.3</v>
          </cell>
          <cell r="H522">
            <v>0.3</v>
          </cell>
          <cell r="I522">
            <v>0</v>
          </cell>
        </row>
        <row r="523">
          <cell r="D523" t="str">
            <v>IOL-OTHER OPERATING WORKING CAPITAL, M$</v>
          </cell>
          <cell r="E523">
            <v>-10.199999999999999</v>
          </cell>
          <cell r="F523">
            <v>0</v>
          </cell>
          <cell r="G523">
            <v>3.5</v>
          </cell>
          <cell r="H523">
            <v>3.5</v>
          </cell>
          <cell r="I523">
            <v>5.7</v>
          </cell>
        </row>
        <row r="524">
          <cell r="D524" t="str">
            <v>IOL-PROP, PLANT, &amp; EQUIP - NET AVG, M$</v>
          </cell>
          <cell r="E524">
            <v>45.475499999999997</v>
          </cell>
          <cell r="F524">
            <v>0</v>
          </cell>
          <cell r="G524">
            <v>0</v>
          </cell>
          <cell r="H524">
            <v>0</v>
          </cell>
          <cell r="I524">
            <v>0</v>
          </cell>
        </row>
        <row r="525">
          <cell r="D525" t="str">
            <v>IOL-PROP, PLANT, &amp; EQUIP - NET YE, M$</v>
          </cell>
          <cell r="E525">
            <v>45.1</v>
          </cell>
          <cell r="F525">
            <v>0</v>
          </cell>
          <cell r="G525">
            <v>0</v>
          </cell>
          <cell r="H525">
            <v>0</v>
          </cell>
          <cell r="I525">
            <v>0</v>
          </cell>
        </row>
        <row r="526">
          <cell r="D526" t="str">
            <v>IOL-MINORITY SHARE OF CAP EMP, M$</v>
          </cell>
          <cell r="E526">
            <v>13</v>
          </cell>
          <cell r="F526">
            <v>0</v>
          </cell>
          <cell r="G526">
            <v>1.1499999999999999</v>
          </cell>
          <cell r="H526">
            <v>1.1499999999999999</v>
          </cell>
          <cell r="I526">
            <v>1.7</v>
          </cell>
        </row>
        <row r="527">
          <cell r="D527" t="str">
            <v>IOL-TOTAL OPEX, NOMINAL, M$</v>
          </cell>
          <cell r="E527">
            <v>75.709369762531338</v>
          </cell>
          <cell r="F527">
            <v>1.9211753945106029</v>
          </cell>
          <cell r="G527">
            <v>0.65638143666815252</v>
          </cell>
          <cell r="H527">
            <v>3.3398315551168594</v>
          </cell>
          <cell r="I527">
            <v>5.4077506966821627</v>
          </cell>
        </row>
        <row r="528">
          <cell r="D528" t="str">
            <v>IOL-TOTAL OPEX, US$ DENOM, M$</v>
          </cell>
          <cell r="E528">
            <v>75.738311818123933</v>
          </cell>
          <cell r="F528">
            <v>1.9072818900846971</v>
          </cell>
          <cell r="G528">
            <v>0</v>
          </cell>
          <cell r="H528">
            <v>0</v>
          </cell>
          <cell r="I528">
            <v>0</v>
          </cell>
        </row>
        <row r="529">
          <cell r="D529" t="str">
            <v>IOL-CASH OPEX, FX-ADJ, M$</v>
          </cell>
          <cell r="E529">
            <v>75.757950493823444</v>
          </cell>
          <cell r="F529">
            <v>1.9212671272641841</v>
          </cell>
          <cell r="G529">
            <v>0.66071523717948699</v>
          </cell>
          <cell r="H529">
            <v>3.3618830070512846</v>
          </cell>
          <cell r="I529">
            <v>5.4434557173076916</v>
          </cell>
        </row>
        <row r="530">
          <cell r="D530" t="str">
            <v>IOL-CASH OPEX, NOMINAL, M$</v>
          </cell>
          <cell r="E530">
            <v>75.709369762531338</v>
          </cell>
          <cell r="F530">
            <v>1.9211753945106029</v>
          </cell>
          <cell r="G530">
            <v>0.65638143666815252</v>
          </cell>
          <cell r="H530">
            <v>3.3398315551168594</v>
          </cell>
          <cell r="I530">
            <v>5.4077506966821627</v>
          </cell>
        </row>
        <row r="531">
          <cell r="D531" t="str">
            <v>IOL-CASH OPEX, US$ DENOM, M$</v>
          </cell>
          <cell r="E531">
            <v>68.351511430911287</v>
          </cell>
          <cell r="F531">
            <v>1.9072818900846971</v>
          </cell>
          <cell r="G531">
            <v>0</v>
          </cell>
          <cell r="H531">
            <v>0</v>
          </cell>
          <cell r="I531">
            <v>0</v>
          </cell>
        </row>
        <row r="532">
          <cell r="D532" t="str">
            <v>IOL-OTHER EARNINGS EVENTS OPEX, US$ DENOM, M$</v>
          </cell>
          <cell r="E532">
            <v>0</v>
          </cell>
          <cell r="F532">
            <v>0</v>
          </cell>
          <cell r="G532">
            <v>0</v>
          </cell>
          <cell r="H532">
            <v>0</v>
          </cell>
          <cell r="I532">
            <v>0</v>
          </cell>
        </row>
        <row r="533">
          <cell r="D533" t="str">
            <v>IOL-OTHER EARNINGS EVENTS OPEX, NOMINAL, M$</v>
          </cell>
          <cell r="E533">
            <v>0</v>
          </cell>
          <cell r="F533">
            <v>0</v>
          </cell>
          <cell r="G533">
            <v>0</v>
          </cell>
          <cell r="H533">
            <v>0</v>
          </cell>
          <cell r="I533">
            <v>0</v>
          </cell>
        </row>
        <row r="534">
          <cell r="D534" t="str">
            <v>TRADER - IOL-SEGMENT EARNINGS, M$</v>
          </cell>
          <cell r="E534">
            <v>0</v>
          </cell>
          <cell r="F534">
            <v>0</v>
          </cell>
          <cell r="G534">
            <v>0</v>
          </cell>
          <cell r="H534">
            <v>0</v>
          </cell>
          <cell r="I534">
            <v>0</v>
          </cell>
        </row>
        <row r="535">
          <cell r="D535" t="str">
            <v>TRADER - IOL-OPERATING EARNINGS, M$</v>
          </cell>
          <cell r="E535">
            <v>0</v>
          </cell>
          <cell r="F535">
            <v>0</v>
          </cell>
          <cell r="G535">
            <v>0</v>
          </cell>
          <cell r="H535">
            <v>0</v>
          </cell>
          <cell r="I535">
            <v>0</v>
          </cell>
        </row>
        <row r="536">
          <cell r="D536" t="str">
            <v>TRADER - IOL-LIFO EARNINGS, M$</v>
          </cell>
          <cell r="E536">
            <v>0</v>
          </cell>
          <cell r="F536">
            <v>0</v>
          </cell>
          <cell r="G536">
            <v>0</v>
          </cell>
          <cell r="H536">
            <v>0</v>
          </cell>
          <cell r="I536">
            <v>0</v>
          </cell>
        </row>
        <row r="537">
          <cell r="D537" t="str">
            <v>TRADER - IOL-OTHER EARNINGS EVENTS, M$</v>
          </cell>
          <cell r="E537">
            <v>0</v>
          </cell>
          <cell r="F537">
            <v>0</v>
          </cell>
          <cell r="G537">
            <v>0</v>
          </cell>
          <cell r="H537">
            <v>0</v>
          </cell>
          <cell r="I537">
            <v>0</v>
          </cell>
        </row>
        <row r="538">
          <cell r="D538" t="str">
            <v>TRADER - IOL-SEGMENT EARNINGS ADJUSTMENTS, M$</v>
          </cell>
          <cell r="E538">
            <v>0</v>
          </cell>
          <cell r="F538">
            <v>0</v>
          </cell>
          <cell r="G538">
            <v>0</v>
          </cell>
          <cell r="H538">
            <v>0</v>
          </cell>
          <cell r="I538">
            <v>0</v>
          </cell>
        </row>
        <row r="539">
          <cell r="D539" t="str">
            <v>TRADER - IOL-MINORITY SHARE EARNINGS, M$</v>
          </cell>
          <cell r="E539">
            <v>0</v>
          </cell>
          <cell r="F539">
            <v>0</v>
          </cell>
          <cell r="G539">
            <v>0</v>
          </cell>
          <cell r="H539">
            <v>0</v>
          </cell>
          <cell r="I539">
            <v>0</v>
          </cell>
        </row>
        <row r="540">
          <cell r="D540" t="str">
            <v>TRADER - IOL-CAPITAL EMPLOYED - AVG, M$</v>
          </cell>
          <cell r="E540">
            <v>0</v>
          </cell>
          <cell r="F540">
            <v>0</v>
          </cell>
          <cell r="G540">
            <v>0</v>
          </cell>
          <cell r="H540">
            <v>0</v>
          </cell>
          <cell r="I540">
            <v>0</v>
          </cell>
        </row>
        <row r="541">
          <cell r="D541" t="str">
            <v>TRADER - IOL-CAPITAL EMPLOYED - YE, M$</v>
          </cell>
          <cell r="E541">
            <v>0</v>
          </cell>
          <cell r="F541">
            <v>0</v>
          </cell>
          <cell r="G541">
            <v>0</v>
          </cell>
          <cell r="H541">
            <v>0</v>
          </cell>
          <cell r="I541">
            <v>0</v>
          </cell>
        </row>
        <row r="542">
          <cell r="D542" t="str">
            <v>TRADER - IOL-CASH &amp; MARKETABLE SEC, M$</v>
          </cell>
          <cell r="E542">
            <v>0</v>
          </cell>
          <cell r="F542">
            <v>0</v>
          </cell>
          <cell r="G542">
            <v>0</v>
          </cell>
          <cell r="H542">
            <v>0</v>
          </cell>
          <cell r="I542">
            <v>0</v>
          </cell>
        </row>
        <row r="543">
          <cell r="D543" t="str">
            <v>TRADER - IOL-DEPRECIATION, M$</v>
          </cell>
          <cell r="E543">
            <v>0</v>
          </cell>
          <cell r="F543">
            <v>0</v>
          </cell>
          <cell r="G543">
            <v>0</v>
          </cell>
          <cell r="H543">
            <v>0</v>
          </cell>
          <cell r="I543">
            <v>0</v>
          </cell>
        </row>
        <row r="544">
          <cell r="D544" t="str">
            <v>TRADER - IOL-MEMO: EAFE CHANGE, CAP EMP, M$</v>
          </cell>
          <cell r="E544">
            <v>0</v>
          </cell>
          <cell r="F544">
            <v>0</v>
          </cell>
          <cell r="G544">
            <v>0</v>
          </cell>
          <cell r="H544">
            <v>0</v>
          </cell>
          <cell r="I544">
            <v>0</v>
          </cell>
        </row>
        <row r="545">
          <cell r="D545" t="str">
            <v>TRADER - IOL-OPERATING WORKING CAPITAL, M$</v>
          </cell>
          <cell r="E545">
            <v>0</v>
          </cell>
          <cell r="F545">
            <v>0</v>
          </cell>
          <cell r="G545">
            <v>0</v>
          </cell>
          <cell r="H545">
            <v>0</v>
          </cell>
          <cell r="I545">
            <v>0</v>
          </cell>
        </row>
        <row r="546">
          <cell r="D546" t="str">
            <v>TRADER - IOL-OTHER CAPITAL EMPLOYED, M$</v>
          </cell>
          <cell r="E546">
            <v>0</v>
          </cell>
          <cell r="F546">
            <v>0</v>
          </cell>
          <cell r="G546">
            <v>0</v>
          </cell>
          <cell r="H546">
            <v>0</v>
          </cell>
          <cell r="I546">
            <v>0</v>
          </cell>
        </row>
        <row r="547">
          <cell r="D547" t="str">
            <v>TRADER - IOL-OTHER OPERATING WORKING CAPITAL, M$</v>
          </cell>
          <cell r="E547">
            <v>0</v>
          </cell>
          <cell r="F547">
            <v>0</v>
          </cell>
          <cell r="G547">
            <v>0</v>
          </cell>
          <cell r="H547">
            <v>0</v>
          </cell>
          <cell r="I547">
            <v>0</v>
          </cell>
        </row>
        <row r="548">
          <cell r="D548" t="str">
            <v>TRADER - IOL-PROP, PLANT, &amp; EQUIP - NET AVG, M$</v>
          </cell>
          <cell r="E548">
            <v>0</v>
          </cell>
          <cell r="F548">
            <v>0</v>
          </cell>
          <cell r="G548">
            <v>0</v>
          </cell>
          <cell r="H548">
            <v>0</v>
          </cell>
          <cell r="I548">
            <v>0</v>
          </cell>
        </row>
        <row r="549">
          <cell r="D549" t="str">
            <v>TRADER - IOL-PROP, PLANT, &amp; EQUIP - NET YE, M$</v>
          </cell>
          <cell r="E549">
            <v>0</v>
          </cell>
          <cell r="F549">
            <v>0</v>
          </cell>
          <cell r="G549">
            <v>0</v>
          </cell>
          <cell r="H549">
            <v>0</v>
          </cell>
          <cell r="I549">
            <v>0</v>
          </cell>
        </row>
        <row r="550">
          <cell r="D550" t="str">
            <v>TRADER - IOL-MINORITY SHARE OF CAP EMP, M$</v>
          </cell>
          <cell r="E550">
            <v>0</v>
          </cell>
          <cell r="F550">
            <v>0</v>
          </cell>
          <cell r="G550">
            <v>0</v>
          </cell>
          <cell r="H550">
            <v>0</v>
          </cell>
          <cell r="I550">
            <v>0</v>
          </cell>
        </row>
        <row r="551">
          <cell r="D551" t="str">
            <v>TRADER - IOL-TOTAL OPEX, NOMINAL, M$</v>
          </cell>
          <cell r="E551">
            <v>0</v>
          </cell>
          <cell r="F551">
            <v>0</v>
          </cell>
          <cell r="G551">
            <v>0</v>
          </cell>
          <cell r="H551">
            <v>0</v>
          </cell>
          <cell r="I551">
            <v>0</v>
          </cell>
        </row>
        <row r="552">
          <cell r="D552" t="str">
            <v>TRADER - IOL-TOTAL OPEX, US$ DENOM, M$</v>
          </cell>
          <cell r="E552">
            <v>0</v>
          </cell>
          <cell r="F552">
            <v>0</v>
          </cell>
          <cell r="G552">
            <v>0</v>
          </cell>
          <cell r="H552">
            <v>0</v>
          </cell>
          <cell r="I552">
            <v>0</v>
          </cell>
        </row>
        <row r="553">
          <cell r="D553" t="str">
            <v>TRADER - IOL-CASH OPEX, FX-ADJ, M$</v>
          </cell>
          <cell r="E553">
            <v>0</v>
          </cell>
          <cell r="F553">
            <v>0</v>
          </cell>
          <cell r="G553">
            <v>0</v>
          </cell>
          <cell r="H553">
            <v>0</v>
          </cell>
          <cell r="I553">
            <v>0</v>
          </cell>
        </row>
        <row r="554">
          <cell r="D554" t="str">
            <v>TRADER - IOL-CASH OPEX, NOMINAL, M$</v>
          </cell>
          <cell r="E554">
            <v>0</v>
          </cell>
          <cell r="F554">
            <v>0</v>
          </cell>
          <cell r="G554">
            <v>0</v>
          </cell>
          <cell r="H554">
            <v>0</v>
          </cell>
          <cell r="I554">
            <v>0</v>
          </cell>
        </row>
        <row r="555">
          <cell r="D555" t="str">
            <v>TRADER - IOL-CASH OPEX, US$ DENOM, M$</v>
          </cell>
          <cell r="E555">
            <v>0</v>
          </cell>
          <cell r="F555">
            <v>0</v>
          </cell>
          <cell r="G555">
            <v>0</v>
          </cell>
          <cell r="H555">
            <v>0</v>
          </cell>
          <cell r="I555">
            <v>0</v>
          </cell>
        </row>
        <row r="556">
          <cell r="D556" t="str">
            <v>TRADER - IOL-OTHER EARNINGS EVENTS OPEX, US$ DENOM, M$</v>
          </cell>
          <cell r="E556">
            <v>0</v>
          </cell>
          <cell r="F556">
            <v>0</v>
          </cell>
          <cell r="G556">
            <v>0</v>
          </cell>
          <cell r="H556">
            <v>0</v>
          </cell>
          <cell r="I556">
            <v>0</v>
          </cell>
        </row>
        <row r="557">
          <cell r="D557" t="str">
            <v>TRADER - IOL-OTHER EARNINGS EVENTS OPEX, NOMINAL, M$</v>
          </cell>
          <cell r="E557">
            <v>0</v>
          </cell>
          <cell r="F557">
            <v>0</v>
          </cell>
          <cell r="G557">
            <v>0</v>
          </cell>
          <cell r="H557">
            <v>0</v>
          </cell>
          <cell r="I557">
            <v>0</v>
          </cell>
        </row>
        <row r="558">
          <cell r="D558" t="str">
            <v>HQ - IOL-SEGMENT EARNINGS, M$</v>
          </cell>
          <cell r="E558">
            <v>0</v>
          </cell>
          <cell r="F558">
            <v>0</v>
          </cell>
          <cell r="G558">
            <v>0</v>
          </cell>
          <cell r="H558">
            <v>0</v>
          </cell>
          <cell r="I558">
            <v>0</v>
          </cell>
        </row>
        <row r="559">
          <cell r="D559" t="str">
            <v>HQ - IOL-OPERATING EARNINGS, M$</v>
          </cell>
          <cell r="E559">
            <v>0</v>
          </cell>
          <cell r="F559">
            <v>0</v>
          </cell>
          <cell r="G559">
            <v>0</v>
          </cell>
          <cell r="H559">
            <v>0</v>
          </cell>
          <cell r="I559">
            <v>0</v>
          </cell>
        </row>
        <row r="560">
          <cell r="D560" t="str">
            <v>HQ - IOL-LIFO EARNINGS, M$</v>
          </cell>
          <cell r="E560">
            <v>0</v>
          </cell>
          <cell r="F560">
            <v>0</v>
          </cell>
          <cell r="G560">
            <v>0</v>
          </cell>
          <cell r="H560">
            <v>0</v>
          </cell>
          <cell r="I560">
            <v>0</v>
          </cell>
        </row>
        <row r="561">
          <cell r="D561" t="str">
            <v>HQ - IOL-OTHER EARNINGS EVENTS, M$</v>
          </cell>
          <cell r="E561">
            <v>0</v>
          </cell>
          <cell r="F561">
            <v>0</v>
          </cell>
          <cell r="G561">
            <v>0</v>
          </cell>
          <cell r="H561">
            <v>0</v>
          </cell>
          <cell r="I561">
            <v>0</v>
          </cell>
        </row>
        <row r="562">
          <cell r="D562" t="str">
            <v>HQ - IOL-SEGMENT EARNINGS ADJUSTMENTS, M$</v>
          </cell>
          <cell r="E562">
            <v>0</v>
          </cell>
          <cell r="F562">
            <v>0</v>
          </cell>
          <cell r="G562">
            <v>0</v>
          </cell>
          <cell r="H562">
            <v>0</v>
          </cell>
          <cell r="I562">
            <v>0</v>
          </cell>
        </row>
        <row r="563">
          <cell r="D563" t="str">
            <v>HQ - IOL-MINORITY SHARE EARNINGS, M$</v>
          </cell>
          <cell r="E563">
            <v>0</v>
          </cell>
          <cell r="F563">
            <v>0</v>
          </cell>
          <cell r="G563">
            <v>0</v>
          </cell>
          <cell r="H563">
            <v>0</v>
          </cell>
          <cell r="I563">
            <v>0</v>
          </cell>
        </row>
        <row r="564">
          <cell r="D564" t="str">
            <v>HQ - IOL-CAPITAL EMPLOYED - AVG, M$</v>
          </cell>
          <cell r="E564">
            <v>0</v>
          </cell>
          <cell r="F564">
            <v>0</v>
          </cell>
          <cell r="G564">
            <v>0</v>
          </cell>
          <cell r="H564">
            <v>0</v>
          </cell>
          <cell r="I564">
            <v>0</v>
          </cell>
        </row>
        <row r="565">
          <cell r="D565" t="str">
            <v>HQ - IOL-CAPITAL EMPLOYED - YE, M$</v>
          </cell>
          <cell r="E565">
            <v>0</v>
          </cell>
          <cell r="F565">
            <v>0</v>
          </cell>
          <cell r="G565">
            <v>0</v>
          </cell>
          <cell r="H565">
            <v>0</v>
          </cell>
          <cell r="I565">
            <v>0</v>
          </cell>
        </row>
        <row r="566">
          <cell r="D566" t="str">
            <v>HQ - IOL-CASH &amp; MARKETABLE SEC, M$</v>
          </cell>
          <cell r="E566">
            <v>0</v>
          </cell>
          <cell r="F566">
            <v>0</v>
          </cell>
          <cell r="G566">
            <v>0</v>
          </cell>
          <cell r="H566">
            <v>0</v>
          </cell>
          <cell r="I566">
            <v>0</v>
          </cell>
        </row>
        <row r="567">
          <cell r="D567" t="str">
            <v>HQ - IOL-DEPRECIATION, M$</v>
          </cell>
          <cell r="E567">
            <v>0</v>
          </cell>
          <cell r="F567">
            <v>0</v>
          </cell>
          <cell r="G567">
            <v>0</v>
          </cell>
          <cell r="H567">
            <v>0</v>
          </cell>
          <cell r="I567">
            <v>0</v>
          </cell>
        </row>
        <row r="568">
          <cell r="D568" t="str">
            <v>HQ - IOL-MEMO: EAFE CHANGE, CAP EMP, M$</v>
          </cell>
          <cell r="E568">
            <v>0</v>
          </cell>
          <cell r="F568">
            <v>0</v>
          </cell>
          <cell r="G568">
            <v>0</v>
          </cell>
          <cell r="H568">
            <v>0</v>
          </cell>
          <cell r="I568">
            <v>0</v>
          </cell>
        </row>
        <row r="569">
          <cell r="D569" t="str">
            <v>HQ - IOL-OPERATING WORKING CAPITAL, M$</v>
          </cell>
          <cell r="E569">
            <v>0</v>
          </cell>
          <cell r="F569">
            <v>0</v>
          </cell>
          <cell r="G569">
            <v>0</v>
          </cell>
          <cell r="H569">
            <v>0</v>
          </cell>
          <cell r="I569">
            <v>0</v>
          </cell>
        </row>
        <row r="570">
          <cell r="D570" t="str">
            <v>HQ - IOL-OTHER CAPITAL EMPLOYED, M$</v>
          </cell>
          <cell r="E570">
            <v>0</v>
          </cell>
          <cell r="F570">
            <v>0</v>
          </cell>
          <cell r="G570">
            <v>0</v>
          </cell>
          <cell r="H570">
            <v>0</v>
          </cell>
          <cell r="I570">
            <v>0</v>
          </cell>
        </row>
        <row r="571">
          <cell r="D571" t="str">
            <v>HQ - IOL-OTHER OPERATING WORKING CAPITAL, M$</v>
          </cell>
          <cell r="E571">
            <v>0</v>
          </cell>
          <cell r="F571">
            <v>0</v>
          </cell>
          <cell r="G571">
            <v>0</v>
          </cell>
          <cell r="H571">
            <v>0</v>
          </cell>
          <cell r="I571">
            <v>0</v>
          </cell>
        </row>
        <row r="572">
          <cell r="D572" t="str">
            <v>HQ - IOL-PROP, PLANT, &amp; EQUIP - NET AVG, M$</v>
          </cell>
          <cell r="E572">
            <v>0</v>
          </cell>
          <cell r="F572">
            <v>0</v>
          </cell>
          <cell r="G572">
            <v>0</v>
          </cell>
          <cell r="H572">
            <v>0</v>
          </cell>
          <cell r="I572">
            <v>0</v>
          </cell>
        </row>
        <row r="573">
          <cell r="D573" t="str">
            <v>HQ - IOL-PROP, PLANT, &amp; EQUIP - NET YE, M$</v>
          </cell>
          <cell r="E573">
            <v>0</v>
          </cell>
          <cell r="F573">
            <v>0</v>
          </cell>
          <cell r="G573">
            <v>0</v>
          </cell>
          <cell r="H573">
            <v>0</v>
          </cell>
          <cell r="I573">
            <v>0</v>
          </cell>
        </row>
        <row r="574">
          <cell r="D574" t="str">
            <v>HQ - IOL-MINORITY SHARE OF CAP EMP, M$</v>
          </cell>
          <cell r="E574">
            <v>0</v>
          </cell>
          <cell r="F574">
            <v>0</v>
          </cell>
          <cell r="G574">
            <v>0</v>
          </cell>
          <cell r="H574">
            <v>0</v>
          </cell>
          <cell r="I574">
            <v>0</v>
          </cell>
        </row>
        <row r="575">
          <cell r="D575" t="str">
            <v>HQ - IOL-TOTAL OPEX, NOMINAL, M$</v>
          </cell>
          <cell r="E575">
            <v>0</v>
          </cell>
          <cell r="F575">
            <v>0</v>
          </cell>
          <cell r="G575">
            <v>0</v>
          </cell>
          <cell r="H575">
            <v>0</v>
          </cell>
          <cell r="I575">
            <v>0</v>
          </cell>
        </row>
        <row r="576">
          <cell r="D576" t="str">
            <v>HQ - IOL-TOTAL OPEX, US$ DENOM, M$</v>
          </cell>
          <cell r="E576">
            <v>0</v>
          </cell>
          <cell r="F576">
            <v>0</v>
          </cell>
          <cell r="G576">
            <v>0</v>
          </cell>
          <cell r="H576">
            <v>0</v>
          </cell>
          <cell r="I576">
            <v>0</v>
          </cell>
        </row>
        <row r="577">
          <cell r="D577" t="str">
            <v>HQ - IOL-CASH OPEX, FX-ADJ, M$</v>
          </cell>
          <cell r="E577">
            <v>0</v>
          </cell>
          <cell r="F577">
            <v>0</v>
          </cell>
          <cell r="G577">
            <v>0</v>
          </cell>
          <cell r="H577">
            <v>0</v>
          </cell>
          <cell r="I577">
            <v>0</v>
          </cell>
        </row>
        <row r="578">
          <cell r="D578" t="str">
            <v>HQ - IOL-CASH OPEX, NOMINAL, M$</v>
          </cell>
          <cell r="E578">
            <v>0</v>
          </cell>
          <cell r="F578">
            <v>0</v>
          </cell>
          <cell r="G578">
            <v>0</v>
          </cell>
          <cell r="H578">
            <v>0</v>
          </cell>
          <cell r="I578">
            <v>0</v>
          </cell>
        </row>
        <row r="579">
          <cell r="D579" t="str">
            <v>HQ - IOL-CASH OPEX, US$ DENOM, M$</v>
          </cell>
          <cell r="E579">
            <v>0</v>
          </cell>
          <cell r="F579">
            <v>0</v>
          </cell>
          <cell r="G579">
            <v>0</v>
          </cell>
          <cell r="H579">
            <v>0</v>
          </cell>
          <cell r="I579">
            <v>0</v>
          </cell>
        </row>
        <row r="580">
          <cell r="D580" t="str">
            <v>HQ - IOL-OTHER EARNINGS EVENTS OPEX, US$ DENOM, M$</v>
          </cell>
          <cell r="E580">
            <v>0</v>
          </cell>
          <cell r="F580">
            <v>0</v>
          </cell>
          <cell r="G580">
            <v>0</v>
          </cell>
          <cell r="H580">
            <v>0</v>
          </cell>
          <cell r="I580">
            <v>0</v>
          </cell>
        </row>
        <row r="581">
          <cell r="D581" t="str">
            <v>HQ - IOL-OTHER EARNINGS EVENTS OPEX, NOMINAL, M$</v>
          </cell>
          <cell r="E581">
            <v>0</v>
          </cell>
          <cell r="F581">
            <v>0</v>
          </cell>
          <cell r="G581">
            <v>0</v>
          </cell>
          <cell r="H581">
            <v>0</v>
          </cell>
          <cell r="I581">
            <v>0</v>
          </cell>
        </row>
        <row r="582">
          <cell r="D582" t="str">
            <v>IOL ADJ-SEGMENT EARNINGS, M$</v>
          </cell>
          <cell r="E582">
            <v>0</v>
          </cell>
          <cell r="F582">
            <v>0</v>
          </cell>
          <cell r="G582">
            <v>0</v>
          </cell>
          <cell r="H582">
            <v>0</v>
          </cell>
          <cell r="I582">
            <v>0</v>
          </cell>
        </row>
        <row r="583">
          <cell r="D583" t="str">
            <v>IOL ADJ-OPERATING EARNINGS, M$</v>
          </cell>
          <cell r="E583">
            <v>0</v>
          </cell>
          <cell r="F583">
            <v>0</v>
          </cell>
          <cell r="G583">
            <v>0</v>
          </cell>
          <cell r="H583">
            <v>0</v>
          </cell>
          <cell r="I583">
            <v>0</v>
          </cell>
        </row>
        <row r="584">
          <cell r="D584" t="str">
            <v>IOL ADJ-LIFO EARNINGS, M$</v>
          </cell>
          <cell r="E584">
            <v>0</v>
          </cell>
          <cell r="F584">
            <v>0</v>
          </cell>
          <cell r="G584">
            <v>0</v>
          </cell>
          <cell r="H584">
            <v>0</v>
          </cell>
          <cell r="I584">
            <v>0</v>
          </cell>
        </row>
        <row r="585">
          <cell r="D585" t="str">
            <v>IOL ADJ-OTHER EARNINGS EVENTS, M$</v>
          </cell>
          <cell r="E585">
            <v>0</v>
          </cell>
          <cell r="F585">
            <v>0</v>
          </cell>
          <cell r="G585">
            <v>0</v>
          </cell>
          <cell r="H585">
            <v>0</v>
          </cell>
          <cell r="I585">
            <v>0</v>
          </cell>
        </row>
        <row r="586">
          <cell r="D586" t="str">
            <v>IOL ADJ-SEGMENT EARNINGS ADJUSTMENTS, M$</v>
          </cell>
          <cell r="E586">
            <v>0</v>
          </cell>
          <cell r="F586">
            <v>0</v>
          </cell>
          <cell r="G586">
            <v>0</v>
          </cell>
          <cell r="H586">
            <v>0</v>
          </cell>
          <cell r="I586">
            <v>0</v>
          </cell>
        </row>
        <row r="587">
          <cell r="D587" t="str">
            <v>IOL ADJ-MINORITY SHARE EARNINGS, M$</v>
          </cell>
          <cell r="E587">
            <v>0</v>
          </cell>
          <cell r="F587">
            <v>0</v>
          </cell>
          <cell r="G587">
            <v>0</v>
          </cell>
          <cell r="H587">
            <v>0</v>
          </cell>
          <cell r="I587">
            <v>0</v>
          </cell>
        </row>
        <row r="588">
          <cell r="D588" t="str">
            <v>IOL ADJ-CAPITAL EMPLOYED - AVG, M$</v>
          </cell>
          <cell r="E588">
            <v>0</v>
          </cell>
          <cell r="F588">
            <v>0</v>
          </cell>
          <cell r="G588">
            <v>0</v>
          </cell>
          <cell r="H588">
            <v>0</v>
          </cell>
          <cell r="I588">
            <v>0</v>
          </cell>
        </row>
        <row r="589">
          <cell r="D589" t="str">
            <v>IOL ADJ-CAPITAL EMPLOYED - YE, M$</v>
          </cell>
          <cell r="E589">
            <v>0</v>
          </cell>
          <cell r="F589">
            <v>0</v>
          </cell>
          <cell r="G589">
            <v>0</v>
          </cell>
          <cell r="H589">
            <v>0</v>
          </cell>
          <cell r="I589">
            <v>0</v>
          </cell>
        </row>
        <row r="590">
          <cell r="D590" t="str">
            <v>IOL ADJ-CASH &amp; MARKETABLE SEC, M$</v>
          </cell>
          <cell r="E590">
            <v>0</v>
          </cell>
          <cell r="F590">
            <v>0</v>
          </cell>
          <cell r="G590">
            <v>0</v>
          </cell>
          <cell r="H590">
            <v>0</v>
          </cell>
          <cell r="I590">
            <v>0</v>
          </cell>
        </row>
        <row r="591">
          <cell r="D591" t="str">
            <v>IOL ADJ-DEPRECIATION, M$</v>
          </cell>
          <cell r="E591">
            <v>0</v>
          </cell>
          <cell r="F591">
            <v>0</v>
          </cell>
          <cell r="G591">
            <v>0</v>
          </cell>
          <cell r="H591">
            <v>0</v>
          </cell>
          <cell r="I591">
            <v>0</v>
          </cell>
        </row>
        <row r="592">
          <cell r="D592" t="str">
            <v>IOL ADJ-MEMO: EAFE CHANGE, CAP EMP, M$</v>
          </cell>
          <cell r="E592">
            <v>0</v>
          </cell>
          <cell r="F592">
            <v>0</v>
          </cell>
          <cell r="G592">
            <v>0</v>
          </cell>
          <cell r="H592">
            <v>0</v>
          </cell>
          <cell r="I592">
            <v>0</v>
          </cell>
        </row>
        <row r="593">
          <cell r="D593" t="str">
            <v>IOL ADJ-OPERATING WORKING CAPITAL, M$</v>
          </cell>
          <cell r="E593">
            <v>0</v>
          </cell>
          <cell r="F593">
            <v>0</v>
          </cell>
          <cell r="G593">
            <v>0</v>
          </cell>
          <cell r="H593">
            <v>0</v>
          </cell>
          <cell r="I593">
            <v>0</v>
          </cell>
        </row>
        <row r="594">
          <cell r="D594" t="str">
            <v>IOL ADJ-OTHER CAPITAL EMPLOYED, M$</v>
          </cell>
          <cell r="E594">
            <v>0</v>
          </cell>
          <cell r="F594">
            <v>0</v>
          </cell>
          <cell r="G594">
            <v>0</v>
          </cell>
          <cell r="H594">
            <v>0</v>
          </cell>
          <cell r="I594">
            <v>0</v>
          </cell>
        </row>
        <row r="595">
          <cell r="D595" t="str">
            <v>IOL ADJ-OTHER OPERATING WORKING CAPITAL, M$</v>
          </cell>
          <cell r="E595">
            <v>0</v>
          </cell>
          <cell r="F595">
            <v>0</v>
          </cell>
          <cell r="G595">
            <v>0</v>
          </cell>
          <cell r="H595">
            <v>0</v>
          </cell>
          <cell r="I595">
            <v>0</v>
          </cell>
        </row>
        <row r="596">
          <cell r="D596" t="str">
            <v>IOL ADJ-PROP, PLANT, &amp; EQUIP - NET AVG, M$</v>
          </cell>
          <cell r="E596">
            <v>0</v>
          </cell>
          <cell r="F596">
            <v>0</v>
          </cell>
          <cell r="G596">
            <v>0</v>
          </cell>
          <cell r="H596">
            <v>0</v>
          </cell>
          <cell r="I596">
            <v>0</v>
          </cell>
        </row>
        <row r="597">
          <cell r="D597" t="str">
            <v>IOL ADJ-PROP, PLANT, &amp; EQUIP - NET YE, M$</v>
          </cell>
          <cell r="E597">
            <v>0</v>
          </cell>
          <cell r="F597">
            <v>0</v>
          </cell>
          <cell r="G597">
            <v>0</v>
          </cell>
          <cell r="H597">
            <v>0</v>
          </cell>
          <cell r="I597">
            <v>0</v>
          </cell>
        </row>
        <row r="598">
          <cell r="D598" t="str">
            <v>IOL ADJ-MINORITY SHARE OF CAP EMP, M$</v>
          </cell>
          <cell r="E598">
            <v>0</v>
          </cell>
          <cell r="F598">
            <v>0</v>
          </cell>
          <cell r="G598">
            <v>0</v>
          </cell>
          <cell r="H598">
            <v>0</v>
          </cell>
          <cell r="I598">
            <v>0</v>
          </cell>
        </row>
        <row r="599">
          <cell r="D599" t="str">
            <v>IOL ADJ-TOTAL OPEX, NOMINAL, M$</v>
          </cell>
          <cell r="E599">
            <v>0</v>
          </cell>
          <cell r="F599">
            <v>0</v>
          </cell>
          <cell r="G599">
            <v>0</v>
          </cell>
          <cell r="H599">
            <v>0</v>
          </cell>
          <cell r="I599">
            <v>0</v>
          </cell>
        </row>
        <row r="600">
          <cell r="D600" t="str">
            <v>IOL ADJ-TOTAL OPEX, US$ DENOM, M$</v>
          </cell>
          <cell r="E600">
            <v>0</v>
          </cell>
          <cell r="F600">
            <v>0</v>
          </cell>
          <cell r="G600">
            <v>0</v>
          </cell>
          <cell r="H600">
            <v>0</v>
          </cell>
          <cell r="I600">
            <v>0</v>
          </cell>
        </row>
        <row r="601">
          <cell r="D601" t="str">
            <v>IOL ADJ-CASH OPEX, FX-ADJ, M$</v>
          </cell>
          <cell r="E601">
            <v>0</v>
          </cell>
          <cell r="F601">
            <v>0</v>
          </cell>
          <cell r="G601">
            <v>0</v>
          </cell>
          <cell r="H601">
            <v>0</v>
          </cell>
          <cell r="I601">
            <v>0</v>
          </cell>
        </row>
        <row r="602">
          <cell r="D602" t="str">
            <v>IOL ADJ-CASH OPEX, NOMINAL, M$</v>
          </cell>
          <cell r="E602">
            <v>0</v>
          </cell>
          <cell r="F602">
            <v>0</v>
          </cell>
          <cell r="G602">
            <v>0</v>
          </cell>
          <cell r="H602">
            <v>0</v>
          </cell>
          <cell r="I602">
            <v>0</v>
          </cell>
        </row>
        <row r="603">
          <cell r="D603" t="str">
            <v>IOL ADJ-CASH OPEX, US$ DENOM, M$</v>
          </cell>
          <cell r="E603">
            <v>0</v>
          </cell>
          <cell r="F603">
            <v>0</v>
          </cell>
          <cell r="G603">
            <v>0</v>
          </cell>
          <cell r="H603">
            <v>0</v>
          </cell>
          <cell r="I603">
            <v>0</v>
          </cell>
        </row>
        <row r="604">
          <cell r="D604" t="str">
            <v>IOL ADJ-OTHER EARNINGS EVENTS OPEX, US$ DENOM, M$</v>
          </cell>
          <cell r="E604">
            <v>0</v>
          </cell>
          <cell r="F604">
            <v>0</v>
          </cell>
          <cell r="G604">
            <v>0</v>
          </cell>
          <cell r="H604">
            <v>0</v>
          </cell>
          <cell r="I604">
            <v>0</v>
          </cell>
        </row>
        <row r="605">
          <cell r="D605" t="str">
            <v>IOL ADJ-OTHER EARNINGS EVENTS OPEX, NOMINAL, M$</v>
          </cell>
          <cell r="E605">
            <v>0</v>
          </cell>
          <cell r="F605">
            <v>0</v>
          </cell>
          <cell r="G605">
            <v>0</v>
          </cell>
          <cell r="H605">
            <v>0</v>
          </cell>
          <cell r="I605">
            <v>0</v>
          </cell>
        </row>
        <row r="606">
          <cell r="D606" t="str">
            <v>AUSTRIA-SEGMENT EARNINGS, M$</v>
          </cell>
          <cell r="E606">
            <v>-3.94</v>
          </cell>
          <cell r="F606">
            <v>0.4</v>
          </cell>
          <cell r="G606">
            <v>4.0000000000000001E-3</v>
          </cell>
          <cell r="H606">
            <v>0.55799999999999994</v>
          </cell>
          <cell r="I606">
            <v>1.2</v>
          </cell>
        </row>
        <row r="607">
          <cell r="D607" t="str">
            <v>AUSTRIA-OPERATING EARNINGS, M$</v>
          </cell>
          <cell r="E607">
            <v>-3.94</v>
          </cell>
          <cell r="F607">
            <v>0.4</v>
          </cell>
          <cell r="G607">
            <v>4.0000000000000001E-3</v>
          </cell>
          <cell r="H607">
            <v>-0.85</v>
          </cell>
          <cell r="I607">
            <v>1.2</v>
          </cell>
        </row>
        <row r="608">
          <cell r="D608" t="str">
            <v>AUSTRIA-LIFO EARNINGS, M$</v>
          </cell>
          <cell r="E608">
            <v>0</v>
          </cell>
          <cell r="F608">
            <v>0</v>
          </cell>
          <cell r="G608">
            <v>0</v>
          </cell>
          <cell r="H608">
            <v>0</v>
          </cell>
          <cell r="I608">
            <v>0</v>
          </cell>
        </row>
        <row r="609">
          <cell r="D609" t="str">
            <v>AUSTRIA-OTHER EARNINGS EVENTS, M$</v>
          </cell>
          <cell r="E609">
            <v>0</v>
          </cell>
          <cell r="F609">
            <v>0</v>
          </cell>
          <cell r="G609">
            <v>0</v>
          </cell>
          <cell r="H609">
            <v>1.4079999999999999</v>
          </cell>
          <cell r="I609">
            <v>0</v>
          </cell>
        </row>
        <row r="610">
          <cell r="D610" t="str">
            <v>AUSTRIA-SEGMENT EARNINGS ADJUSTMENTS, M$</v>
          </cell>
          <cell r="E610">
            <v>0</v>
          </cell>
          <cell r="F610">
            <v>0</v>
          </cell>
          <cell r="G610">
            <v>0</v>
          </cell>
          <cell r="H610">
            <v>0</v>
          </cell>
          <cell r="I610">
            <v>0</v>
          </cell>
        </row>
        <row r="611">
          <cell r="D611" t="str">
            <v>AUSTRIA-MINORITY SHARE EARNINGS, M$</v>
          </cell>
          <cell r="E611">
            <v>0</v>
          </cell>
          <cell r="F611">
            <v>0</v>
          </cell>
          <cell r="G611">
            <v>0</v>
          </cell>
          <cell r="H611">
            <v>0</v>
          </cell>
          <cell r="I611">
            <v>0</v>
          </cell>
        </row>
        <row r="612">
          <cell r="D612" t="str">
            <v>AUSTRIA-CAPITAL EMPLOYED - AVG, M$</v>
          </cell>
          <cell r="E612">
            <v>-2.7743549999999995</v>
          </cell>
          <cell r="F612">
            <v>-0.4</v>
          </cell>
          <cell r="G612">
            <v>0</v>
          </cell>
          <cell r="H612">
            <v>-4.25</v>
          </cell>
          <cell r="I612">
            <v>0.15</v>
          </cell>
        </row>
        <row r="613">
          <cell r="D613" t="str">
            <v>AUSTRIA-CAPITAL EMPLOYED - YE, M$</v>
          </cell>
          <cell r="E613">
            <v>-7.4</v>
          </cell>
          <cell r="F613">
            <v>-1</v>
          </cell>
          <cell r="G613">
            <v>0</v>
          </cell>
          <cell r="H613">
            <v>-5.2</v>
          </cell>
          <cell r="I613">
            <v>-0.3</v>
          </cell>
        </row>
        <row r="614">
          <cell r="D614" t="str">
            <v>AUSTRIA-CASH &amp; MARKETABLE SEC, M$</v>
          </cell>
          <cell r="E614">
            <v>0</v>
          </cell>
          <cell r="F614">
            <v>0</v>
          </cell>
          <cell r="G614">
            <v>0</v>
          </cell>
          <cell r="H614">
            <v>0.1</v>
          </cell>
          <cell r="I614">
            <v>0</v>
          </cell>
        </row>
        <row r="615">
          <cell r="D615" t="str">
            <v>AUSTRIA-DEPRECIATION, M$</v>
          </cell>
          <cell r="E615">
            <v>0.9</v>
          </cell>
          <cell r="F615">
            <v>0</v>
          </cell>
          <cell r="G615">
            <v>0</v>
          </cell>
          <cell r="H615">
            <v>0.1</v>
          </cell>
          <cell r="I615">
            <v>0</v>
          </cell>
        </row>
        <row r="616">
          <cell r="D616" t="str">
            <v>AUSTRIA-MEMO: EAFE CHANGE, CAP EMP, M$</v>
          </cell>
          <cell r="E616">
            <v>0.7</v>
          </cell>
          <cell r="F616">
            <v>0.1</v>
          </cell>
          <cell r="G616">
            <v>0</v>
          </cell>
          <cell r="H616">
            <v>-0.9</v>
          </cell>
          <cell r="I616">
            <v>0</v>
          </cell>
        </row>
        <row r="617">
          <cell r="D617" t="str">
            <v>AUSTRIA-OPERATING WORKING CAPITAL, M$</v>
          </cell>
          <cell r="E617">
            <v>-4.4000000000000004</v>
          </cell>
          <cell r="F617">
            <v>-0.7</v>
          </cell>
          <cell r="G617">
            <v>0</v>
          </cell>
          <cell r="H617">
            <v>-2.1</v>
          </cell>
          <cell r="I617">
            <v>-0.3</v>
          </cell>
        </row>
        <row r="618">
          <cell r="D618" t="str">
            <v>AUSTRIA-OTHER CAPITAL EMPLOYED, M$</v>
          </cell>
          <cell r="E618">
            <v>-7.6</v>
          </cell>
          <cell r="F618">
            <v>-0.3</v>
          </cell>
          <cell r="G618">
            <v>0</v>
          </cell>
          <cell r="H618">
            <v>-15.4</v>
          </cell>
          <cell r="I618">
            <v>0</v>
          </cell>
        </row>
        <row r="619">
          <cell r="D619" t="str">
            <v>AUSTRIA-OTHER OPERATING WORKING CAPITAL, M$</v>
          </cell>
          <cell r="E619">
            <v>-4.8</v>
          </cell>
          <cell r="F619">
            <v>-0.8</v>
          </cell>
          <cell r="G619">
            <v>0</v>
          </cell>
          <cell r="H619">
            <v>-2.2999999999999998</v>
          </cell>
          <cell r="I619">
            <v>-0.3</v>
          </cell>
        </row>
        <row r="620">
          <cell r="D620" t="str">
            <v>AUSTRIA-PROP, PLANT, &amp; EQUIP - NET AVG, M$</v>
          </cell>
          <cell r="E620">
            <v>2.7996499999999997</v>
          </cell>
          <cell r="F620">
            <v>0</v>
          </cell>
          <cell r="G620">
            <v>0</v>
          </cell>
          <cell r="H620">
            <v>7.65</v>
          </cell>
          <cell r="I620">
            <v>0</v>
          </cell>
        </row>
        <row r="621">
          <cell r="D621" t="str">
            <v>AUSTRIA-PROP, PLANT, &amp; EQUIP - NET YE, M$</v>
          </cell>
          <cell r="E621">
            <v>4.5999999999999996</v>
          </cell>
          <cell r="F621">
            <v>0</v>
          </cell>
          <cell r="G621">
            <v>0</v>
          </cell>
          <cell r="H621">
            <v>12.2</v>
          </cell>
          <cell r="I621">
            <v>0</v>
          </cell>
        </row>
        <row r="622">
          <cell r="D622" t="str">
            <v>AUSTRIA-MINORITY SHARE OF CAP EMP, M$</v>
          </cell>
          <cell r="E622">
            <v>0</v>
          </cell>
          <cell r="F622">
            <v>0</v>
          </cell>
          <cell r="G622">
            <v>0</v>
          </cell>
          <cell r="H622">
            <v>0</v>
          </cell>
          <cell r="I622">
            <v>0</v>
          </cell>
        </row>
        <row r="623">
          <cell r="D623" t="str">
            <v>AUSTRIA-TOTAL OPEX, NOMINAL, M$</v>
          </cell>
          <cell r="E623">
            <v>16.407</v>
          </cell>
          <cell r="F623">
            <v>0.38799999999999996</v>
          </cell>
          <cell r="G623">
            <v>0</v>
          </cell>
          <cell r="H623">
            <v>5.0090000000000003</v>
          </cell>
          <cell r="I623">
            <v>0.77400000000000002</v>
          </cell>
        </row>
        <row r="624">
          <cell r="D624" t="str">
            <v>AUSTRIA-TOTAL OPEX, US$ DENOM, M$</v>
          </cell>
          <cell r="E624">
            <v>2.3069999999999999</v>
          </cell>
          <cell r="F624">
            <v>0.122</v>
          </cell>
          <cell r="G624">
            <v>0</v>
          </cell>
          <cell r="H624">
            <v>0.21099999999999999</v>
          </cell>
          <cell r="I624">
            <v>0.109</v>
          </cell>
        </row>
        <row r="625">
          <cell r="D625" t="str">
            <v>AUSTRIA-CASH OPEX, FX-ADJ, M$</v>
          </cell>
          <cell r="E625">
            <v>12.032424822064057</v>
          </cell>
          <cell r="F625">
            <v>0.36943994661921709</v>
          </cell>
          <cell r="G625">
            <v>0</v>
          </cell>
          <cell r="H625">
            <v>4.2518919039145908</v>
          </cell>
          <cell r="I625">
            <v>0.73465613879003555</v>
          </cell>
        </row>
        <row r="626">
          <cell r="D626" t="str">
            <v>AUSTRIA-CASH OPEX, NOMINAL, M$</v>
          </cell>
          <cell r="E626">
            <v>12.644</v>
          </cell>
          <cell r="F626">
            <v>0.38500000000000001</v>
          </cell>
          <cell r="G626">
            <v>0</v>
          </cell>
          <cell r="H626">
            <v>4.5060000000000002</v>
          </cell>
          <cell r="I626">
            <v>0.77400000000000002</v>
          </cell>
        </row>
        <row r="627">
          <cell r="D627" t="str">
            <v>AUSTRIA-CASH OPEX, US$ DENOM, M$</v>
          </cell>
          <cell r="E627">
            <v>2.3069999999999999</v>
          </cell>
          <cell r="F627">
            <v>0.122</v>
          </cell>
          <cell r="G627">
            <v>0</v>
          </cell>
          <cell r="H627">
            <v>0.21099999999999999</v>
          </cell>
          <cell r="I627">
            <v>0.109</v>
          </cell>
        </row>
        <row r="628">
          <cell r="D628" t="str">
            <v>AUSTRIA-OTHER EARNINGS EVENTS OPEX, US$ DENOM, M$</v>
          </cell>
          <cell r="E628">
            <v>0</v>
          </cell>
          <cell r="F628">
            <v>0</v>
          </cell>
          <cell r="G628">
            <v>0</v>
          </cell>
          <cell r="H628">
            <v>0</v>
          </cell>
          <cell r="I628">
            <v>0</v>
          </cell>
        </row>
        <row r="629">
          <cell r="D629" t="str">
            <v>AUSTRIA-OTHER EARNINGS EVENTS OPEX, NOMINAL, M$</v>
          </cell>
          <cell r="E629">
            <v>0</v>
          </cell>
          <cell r="F629">
            <v>0</v>
          </cell>
          <cell r="G629">
            <v>0</v>
          </cell>
          <cell r="H629">
            <v>0</v>
          </cell>
          <cell r="I629">
            <v>0</v>
          </cell>
        </row>
        <row r="630">
          <cell r="D630" t="str">
            <v>BALKANS-SEGMENT EARNINGS, M$</v>
          </cell>
          <cell r="E630">
            <v>-0.20072018750000004</v>
          </cell>
          <cell r="F630">
            <v>2.5582000000000001E-2</v>
          </cell>
          <cell r="G630">
            <v>0</v>
          </cell>
          <cell r="H630">
            <v>-0.12702040039062498</v>
          </cell>
          <cell r="I630">
            <v>0</v>
          </cell>
        </row>
        <row r="631">
          <cell r="D631" t="str">
            <v>BALKANS-OPERATING EARNINGS, M$</v>
          </cell>
          <cell r="E631">
            <v>-0.20072018750000004</v>
          </cell>
          <cell r="F631">
            <v>2.5582000000000001E-2</v>
          </cell>
          <cell r="G631">
            <v>0</v>
          </cell>
          <cell r="H631">
            <v>-0.12702040039062498</v>
          </cell>
          <cell r="I631">
            <v>0</v>
          </cell>
        </row>
        <row r="632">
          <cell r="D632" t="str">
            <v>BALKANS-LIFO EARNINGS, M$</v>
          </cell>
          <cell r="E632">
            <v>0</v>
          </cell>
          <cell r="F632">
            <v>0</v>
          </cell>
          <cell r="G632">
            <v>0</v>
          </cell>
          <cell r="H632">
            <v>0</v>
          </cell>
          <cell r="I632">
            <v>0</v>
          </cell>
        </row>
        <row r="633">
          <cell r="D633" t="str">
            <v>BALKANS-OTHER EARNINGS EVENTS, M$</v>
          </cell>
          <cell r="E633">
            <v>0</v>
          </cell>
          <cell r="F633">
            <v>0</v>
          </cell>
          <cell r="G633">
            <v>0</v>
          </cell>
          <cell r="H633">
            <v>0</v>
          </cell>
          <cell r="I633">
            <v>0</v>
          </cell>
        </row>
        <row r="634">
          <cell r="D634" t="str">
            <v>BALKANS-SEGMENT EARNINGS ADJUSTMENTS, M$</v>
          </cell>
          <cell r="E634">
            <v>0</v>
          </cell>
          <cell r="F634">
            <v>0</v>
          </cell>
          <cell r="G634">
            <v>0</v>
          </cell>
          <cell r="H634">
            <v>0</v>
          </cell>
          <cell r="I634">
            <v>0</v>
          </cell>
        </row>
        <row r="635">
          <cell r="D635" t="str">
            <v>BALKANS-MINORITY SHARE EARNINGS, M$</v>
          </cell>
          <cell r="E635">
            <v>0</v>
          </cell>
          <cell r="F635">
            <v>0</v>
          </cell>
          <cell r="G635">
            <v>0</v>
          </cell>
          <cell r="H635">
            <v>0</v>
          </cell>
          <cell r="I635">
            <v>0</v>
          </cell>
        </row>
        <row r="636">
          <cell r="D636" t="str">
            <v>BALKANS-CAPITAL EMPLOYED - AVG, M$</v>
          </cell>
          <cell r="E636">
            <v>3.0028304999999995</v>
          </cell>
          <cell r="F636">
            <v>0</v>
          </cell>
          <cell r="G636">
            <v>0</v>
          </cell>
          <cell r="H636">
            <v>0.2135</v>
          </cell>
          <cell r="I636">
            <v>0</v>
          </cell>
        </row>
        <row r="637">
          <cell r="D637" t="str">
            <v>BALKANS-CAPITAL EMPLOYED - YE, M$</v>
          </cell>
          <cell r="E637">
            <v>3.28</v>
          </cell>
          <cell r="F637">
            <v>0</v>
          </cell>
          <cell r="G637">
            <v>0</v>
          </cell>
          <cell r="H637">
            <v>0.04</v>
          </cell>
          <cell r="I637">
            <v>0</v>
          </cell>
        </row>
        <row r="638">
          <cell r="D638" t="str">
            <v>BALKANS-CASH &amp; MARKETABLE SEC, M$</v>
          </cell>
          <cell r="E638">
            <v>0</v>
          </cell>
          <cell r="F638">
            <v>0</v>
          </cell>
          <cell r="G638">
            <v>0</v>
          </cell>
          <cell r="H638">
            <v>0</v>
          </cell>
          <cell r="I638">
            <v>0</v>
          </cell>
        </row>
        <row r="639">
          <cell r="D639" t="str">
            <v>BALKANS-DEPRECIATION, M$</v>
          </cell>
          <cell r="E639">
            <v>0.121875</v>
          </cell>
          <cell r="F639">
            <v>0</v>
          </cell>
          <cell r="G639">
            <v>0</v>
          </cell>
          <cell r="H639">
            <v>0.11150700000000001</v>
          </cell>
          <cell r="I639">
            <v>0</v>
          </cell>
        </row>
        <row r="640">
          <cell r="D640" t="str">
            <v>BALKANS-MEMO: EAFE CHANGE, CAP EMP, M$</v>
          </cell>
          <cell r="E640">
            <v>0.74</v>
          </cell>
          <cell r="F640">
            <v>0</v>
          </cell>
          <cell r="G640">
            <v>0</v>
          </cell>
          <cell r="H640">
            <v>0.05</v>
          </cell>
          <cell r="I640">
            <v>0</v>
          </cell>
        </row>
        <row r="641">
          <cell r="D641" t="str">
            <v>BALKANS-OPERATING WORKING CAPITAL, M$</v>
          </cell>
          <cell r="E641">
            <v>1.4</v>
          </cell>
          <cell r="F641">
            <v>0</v>
          </cell>
          <cell r="G641">
            <v>0</v>
          </cell>
          <cell r="H641">
            <v>0.04</v>
          </cell>
          <cell r="I641">
            <v>0</v>
          </cell>
        </row>
        <row r="642">
          <cell r="D642" t="str">
            <v>BALKANS-OTHER CAPITAL EMPLOYED, M$</v>
          </cell>
          <cell r="E642">
            <v>1.18</v>
          </cell>
          <cell r="F642">
            <v>0</v>
          </cell>
          <cell r="G642">
            <v>0</v>
          </cell>
          <cell r="H642">
            <v>0</v>
          </cell>
          <cell r="I642">
            <v>0</v>
          </cell>
        </row>
        <row r="643">
          <cell r="D643" t="str">
            <v>BALKANS-OTHER OPERATING WORKING CAPITAL, M$</v>
          </cell>
          <cell r="E643">
            <v>0.95</v>
          </cell>
          <cell r="F643">
            <v>0</v>
          </cell>
          <cell r="G643">
            <v>0</v>
          </cell>
          <cell r="H643">
            <v>0</v>
          </cell>
          <cell r="I643">
            <v>0</v>
          </cell>
        </row>
        <row r="644">
          <cell r="D644" t="str">
            <v>BALKANS-PROP, PLANT, &amp; EQUIP - NET AVG, M$</v>
          </cell>
          <cell r="E644">
            <v>0.73</v>
          </cell>
          <cell r="F644">
            <v>0</v>
          </cell>
          <cell r="G644">
            <v>0</v>
          </cell>
          <cell r="H644">
            <v>0</v>
          </cell>
          <cell r="I644">
            <v>0</v>
          </cell>
        </row>
        <row r="645">
          <cell r="D645" t="str">
            <v>BALKANS-PROP, PLANT, &amp; EQUIP - NET YE, M$</v>
          </cell>
          <cell r="E645">
            <v>0.7</v>
          </cell>
          <cell r="F645">
            <v>0</v>
          </cell>
          <cell r="G645">
            <v>0</v>
          </cell>
          <cell r="H645">
            <v>0</v>
          </cell>
          <cell r="I645">
            <v>0</v>
          </cell>
        </row>
        <row r="646">
          <cell r="D646" t="str">
            <v>BALKANS-MINORITY SHARE OF CAP EMP, M$</v>
          </cell>
          <cell r="E646">
            <v>0</v>
          </cell>
          <cell r="F646">
            <v>0</v>
          </cell>
          <cell r="G646">
            <v>0</v>
          </cell>
          <cell r="H646">
            <v>0</v>
          </cell>
          <cell r="I646">
            <v>0</v>
          </cell>
        </row>
        <row r="647">
          <cell r="D647" t="str">
            <v>BALKANS-TOTAL OPEX, NOMINAL, M$</v>
          </cell>
          <cell r="E647">
            <v>5.0599999843750005</v>
          </cell>
          <cell r="F647">
            <v>0</v>
          </cell>
          <cell r="G647">
            <v>0</v>
          </cell>
          <cell r="H647">
            <v>0.43899999218750002</v>
          </cell>
          <cell r="I647">
            <v>0</v>
          </cell>
        </row>
        <row r="648">
          <cell r="D648" t="str">
            <v>BALKANS-TOTAL OPEX, US$ DENOM, M$</v>
          </cell>
          <cell r="E648">
            <v>2.3253789999999999</v>
          </cell>
          <cell r="F648">
            <v>0</v>
          </cell>
          <cell r="G648">
            <v>0</v>
          </cell>
          <cell r="H648">
            <v>0.58134399999999997</v>
          </cell>
          <cell r="I648">
            <v>0</v>
          </cell>
        </row>
        <row r="649">
          <cell r="D649" t="str">
            <v>BALKANS-CASH OPEX, FX-ADJ, M$</v>
          </cell>
          <cell r="E649">
            <v>4.7808205803773474</v>
          </cell>
          <cell r="F649">
            <v>0</v>
          </cell>
          <cell r="G649">
            <v>0</v>
          </cell>
          <cell r="H649">
            <v>0.34277648385754877</v>
          </cell>
          <cell r="I649">
            <v>0</v>
          </cell>
        </row>
        <row r="650">
          <cell r="D650" t="str">
            <v>BALKANS-CASH OPEX, NOMINAL, M$</v>
          </cell>
          <cell r="E650">
            <v>4.9381249843750004</v>
          </cell>
          <cell r="F650">
            <v>0</v>
          </cell>
          <cell r="G650">
            <v>0</v>
          </cell>
          <cell r="H650">
            <v>0.3274929921875</v>
          </cell>
          <cell r="I650">
            <v>0</v>
          </cell>
        </row>
        <row r="651">
          <cell r="D651" t="str">
            <v>BALKANS-CASH OPEX, US$ DENOM, M$</v>
          </cell>
          <cell r="E651">
            <v>2.3253789999999999</v>
          </cell>
          <cell r="F651">
            <v>0</v>
          </cell>
          <cell r="G651">
            <v>0</v>
          </cell>
          <cell r="H651">
            <v>0.58134399999999997</v>
          </cell>
          <cell r="I651">
            <v>0</v>
          </cell>
        </row>
        <row r="652">
          <cell r="D652" t="str">
            <v>BALKANS-OTHER EARNINGS EVENTS OPEX, US$ DENOM, M$</v>
          </cell>
          <cell r="E652">
            <v>0</v>
          </cell>
          <cell r="F652">
            <v>0</v>
          </cell>
          <cell r="G652">
            <v>0</v>
          </cell>
          <cell r="H652">
            <v>0</v>
          </cell>
          <cell r="I652">
            <v>0</v>
          </cell>
        </row>
        <row r="653">
          <cell r="D653" t="str">
            <v>BALKANS-OTHER EARNINGS EVENTS OPEX, NOMINAL, M$</v>
          </cell>
          <cell r="E653">
            <v>0</v>
          </cell>
          <cell r="F653">
            <v>0</v>
          </cell>
          <cell r="G653">
            <v>0</v>
          </cell>
          <cell r="H653">
            <v>0</v>
          </cell>
          <cell r="I653">
            <v>0</v>
          </cell>
        </row>
        <row r="654">
          <cell r="D654" t="str">
            <v>BENELUX-SEGMENT EARNINGS, M$</v>
          </cell>
          <cell r="E654">
            <v>2.4458140804687543</v>
          </cell>
          <cell r="F654">
            <v>4.2431357499999995</v>
          </cell>
          <cell r="G654">
            <v>-0.76765987499999999</v>
          </cell>
          <cell r="H654">
            <v>1.3287340703125001</v>
          </cell>
          <cell r="I654">
            <v>6.1</v>
          </cell>
        </row>
        <row r="655">
          <cell r="D655" t="str">
            <v>BENELUX-OPERATING EARNINGS, M$</v>
          </cell>
          <cell r="E655">
            <v>2.6358140804687542</v>
          </cell>
          <cell r="F655">
            <v>4.3901357499999998</v>
          </cell>
          <cell r="G655">
            <v>-0.76865987499999999</v>
          </cell>
          <cell r="H655">
            <v>1.3477340703125</v>
          </cell>
          <cell r="I655">
            <v>5.8</v>
          </cell>
        </row>
        <row r="656">
          <cell r="D656" t="str">
            <v>BENELUX-LIFO EARNINGS, M$</v>
          </cell>
          <cell r="E656">
            <v>0</v>
          </cell>
          <cell r="F656">
            <v>0</v>
          </cell>
          <cell r="G656">
            <v>0</v>
          </cell>
          <cell r="H656">
            <v>0</v>
          </cell>
          <cell r="I656">
            <v>0</v>
          </cell>
        </row>
        <row r="657">
          <cell r="D657" t="str">
            <v>BENELUX-OTHER EARNINGS EVENTS, M$</v>
          </cell>
          <cell r="E657">
            <v>-0.19</v>
          </cell>
          <cell r="F657">
            <v>-0.14699999999999999</v>
          </cell>
          <cell r="G657">
            <v>1E-3</v>
          </cell>
          <cell r="H657">
            <v>-1.9E-2</v>
          </cell>
          <cell r="I657">
            <v>0.3</v>
          </cell>
        </row>
        <row r="658">
          <cell r="D658" t="str">
            <v>BENELUX-SEGMENT EARNINGS ADJUSTMENTS, M$</v>
          </cell>
          <cell r="E658">
            <v>0</v>
          </cell>
          <cell r="F658">
            <v>0</v>
          </cell>
          <cell r="G658">
            <v>0</v>
          </cell>
          <cell r="H658">
            <v>0</v>
          </cell>
          <cell r="I658">
            <v>0</v>
          </cell>
        </row>
        <row r="659">
          <cell r="D659" t="str">
            <v>BENELUX-MINORITY SHARE EARNINGS, M$</v>
          </cell>
          <cell r="E659">
            <v>0</v>
          </cell>
          <cell r="F659">
            <v>0</v>
          </cell>
          <cell r="G659">
            <v>0</v>
          </cell>
          <cell r="H659">
            <v>0</v>
          </cell>
          <cell r="I659">
            <v>0</v>
          </cell>
        </row>
        <row r="660">
          <cell r="D660" t="str">
            <v>BENELUX-CAPITAL EMPLOYED - AVG, M$</v>
          </cell>
          <cell r="E660">
            <v>11.744491999999999</v>
          </cell>
          <cell r="F660">
            <v>2.6180064999999999</v>
          </cell>
          <cell r="G660">
            <v>0</v>
          </cell>
          <cell r="H660">
            <v>2.5027474999999999</v>
          </cell>
          <cell r="I660">
            <v>3.6862615000000001</v>
          </cell>
        </row>
        <row r="661">
          <cell r="D661" t="str">
            <v>BENELUX-CAPITAL EMPLOYED - YE, M$</v>
          </cell>
          <cell r="E661">
            <v>5.4</v>
          </cell>
          <cell r="F661">
            <v>-1</v>
          </cell>
          <cell r="G661">
            <v>0</v>
          </cell>
          <cell r="H661">
            <v>1.9</v>
          </cell>
          <cell r="I661">
            <v>1.8</v>
          </cell>
        </row>
        <row r="662">
          <cell r="D662" t="str">
            <v>BENELUX-CASH &amp; MARKETABLE SEC, M$</v>
          </cell>
          <cell r="E662">
            <v>0.3</v>
          </cell>
          <cell r="F662">
            <v>0.4</v>
          </cell>
          <cell r="G662">
            <v>0</v>
          </cell>
          <cell r="H662">
            <v>0.1</v>
          </cell>
          <cell r="I662">
            <v>0</v>
          </cell>
        </row>
        <row r="663">
          <cell r="D663" t="str">
            <v>BENELUX-DEPRECIATION, M$</v>
          </cell>
          <cell r="E663">
            <v>1.107151</v>
          </cell>
          <cell r="F663">
            <v>0.739819</v>
          </cell>
          <cell r="G663">
            <v>0</v>
          </cell>
          <cell r="H663">
            <v>3.3785000000000003E-2</v>
          </cell>
          <cell r="I663">
            <v>0</v>
          </cell>
        </row>
        <row r="664">
          <cell r="D664" t="str">
            <v>BENELUX-MEMO: EAFE CHANGE, CAP EMP, M$</v>
          </cell>
          <cell r="E664">
            <v>1.1000000000000001</v>
          </cell>
          <cell r="F664">
            <v>0</v>
          </cell>
          <cell r="G664">
            <v>0</v>
          </cell>
          <cell r="H664">
            <v>0.4</v>
          </cell>
          <cell r="I664">
            <v>0.3</v>
          </cell>
        </row>
        <row r="665">
          <cell r="D665" t="str">
            <v>BENELUX-OPERATING WORKING CAPITAL, M$</v>
          </cell>
          <cell r="E665">
            <v>-0.7</v>
          </cell>
          <cell r="F665">
            <v>-2.5</v>
          </cell>
          <cell r="G665">
            <v>0</v>
          </cell>
          <cell r="H665">
            <v>1.4</v>
          </cell>
          <cell r="I665">
            <v>1.3</v>
          </cell>
        </row>
        <row r="666">
          <cell r="D666" t="str">
            <v>BENELUX-OTHER CAPITAL EMPLOYED, M$</v>
          </cell>
          <cell r="E666">
            <v>0</v>
          </cell>
          <cell r="F666">
            <v>-2</v>
          </cell>
          <cell r="G666">
            <v>0</v>
          </cell>
          <cell r="H666">
            <v>0.2</v>
          </cell>
          <cell r="I666">
            <v>0.5</v>
          </cell>
        </row>
        <row r="667">
          <cell r="D667" t="str">
            <v>BENELUX-OTHER OPERATING WORKING CAPITAL, M$</v>
          </cell>
          <cell r="E667">
            <v>-4.8</v>
          </cell>
          <cell r="F667">
            <v>-7.9</v>
          </cell>
          <cell r="G667">
            <v>0</v>
          </cell>
          <cell r="H667">
            <v>-0.1</v>
          </cell>
          <cell r="I667">
            <v>1.3</v>
          </cell>
        </row>
        <row r="668">
          <cell r="D668" t="str">
            <v>BENELUX-PROP, PLANT, &amp; EQUIP - NET AVG, M$</v>
          </cell>
          <cell r="E668">
            <v>4.3704349999999996</v>
          </cell>
          <cell r="F668">
            <v>4.3433200000000003</v>
          </cell>
          <cell r="G668">
            <v>0</v>
          </cell>
          <cell r="H668">
            <v>0.44398749999999998</v>
          </cell>
          <cell r="I668">
            <v>0</v>
          </cell>
        </row>
        <row r="669">
          <cell r="D669" t="str">
            <v>BENELUX-PROP, PLANT, &amp; EQUIP - NET YE, M$</v>
          </cell>
          <cell r="E669">
            <v>5.8</v>
          </cell>
          <cell r="F669">
            <v>3.1</v>
          </cell>
          <cell r="G669">
            <v>0</v>
          </cell>
          <cell r="H669">
            <v>0.2</v>
          </cell>
          <cell r="I669">
            <v>0</v>
          </cell>
        </row>
        <row r="670">
          <cell r="D670" t="str">
            <v>BENELUX-MINORITY SHARE OF CAP EMP, M$</v>
          </cell>
          <cell r="E670">
            <v>0</v>
          </cell>
          <cell r="F670">
            <v>0</v>
          </cell>
          <cell r="G670">
            <v>0</v>
          </cell>
          <cell r="H670">
            <v>0</v>
          </cell>
          <cell r="I670">
            <v>0</v>
          </cell>
        </row>
        <row r="671">
          <cell r="D671" t="str">
            <v>BENELUX-TOTAL OPEX, NOMINAL, M$</v>
          </cell>
          <cell r="E671">
            <v>26.232206937500003</v>
          </cell>
          <cell r="F671">
            <v>10.898417272460939</v>
          </cell>
          <cell r="G671">
            <v>1.671216818359375</v>
          </cell>
          <cell r="H671">
            <v>3.6688365488281249</v>
          </cell>
          <cell r="I671">
            <v>2.3566262851562501</v>
          </cell>
        </row>
        <row r="672">
          <cell r="D672" t="str">
            <v>BENELUX-TOTAL OPEX, US$ DENOM, M$</v>
          </cell>
          <cell r="E672">
            <v>4.5763340000000001</v>
          </cell>
          <cell r="F672">
            <v>2.6675059999999999</v>
          </cell>
          <cell r="G672">
            <v>0.10374700000000001</v>
          </cell>
          <cell r="H672">
            <v>0.56067199999999995</v>
          </cell>
          <cell r="I672">
            <v>0.31551499999999999</v>
          </cell>
        </row>
        <row r="673">
          <cell r="D673" t="str">
            <v>BENELUX-CASH OPEX, FX-ADJ, M$</v>
          </cell>
          <cell r="E673">
            <v>23.909317495468194</v>
          </cell>
          <cell r="F673">
            <v>9.715397528583134</v>
          </cell>
          <cell r="G673">
            <v>1.578479502593451</v>
          </cell>
          <cell r="H673">
            <v>3.4531598762328666</v>
          </cell>
          <cell r="I673">
            <v>2.2358665872355288</v>
          </cell>
        </row>
        <row r="674">
          <cell r="D674" t="str">
            <v>BENELUX-CASH OPEX, NOMINAL, M$</v>
          </cell>
          <cell r="E674">
            <v>25.125055937500001</v>
          </cell>
          <cell r="F674">
            <v>10.158598272460939</v>
          </cell>
          <cell r="G674">
            <v>1.671216818359375</v>
          </cell>
          <cell r="H674">
            <v>3.635051548828125</v>
          </cell>
          <cell r="I674">
            <v>2.3566262851562501</v>
          </cell>
        </row>
        <row r="675">
          <cell r="D675" t="str">
            <v>BENELUX-CASH OPEX, US$ DENOM, M$</v>
          </cell>
          <cell r="E675">
            <v>4.5763340000000001</v>
          </cell>
          <cell r="F675">
            <v>2.6675059999999999</v>
          </cell>
          <cell r="G675">
            <v>0.10374700000000001</v>
          </cell>
          <cell r="H675">
            <v>0.56067199999999995</v>
          </cell>
          <cell r="I675">
            <v>0.31551499999999999</v>
          </cell>
        </row>
        <row r="676">
          <cell r="D676" t="str">
            <v>BENELUX-OTHER EARNINGS EVENTS OPEX, US$ DENOM, M$</v>
          </cell>
          <cell r="E676">
            <v>0</v>
          </cell>
          <cell r="F676">
            <v>0</v>
          </cell>
          <cell r="G676">
            <v>0</v>
          </cell>
          <cell r="H676">
            <v>0</v>
          </cell>
          <cell r="I676">
            <v>0</v>
          </cell>
        </row>
        <row r="677">
          <cell r="D677" t="str">
            <v>BENELUX-OTHER EARNINGS EVENTS OPEX, NOMINAL, M$</v>
          </cell>
          <cell r="E677">
            <v>0</v>
          </cell>
          <cell r="F677">
            <v>0</v>
          </cell>
          <cell r="G677">
            <v>0</v>
          </cell>
          <cell r="H677">
            <v>0</v>
          </cell>
          <cell r="I677">
            <v>0</v>
          </cell>
        </row>
        <row r="678">
          <cell r="D678" t="str">
            <v>CTRL ASIA / CAUCASUS-SEGMENT EARNINGS, M$</v>
          </cell>
          <cell r="E678">
            <v>0.26396866210937497</v>
          </cell>
          <cell r="F678">
            <v>9.7059999999999994E-3</v>
          </cell>
          <cell r="G678">
            <v>0</v>
          </cell>
          <cell r="H678">
            <v>9.3700000000000001E-4</v>
          </cell>
          <cell r="I678">
            <v>0</v>
          </cell>
        </row>
        <row r="679">
          <cell r="D679" t="str">
            <v>CTRL ASIA / CAUCASUS-OPERATING EARNINGS, M$</v>
          </cell>
          <cell r="E679">
            <v>0.26396866210937497</v>
          </cell>
          <cell r="F679">
            <v>9.7059999999999994E-3</v>
          </cell>
          <cell r="G679">
            <v>0</v>
          </cell>
          <cell r="H679">
            <v>9.3700000000000001E-4</v>
          </cell>
          <cell r="I679">
            <v>0</v>
          </cell>
        </row>
        <row r="680">
          <cell r="D680" t="str">
            <v>CTRL ASIA / CAUCASUS-LIFO EARNINGS, M$</v>
          </cell>
          <cell r="E680">
            <v>0</v>
          </cell>
          <cell r="F680">
            <v>0</v>
          </cell>
          <cell r="G680">
            <v>0</v>
          </cell>
          <cell r="H680">
            <v>0</v>
          </cell>
          <cell r="I680">
            <v>0</v>
          </cell>
        </row>
        <row r="681">
          <cell r="D681" t="str">
            <v>CTRL ASIA / CAUCASUS-OTHER EARNINGS EVENTS, M$</v>
          </cell>
          <cell r="E681">
            <v>0</v>
          </cell>
          <cell r="F681">
            <v>0</v>
          </cell>
          <cell r="G681">
            <v>0</v>
          </cell>
          <cell r="H681">
            <v>0</v>
          </cell>
          <cell r="I681">
            <v>0</v>
          </cell>
        </row>
        <row r="682">
          <cell r="D682" t="str">
            <v>CTRL ASIA / CAUCASUS-SEGMENT EARNINGS ADJUSTMENTS, M$</v>
          </cell>
          <cell r="E682">
            <v>0</v>
          </cell>
          <cell r="F682">
            <v>0</v>
          </cell>
          <cell r="G682">
            <v>0</v>
          </cell>
          <cell r="H682">
            <v>0</v>
          </cell>
          <cell r="I682">
            <v>0</v>
          </cell>
        </row>
        <row r="683">
          <cell r="D683" t="str">
            <v>CTRL ASIA / CAUCASUS-MINORITY SHARE EARNINGS, M$</v>
          </cell>
          <cell r="E683">
            <v>0</v>
          </cell>
          <cell r="F683">
            <v>0</v>
          </cell>
          <cell r="G683">
            <v>0</v>
          </cell>
          <cell r="H683">
            <v>0</v>
          </cell>
          <cell r="I683">
            <v>0</v>
          </cell>
        </row>
        <row r="684">
          <cell r="D684" t="str">
            <v>CTRL ASIA / CAUCASUS-CAPITAL EMPLOYED - AVG, M$</v>
          </cell>
          <cell r="E684">
            <v>1.75</v>
          </cell>
          <cell r="F684">
            <v>0</v>
          </cell>
          <cell r="G684">
            <v>0</v>
          </cell>
          <cell r="H684">
            <v>0</v>
          </cell>
          <cell r="I684">
            <v>0</v>
          </cell>
        </row>
        <row r="685">
          <cell r="D685" t="str">
            <v>CTRL ASIA / CAUCASUS-CAPITAL EMPLOYED - YE, M$</v>
          </cell>
          <cell r="E685">
            <v>3.5</v>
          </cell>
          <cell r="F685">
            <v>0</v>
          </cell>
          <cell r="G685">
            <v>0</v>
          </cell>
          <cell r="H685">
            <v>0</v>
          </cell>
          <cell r="I685">
            <v>0</v>
          </cell>
        </row>
        <row r="686">
          <cell r="D686" t="str">
            <v>CTRL ASIA / CAUCASUS-CASH &amp; MARKETABLE SEC, M$</v>
          </cell>
          <cell r="E686">
            <v>0.5</v>
          </cell>
          <cell r="F686">
            <v>0</v>
          </cell>
          <cell r="G686">
            <v>0</v>
          </cell>
          <cell r="H686">
            <v>0</v>
          </cell>
          <cell r="I686">
            <v>0</v>
          </cell>
        </row>
        <row r="687">
          <cell r="D687" t="str">
            <v>CTRL ASIA / CAUCASUS-DEPRECIATION, M$</v>
          </cell>
          <cell r="E687">
            <v>0</v>
          </cell>
          <cell r="F687">
            <v>0</v>
          </cell>
          <cell r="G687">
            <v>0</v>
          </cell>
          <cell r="H687">
            <v>0</v>
          </cell>
          <cell r="I687">
            <v>0</v>
          </cell>
        </row>
        <row r="688">
          <cell r="D688" t="str">
            <v>CTRL ASIA / CAUCASUS-MEMO: EAFE CHANGE, CAP EMP, M$</v>
          </cell>
          <cell r="E688">
            <v>0</v>
          </cell>
          <cell r="F688">
            <v>0</v>
          </cell>
          <cell r="G688">
            <v>0</v>
          </cell>
          <cell r="H688">
            <v>0</v>
          </cell>
          <cell r="I688">
            <v>0</v>
          </cell>
        </row>
        <row r="689">
          <cell r="D689" t="str">
            <v>CTRL ASIA / CAUCASUS-OPERATING WORKING CAPITAL, M$</v>
          </cell>
          <cell r="E689">
            <v>0</v>
          </cell>
          <cell r="F689">
            <v>0</v>
          </cell>
          <cell r="G689">
            <v>0</v>
          </cell>
          <cell r="H689">
            <v>0</v>
          </cell>
          <cell r="I689">
            <v>0</v>
          </cell>
        </row>
        <row r="690">
          <cell r="D690" t="str">
            <v>CTRL ASIA / CAUCASUS-OTHER CAPITAL EMPLOYED, M$</v>
          </cell>
          <cell r="E690">
            <v>0</v>
          </cell>
          <cell r="F690">
            <v>0</v>
          </cell>
          <cell r="G690">
            <v>0</v>
          </cell>
          <cell r="H690">
            <v>0</v>
          </cell>
          <cell r="I690">
            <v>0</v>
          </cell>
        </row>
        <row r="691">
          <cell r="D691" t="str">
            <v>CTRL ASIA / CAUCASUS-OTHER OPERATING WORKING CAPITAL, M$</v>
          </cell>
          <cell r="E691">
            <v>0</v>
          </cell>
          <cell r="F691">
            <v>0</v>
          </cell>
          <cell r="G691">
            <v>0</v>
          </cell>
          <cell r="H691">
            <v>0</v>
          </cell>
          <cell r="I691">
            <v>0</v>
          </cell>
        </row>
        <row r="692">
          <cell r="D692" t="str">
            <v>CTRL ASIA / CAUCASUS-PROP, PLANT, &amp; EQUIP - NET AVG, M$</v>
          </cell>
          <cell r="E692">
            <v>1.5</v>
          </cell>
          <cell r="F692">
            <v>0</v>
          </cell>
          <cell r="G692">
            <v>0</v>
          </cell>
          <cell r="H692">
            <v>0</v>
          </cell>
          <cell r="I692">
            <v>0</v>
          </cell>
        </row>
        <row r="693">
          <cell r="D693" t="str">
            <v>CTRL ASIA / CAUCASUS-PROP, PLANT, &amp; EQUIP - NET YE, M$</v>
          </cell>
          <cell r="E693">
            <v>3</v>
          </cell>
          <cell r="F693">
            <v>0</v>
          </cell>
          <cell r="G693">
            <v>0</v>
          </cell>
          <cell r="H693">
            <v>0</v>
          </cell>
          <cell r="I693">
            <v>0</v>
          </cell>
        </row>
        <row r="694">
          <cell r="D694" t="str">
            <v>CTRL ASIA / CAUCASUS-MINORITY SHARE OF CAP EMP, M$</v>
          </cell>
          <cell r="E694">
            <v>0</v>
          </cell>
          <cell r="F694">
            <v>0</v>
          </cell>
          <cell r="G694">
            <v>0</v>
          </cell>
          <cell r="H694">
            <v>0</v>
          </cell>
          <cell r="I694">
            <v>0</v>
          </cell>
        </row>
        <row r="695">
          <cell r="D695" t="str">
            <v>CTRL ASIA / CAUCASUS-TOTAL OPEX, NOMINAL, M$</v>
          </cell>
          <cell r="E695">
            <v>1.6130949182128906</v>
          </cell>
          <cell r="F695">
            <v>0</v>
          </cell>
          <cell r="G695">
            <v>0</v>
          </cell>
          <cell r="H695">
            <v>9.999999776482582E-9</v>
          </cell>
          <cell r="I695">
            <v>0</v>
          </cell>
        </row>
        <row r="696">
          <cell r="D696" t="str">
            <v>CTRL ASIA / CAUCASUS-TOTAL OPEX, US$ DENOM, M$</v>
          </cell>
          <cell r="E696">
            <v>0</v>
          </cell>
          <cell r="F696">
            <v>0</v>
          </cell>
          <cell r="G696">
            <v>0</v>
          </cell>
          <cell r="H696">
            <v>0</v>
          </cell>
          <cell r="I696">
            <v>0</v>
          </cell>
        </row>
        <row r="697">
          <cell r="D697" t="str">
            <v>CTRL ASIA / CAUCASUS-CASH OPEX, FX-ADJ, M$</v>
          </cell>
          <cell r="E697">
            <v>1.6130949182128906</v>
          </cell>
          <cell r="F697">
            <v>0</v>
          </cell>
          <cell r="G697">
            <v>0</v>
          </cell>
          <cell r="H697">
            <v>9.999999776482582E-9</v>
          </cell>
          <cell r="I697">
            <v>0</v>
          </cell>
        </row>
        <row r="698">
          <cell r="D698" t="str">
            <v>CTRL ASIA / CAUCASUS-CASH OPEX, NOMINAL, M$</v>
          </cell>
          <cell r="E698">
            <v>1.6130949182128906</v>
          </cell>
          <cell r="F698">
            <v>0</v>
          </cell>
          <cell r="G698">
            <v>0</v>
          </cell>
          <cell r="H698">
            <v>9.999999776482582E-9</v>
          </cell>
          <cell r="I698">
            <v>0</v>
          </cell>
        </row>
        <row r="699">
          <cell r="D699" t="str">
            <v>CTRL ASIA / CAUCASUS-CASH OPEX, US$ DENOM, M$</v>
          </cell>
          <cell r="E699">
            <v>0</v>
          </cell>
          <cell r="F699">
            <v>0</v>
          </cell>
          <cell r="G699">
            <v>0</v>
          </cell>
          <cell r="H699">
            <v>0</v>
          </cell>
          <cell r="I699">
            <v>0</v>
          </cell>
        </row>
        <row r="700">
          <cell r="D700" t="str">
            <v>CTRL ASIA / CAUCASUS-OTHER EARNINGS EVENTS OPEX, US$ DENOM, M$</v>
          </cell>
          <cell r="E700">
            <v>0</v>
          </cell>
          <cell r="F700">
            <v>0</v>
          </cell>
          <cell r="G700">
            <v>0</v>
          </cell>
          <cell r="H700">
            <v>0</v>
          </cell>
          <cell r="I700">
            <v>0</v>
          </cell>
        </row>
        <row r="701">
          <cell r="D701" t="str">
            <v>CTRL ASIA / CAUCASUS-OTHER EARNINGS EVENTS OPEX, NOMINAL, M$</v>
          </cell>
          <cell r="E701">
            <v>0</v>
          </cell>
          <cell r="F701">
            <v>0</v>
          </cell>
          <cell r="G701">
            <v>0</v>
          </cell>
          <cell r="H701">
            <v>0</v>
          </cell>
          <cell r="I701">
            <v>0</v>
          </cell>
        </row>
        <row r="702">
          <cell r="D702" t="str">
            <v>CZECHIA-SEGMENT EARNINGS, M$</v>
          </cell>
          <cell r="E702">
            <v>1.2613283828125001</v>
          </cell>
          <cell r="F702">
            <v>0</v>
          </cell>
          <cell r="G702">
            <v>-1.1224099609375E-2</v>
          </cell>
          <cell r="H702">
            <v>6.8226869140624993E-2</v>
          </cell>
          <cell r="I702">
            <v>0</v>
          </cell>
        </row>
        <row r="703">
          <cell r="D703" t="str">
            <v>CZECHIA-OPERATING EARNINGS, M$</v>
          </cell>
          <cell r="E703">
            <v>1.2613283828125001</v>
          </cell>
          <cell r="F703">
            <v>0</v>
          </cell>
          <cell r="G703">
            <v>-1.1224099609375E-2</v>
          </cell>
          <cell r="H703">
            <v>6.8226869140624993E-2</v>
          </cell>
          <cell r="I703">
            <v>0</v>
          </cell>
        </row>
        <row r="704">
          <cell r="D704" t="str">
            <v>CZECHIA-LIFO EARNINGS, M$</v>
          </cell>
          <cell r="E704">
            <v>0</v>
          </cell>
          <cell r="F704">
            <v>0</v>
          </cell>
          <cell r="G704">
            <v>0</v>
          </cell>
          <cell r="H704">
            <v>0</v>
          </cell>
          <cell r="I704">
            <v>0</v>
          </cell>
        </row>
        <row r="705">
          <cell r="D705" t="str">
            <v>CZECHIA-OTHER EARNINGS EVENTS, M$</v>
          </cell>
          <cell r="E705">
            <v>0</v>
          </cell>
          <cell r="F705">
            <v>0</v>
          </cell>
          <cell r="G705">
            <v>0</v>
          </cell>
          <cell r="H705">
            <v>0</v>
          </cell>
          <cell r="I705">
            <v>0</v>
          </cell>
        </row>
        <row r="706">
          <cell r="D706" t="str">
            <v>CZECHIA-SEGMENT EARNINGS ADJUSTMENTS, M$</v>
          </cell>
          <cell r="E706">
            <v>0</v>
          </cell>
          <cell r="F706">
            <v>0</v>
          </cell>
          <cell r="G706">
            <v>0</v>
          </cell>
          <cell r="H706">
            <v>0</v>
          </cell>
          <cell r="I706">
            <v>0</v>
          </cell>
        </row>
        <row r="707">
          <cell r="D707" t="str">
            <v>CZECHIA-MINORITY SHARE EARNINGS, M$</v>
          </cell>
          <cell r="E707">
            <v>0</v>
          </cell>
          <cell r="F707">
            <v>0</v>
          </cell>
          <cell r="G707">
            <v>0</v>
          </cell>
          <cell r="H707">
            <v>0</v>
          </cell>
          <cell r="I707">
            <v>0</v>
          </cell>
        </row>
        <row r="708">
          <cell r="D708" t="str">
            <v>CZECHIA-CAPITAL EMPLOYED - AVG, M$</v>
          </cell>
          <cell r="E708">
            <v>6.7020020000000002</v>
          </cell>
          <cell r="F708">
            <v>0</v>
          </cell>
          <cell r="G708">
            <v>0</v>
          </cell>
          <cell r="H708">
            <v>0.17499999999999999</v>
          </cell>
          <cell r="I708">
            <v>0</v>
          </cell>
        </row>
        <row r="709">
          <cell r="D709" t="str">
            <v>CZECHIA-CAPITAL EMPLOYED - YE, M$</v>
          </cell>
          <cell r="E709">
            <v>7.4</v>
          </cell>
          <cell r="F709">
            <v>0</v>
          </cell>
          <cell r="G709">
            <v>0</v>
          </cell>
          <cell r="H709">
            <v>0.2</v>
          </cell>
          <cell r="I709">
            <v>0</v>
          </cell>
        </row>
        <row r="710">
          <cell r="D710" t="str">
            <v>CZECHIA-CASH &amp; MARKETABLE SEC, M$</v>
          </cell>
          <cell r="E710">
            <v>0.1</v>
          </cell>
          <cell r="F710">
            <v>0</v>
          </cell>
          <cell r="G710">
            <v>0</v>
          </cell>
          <cell r="H710">
            <v>0</v>
          </cell>
          <cell r="I710">
            <v>0</v>
          </cell>
        </row>
        <row r="711">
          <cell r="D711" t="str">
            <v>CZECHIA-DEPRECIATION, M$</v>
          </cell>
          <cell r="E711">
            <v>0.33500000000000002</v>
          </cell>
          <cell r="F711">
            <v>0</v>
          </cell>
          <cell r="G711">
            <v>0</v>
          </cell>
          <cell r="H711">
            <v>0</v>
          </cell>
          <cell r="I711">
            <v>0</v>
          </cell>
        </row>
        <row r="712">
          <cell r="D712" t="str">
            <v>CZECHIA-MEMO: EAFE CHANGE, CAP EMP, M$</v>
          </cell>
          <cell r="E712">
            <v>1.1000000000000001</v>
          </cell>
          <cell r="F712">
            <v>0</v>
          </cell>
          <cell r="G712">
            <v>0</v>
          </cell>
          <cell r="H712">
            <v>0</v>
          </cell>
          <cell r="I712">
            <v>0</v>
          </cell>
        </row>
        <row r="713">
          <cell r="D713" t="str">
            <v>CZECHIA-OPERATING WORKING CAPITAL, M$</v>
          </cell>
          <cell r="E713">
            <v>5.5</v>
          </cell>
          <cell r="F713">
            <v>0</v>
          </cell>
          <cell r="G713">
            <v>0</v>
          </cell>
          <cell r="H713">
            <v>0.2</v>
          </cell>
          <cell r="I713">
            <v>0</v>
          </cell>
        </row>
        <row r="714">
          <cell r="D714" t="str">
            <v>CZECHIA-OTHER CAPITAL EMPLOYED, M$</v>
          </cell>
          <cell r="E714">
            <v>0.3</v>
          </cell>
          <cell r="F714">
            <v>0</v>
          </cell>
          <cell r="G714">
            <v>0</v>
          </cell>
          <cell r="H714">
            <v>0</v>
          </cell>
          <cell r="I714">
            <v>0</v>
          </cell>
        </row>
        <row r="715">
          <cell r="D715" t="str">
            <v>CZECHIA-OTHER OPERATING WORKING CAPITAL, M$</v>
          </cell>
          <cell r="E715">
            <v>4.7</v>
          </cell>
          <cell r="F715">
            <v>0</v>
          </cell>
          <cell r="G715">
            <v>0</v>
          </cell>
          <cell r="H715">
            <v>0.2</v>
          </cell>
          <cell r="I715">
            <v>0</v>
          </cell>
        </row>
        <row r="716">
          <cell r="D716" t="str">
            <v>CZECHIA-PROP, PLANT, &amp; EQUIP - NET AVG, M$</v>
          </cell>
          <cell r="E716">
            <v>1.3780000000000001</v>
          </cell>
          <cell r="F716">
            <v>0</v>
          </cell>
          <cell r="G716">
            <v>0</v>
          </cell>
          <cell r="H716">
            <v>0</v>
          </cell>
          <cell r="I716">
            <v>0</v>
          </cell>
        </row>
        <row r="717">
          <cell r="D717" t="str">
            <v>CZECHIA-PROP, PLANT, &amp; EQUIP - NET YE, M$</v>
          </cell>
          <cell r="E717">
            <v>1.5</v>
          </cell>
          <cell r="F717">
            <v>0</v>
          </cell>
          <cell r="G717">
            <v>0</v>
          </cell>
          <cell r="H717">
            <v>0</v>
          </cell>
          <cell r="I717">
            <v>0</v>
          </cell>
        </row>
        <row r="718">
          <cell r="D718" t="str">
            <v>CZECHIA-MINORITY SHARE OF CAP EMP, M$</v>
          </cell>
          <cell r="E718">
            <v>0</v>
          </cell>
          <cell r="F718">
            <v>0</v>
          </cell>
          <cell r="G718">
            <v>0</v>
          </cell>
          <cell r="H718">
            <v>0</v>
          </cell>
          <cell r="I718">
            <v>0</v>
          </cell>
        </row>
        <row r="719">
          <cell r="D719" t="str">
            <v>CZECHIA-TOTAL OPEX, NOMINAL, M$</v>
          </cell>
          <cell r="E719">
            <v>4.8534545625000005</v>
          </cell>
          <cell r="F719">
            <v>0</v>
          </cell>
          <cell r="G719">
            <v>1.62667099609375E-2</v>
          </cell>
          <cell r="H719">
            <v>0.34446965234374999</v>
          </cell>
          <cell r="I719">
            <v>0</v>
          </cell>
        </row>
        <row r="720">
          <cell r="D720" t="str">
            <v>CZECHIA-TOTAL OPEX, US$ DENOM, M$</v>
          </cell>
          <cell r="E720">
            <v>1.034</v>
          </cell>
          <cell r="F720">
            <v>0</v>
          </cell>
          <cell r="G720">
            <v>0</v>
          </cell>
          <cell r="H720">
            <v>6.9000000000000006E-2</v>
          </cell>
          <cell r="I720">
            <v>0</v>
          </cell>
        </row>
        <row r="721">
          <cell r="D721" t="str">
            <v>CZECHIA-CASH OPEX, FX-ADJ, M$</v>
          </cell>
          <cell r="E721">
            <v>4.3342171954752136</v>
          </cell>
          <cell r="F721">
            <v>0</v>
          </cell>
          <cell r="G721">
            <v>1.5603444286378885E-2</v>
          </cell>
          <cell r="H721">
            <v>0.33042410183750731</v>
          </cell>
          <cell r="I721">
            <v>0</v>
          </cell>
        </row>
        <row r="722">
          <cell r="D722" t="str">
            <v>CZECHIA-CASH OPEX, NOMINAL, M$</v>
          </cell>
          <cell r="E722">
            <v>4.5184545625000005</v>
          </cell>
          <cell r="F722">
            <v>0</v>
          </cell>
          <cell r="G722">
            <v>1.62667099609375E-2</v>
          </cell>
          <cell r="H722">
            <v>0.34446965234374999</v>
          </cell>
          <cell r="I722">
            <v>0</v>
          </cell>
        </row>
        <row r="723">
          <cell r="D723" t="str">
            <v>CZECHIA-CASH OPEX, US$ DENOM, M$</v>
          </cell>
          <cell r="E723">
            <v>0</v>
          </cell>
          <cell r="F723">
            <v>0</v>
          </cell>
          <cell r="G723">
            <v>0</v>
          </cell>
          <cell r="H723">
            <v>0</v>
          </cell>
          <cell r="I723">
            <v>0</v>
          </cell>
        </row>
        <row r="724">
          <cell r="D724" t="str">
            <v>CZECHIA-OTHER EARNINGS EVENTS OPEX, US$ DENOM, M$</v>
          </cell>
          <cell r="E724">
            <v>0</v>
          </cell>
          <cell r="F724">
            <v>0</v>
          </cell>
          <cell r="G724">
            <v>0</v>
          </cell>
          <cell r="H724">
            <v>0</v>
          </cell>
          <cell r="I724">
            <v>0</v>
          </cell>
        </row>
        <row r="725">
          <cell r="D725" t="str">
            <v>CZECHIA-OTHER EARNINGS EVENTS OPEX, NOMINAL, M$</v>
          </cell>
          <cell r="E725">
            <v>0</v>
          </cell>
          <cell r="F725">
            <v>0</v>
          </cell>
          <cell r="G725">
            <v>0</v>
          </cell>
          <cell r="H725">
            <v>0</v>
          </cell>
          <cell r="I725">
            <v>0</v>
          </cell>
        </row>
        <row r="726">
          <cell r="D726" t="str">
            <v>DENMARK-SEGMENT EARNINGS, M$</v>
          </cell>
          <cell r="E726">
            <v>1.7634504531250002</v>
          </cell>
          <cell r="F726">
            <v>0.56661584374999996</v>
          </cell>
          <cell r="G726">
            <v>0</v>
          </cell>
          <cell r="H726">
            <v>-7.2022041870117195E-2</v>
          </cell>
          <cell r="I726">
            <v>0</v>
          </cell>
        </row>
        <row r="727">
          <cell r="D727" t="str">
            <v>DENMARK-OPERATING EARNINGS, M$</v>
          </cell>
          <cell r="E727">
            <v>1.7634504531250002</v>
          </cell>
          <cell r="F727">
            <v>0.56661584374999996</v>
          </cell>
          <cell r="G727">
            <v>0</v>
          </cell>
          <cell r="H727">
            <v>-7.2022041870117195E-2</v>
          </cell>
          <cell r="I727">
            <v>0</v>
          </cell>
        </row>
        <row r="728">
          <cell r="D728" t="str">
            <v>DENMARK-LIFO EARNINGS, M$</v>
          </cell>
          <cell r="E728">
            <v>0</v>
          </cell>
          <cell r="F728">
            <v>0</v>
          </cell>
          <cell r="G728">
            <v>0</v>
          </cell>
          <cell r="H728">
            <v>0</v>
          </cell>
          <cell r="I728">
            <v>0</v>
          </cell>
        </row>
        <row r="729">
          <cell r="D729" t="str">
            <v>DENMARK-OTHER EARNINGS EVENTS, M$</v>
          </cell>
          <cell r="E729">
            <v>0</v>
          </cell>
          <cell r="F729">
            <v>0</v>
          </cell>
          <cell r="G729">
            <v>0</v>
          </cell>
          <cell r="H729">
            <v>0</v>
          </cell>
          <cell r="I729">
            <v>0</v>
          </cell>
        </row>
        <row r="730">
          <cell r="D730" t="str">
            <v>DENMARK-SEGMENT EARNINGS ADJUSTMENTS, M$</v>
          </cell>
          <cell r="E730">
            <v>0</v>
          </cell>
          <cell r="F730">
            <v>0</v>
          </cell>
          <cell r="G730">
            <v>0</v>
          </cell>
          <cell r="H730">
            <v>0</v>
          </cell>
          <cell r="I730">
            <v>0</v>
          </cell>
        </row>
        <row r="731">
          <cell r="D731" t="str">
            <v>DENMARK-MINORITY SHARE EARNINGS, M$</v>
          </cell>
          <cell r="E731">
            <v>0</v>
          </cell>
          <cell r="F731">
            <v>0</v>
          </cell>
          <cell r="G731">
            <v>0</v>
          </cell>
          <cell r="H731">
            <v>0</v>
          </cell>
          <cell r="I731">
            <v>0</v>
          </cell>
        </row>
        <row r="732">
          <cell r="D732" t="str">
            <v>DENMARK-CAPITAL EMPLOYED - AVG, M$</v>
          </cell>
          <cell r="E732">
            <v>4.3432195</v>
          </cell>
          <cell r="F732">
            <v>0.25</v>
          </cell>
          <cell r="G732">
            <v>0</v>
          </cell>
          <cell r="H732">
            <v>0.05</v>
          </cell>
          <cell r="I732">
            <v>0</v>
          </cell>
        </row>
        <row r="733">
          <cell r="D733" t="str">
            <v>DENMARK-CAPITAL EMPLOYED - YE, M$</v>
          </cell>
          <cell r="E733">
            <v>2.9</v>
          </cell>
          <cell r="F733">
            <v>0.5</v>
          </cell>
          <cell r="G733">
            <v>0</v>
          </cell>
          <cell r="H733">
            <v>0.1</v>
          </cell>
          <cell r="I733">
            <v>0</v>
          </cell>
        </row>
        <row r="734">
          <cell r="D734" t="str">
            <v>DENMARK-CASH &amp; MARKETABLE SEC, M$</v>
          </cell>
          <cell r="E734">
            <v>0.4</v>
          </cell>
          <cell r="F734">
            <v>0</v>
          </cell>
          <cell r="G734">
            <v>0</v>
          </cell>
          <cell r="H734">
            <v>0</v>
          </cell>
          <cell r="I734">
            <v>0</v>
          </cell>
        </row>
        <row r="735">
          <cell r="D735" t="str">
            <v>DENMARK-DEPRECIATION, M$</v>
          </cell>
          <cell r="E735">
            <v>-0.47947800000000002</v>
          </cell>
          <cell r="F735">
            <v>0</v>
          </cell>
          <cell r="G735">
            <v>0</v>
          </cell>
          <cell r="H735">
            <v>-0.10194599999999999</v>
          </cell>
          <cell r="I735">
            <v>0</v>
          </cell>
        </row>
        <row r="736">
          <cell r="D736" t="str">
            <v>DENMARK-MEMO: EAFE CHANGE, CAP EMP, M$</v>
          </cell>
          <cell r="E736">
            <v>0.5</v>
          </cell>
          <cell r="F736">
            <v>0</v>
          </cell>
          <cell r="G736">
            <v>0</v>
          </cell>
          <cell r="H736">
            <v>0</v>
          </cell>
          <cell r="I736">
            <v>0</v>
          </cell>
        </row>
        <row r="737">
          <cell r="D737" t="str">
            <v>DENMARK-OPERATING WORKING CAPITAL, M$</v>
          </cell>
          <cell r="E737">
            <v>2.2999999999999998</v>
          </cell>
          <cell r="F737">
            <v>0.4</v>
          </cell>
          <cell r="G737">
            <v>0</v>
          </cell>
          <cell r="H737">
            <v>0.2</v>
          </cell>
          <cell r="I737">
            <v>0</v>
          </cell>
        </row>
        <row r="738">
          <cell r="D738" t="str">
            <v>DENMARK-OTHER CAPITAL EMPLOYED, M$</v>
          </cell>
          <cell r="E738">
            <v>-1.3</v>
          </cell>
          <cell r="F738">
            <v>-0.2</v>
          </cell>
          <cell r="G738">
            <v>0</v>
          </cell>
          <cell r="H738">
            <v>-0.1</v>
          </cell>
          <cell r="I738">
            <v>0</v>
          </cell>
        </row>
        <row r="739">
          <cell r="D739" t="str">
            <v>DENMARK-OTHER OPERATING WORKING CAPITAL, M$</v>
          </cell>
          <cell r="E739">
            <v>2.1</v>
          </cell>
          <cell r="F739">
            <v>0.3</v>
          </cell>
          <cell r="G739">
            <v>0</v>
          </cell>
          <cell r="H739">
            <v>0.1</v>
          </cell>
          <cell r="I739">
            <v>0</v>
          </cell>
        </row>
        <row r="740">
          <cell r="D740" t="str">
            <v>DENMARK-PROP, PLANT, &amp; EQUIP - NET AVG, M$</v>
          </cell>
          <cell r="E740">
            <v>1.929435</v>
          </cell>
          <cell r="F740">
            <v>0.15</v>
          </cell>
          <cell r="G740">
            <v>0</v>
          </cell>
          <cell r="H740">
            <v>0</v>
          </cell>
          <cell r="I740">
            <v>0</v>
          </cell>
        </row>
        <row r="741">
          <cell r="D741" t="str">
            <v>DENMARK-PROP, PLANT, &amp; EQUIP - NET YE, M$</v>
          </cell>
          <cell r="E741">
            <v>1.5</v>
          </cell>
          <cell r="F741">
            <v>0.3</v>
          </cell>
          <cell r="G741">
            <v>0</v>
          </cell>
          <cell r="H741">
            <v>0</v>
          </cell>
          <cell r="I741">
            <v>0</v>
          </cell>
        </row>
        <row r="742">
          <cell r="D742" t="str">
            <v>DENMARK-MINORITY SHARE OF CAP EMP, M$</v>
          </cell>
          <cell r="E742">
            <v>0</v>
          </cell>
          <cell r="F742">
            <v>0</v>
          </cell>
          <cell r="G742">
            <v>0</v>
          </cell>
          <cell r="H742">
            <v>0</v>
          </cell>
          <cell r="I742">
            <v>0</v>
          </cell>
        </row>
        <row r="743">
          <cell r="D743" t="str">
            <v>DENMARK-TOTAL OPEX, NOMINAL, M$</v>
          </cell>
          <cell r="E743">
            <v>6.69191775</v>
          </cell>
          <cell r="F743">
            <v>2.69446092993164</v>
          </cell>
          <cell r="G743">
            <v>0</v>
          </cell>
          <cell r="H743">
            <v>9.103450689697265E-2</v>
          </cell>
          <cell r="I743">
            <v>0</v>
          </cell>
        </row>
        <row r="744">
          <cell r="D744" t="str">
            <v>DENMARK-TOTAL OPEX, US$ DENOM, M$</v>
          </cell>
          <cell r="E744">
            <v>6.7546237806922793</v>
          </cell>
          <cell r="F744">
            <v>2.6907427281755223</v>
          </cell>
          <cell r="G744">
            <v>0</v>
          </cell>
          <cell r="H744">
            <v>9.1034489999999996E-2</v>
          </cell>
          <cell r="I744">
            <v>0</v>
          </cell>
        </row>
        <row r="745">
          <cell r="D745" t="str">
            <v>DENMARK-CASH OPEX, FX-ADJ, M$</v>
          </cell>
          <cell r="E745">
            <v>6.7712196729433591</v>
          </cell>
          <cell r="F745">
            <v>2.5441054283931241</v>
          </cell>
          <cell r="G745">
            <v>0</v>
          </cell>
          <cell r="H745">
            <v>0.18221186646900123</v>
          </cell>
          <cell r="I745">
            <v>0</v>
          </cell>
        </row>
        <row r="746">
          <cell r="D746" t="str">
            <v>DENMARK-CASH OPEX, NOMINAL, M$</v>
          </cell>
          <cell r="E746">
            <v>7.1713957500000003</v>
          </cell>
          <cell r="F746">
            <v>2.69446092993164</v>
          </cell>
          <cell r="G746">
            <v>0</v>
          </cell>
          <cell r="H746">
            <v>0.19298050689697266</v>
          </cell>
          <cell r="I746">
            <v>0</v>
          </cell>
        </row>
        <row r="747">
          <cell r="D747" t="str">
            <v>DENMARK-CASH OPEX, US$ DENOM, M$</v>
          </cell>
          <cell r="E747">
            <v>0</v>
          </cell>
          <cell r="F747">
            <v>0</v>
          </cell>
          <cell r="G747">
            <v>0</v>
          </cell>
          <cell r="H747">
            <v>0</v>
          </cell>
          <cell r="I747">
            <v>0</v>
          </cell>
        </row>
        <row r="748">
          <cell r="D748" t="str">
            <v>DENMARK-OTHER EARNINGS EVENTS OPEX, US$ DENOM, M$</v>
          </cell>
          <cell r="E748">
            <v>0</v>
          </cell>
          <cell r="F748">
            <v>0</v>
          </cell>
          <cell r="G748">
            <v>0</v>
          </cell>
          <cell r="H748">
            <v>0</v>
          </cell>
          <cell r="I748">
            <v>0</v>
          </cell>
        </row>
        <row r="749">
          <cell r="D749" t="str">
            <v>DENMARK-OTHER EARNINGS EVENTS OPEX, NOMINAL, M$</v>
          </cell>
          <cell r="E749">
            <v>0</v>
          </cell>
          <cell r="F749">
            <v>0</v>
          </cell>
          <cell r="G749">
            <v>0</v>
          </cell>
          <cell r="H749">
            <v>0</v>
          </cell>
          <cell r="I749">
            <v>0</v>
          </cell>
        </row>
        <row r="750">
          <cell r="D750" t="str">
            <v>FINLAND-SEGMENT EARNINGS, M$</v>
          </cell>
          <cell r="E750">
            <v>5.3295453750000004</v>
          </cell>
          <cell r="F750">
            <v>-8.0571589355468751E-2</v>
          </cell>
          <cell r="G750">
            <v>4.75770390625E-2</v>
          </cell>
          <cell r="H750">
            <v>0.41336786718750002</v>
          </cell>
          <cell r="I750">
            <v>0.22814148437500001</v>
          </cell>
        </row>
        <row r="751">
          <cell r="D751" t="str">
            <v>FINLAND-OPERATING EARNINGS, M$</v>
          </cell>
          <cell r="E751">
            <v>5.3295453750000004</v>
          </cell>
          <cell r="F751">
            <v>-8.0571589355468751E-2</v>
          </cell>
          <cell r="G751">
            <v>4.75770390625E-2</v>
          </cell>
          <cell r="H751">
            <v>0.41336786718750002</v>
          </cell>
          <cell r="I751">
            <v>0.22814148437500001</v>
          </cell>
        </row>
        <row r="752">
          <cell r="D752" t="str">
            <v>FINLAND-LIFO EARNINGS, M$</v>
          </cell>
          <cell r="E752">
            <v>0</v>
          </cell>
          <cell r="F752">
            <v>0</v>
          </cell>
          <cell r="G752">
            <v>0</v>
          </cell>
          <cell r="H752">
            <v>0</v>
          </cell>
          <cell r="I752">
            <v>0</v>
          </cell>
        </row>
        <row r="753">
          <cell r="D753" t="str">
            <v>FINLAND-OTHER EARNINGS EVENTS, M$</v>
          </cell>
          <cell r="E753">
            <v>0</v>
          </cell>
          <cell r="F753">
            <v>0</v>
          </cell>
          <cell r="G753">
            <v>0</v>
          </cell>
          <cell r="H753">
            <v>0</v>
          </cell>
          <cell r="I753">
            <v>0</v>
          </cell>
        </row>
        <row r="754">
          <cell r="D754" t="str">
            <v>FINLAND-SEGMENT EARNINGS ADJUSTMENTS, M$</v>
          </cell>
          <cell r="E754">
            <v>0</v>
          </cell>
          <cell r="F754">
            <v>0</v>
          </cell>
          <cell r="G754">
            <v>0</v>
          </cell>
          <cell r="H754">
            <v>0</v>
          </cell>
          <cell r="I754">
            <v>0</v>
          </cell>
        </row>
        <row r="755">
          <cell r="D755" t="str">
            <v>FINLAND-MINORITY SHARE EARNINGS, M$</v>
          </cell>
          <cell r="E755">
            <v>0</v>
          </cell>
          <cell r="F755">
            <v>0</v>
          </cell>
          <cell r="G755">
            <v>0</v>
          </cell>
          <cell r="H755">
            <v>0</v>
          </cell>
          <cell r="I755">
            <v>0</v>
          </cell>
        </row>
        <row r="756">
          <cell r="D756" t="str">
            <v>FINLAND-CAPITAL EMPLOYED - AVG, M$</v>
          </cell>
          <cell r="E756">
            <v>21.881398537952997</v>
          </cell>
          <cell r="F756">
            <v>2.2409785923498773</v>
          </cell>
          <cell r="G756">
            <v>0.62177369522479309</v>
          </cell>
          <cell r="H756">
            <v>3.9238272428068415</v>
          </cell>
          <cell r="I756">
            <v>0.21095300000000003</v>
          </cell>
        </row>
        <row r="757">
          <cell r="D757" t="str">
            <v>FINLAND-CAPITAL EMPLOYED - YE, M$</v>
          </cell>
          <cell r="E757">
            <v>27.7</v>
          </cell>
          <cell r="F757">
            <v>3</v>
          </cell>
          <cell r="G757">
            <v>0.96</v>
          </cell>
          <cell r="H757">
            <v>5.24</v>
          </cell>
          <cell r="I757">
            <v>0.2</v>
          </cell>
        </row>
        <row r="758">
          <cell r="D758" t="str">
            <v>FINLAND-CASH &amp; MARKETABLE SEC, M$</v>
          </cell>
          <cell r="E758">
            <v>0.2</v>
          </cell>
          <cell r="F758">
            <v>0</v>
          </cell>
          <cell r="G758">
            <v>0</v>
          </cell>
          <cell r="H758">
            <v>0</v>
          </cell>
          <cell r="I758">
            <v>0</v>
          </cell>
        </row>
        <row r="759">
          <cell r="D759" t="str">
            <v>FINLAND-DEPRECIATION, M$</v>
          </cell>
          <cell r="E759">
            <v>3.3</v>
          </cell>
          <cell r="F759">
            <v>0.1</v>
          </cell>
          <cell r="G759">
            <v>0</v>
          </cell>
          <cell r="H759">
            <v>0</v>
          </cell>
          <cell r="I759">
            <v>0</v>
          </cell>
        </row>
        <row r="760">
          <cell r="D760" t="str">
            <v>FINLAND-MEMO: EAFE CHANGE, CAP EMP, M$</v>
          </cell>
          <cell r="E760">
            <v>3.4</v>
          </cell>
          <cell r="F760">
            <v>0.4</v>
          </cell>
          <cell r="G760">
            <v>0</v>
          </cell>
          <cell r="H760">
            <v>0.8</v>
          </cell>
          <cell r="I760">
            <v>0</v>
          </cell>
        </row>
        <row r="761">
          <cell r="D761" t="str">
            <v>FINLAND-OPERATING WORKING CAPITAL, M$</v>
          </cell>
          <cell r="E761">
            <v>12</v>
          </cell>
          <cell r="F761">
            <v>0.6</v>
          </cell>
          <cell r="G761">
            <v>0.1</v>
          </cell>
          <cell r="H761">
            <v>0.7</v>
          </cell>
          <cell r="I761">
            <v>0.2</v>
          </cell>
        </row>
        <row r="762">
          <cell r="D762" t="str">
            <v>FINLAND-OTHER CAPITAL EMPLOYED, M$</v>
          </cell>
          <cell r="E762">
            <v>0.3</v>
          </cell>
          <cell r="F762">
            <v>0</v>
          </cell>
          <cell r="G762">
            <v>0</v>
          </cell>
          <cell r="H762">
            <v>0</v>
          </cell>
          <cell r="I762">
            <v>0</v>
          </cell>
        </row>
        <row r="763">
          <cell r="D763" t="str">
            <v>FINLAND-OTHER OPERATING WORKING CAPITAL, M$</v>
          </cell>
          <cell r="E763">
            <v>6.6</v>
          </cell>
          <cell r="F763">
            <v>0.2</v>
          </cell>
          <cell r="G763">
            <v>0</v>
          </cell>
          <cell r="H763">
            <v>0.2</v>
          </cell>
          <cell r="I763">
            <v>0.2</v>
          </cell>
        </row>
        <row r="764">
          <cell r="D764" t="str">
            <v>FINLAND-PROP, PLANT, &amp; EQUIP - NET AVG, M$</v>
          </cell>
          <cell r="E764">
            <v>14.84989726767105</v>
          </cell>
          <cell r="F764">
            <v>1.8354156930033598</v>
          </cell>
          <cell r="G764">
            <v>0.43466234489679789</v>
          </cell>
          <cell r="H764">
            <v>2.7529436944287919</v>
          </cell>
          <cell r="I764">
            <v>0</v>
          </cell>
        </row>
        <row r="765">
          <cell r="D765" t="str">
            <v>FINLAND-PROP, PLANT, &amp; EQUIP - NET YE, M$</v>
          </cell>
          <cell r="E765">
            <v>15.2</v>
          </cell>
          <cell r="F765">
            <v>2.4</v>
          </cell>
          <cell r="G765">
            <v>0.86</v>
          </cell>
          <cell r="H765">
            <v>4.54</v>
          </cell>
          <cell r="I765">
            <v>0</v>
          </cell>
        </row>
        <row r="766">
          <cell r="D766" t="str">
            <v>FINLAND-MINORITY SHARE OF CAP EMP, M$</v>
          </cell>
          <cell r="E766">
            <v>0</v>
          </cell>
          <cell r="F766">
            <v>0</v>
          </cell>
          <cell r="G766">
            <v>0</v>
          </cell>
          <cell r="H766">
            <v>0</v>
          </cell>
          <cell r="I766">
            <v>0</v>
          </cell>
        </row>
        <row r="767">
          <cell r="D767" t="str">
            <v>FINLAND-TOTAL OPEX, NOMINAL, M$</v>
          </cell>
          <cell r="E767">
            <v>23.3008150625</v>
          </cell>
          <cell r="F767">
            <v>0.95719082269287104</v>
          </cell>
          <cell r="G767">
            <v>0.12559622265625001</v>
          </cell>
          <cell r="H767">
            <v>0.87447186035156244</v>
          </cell>
          <cell r="I767">
            <v>0.49948933203125001</v>
          </cell>
        </row>
        <row r="768">
          <cell r="D768" t="str">
            <v>FINLAND-TOTAL OPEX, US$ DENOM, M$</v>
          </cell>
          <cell r="E768">
            <v>0</v>
          </cell>
          <cell r="F768">
            <v>0</v>
          </cell>
          <cell r="G768">
            <v>0</v>
          </cell>
          <cell r="H768">
            <v>0</v>
          </cell>
          <cell r="I768">
            <v>0</v>
          </cell>
        </row>
        <row r="769">
          <cell r="D769" t="str">
            <v>FINLAND-CASH OPEX, FX-ADJ, M$</v>
          </cell>
          <cell r="E769">
            <v>18.817492819033586</v>
          </cell>
          <cell r="F769">
            <v>0.80647624110116645</v>
          </cell>
          <cell r="G769">
            <v>0.11816548528379393</v>
          </cell>
          <cell r="H769">
            <v>0.82273486861368084</v>
          </cell>
          <cell r="I769">
            <v>0.46993769450449008</v>
          </cell>
        </row>
        <row r="770">
          <cell r="D770" t="str">
            <v>FINLAND-CASH OPEX, NOMINAL, M$</v>
          </cell>
          <cell r="E770">
            <v>20.000815062499999</v>
          </cell>
          <cell r="F770">
            <v>0.85719082269287106</v>
          </cell>
          <cell r="G770">
            <v>0.12559622265625001</v>
          </cell>
          <cell r="H770">
            <v>0.87447186035156244</v>
          </cell>
          <cell r="I770">
            <v>0.49948933203125001</v>
          </cell>
        </row>
        <row r="771">
          <cell r="D771" t="str">
            <v>FINLAND-CASH OPEX, US$ DENOM, M$</v>
          </cell>
          <cell r="E771">
            <v>0</v>
          </cell>
          <cell r="F771">
            <v>0</v>
          </cell>
          <cell r="G771">
            <v>0</v>
          </cell>
          <cell r="H771">
            <v>0</v>
          </cell>
          <cell r="I771">
            <v>0</v>
          </cell>
        </row>
        <row r="772">
          <cell r="D772" t="str">
            <v>FINLAND-OTHER EARNINGS EVENTS OPEX, US$ DENOM, M$</v>
          </cell>
          <cell r="E772">
            <v>0</v>
          </cell>
          <cell r="F772">
            <v>0</v>
          </cell>
          <cell r="G772">
            <v>0</v>
          </cell>
          <cell r="H772">
            <v>0</v>
          </cell>
          <cell r="I772">
            <v>0</v>
          </cell>
        </row>
        <row r="773">
          <cell r="D773" t="str">
            <v>FINLAND-OTHER EARNINGS EVENTS OPEX, NOMINAL, M$</v>
          </cell>
          <cell r="E773">
            <v>0</v>
          </cell>
          <cell r="F773">
            <v>0</v>
          </cell>
          <cell r="G773">
            <v>0</v>
          </cell>
          <cell r="H773">
            <v>0</v>
          </cell>
          <cell r="I773">
            <v>0</v>
          </cell>
        </row>
        <row r="774">
          <cell r="D774" t="str">
            <v>FRANCE-SEGMENT EARNINGS, M$</v>
          </cell>
          <cell r="E774">
            <v>-15.751139468750001</v>
          </cell>
          <cell r="F774">
            <v>0.83208935937500006</v>
          </cell>
          <cell r="G774">
            <v>1.423149</v>
          </cell>
          <cell r="H774">
            <v>-4.4148443808593747</v>
          </cell>
          <cell r="I774">
            <v>37.617865999999999</v>
          </cell>
        </row>
        <row r="775">
          <cell r="D775" t="str">
            <v>FRANCE-OPERATING EARNINGS, M$</v>
          </cell>
          <cell r="E775">
            <v>-15.751139468750001</v>
          </cell>
          <cell r="F775">
            <v>0.83208935937500006</v>
          </cell>
          <cell r="G775">
            <v>1.423149</v>
          </cell>
          <cell r="H775">
            <v>-4.4148443808593747</v>
          </cell>
          <cell r="I775">
            <v>4.3178659999999995</v>
          </cell>
        </row>
        <row r="776">
          <cell r="D776" t="str">
            <v>FRANCE-LIFO EARNINGS, M$</v>
          </cell>
          <cell r="E776">
            <v>0</v>
          </cell>
          <cell r="F776">
            <v>0</v>
          </cell>
          <cell r="G776">
            <v>0</v>
          </cell>
          <cell r="H776">
            <v>0</v>
          </cell>
          <cell r="I776">
            <v>0</v>
          </cell>
        </row>
        <row r="777">
          <cell r="D777" t="str">
            <v>FRANCE-OTHER EARNINGS EVENTS, M$</v>
          </cell>
          <cell r="E777">
            <v>0</v>
          </cell>
          <cell r="F777">
            <v>0</v>
          </cell>
          <cell r="G777">
            <v>0</v>
          </cell>
          <cell r="H777">
            <v>0</v>
          </cell>
          <cell r="I777">
            <v>33.299999999999997</v>
          </cell>
        </row>
        <row r="778">
          <cell r="D778" t="str">
            <v>FRANCE-SEGMENT EARNINGS ADJUSTMENTS, M$</v>
          </cell>
          <cell r="E778">
            <v>0</v>
          </cell>
          <cell r="F778">
            <v>0</v>
          </cell>
          <cell r="G778">
            <v>0</v>
          </cell>
          <cell r="H778">
            <v>0</v>
          </cell>
          <cell r="I778">
            <v>0</v>
          </cell>
        </row>
        <row r="779">
          <cell r="D779" t="str">
            <v>FRANCE-MINORITY SHARE EARNINGS, M$</v>
          </cell>
          <cell r="E779">
            <v>-1.3</v>
          </cell>
          <cell r="F779">
            <v>0.1</v>
          </cell>
          <cell r="G779">
            <v>-0.15</v>
          </cell>
          <cell r="H779">
            <v>-0.15</v>
          </cell>
          <cell r="I779">
            <v>1</v>
          </cell>
        </row>
        <row r="780">
          <cell r="D780" t="str">
            <v>FRANCE-CAPITAL EMPLOYED - AVG, M$</v>
          </cell>
          <cell r="E780">
            <v>19.945491999999998</v>
          </cell>
          <cell r="F780">
            <v>-4.2809999999999997</v>
          </cell>
          <cell r="G780">
            <v>5.588000000000001</v>
          </cell>
          <cell r="H780">
            <v>15.045999999999999</v>
          </cell>
          <cell r="I780">
            <v>36.877499999999998</v>
          </cell>
        </row>
        <row r="781">
          <cell r="D781" t="str">
            <v>FRANCE-CAPITAL EMPLOYED - YE, M$</v>
          </cell>
          <cell r="E781">
            <v>6.1999999999999886</v>
          </cell>
          <cell r="F781">
            <v>-6.9</v>
          </cell>
          <cell r="G781">
            <v>-1.2</v>
          </cell>
          <cell r="H781">
            <v>14.2</v>
          </cell>
          <cell r="I781">
            <v>32.299999999999997</v>
          </cell>
        </row>
        <row r="782">
          <cell r="D782" t="str">
            <v>FRANCE-CASH &amp; MARKETABLE SEC, M$</v>
          </cell>
          <cell r="E782">
            <v>0.2</v>
          </cell>
          <cell r="F782">
            <v>0</v>
          </cell>
          <cell r="G782">
            <v>0</v>
          </cell>
          <cell r="H782">
            <v>0</v>
          </cell>
          <cell r="I782">
            <v>0</v>
          </cell>
        </row>
        <row r="783">
          <cell r="D783" t="str">
            <v>FRANCE-DEPRECIATION, M$</v>
          </cell>
          <cell r="E783">
            <v>7.1357810000000006</v>
          </cell>
          <cell r="F783">
            <v>0.261073</v>
          </cell>
          <cell r="G783">
            <v>5.7113011199999994E-2</v>
          </cell>
          <cell r="H783">
            <v>0.26231098879999998</v>
          </cell>
          <cell r="I783">
            <v>1.790832</v>
          </cell>
        </row>
        <row r="784">
          <cell r="D784" t="str">
            <v>FRANCE-MEMO: EAFE CHANGE, CAP EMP, M$</v>
          </cell>
          <cell r="E784">
            <v>7.1</v>
          </cell>
          <cell r="F784">
            <v>1.6</v>
          </cell>
          <cell r="G784">
            <v>-0.64200000000000002</v>
          </cell>
          <cell r="H784">
            <v>0.24199999999999999</v>
          </cell>
          <cell r="I784">
            <v>4.5999999999999996</v>
          </cell>
        </row>
        <row r="785">
          <cell r="D785" t="str">
            <v>FRANCE-OPERATING WORKING CAPITAL, M$</v>
          </cell>
          <cell r="E785">
            <v>11.9</v>
          </cell>
          <cell r="F785">
            <v>1.7</v>
          </cell>
          <cell r="G785">
            <v>-3</v>
          </cell>
          <cell r="H785">
            <v>12.7</v>
          </cell>
          <cell r="I785">
            <v>20.3</v>
          </cell>
        </row>
        <row r="786">
          <cell r="D786" t="str">
            <v>FRANCE-OTHER CAPITAL EMPLOYED, M$</v>
          </cell>
          <cell r="E786">
            <v>-93.7</v>
          </cell>
          <cell r="F786">
            <v>-12.6</v>
          </cell>
          <cell r="G786">
            <v>-1</v>
          </cell>
          <cell r="H786">
            <v>-13.7</v>
          </cell>
          <cell r="I786">
            <v>0.5</v>
          </cell>
        </row>
        <row r="787">
          <cell r="D787" t="str">
            <v>FRANCE-OTHER OPERATING WORKING CAPITAL, M$</v>
          </cell>
          <cell r="E787">
            <v>2</v>
          </cell>
          <cell r="F787">
            <v>0.8</v>
          </cell>
          <cell r="G787">
            <v>-3</v>
          </cell>
          <cell r="H787">
            <v>12.7</v>
          </cell>
          <cell r="I787">
            <v>17.100000000000001</v>
          </cell>
        </row>
        <row r="788">
          <cell r="D788" t="str">
            <v>FRANCE-PROP, PLANT, &amp; EQUIP - NET AVG, M$</v>
          </cell>
          <cell r="E788">
            <v>86.956755000000001</v>
          </cell>
          <cell r="F788">
            <v>2.5920000000000001</v>
          </cell>
          <cell r="G788">
            <v>4.4135</v>
          </cell>
          <cell r="H788">
            <v>16.215499999999999</v>
          </cell>
          <cell r="I788">
            <v>16.183</v>
          </cell>
        </row>
        <row r="789">
          <cell r="D789" t="str">
            <v>FRANCE-PROP, PLANT, &amp; EQUIP - NET YE, M$</v>
          </cell>
          <cell r="E789">
            <v>91.8</v>
          </cell>
          <cell r="F789">
            <v>4</v>
          </cell>
          <cell r="G789">
            <v>3.6</v>
          </cell>
          <cell r="H789">
            <v>16.5</v>
          </cell>
          <cell r="I789">
            <v>15.4</v>
          </cell>
        </row>
        <row r="790">
          <cell r="D790" t="str">
            <v>FRANCE-MINORITY SHARE OF CAP EMP, M$</v>
          </cell>
          <cell r="E790">
            <v>4</v>
          </cell>
          <cell r="F790">
            <v>0</v>
          </cell>
          <cell r="G790">
            <v>0.8</v>
          </cell>
          <cell r="H790">
            <v>1.3</v>
          </cell>
          <cell r="I790">
            <v>3.9</v>
          </cell>
        </row>
        <row r="791">
          <cell r="D791" t="str">
            <v>FRANCE-TOTAL OPEX, NOMINAL, M$</v>
          </cell>
          <cell r="E791">
            <v>125.09081162499999</v>
          </cell>
          <cell r="F791">
            <v>6.7809076562499992</v>
          </cell>
          <cell r="G791">
            <v>6.2291568749999993</v>
          </cell>
          <cell r="H791">
            <v>21.25196846875</v>
          </cell>
          <cell r="I791">
            <v>25.655967999999998</v>
          </cell>
        </row>
        <row r="792">
          <cell r="D792" t="str">
            <v>FRANCE-TOTAL OPEX, US$ DENOM, M$</v>
          </cell>
          <cell r="E792">
            <v>4.87</v>
          </cell>
          <cell r="F792">
            <v>1.0900000000000001</v>
          </cell>
          <cell r="G792">
            <v>0.7</v>
          </cell>
          <cell r="H792">
            <v>2.29</v>
          </cell>
          <cell r="I792">
            <v>1.06</v>
          </cell>
        </row>
        <row r="793">
          <cell r="D793" t="str">
            <v>FRANCE-CASH OPEX, FX-ADJ, M$</v>
          </cell>
          <cell r="E793">
            <v>106.46447062611216</v>
          </cell>
          <cell r="F793">
            <v>5.8504577368072956</v>
          </cell>
          <cell r="G793">
            <v>5.8384318374308828</v>
          </cell>
          <cell r="H793">
            <v>18.70438799521844</v>
          </cell>
          <cell r="I793">
            <v>21.581554281583632</v>
          </cell>
        </row>
        <row r="794">
          <cell r="D794" t="str">
            <v>FRANCE-CASH OPEX, NOMINAL, M$</v>
          </cell>
          <cell r="E794">
            <v>112.85315364893623</v>
          </cell>
          <cell r="F794">
            <v>6.1498151264032153</v>
          </cell>
          <cell r="G794">
            <v>6.1615578111322105</v>
          </cell>
          <cell r="H794">
            <v>19.736593008629342</v>
          </cell>
          <cell r="I794">
            <v>22.872035</v>
          </cell>
        </row>
        <row r="795">
          <cell r="D795" t="str">
            <v>FRANCE-CASH OPEX, US$ DENOM, M$</v>
          </cell>
          <cell r="E795">
            <v>4.87</v>
          </cell>
          <cell r="F795">
            <v>1.0900000000000001</v>
          </cell>
          <cell r="G795">
            <v>0.7</v>
          </cell>
          <cell r="H795">
            <v>2.29</v>
          </cell>
          <cell r="I795">
            <v>1.06</v>
          </cell>
        </row>
        <row r="796">
          <cell r="D796" t="str">
            <v>FRANCE-OTHER EARNINGS EVENTS OPEX, US$ DENOM, M$</v>
          </cell>
          <cell r="E796">
            <v>0</v>
          </cell>
          <cell r="F796">
            <v>0</v>
          </cell>
          <cell r="G796">
            <v>0</v>
          </cell>
          <cell r="H796">
            <v>0</v>
          </cell>
          <cell r="I796">
            <v>0</v>
          </cell>
        </row>
        <row r="797">
          <cell r="D797" t="str">
            <v>FRANCE-OTHER EARNINGS EVENTS OPEX, NOMINAL, M$</v>
          </cell>
          <cell r="E797">
            <v>0</v>
          </cell>
          <cell r="F797">
            <v>0</v>
          </cell>
          <cell r="G797">
            <v>0</v>
          </cell>
          <cell r="H797">
            <v>0</v>
          </cell>
          <cell r="I797">
            <v>0</v>
          </cell>
        </row>
        <row r="798">
          <cell r="D798" t="str">
            <v>GERMANY-SEGMENT EARNINGS, M$</v>
          </cell>
          <cell r="E798">
            <v>3.2062137500000003</v>
          </cell>
          <cell r="F798">
            <v>0.61684615625000006</v>
          </cell>
          <cell r="G798">
            <v>-0.39536390625000001</v>
          </cell>
          <cell r="H798">
            <v>-0.55842449999999999</v>
          </cell>
          <cell r="I798">
            <v>2.44</v>
          </cell>
        </row>
        <row r="799">
          <cell r="D799" t="str">
            <v>GERMANY-OPERATING EARNINGS, M$</v>
          </cell>
          <cell r="E799">
            <v>3.2062137500000003</v>
          </cell>
          <cell r="F799">
            <v>0.61684615625000006</v>
          </cell>
          <cell r="G799">
            <v>-0.39536390625000001</v>
          </cell>
          <cell r="H799">
            <v>-0.55842449999999999</v>
          </cell>
          <cell r="I799">
            <v>2.44</v>
          </cell>
        </row>
        <row r="800">
          <cell r="D800" t="str">
            <v>GERMANY-LIFO EARNINGS, M$</v>
          </cell>
          <cell r="E800">
            <v>0</v>
          </cell>
          <cell r="F800">
            <v>0</v>
          </cell>
          <cell r="G800">
            <v>0</v>
          </cell>
          <cell r="H800">
            <v>0</v>
          </cell>
          <cell r="I800">
            <v>0</v>
          </cell>
        </row>
        <row r="801">
          <cell r="D801" t="str">
            <v>GERMANY-OTHER EARNINGS EVENTS, M$</v>
          </cell>
          <cell r="E801">
            <v>0</v>
          </cell>
          <cell r="F801">
            <v>0</v>
          </cell>
          <cell r="G801">
            <v>0</v>
          </cell>
          <cell r="H801">
            <v>0</v>
          </cell>
          <cell r="I801">
            <v>0</v>
          </cell>
        </row>
        <row r="802">
          <cell r="D802" t="str">
            <v>GERMANY-SEGMENT EARNINGS ADJUSTMENTS, M$</v>
          </cell>
          <cell r="E802">
            <v>0</v>
          </cell>
          <cell r="F802">
            <v>0</v>
          </cell>
          <cell r="G802">
            <v>0</v>
          </cell>
          <cell r="H802">
            <v>0</v>
          </cell>
          <cell r="I802">
            <v>0</v>
          </cell>
        </row>
        <row r="803">
          <cell r="D803" t="str">
            <v>GERMANY-MINORITY SHARE EARNINGS, M$</v>
          </cell>
          <cell r="E803">
            <v>0</v>
          </cell>
          <cell r="F803">
            <v>0</v>
          </cell>
          <cell r="G803">
            <v>0</v>
          </cell>
          <cell r="H803">
            <v>0</v>
          </cell>
          <cell r="I803">
            <v>0</v>
          </cell>
        </row>
        <row r="804">
          <cell r="D804" t="str">
            <v>GERMANY-CAPITAL EMPLOYED - AVG, M$</v>
          </cell>
          <cell r="E804">
            <v>-10.65</v>
          </cell>
          <cell r="F804">
            <v>-9.9</v>
          </cell>
          <cell r="G804">
            <v>-1.8</v>
          </cell>
          <cell r="H804">
            <v>-25.4</v>
          </cell>
          <cell r="I804">
            <v>-0.7</v>
          </cell>
        </row>
        <row r="805">
          <cell r="D805" t="str">
            <v>GERMANY-CAPITAL EMPLOYED - YE, M$</v>
          </cell>
          <cell r="E805">
            <v>-20.3</v>
          </cell>
          <cell r="F805">
            <v>-16.3</v>
          </cell>
          <cell r="G805">
            <v>0</v>
          </cell>
          <cell r="H805">
            <v>-29.2</v>
          </cell>
          <cell r="I805">
            <v>-8.1999999999999993</v>
          </cell>
        </row>
        <row r="806">
          <cell r="D806" t="str">
            <v>GERMANY-CASH &amp; MARKETABLE SEC, M$</v>
          </cell>
          <cell r="E806">
            <v>0.4</v>
          </cell>
          <cell r="F806">
            <v>0.1</v>
          </cell>
          <cell r="G806">
            <v>0</v>
          </cell>
          <cell r="H806">
            <v>0.2</v>
          </cell>
          <cell r="I806">
            <v>0</v>
          </cell>
        </row>
        <row r="807">
          <cell r="D807" t="str">
            <v>GERMANY-DEPRECIATION, M$</v>
          </cell>
          <cell r="E807">
            <v>1.5</v>
          </cell>
          <cell r="F807">
            <v>0.1</v>
          </cell>
          <cell r="G807">
            <v>0</v>
          </cell>
          <cell r="H807">
            <v>0.1</v>
          </cell>
          <cell r="I807">
            <v>0</v>
          </cell>
        </row>
        <row r="808">
          <cell r="D808" t="str">
            <v>GERMANY-MEMO: EAFE CHANGE, CAP EMP, M$</v>
          </cell>
          <cell r="E808">
            <v>-2.1</v>
          </cell>
          <cell r="F808">
            <v>-0.3</v>
          </cell>
          <cell r="G808">
            <v>0</v>
          </cell>
          <cell r="H808">
            <v>-3.9</v>
          </cell>
          <cell r="I808">
            <v>0.9</v>
          </cell>
        </row>
        <row r="809">
          <cell r="D809" t="str">
            <v>GERMANY-OPERATING WORKING CAPITAL, M$</v>
          </cell>
          <cell r="E809">
            <v>6.2</v>
          </cell>
          <cell r="F809">
            <v>0.2</v>
          </cell>
          <cell r="G809">
            <v>0</v>
          </cell>
          <cell r="H809">
            <v>-2.5</v>
          </cell>
          <cell r="I809">
            <v>-1.7</v>
          </cell>
        </row>
        <row r="810">
          <cell r="D810" t="str">
            <v>GERMANY-OTHER CAPITAL EMPLOYED, M$</v>
          </cell>
          <cell r="E810">
            <v>-48.8</v>
          </cell>
          <cell r="F810">
            <v>-17.3</v>
          </cell>
          <cell r="G810">
            <v>0</v>
          </cell>
          <cell r="H810">
            <v>-28.6</v>
          </cell>
          <cell r="I810">
            <v>-6.8</v>
          </cell>
        </row>
        <row r="811">
          <cell r="D811" t="str">
            <v>GERMANY-OTHER OPERATING WORKING CAPITAL, M$</v>
          </cell>
          <cell r="E811">
            <v>-7.8</v>
          </cell>
          <cell r="F811">
            <v>-3.9</v>
          </cell>
          <cell r="G811">
            <v>0</v>
          </cell>
          <cell r="H811">
            <v>-5.7</v>
          </cell>
          <cell r="I811">
            <v>-1.7</v>
          </cell>
        </row>
        <row r="812">
          <cell r="D812" t="str">
            <v>GERMANY-PROP, PLANT, &amp; EQUIP - NET AVG, M$</v>
          </cell>
          <cell r="E812">
            <v>20.7</v>
          </cell>
          <cell r="F812">
            <v>0.35</v>
          </cell>
          <cell r="G812">
            <v>0.05</v>
          </cell>
          <cell r="H812">
            <v>1.1499999999999999</v>
          </cell>
          <cell r="I812">
            <v>0.25</v>
          </cell>
        </row>
        <row r="813">
          <cell r="D813" t="str">
            <v>GERMANY-PROP, PLANT, &amp; EQUIP - NET YE, M$</v>
          </cell>
          <cell r="E813">
            <v>21.9</v>
          </cell>
          <cell r="F813">
            <v>0.7</v>
          </cell>
          <cell r="G813">
            <v>0</v>
          </cell>
          <cell r="H813">
            <v>1.7</v>
          </cell>
          <cell r="I813">
            <v>0.3</v>
          </cell>
        </row>
        <row r="814">
          <cell r="D814" t="str">
            <v>GERMANY-MINORITY SHARE OF CAP EMP, M$</v>
          </cell>
          <cell r="E814">
            <v>0</v>
          </cell>
          <cell r="F814">
            <v>0</v>
          </cell>
          <cell r="G814">
            <v>0</v>
          </cell>
          <cell r="H814">
            <v>0</v>
          </cell>
          <cell r="I814">
            <v>0</v>
          </cell>
        </row>
        <row r="815">
          <cell r="D815" t="str">
            <v>GERMANY-TOTAL OPEX, NOMINAL, M$</v>
          </cell>
          <cell r="E815">
            <v>105.58100000000002</v>
          </cell>
          <cell r="F815">
            <v>6.4139999999999997</v>
          </cell>
          <cell r="G815">
            <v>1.0474814374999999</v>
          </cell>
          <cell r="H815">
            <v>4.7874274609374998</v>
          </cell>
          <cell r="I815">
            <v>3.9779999999999998</v>
          </cell>
        </row>
        <row r="816">
          <cell r="D816" t="str">
            <v>GERMANY-TOTAL OPEX, US$ DENOM, M$</v>
          </cell>
          <cell r="E816">
            <v>18.079999999999998</v>
          </cell>
          <cell r="F816">
            <v>3.4</v>
          </cell>
          <cell r="G816">
            <v>0.1</v>
          </cell>
          <cell r="H816">
            <v>0.5</v>
          </cell>
          <cell r="I816">
            <v>0.63</v>
          </cell>
        </row>
        <row r="817">
          <cell r="D817" t="str">
            <v>GERMANY-CASH OPEX, FX-ADJ, M$</v>
          </cell>
          <cell r="E817">
            <v>94.947266459074754</v>
          </cell>
          <cell r="F817">
            <v>5.8593460854092534</v>
          </cell>
          <cell r="G817">
            <v>0.95379147700733979</v>
          </cell>
          <cell r="H817">
            <v>4.2515164946097919</v>
          </cell>
          <cell r="I817">
            <v>3.4018104982206405</v>
          </cell>
        </row>
        <row r="818">
          <cell r="D818" t="str">
            <v>GERMANY-CASH OPEX, NOMINAL, M$</v>
          </cell>
          <cell r="E818">
            <v>99.78100000000002</v>
          </cell>
          <cell r="F818">
            <v>6.0140000000000002</v>
          </cell>
          <cell r="G818">
            <v>1.0074814374999999</v>
          </cell>
          <cell r="H818">
            <v>4.4874274609375</v>
          </cell>
          <cell r="I818">
            <v>3.5779999999999998</v>
          </cell>
        </row>
        <row r="819">
          <cell r="D819" t="str">
            <v>GERMANY-CASH OPEX, US$ DENOM, M$</v>
          </cell>
          <cell r="E819">
            <v>18.079999999999998</v>
          </cell>
          <cell r="F819">
            <v>3.4</v>
          </cell>
          <cell r="G819">
            <v>0.1</v>
          </cell>
          <cell r="H819">
            <v>0.5</v>
          </cell>
          <cell r="I819">
            <v>0.6</v>
          </cell>
        </row>
        <row r="820">
          <cell r="D820" t="str">
            <v>GERMANY-OTHER EARNINGS EVENTS OPEX, US$ DENOM, M$</v>
          </cell>
          <cell r="E820">
            <v>0</v>
          </cell>
          <cell r="F820">
            <v>0</v>
          </cell>
          <cell r="G820">
            <v>0</v>
          </cell>
          <cell r="H820">
            <v>0</v>
          </cell>
          <cell r="I820">
            <v>0</v>
          </cell>
        </row>
        <row r="821">
          <cell r="D821" t="str">
            <v>GERMANY-OTHER EARNINGS EVENTS OPEX, NOMINAL, M$</v>
          </cell>
          <cell r="E821">
            <v>0</v>
          </cell>
          <cell r="F821">
            <v>0</v>
          </cell>
          <cell r="G821">
            <v>0</v>
          </cell>
          <cell r="H821">
            <v>0</v>
          </cell>
          <cell r="I821">
            <v>0</v>
          </cell>
        </row>
        <row r="822">
          <cell r="D822" t="str">
            <v>GREECE-SEGMENT EARNINGS, M$</v>
          </cell>
          <cell r="E822">
            <v>-0.20788899999999999</v>
          </cell>
          <cell r="F822">
            <v>1.6021970000000001</v>
          </cell>
          <cell r="G822">
            <v>0</v>
          </cell>
          <cell r="H822">
            <v>0</v>
          </cell>
          <cell r="I822">
            <v>0</v>
          </cell>
        </row>
        <row r="823">
          <cell r="D823" t="str">
            <v>GREECE-OPERATING EARNINGS, M$</v>
          </cell>
          <cell r="E823">
            <v>-0.20788899999999999</v>
          </cell>
          <cell r="F823">
            <v>1.6021970000000001</v>
          </cell>
          <cell r="G823">
            <v>0</v>
          </cell>
          <cell r="H823">
            <v>0</v>
          </cell>
          <cell r="I823">
            <v>0</v>
          </cell>
        </row>
        <row r="824">
          <cell r="D824" t="str">
            <v>GREECE-LIFO EARNINGS, M$</v>
          </cell>
          <cell r="E824">
            <v>0</v>
          </cell>
          <cell r="F824">
            <v>0</v>
          </cell>
          <cell r="G824">
            <v>0</v>
          </cell>
          <cell r="H824">
            <v>0</v>
          </cell>
          <cell r="I824">
            <v>0</v>
          </cell>
        </row>
        <row r="825">
          <cell r="D825" t="str">
            <v>GREECE-OTHER EARNINGS EVENTS, M$</v>
          </cell>
          <cell r="E825">
            <v>0</v>
          </cell>
          <cell r="F825">
            <v>0</v>
          </cell>
          <cell r="G825">
            <v>0</v>
          </cell>
          <cell r="H825">
            <v>0</v>
          </cell>
          <cell r="I825">
            <v>0</v>
          </cell>
        </row>
        <row r="826">
          <cell r="D826" t="str">
            <v>GREECE-SEGMENT EARNINGS ADJUSTMENTS, M$</v>
          </cell>
          <cell r="E826">
            <v>0</v>
          </cell>
          <cell r="F826">
            <v>0</v>
          </cell>
          <cell r="G826">
            <v>0</v>
          </cell>
          <cell r="H826">
            <v>0</v>
          </cell>
          <cell r="I826">
            <v>0</v>
          </cell>
        </row>
        <row r="827">
          <cell r="D827" t="str">
            <v>GREECE-MINORITY SHARE EARNINGS, M$</v>
          </cell>
          <cell r="E827">
            <v>0</v>
          </cell>
          <cell r="F827">
            <v>0</v>
          </cell>
          <cell r="G827">
            <v>0</v>
          </cell>
          <cell r="H827">
            <v>0</v>
          </cell>
          <cell r="I827">
            <v>0</v>
          </cell>
        </row>
        <row r="828">
          <cell r="D828" t="str">
            <v>GREECE-CAPITAL EMPLOYED - AVG, M$</v>
          </cell>
          <cell r="E828">
            <v>-1.4090034999999999</v>
          </cell>
          <cell r="F828">
            <v>2.466621</v>
          </cell>
          <cell r="G828">
            <v>0</v>
          </cell>
          <cell r="H828">
            <v>0</v>
          </cell>
          <cell r="I828">
            <v>0</v>
          </cell>
        </row>
        <row r="829">
          <cell r="D829" t="str">
            <v>GREECE-CAPITAL EMPLOYED - YE, M$</v>
          </cell>
          <cell r="E829">
            <v>-2.8</v>
          </cell>
          <cell r="F829">
            <v>1.2</v>
          </cell>
          <cell r="G829">
            <v>0</v>
          </cell>
          <cell r="H829">
            <v>0</v>
          </cell>
          <cell r="I829">
            <v>0</v>
          </cell>
        </row>
        <row r="830">
          <cell r="D830" t="str">
            <v>GREECE-CASH &amp; MARKETABLE SEC, M$</v>
          </cell>
          <cell r="E830">
            <v>0</v>
          </cell>
          <cell r="F830">
            <v>0</v>
          </cell>
          <cell r="G830">
            <v>0</v>
          </cell>
          <cell r="H830">
            <v>0</v>
          </cell>
          <cell r="I830">
            <v>0</v>
          </cell>
        </row>
        <row r="831">
          <cell r="D831" t="str">
            <v>GREECE-DEPRECIATION, M$</v>
          </cell>
          <cell r="E831">
            <v>0</v>
          </cell>
          <cell r="F831">
            <v>0</v>
          </cell>
          <cell r="G831">
            <v>0</v>
          </cell>
          <cell r="H831">
            <v>0</v>
          </cell>
          <cell r="I831">
            <v>0</v>
          </cell>
        </row>
        <row r="832">
          <cell r="D832" t="str">
            <v>GREECE-MEMO: EAFE CHANGE, CAP EMP, M$</v>
          </cell>
          <cell r="E832">
            <v>0.7</v>
          </cell>
          <cell r="F832">
            <v>-0.3</v>
          </cell>
          <cell r="G832">
            <v>0</v>
          </cell>
          <cell r="H832">
            <v>0</v>
          </cell>
          <cell r="I832">
            <v>0</v>
          </cell>
        </row>
        <row r="833">
          <cell r="D833" t="str">
            <v>GREECE-OPERATING WORKING CAPITAL, M$</v>
          </cell>
          <cell r="E833">
            <v>0.1</v>
          </cell>
          <cell r="F833">
            <v>1.2</v>
          </cell>
          <cell r="G833">
            <v>0</v>
          </cell>
          <cell r="H833">
            <v>0</v>
          </cell>
          <cell r="I833">
            <v>0</v>
          </cell>
        </row>
        <row r="834">
          <cell r="D834" t="str">
            <v>GREECE-OTHER CAPITAL EMPLOYED, M$</v>
          </cell>
          <cell r="E834">
            <v>-2.9</v>
          </cell>
          <cell r="F834">
            <v>0</v>
          </cell>
          <cell r="G834">
            <v>0</v>
          </cell>
          <cell r="H834">
            <v>0</v>
          </cell>
          <cell r="I834">
            <v>0</v>
          </cell>
        </row>
        <row r="835">
          <cell r="D835" t="str">
            <v>GREECE-OTHER OPERATING WORKING CAPITAL, M$</v>
          </cell>
          <cell r="E835">
            <v>0.1</v>
          </cell>
          <cell r="F835">
            <v>1</v>
          </cell>
          <cell r="G835">
            <v>0</v>
          </cell>
          <cell r="H835">
            <v>0</v>
          </cell>
          <cell r="I835">
            <v>0</v>
          </cell>
        </row>
        <row r="836">
          <cell r="D836" t="str">
            <v>GREECE-PROP, PLANT, &amp; EQUIP - NET AVG, M$</v>
          </cell>
          <cell r="E836">
            <v>0.01</v>
          </cell>
          <cell r="F836">
            <v>0</v>
          </cell>
          <cell r="G836">
            <v>0</v>
          </cell>
          <cell r="H836">
            <v>0</v>
          </cell>
          <cell r="I836">
            <v>0</v>
          </cell>
        </row>
        <row r="837">
          <cell r="D837" t="str">
            <v>GREECE-PROP, PLANT, &amp; EQUIP - NET YE, M$</v>
          </cell>
          <cell r="E837">
            <v>0</v>
          </cell>
          <cell r="F837">
            <v>0</v>
          </cell>
          <cell r="G837">
            <v>0</v>
          </cell>
          <cell r="H837">
            <v>0</v>
          </cell>
          <cell r="I837">
            <v>0</v>
          </cell>
        </row>
        <row r="838">
          <cell r="D838" t="str">
            <v>GREECE-MINORITY SHARE OF CAP EMP, M$</v>
          </cell>
          <cell r="E838">
            <v>0</v>
          </cell>
          <cell r="F838">
            <v>0</v>
          </cell>
          <cell r="G838">
            <v>0</v>
          </cell>
          <cell r="H838">
            <v>0</v>
          </cell>
          <cell r="I838">
            <v>0</v>
          </cell>
        </row>
        <row r="839">
          <cell r="D839" t="str">
            <v>GREECE-TOTAL OPEX, NOMINAL, M$</v>
          </cell>
          <cell r="E839">
            <v>0.20788899999999999</v>
          </cell>
          <cell r="F839">
            <v>2.8977340000000003</v>
          </cell>
          <cell r="G839">
            <v>0</v>
          </cell>
          <cell r="H839">
            <v>0</v>
          </cell>
          <cell r="I839">
            <v>0</v>
          </cell>
        </row>
        <row r="840">
          <cell r="D840" t="str">
            <v>GREECE-TOTAL OPEX, US$ DENOM, M$</v>
          </cell>
          <cell r="E840">
            <v>0</v>
          </cell>
          <cell r="F840">
            <v>0</v>
          </cell>
          <cell r="G840">
            <v>0</v>
          </cell>
          <cell r="H840">
            <v>0</v>
          </cell>
          <cell r="I840">
            <v>0</v>
          </cell>
        </row>
        <row r="841">
          <cell r="D841" t="str">
            <v>GREECE-CASH OPEX, FX-ADJ, M$</v>
          </cell>
          <cell r="E841">
            <v>0.19558951734875443</v>
          </cell>
          <cell r="F841">
            <v>2.7262933318505342</v>
          </cell>
          <cell r="G841">
            <v>0</v>
          </cell>
          <cell r="H841">
            <v>0</v>
          </cell>
          <cell r="I841">
            <v>0</v>
          </cell>
        </row>
        <row r="842">
          <cell r="D842" t="str">
            <v>GREECE-CASH OPEX, NOMINAL, M$</v>
          </cell>
          <cell r="E842">
            <v>0.20788899999999999</v>
          </cell>
          <cell r="F842">
            <v>2.8977340000000003</v>
          </cell>
          <cell r="G842">
            <v>0</v>
          </cell>
          <cell r="H842">
            <v>0</v>
          </cell>
          <cell r="I842">
            <v>0</v>
          </cell>
        </row>
        <row r="843">
          <cell r="D843" t="str">
            <v>GREECE-CASH OPEX, US$ DENOM, M$</v>
          </cell>
          <cell r="E843">
            <v>0</v>
          </cell>
          <cell r="F843">
            <v>0</v>
          </cell>
          <cell r="G843">
            <v>0</v>
          </cell>
          <cell r="H843">
            <v>0</v>
          </cell>
          <cell r="I843">
            <v>0</v>
          </cell>
        </row>
        <row r="844">
          <cell r="D844" t="str">
            <v>GREECE-OTHER EARNINGS EVENTS OPEX, US$ DENOM, M$</v>
          </cell>
          <cell r="E844">
            <v>0</v>
          </cell>
          <cell r="F844">
            <v>0</v>
          </cell>
          <cell r="G844">
            <v>0</v>
          </cell>
          <cell r="H844">
            <v>0</v>
          </cell>
          <cell r="I844">
            <v>0</v>
          </cell>
        </row>
        <row r="845">
          <cell r="D845" t="str">
            <v>GREECE-OTHER EARNINGS EVENTS OPEX, NOMINAL, M$</v>
          </cell>
          <cell r="E845">
            <v>0</v>
          </cell>
          <cell r="F845">
            <v>0</v>
          </cell>
          <cell r="G845">
            <v>0</v>
          </cell>
          <cell r="H845">
            <v>0</v>
          </cell>
          <cell r="I845">
            <v>0</v>
          </cell>
        </row>
        <row r="846">
          <cell r="D846" t="str">
            <v>HUNGARY-SEGMENT EARNINGS, M$</v>
          </cell>
          <cell r="E846">
            <v>0.84546900390625002</v>
          </cell>
          <cell r="F846">
            <v>1.60743994140625E-3</v>
          </cell>
          <cell r="G846">
            <v>0</v>
          </cell>
          <cell r="H846">
            <v>0.17192461718749999</v>
          </cell>
          <cell r="I846">
            <v>0</v>
          </cell>
        </row>
        <row r="847">
          <cell r="D847" t="str">
            <v>HUNGARY-OPERATING EARNINGS, M$</v>
          </cell>
          <cell r="E847">
            <v>0.84546900390625002</v>
          </cell>
          <cell r="F847">
            <v>1.60743994140625E-3</v>
          </cell>
          <cell r="G847">
            <v>0</v>
          </cell>
          <cell r="H847">
            <v>0.17192461718749999</v>
          </cell>
          <cell r="I847">
            <v>0</v>
          </cell>
        </row>
        <row r="848">
          <cell r="D848" t="str">
            <v>HUNGARY-LIFO EARNINGS, M$</v>
          </cell>
          <cell r="E848">
            <v>0</v>
          </cell>
          <cell r="F848">
            <v>0</v>
          </cell>
          <cell r="G848">
            <v>0</v>
          </cell>
          <cell r="H848">
            <v>0</v>
          </cell>
          <cell r="I848">
            <v>0</v>
          </cell>
        </row>
        <row r="849">
          <cell r="D849" t="str">
            <v>HUNGARY-OTHER EARNINGS EVENTS, M$</v>
          </cell>
          <cell r="E849">
            <v>0</v>
          </cell>
          <cell r="F849">
            <v>0</v>
          </cell>
          <cell r="G849">
            <v>0</v>
          </cell>
          <cell r="H849">
            <v>0</v>
          </cell>
          <cell r="I849">
            <v>0</v>
          </cell>
        </row>
        <row r="850">
          <cell r="D850" t="str">
            <v>HUNGARY-SEGMENT EARNINGS ADJUSTMENTS, M$</v>
          </cell>
          <cell r="E850">
            <v>0</v>
          </cell>
          <cell r="F850">
            <v>0</v>
          </cell>
          <cell r="G850">
            <v>0</v>
          </cell>
          <cell r="H850">
            <v>0</v>
          </cell>
          <cell r="I850">
            <v>0</v>
          </cell>
        </row>
        <row r="851">
          <cell r="D851" t="str">
            <v>HUNGARY-MINORITY SHARE EARNINGS, M$</v>
          </cell>
          <cell r="E851">
            <v>0</v>
          </cell>
          <cell r="F851">
            <v>0</v>
          </cell>
          <cell r="G851">
            <v>0</v>
          </cell>
          <cell r="H851">
            <v>0</v>
          </cell>
          <cell r="I851">
            <v>0</v>
          </cell>
        </row>
        <row r="852">
          <cell r="D852" t="str">
            <v>HUNGARY-CAPITAL EMPLOYED - AVG, M$</v>
          </cell>
          <cell r="E852">
            <v>14.234449</v>
          </cell>
          <cell r="F852">
            <v>0</v>
          </cell>
          <cell r="G852">
            <v>0</v>
          </cell>
          <cell r="H852">
            <v>1.3126450000000001</v>
          </cell>
          <cell r="I852">
            <v>0</v>
          </cell>
        </row>
        <row r="853">
          <cell r="D853" t="str">
            <v>HUNGARY-CAPITAL EMPLOYED - YE, M$</v>
          </cell>
          <cell r="E853">
            <v>16.02</v>
          </cell>
          <cell r="F853">
            <v>0</v>
          </cell>
          <cell r="G853">
            <v>0</v>
          </cell>
          <cell r="H853">
            <v>1.66</v>
          </cell>
          <cell r="I853">
            <v>0</v>
          </cell>
        </row>
        <row r="854">
          <cell r="D854" t="str">
            <v>HUNGARY-CASH &amp; MARKETABLE SEC, M$</v>
          </cell>
          <cell r="E854">
            <v>0</v>
          </cell>
          <cell r="F854">
            <v>0</v>
          </cell>
          <cell r="G854">
            <v>0</v>
          </cell>
          <cell r="H854">
            <v>0</v>
          </cell>
          <cell r="I854">
            <v>0</v>
          </cell>
        </row>
        <row r="855">
          <cell r="D855" t="str">
            <v>HUNGARY-DEPRECIATION, M$</v>
          </cell>
          <cell r="E855">
            <v>1.397</v>
          </cell>
          <cell r="F855">
            <v>0</v>
          </cell>
          <cell r="G855">
            <v>0</v>
          </cell>
          <cell r="H855">
            <v>0.17</v>
          </cell>
          <cell r="I855">
            <v>0</v>
          </cell>
        </row>
        <row r="856">
          <cell r="D856" t="str">
            <v>HUNGARY-MEMO: EAFE CHANGE, CAP EMP, M$</v>
          </cell>
          <cell r="E856">
            <v>1.46</v>
          </cell>
          <cell r="F856">
            <v>0</v>
          </cell>
          <cell r="G856">
            <v>0</v>
          </cell>
          <cell r="H856">
            <v>0.15</v>
          </cell>
          <cell r="I856">
            <v>0</v>
          </cell>
        </row>
        <row r="857">
          <cell r="D857" t="str">
            <v>HUNGARY-OPERATING WORKING CAPITAL, M$</v>
          </cell>
          <cell r="E857">
            <v>9</v>
          </cell>
          <cell r="F857">
            <v>0</v>
          </cell>
          <cell r="G857">
            <v>0</v>
          </cell>
          <cell r="H857">
            <v>0.86</v>
          </cell>
          <cell r="I857">
            <v>0</v>
          </cell>
        </row>
        <row r="858">
          <cell r="D858" t="str">
            <v>HUNGARY-OTHER CAPITAL EMPLOYED, M$</v>
          </cell>
          <cell r="E858">
            <v>4.72</v>
          </cell>
          <cell r="F858">
            <v>0</v>
          </cell>
          <cell r="G858">
            <v>0</v>
          </cell>
          <cell r="H858">
            <v>0.5</v>
          </cell>
          <cell r="I858">
            <v>0</v>
          </cell>
        </row>
        <row r="859">
          <cell r="D859" t="str">
            <v>HUNGARY-OTHER OPERATING WORKING CAPITAL, M$</v>
          </cell>
          <cell r="E859">
            <v>8.0500000000000007</v>
          </cell>
          <cell r="F859">
            <v>0</v>
          </cell>
          <cell r="G859">
            <v>0</v>
          </cell>
          <cell r="H859">
            <v>0.8</v>
          </cell>
          <cell r="I859">
            <v>0</v>
          </cell>
        </row>
        <row r="860">
          <cell r="D860" t="str">
            <v>HUNGARY-PROP, PLANT, &amp; EQUIP - NET AVG, M$</v>
          </cell>
          <cell r="E860">
            <v>2.5773734999999998</v>
          </cell>
          <cell r="F860">
            <v>0</v>
          </cell>
          <cell r="G860">
            <v>0</v>
          </cell>
          <cell r="H860">
            <v>0.15</v>
          </cell>
          <cell r="I860">
            <v>0</v>
          </cell>
        </row>
        <row r="861">
          <cell r="D861" t="str">
            <v>HUNGARY-PROP, PLANT, &amp; EQUIP - NET YE, M$</v>
          </cell>
          <cell r="E861">
            <v>2.2999999999999998</v>
          </cell>
          <cell r="F861">
            <v>0</v>
          </cell>
          <cell r="G861">
            <v>0</v>
          </cell>
          <cell r="H861">
            <v>0.3</v>
          </cell>
          <cell r="I861">
            <v>0</v>
          </cell>
        </row>
        <row r="862">
          <cell r="D862" t="str">
            <v>HUNGARY-MINORITY SHARE OF CAP EMP, M$</v>
          </cell>
          <cell r="E862">
            <v>0</v>
          </cell>
          <cell r="F862">
            <v>0</v>
          </cell>
          <cell r="G862">
            <v>0</v>
          </cell>
          <cell r="H862">
            <v>0</v>
          </cell>
          <cell r="I862">
            <v>0</v>
          </cell>
        </row>
        <row r="863">
          <cell r="D863" t="str">
            <v>HUNGARY-TOTAL OPEX, NOMINAL, M$</v>
          </cell>
          <cell r="E863">
            <v>7.344999953124999</v>
          </cell>
          <cell r="F863">
            <v>-9.999999776482582E-9</v>
          </cell>
          <cell r="G863">
            <v>0</v>
          </cell>
          <cell r="H863">
            <v>0.41100005273437501</v>
          </cell>
          <cell r="I863">
            <v>0</v>
          </cell>
        </row>
        <row r="864">
          <cell r="D864" t="str">
            <v>HUNGARY-TOTAL OPEX, US$ DENOM, M$</v>
          </cell>
          <cell r="E864">
            <v>1.989716</v>
          </cell>
          <cell r="F864">
            <v>0</v>
          </cell>
          <cell r="G864">
            <v>0</v>
          </cell>
          <cell r="H864">
            <v>0.49742900000000001</v>
          </cell>
          <cell r="I864">
            <v>0</v>
          </cell>
        </row>
        <row r="865">
          <cell r="D865" t="str">
            <v>HUNGARY-CASH OPEX, FX-ADJ, M$</v>
          </cell>
          <cell r="E865">
            <v>5.7096853592749017</v>
          </cell>
          <cell r="F865">
            <v>-9.3979343578680185E-9</v>
          </cell>
          <cell r="G865">
            <v>0</v>
          </cell>
          <cell r="H865">
            <v>0.25643875322749388</v>
          </cell>
          <cell r="I865">
            <v>0</v>
          </cell>
        </row>
        <row r="866">
          <cell r="D866" t="str">
            <v>HUNGARY-CASH OPEX, NOMINAL, M$</v>
          </cell>
          <cell r="E866">
            <v>5.9479999531249987</v>
          </cell>
          <cell r="F866">
            <v>-9.999999776482582E-9</v>
          </cell>
          <cell r="G866">
            <v>0</v>
          </cell>
          <cell r="H866">
            <v>0.241000052734375</v>
          </cell>
          <cell r="I866">
            <v>0</v>
          </cell>
        </row>
        <row r="867">
          <cell r="D867" t="str">
            <v>HUNGARY-CASH OPEX, US$ DENOM, M$</v>
          </cell>
          <cell r="E867">
            <v>1.989716</v>
          </cell>
          <cell r="F867">
            <v>0</v>
          </cell>
          <cell r="G867">
            <v>0</v>
          </cell>
          <cell r="H867">
            <v>0.49742900000000001</v>
          </cell>
          <cell r="I867">
            <v>0</v>
          </cell>
        </row>
        <row r="868">
          <cell r="D868" t="str">
            <v>HUNGARY-OTHER EARNINGS EVENTS OPEX, US$ DENOM, M$</v>
          </cell>
          <cell r="E868">
            <v>0</v>
          </cell>
          <cell r="F868">
            <v>0</v>
          </cell>
          <cell r="G868">
            <v>0</v>
          </cell>
          <cell r="H868">
            <v>0</v>
          </cell>
          <cell r="I868">
            <v>0</v>
          </cell>
        </row>
        <row r="869">
          <cell r="D869" t="str">
            <v>HUNGARY-OTHER EARNINGS EVENTS OPEX, NOMINAL, M$</v>
          </cell>
          <cell r="E869">
            <v>0</v>
          </cell>
          <cell r="F869">
            <v>0</v>
          </cell>
          <cell r="G869">
            <v>0</v>
          </cell>
          <cell r="H869">
            <v>0</v>
          </cell>
          <cell r="I869">
            <v>0</v>
          </cell>
        </row>
        <row r="870">
          <cell r="D870" t="str">
            <v>ITALY-SEGMENT EARNINGS, M$</v>
          </cell>
          <cell r="E870">
            <v>1.4128242812499998</v>
          </cell>
          <cell r="F870">
            <v>-0.26368806249999999</v>
          </cell>
          <cell r="G870">
            <v>0.18331890625</v>
          </cell>
          <cell r="H870">
            <v>-0.34589214843750005</v>
          </cell>
          <cell r="I870">
            <v>5.8536655</v>
          </cell>
        </row>
        <row r="871">
          <cell r="D871" t="str">
            <v>ITALY-OPERATING EARNINGS, M$</v>
          </cell>
          <cell r="E871">
            <v>0.91282428124999981</v>
          </cell>
          <cell r="F871">
            <v>-0.26368806249999999</v>
          </cell>
          <cell r="G871">
            <v>0.18331890625</v>
          </cell>
          <cell r="H871">
            <v>-0.34589214843750005</v>
          </cell>
          <cell r="I871">
            <v>5.8536655</v>
          </cell>
        </row>
        <row r="872">
          <cell r="D872" t="str">
            <v>ITALY-LIFO EARNINGS, M$</v>
          </cell>
          <cell r="E872">
            <v>0</v>
          </cell>
          <cell r="F872">
            <v>0</v>
          </cell>
          <cell r="G872">
            <v>0</v>
          </cell>
          <cell r="H872">
            <v>0</v>
          </cell>
          <cell r="I872">
            <v>0</v>
          </cell>
        </row>
        <row r="873">
          <cell r="D873" t="str">
            <v>ITALY-OTHER EARNINGS EVENTS, M$</v>
          </cell>
          <cell r="E873">
            <v>0.5</v>
          </cell>
          <cell r="F873">
            <v>0</v>
          </cell>
          <cell r="G873">
            <v>0</v>
          </cell>
          <cell r="H873">
            <v>0</v>
          </cell>
          <cell r="I873">
            <v>0</v>
          </cell>
        </row>
        <row r="874">
          <cell r="D874" t="str">
            <v>ITALY-SEGMENT EARNINGS ADJUSTMENTS, M$</v>
          </cell>
          <cell r="E874">
            <v>0</v>
          </cell>
          <cell r="F874">
            <v>0</v>
          </cell>
          <cell r="G874">
            <v>0</v>
          </cell>
          <cell r="H874">
            <v>0</v>
          </cell>
          <cell r="I874">
            <v>0</v>
          </cell>
        </row>
        <row r="875">
          <cell r="D875" t="str">
            <v>ITALY-MINORITY SHARE EARNINGS, M$</v>
          </cell>
          <cell r="E875">
            <v>0</v>
          </cell>
          <cell r="F875">
            <v>0</v>
          </cell>
          <cell r="G875">
            <v>0</v>
          </cell>
          <cell r="H875">
            <v>0</v>
          </cell>
          <cell r="I875">
            <v>0</v>
          </cell>
        </row>
        <row r="876">
          <cell r="D876" t="str">
            <v>ITALY-CAPITAL EMPLOYED - AVG, M$</v>
          </cell>
          <cell r="E876">
            <v>36.180029091785229</v>
          </cell>
          <cell r="F876">
            <v>7.5769343055348992</v>
          </cell>
          <cell r="G876">
            <v>1.2130467656175588</v>
          </cell>
          <cell r="H876">
            <v>20.722193872324961</v>
          </cell>
          <cell r="I876">
            <v>14.374487538550174</v>
          </cell>
        </row>
        <row r="877">
          <cell r="D877" t="str">
            <v>ITALY-CAPITAL EMPLOYED - YE, M$</v>
          </cell>
          <cell r="E877">
            <v>33.299999999999997</v>
          </cell>
          <cell r="F877">
            <v>9.9</v>
          </cell>
          <cell r="G877">
            <v>0</v>
          </cell>
          <cell r="H877">
            <v>37.1</v>
          </cell>
          <cell r="I877">
            <v>21.2</v>
          </cell>
        </row>
        <row r="878">
          <cell r="D878" t="str">
            <v>ITALY-CASH &amp; MARKETABLE SEC, M$</v>
          </cell>
          <cell r="E878">
            <v>0.1</v>
          </cell>
          <cell r="F878">
            <v>0</v>
          </cell>
          <cell r="G878">
            <v>0</v>
          </cell>
          <cell r="H878">
            <v>0</v>
          </cell>
          <cell r="I878">
            <v>0.5</v>
          </cell>
        </row>
        <row r="879">
          <cell r="D879" t="str">
            <v>ITALY-DEPRECIATION, M$</v>
          </cell>
          <cell r="E879">
            <v>1.7907066297959799</v>
          </cell>
          <cell r="F879">
            <v>0.24412656595718618</v>
          </cell>
          <cell r="G879">
            <v>0</v>
          </cell>
          <cell r="H879">
            <v>0.32571539424683327</v>
          </cell>
          <cell r="I879">
            <v>6.0553000000000003E-2</v>
          </cell>
        </row>
        <row r="880">
          <cell r="D880" t="str">
            <v>ITALY-MEMO: EAFE CHANGE, CAP EMP, M$</v>
          </cell>
          <cell r="E880">
            <v>7.1</v>
          </cell>
          <cell r="F880">
            <v>1.6</v>
          </cell>
          <cell r="G880">
            <v>0</v>
          </cell>
          <cell r="H880">
            <v>4.9000000000000004</v>
          </cell>
          <cell r="I880">
            <v>3.1</v>
          </cell>
        </row>
        <row r="881">
          <cell r="D881" t="str">
            <v>ITALY-OPERATING WORKING CAPITAL, M$</v>
          </cell>
          <cell r="E881">
            <v>23.8</v>
          </cell>
          <cell r="F881">
            <v>6.1</v>
          </cell>
          <cell r="G881">
            <v>0</v>
          </cell>
          <cell r="H881">
            <v>26.1</v>
          </cell>
          <cell r="I881">
            <v>20.100000000000001</v>
          </cell>
        </row>
        <row r="882">
          <cell r="D882" t="str">
            <v>ITALY-OTHER CAPITAL EMPLOYED, M$</v>
          </cell>
          <cell r="E882">
            <v>-11.6</v>
          </cell>
          <cell r="F882">
            <v>0.9</v>
          </cell>
          <cell r="G882">
            <v>0</v>
          </cell>
          <cell r="H882">
            <v>7.2</v>
          </cell>
          <cell r="I882">
            <v>-2</v>
          </cell>
        </row>
        <row r="883">
          <cell r="D883" t="str">
            <v>ITALY-OTHER OPERATING WORKING CAPITAL, M$</v>
          </cell>
          <cell r="E883">
            <v>21.7</v>
          </cell>
          <cell r="F883">
            <v>5.5</v>
          </cell>
          <cell r="G883">
            <v>0</v>
          </cell>
          <cell r="H883">
            <v>20.2</v>
          </cell>
          <cell r="I883">
            <v>19.7</v>
          </cell>
        </row>
        <row r="884">
          <cell r="D884" t="str">
            <v>ITALY-PROP, PLANT, &amp; EQUIP - NET AVG, M$</v>
          </cell>
          <cell r="E884">
            <v>20.094810000000003</v>
          </cell>
          <cell r="F884">
            <v>1.88670325142715</v>
          </cell>
          <cell r="G884">
            <v>0.55895121470533393</v>
          </cell>
          <cell r="H884">
            <v>2.7271432972982748</v>
          </cell>
          <cell r="I884">
            <v>1.8311144551650882</v>
          </cell>
        </row>
        <row r="885">
          <cell r="D885" t="str">
            <v>ITALY-PROP, PLANT, &amp; EQUIP - NET YE, M$</v>
          </cell>
          <cell r="E885">
            <v>21</v>
          </cell>
          <cell r="F885">
            <v>2.9</v>
          </cell>
          <cell r="G885">
            <v>0</v>
          </cell>
          <cell r="H885">
            <v>3.8</v>
          </cell>
          <cell r="I885">
            <v>2.6</v>
          </cell>
        </row>
        <row r="886">
          <cell r="D886" t="str">
            <v>ITALY-MINORITY SHARE OF CAP EMP, M$</v>
          </cell>
          <cell r="E886">
            <v>0</v>
          </cell>
          <cell r="F886">
            <v>0</v>
          </cell>
          <cell r="G886">
            <v>0</v>
          </cell>
          <cell r="H886">
            <v>0</v>
          </cell>
          <cell r="I886">
            <v>0</v>
          </cell>
        </row>
        <row r="887">
          <cell r="D887" t="str">
            <v>ITALY-TOTAL OPEX, NOMINAL, M$</v>
          </cell>
          <cell r="E887">
            <v>52.687618999999998</v>
          </cell>
          <cell r="F887">
            <v>5.6448742885742185</v>
          </cell>
          <cell r="G887">
            <v>3.4423047499999999</v>
          </cell>
          <cell r="H887">
            <v>3.835189650695801</v>
          </cell>
          <cell r="I887">
            <v>8.6159855000000007</v>
          </cell>
        </row>
        <row r="888">
          <cell r="D888" t="str">
            <v>ITALY-TOTAL OPEX, US$ DENOM, M$</v>
          </cell>
          <cell r="E888">
            <v>11.5</v>
          </cell>
          <cell r="F888">
            <v>3.7</v>
          </cell>
          <cell r="G888">
            <v>0</v>
          </cell>
          <cell r="H888">
            <v>0.7</v>
          </cell>
          <cell r="I888">
            <v>1.8</v>
          </cell>
        </row>
        <row r="889">
          <cell r="D889" t="str">
            <v>ITALY-CASH OPEX, FX-ADJ, M$</v>
          </cell>
          <cell r="E889">
            <v>47.805989069720404</v>
          </cell>
          <cell r="F889">
            <v>5.1843053279545828</v>
          </cell>
          <cell r="G889">
            <v>3.2386452607873664</v>
          </cell>
          <cell r="H889">
            <v>3.2420308891116747</v>
          </cell>
          <cell r="I889">
            <v>8.0979366732694338</v>
          </cell>
        </row>
        <row r="890">
          <cell r="D890" t="str">
            <v>ITALY-CASH OPEX, NOMINAL, M$</v>
          </cell>
          <cell r="E890">
            <v>50.089060722804476</v>
          </cell>
          <cell r="F890">
            <v>5.2776446228094098</v>
          </cell>
          <cell r="G890">
            <v>3.4423047499999999</v>
          </cell>
          <cell r="H890">
            <v>3.4018843681905646</v>
          </cell>
          <cell r="I890">
            <v>8.4939771354655722</v>
          </cell>
        </row>
        <row r="891">
          <cell r="D891" t="str">
            <v>ITALY-CASH OPEX, US$ DENOM, M$</v>
          </cell>
          <cell r="E891">
            <v>11.5</v>
          </cell>
          <cell r="F891">
            <v>3.7</v>
          </cell>
          <cell r="G891">
            <v>0</v>
          </cell>
          <cell r="H891">
            <v>0.7</v>
          </cell>
          <cell r="I891">
            <v>1.8</v>
          </cell>
        </row>
        <row r="892">
          <cell r="D892" t="str">
            <v>ITALY-OTHER EARNINGS EVENTS OPEX, US$ DENOM, M$</v>
          </cell>
          <cell r="E892">
            <v>0</v>
          </cell>
          <cell r="F892">
            <v>0</v>
          </cell>
          <cell r="G892">
            <v>0</v>
          </cell>
          <cell r="H892">
            <v>0</v>
          </cell>
          <cell r="I892">
            <v>0</v>
          </cell>
        </row>
        <row r="893">
          <cell r="D893" t="str">
            <v>ITALY-OTHER EARNINGS EVENTS OPEX, NOMINAL, M$</v>
          </cell>
          <cell r="E893">
            <v>0</v>
          </cell>
          <cell r="F893">
            <v>0</v>
          </cell>
          <cell r="G893">
            <v>0</v>
          </cell>
          <cell r="H893">
            <v>0</v>
          </cell>
          <cell r="I893">
            <v>0</v>
          </cell>
        </row>
        <row r="894">
          <cell r="D894" t="str">
            <v>KAZAKHSTAN-SEGMENT EARNINGS, M$</v>
          </cell>
          <cell r="E894">
            <v>0</v>
          </cell>
          <cell r="F894">
            <v>0</v>
          </cell>
          <cell r="G894">
            <v>0</v>
          </cell>
          <cell r="H894">
            <v>0</v>
          </cell>
          <cell r="I894">
            <v>0</v>
          </cell>
        </row>
        <row r="895">
          <cell r="D895" t="str">
            <v>KAZAKHSTAN-OPERATING EARNINGS, M$</v>
          </cell>
          <cell r="E895">
            <v>0</v>
          </cell>
          <cell r="F895">
            <v>0</v>
          </cell>
          <cell r="G895">
            <v>0</v>
          </cell>
          <cell r="H895">
            <v>0</v>
          </cell>
          <cell r="I895">
            <v>0</v>
          </cell>
        </row>
        <row r="896">
          <cell r="D896" t="str">
            <v>KAZAKHSTAN-LIFO EARNINGS, M$</v>
          </cell>
          <cell r="E896">
            <v>0</v>
          </cell>
          <cell r="F896">
            <v>0</v>
          </cell>
          <cell r="G896">
            <v>0</v>
          </cell>
          <cell r="H896">
            <v>0</v>
          </cell>
          <cell r="I896">
            <v>0</v>
          </cell>
        </row>
        <row r="897">
          <cell r="D897" t="str">
            <v>KAZAKHSTAN-OTHER EARNINGS EVENTS, M$</v>
          </cell>
          <cell r="E897">
            <v>0</v>
          </cell>
          <cell r="F897">
            <v>0</v>
          </cell>
          <cell r="G897">
            <v>0</v>
          </cell>
          <cell r="H897">
            <v>0</v>
          </cell>
          <cell r="I897">
            <v>0</v>
          </cell>
        </row>
        <row r="898">
          <cell r="D898" t="str">
            <v>KAZAKHSTAN-SEGMENT EARNINGS ADJUSTMENTS, M$</v>
          </cell>
          <cell r="E898">
            <v>0</v>
          </cell>
          <cell r="F898">
            <v>0</v>
          </cell>
          <cell r="G898">
            <v>0</v>
          </cell>
          <cell r="H898">
            <v>0</v>
          </cell>
          <cell r="I898">
            <v>0</v>
          </cell>
        </row>
        <row r="899">
          <cell r="D899" t="str">
            <v>KAZAKHSTAN-MINORITY SHARE EARNINGS, M$</v>
          </cell>
          <cell r="E899">
            <v>0</v>
          </cell>
          <cell r="F899">
            <v>0</v>
          </cell>
          <cell r="G899">
            <v>0</v>
          </cell>
          <cell r="H899">
            <v>0</v>
          </cell>
          <cell r="I899">
            <v>0</v>
          </cell>
        </row>
        <row r="900">
          <cell r="D900" t="str">
            <v>KAZAKHSTAN-CAPITAL EMPLOYED - AVG, M$</v>
          </cell>
          <cell r="E900">
            <v>1.8094849999999998</v>
          </cell>
          <cell r="F900">
            <v>0</v>
          </cell>
          <cell r="G900">
            <v>0</v>
          </cell>
          <cell r="H900">
            <v>0</v>
          </cell>
          <cell r="I900">
            <v>0</v>
          </cell>
        </row>
        <row r="901">
          <cell r="D901" t="str">
            <v>KAZAKHSTAN-CAPITAL EMPLOYED - YE, M$</v>
          </cell>
          <cell r="E901">
            <v>0</v>
          </cell>
          <cell r="F901">
            <v>0</v>
          </cell>
          <cell r="G901">
            <v>0</v>
          </cell>
          <cell r="H901">
            <v>0</v>
          </cell>
          <cell r="I901">
            <v>0</v>
          </cell>
        </row>
        <row r="902">
          <cell r="D902" t="str">
            <v>KAZAKHSTAN-CASH &amp; MARKETABLE SEC, M$</v>
          </cell>
          <cell r="E902">
            <v>0</v>
          </cell>
          <cell r="F902">
            <v>0</v>
          </cell>
          <cell r="G902">
            <v>0</v>
          </cell>
          <cell r="H902">
            <v>0</v>
          </cell>
          <cell r="I902">
            <v>0</v>
          </cell>
        </row>
        <row r="903">
          <cell r="D903" t="str">
            <v>KAZAKHSTAN-DEPRECIATION, M$</v>
          </cell>
          <cell r="E903">
            <v>0</v>
          </cell>
          <cell r="F903">
            <v>0</v>
          </cell>
          <cell r="G903">
            <v>0</v>
          </cell>
          <cell r="H903">
            <v>0</v>
          </cell>
          <cell r="I903">
            <v>0</v>
          </cell>
        </row>
        <row r="904">
          <cell r="D904" t="str">
            <v>KAZAKHSTAN-MEMO: EAFE CHANGE, CAP EMP, M$</v>
          </cell>
          <cell r="E904">
            <v>0</v>
          </cell>
          <cell r="F904">
            <v>0</v>
          </cell>
          <cell r="G904">
            <v>0</v>
          </cell>
          <cell r="H904">
            <v>0</v>
          </cell>
          <cell r="I904">
            <v>0</v>
          </cell>
        </row>
        <row r="905">
          <cell r="D905" t="str">
            <v>KAZAKHSTAN-OPERATING WORKING CAPITAL, M$</v>
          </cell>
          <cell r="E905">
            <v>0</v>
          </cell>
          <cell r="F905">
            <v>0</v>
          </cell>
          <cell r="G905">
            <v>0</v>
          </cell>
          <cell r="H905">
            <v>0</v>
          </cell>
          <cell r="I905">
            <v>0</v>
          </cell>
        </row>
        <row r="906">
          <cell r="D906" t="str">
            <v>KAZAKHSTAN-OTHER CAPITAL EMPLOYED, M$</v>
          </cell>
          <cell r="E906">
            <v>0</v>
          </cell>
          <cell r="F906">
            <v>0</v>
          </cell>
          <cell r="G906">
            <v>0</v>
          </cell>
          <cell r="H906">
            <v>0</v>
          </cell>
          <cell r="I906">
            <v>0</v>
          </cell>
        </row>
        <row r="907">
          <cell r="D907" t="str">
            <v>KAZAKHSTAN-OTHER OPERATING WORKING CAPITAL, M$</v>
          </cell>
          <cell r="E907">
            <v>0</v>
          </cell>
          <cell r="F907">
            <v>0</v>
          </cell>
          <cell r="G907">
            <v>0</v>
          </cell>
          <cell r="H907">
            <v>0</v>
          </cell>
          <cell r="I907">
            <v>0</v>
          </cell>
        </row>
        <row r="908">
          <cell r="D908" t="str">
            <v>KAZAKHSTAN-PROP, PLANT, &amp; EQUIP - NET AVG, M$</v>
          </cell>
          <cell r="E908">
            <v>1.6079399999999999</v>
          </cell>
          <cell r="F908">
            <v>0</v>
          </cell>
          <cell r="G908">
            <v>0</v>
          </cell>
          <cell r="H908">
            <v>0</v>
          </cell>
          <cell r="I908">
            <v>0</v>
          </cell>
        </row>
        <row r="909">
          <cell r="D909" t="str">
            <v>KAZAKHSTAN-PROP, PLANT, &amp; EQUIP - NET YE, M$</v>
          </cell>
          <cell r="E909">
            <v>0</v>
          </cell>
          <cell r="F909">
            <v>0</v>
          </cell>
          <cell r="G909">
            <v>0</v>
          </cell>
          <cell r="H909">
            <v>0</v>
          </cell>
          <cell r="I909">
            <v>0</v>
          </cell>
        </row>
        <row r="910">
          <cell r="D910" t="str">
            <v>KAZAKHSTAN-MINORITY SHARE OF CAP EMP, M$</v>
          </cell>
          <cell r="E910">
            <v>0</v>
          </cell>
          <cell r="F910">
            <v>0</v>
          </cell>
          <cell r="G910">
            <v>0</v>
          </cell>
          <cell r="H910">
            <v>0</v>
          </cell>
          <cell r="I910">
            <v>0</v>
          </cell>
        </row>
        <row r="911">
          <cell r="D911" t="str">
            <v>KAZAKHSTAN-TOTAL OPEX, NOMINAL, M$</v>
          </cell>
          <cell r="E911">
            <v>0.2</v>
          </cell>
          <cell r="F911">
            <v>0</v>
          </cell>
          <cell r="G911">
            <v>0</v>
          </cell>
          <cell r="H911">
            <v>0</v>
          </cell>
          <cell r="I911">
            <v>0</v>
          </cell>
        </row>
        <row r="912">
          <cell r="D912" t="str">
            <v>KAZAKHSTAN-TOTAL OPEX, US$ DENOM, M$</v>
          </cell>
          <cell r="E912">
            <v>0</v>
          </cell>
          <cell r="F912">
            <v>0</v>
          </cell>
          <cell r="G912">
            <v>0</v>
          </cell>
          <cell r="H912">
            <v>0</v>
          </cell>
          <cell r="I912">
            <v>0</v>
          </cell>
        </row>
        <row r="913">
          <cell r="D913" t="str">
            <v>KAZAKHSTAN-CASH OPEX, FX-ADJ, M$</v>
          </cell>
          <cell r="E913">
            <v>1.329097941227289E-3</v>
          </cell>
          <cell r="F913">
            <v>0</v>
          </cell>
          <cell r="G913">
            <v>0</v>
          </cell>
          <cell r="H913">
            <v>0</v>
          </cell>
          <cell r="I913">
            <v>0</v>
          </cell>
        </row>
        <row r="914">
          <cell r="D914" t="str">
            <v>KAZAKHSTAN-CASH OPEX, NOMINAL, M$</v>
          </cell>
          <cell r="E914">
            <v>0.2</v>
          </cell>
          <cell r="F914">
            <v>0</v>
          </cell>
          <cell r="G914">
            <v>0</v>
          </cell>
          <cell r="H914">
            <v>0</v>
          </cell>
          <cell r="I914">
            <v>0</v>
          </cell>
        </row>
        <row r="915">
          <cell r="D915" t="str">
            <v>KAZAKHSTAN-CASH OPEX, US$ DENOM, M$</v>
          </cell>
          <cell r="E915">
            <v>0</v>
          </cell>
          <cell r="F915">
            <v>0</v>
          </cell>
          <cell r="G915">
            <v>0</v>
          </cell>
          <cell r="H915">
            <v>0</v>
          </cell>
          <cell r="I915">
            <v>0</v>
          </cell>
        </row>
        <row r="916">
          <cell r="D916" t="str">
            <v>KAZAKHSTAN-OTHER EARNINGS EVENTS OPEX, US$ DENOM, M$</v>
          </cell>
          <cell r="E916">
            <v>0</v>
          </cell>
          <cell r="F916">
            <v>0</v>
          </cell>
          <cell r="G916">
            <v>0</v>
          </cell>
          <cell r="H916">
            <v>0</v>
          </cell>
          <cell r="I916">
            <v>0</v>
          </cell>
        </row>
        <row r="917">
          <cell r="D917" t="str">
            <v>KAZAKHSTAN-OTHER EARNINGS EVENTS OPEX, NOMINAL, M$</v>
          </cell>
          <cell r="E917">
            <v>0</v>
          </cell>
          <cell r="F917">
            <v>0</v>
          </cell>
          <cell r="G917">
            <v>0</v>
          </cell>
          <cell r="H917">
            <v>0</v>
          </cell>
          <cell r="I917">
            <v>0</v>
          </cell>
        </row>
        <row r="918">
          <cell r="D918" t="str">
            <v>NORWAY-SEGMENT EARNINGS, M$</v>
          </cell>
          <cell r="E918">
            <v>0.39389281250000019</v>
          </cell>
          <cell r="F918">
            <v>2.26412215625</v>
          </cell>
          <cell r="G918">
            <v>0</v>
          </cell>
          <cell r="H918">
            <v>-1.6277588828124998</v>
          </cell>
          <cell r="I918">
            <v>0.52554237500000001</v>
          </cell>
        </row>
        <row r="919">
          <cell r="D919" t="str">
            <v>NORWAY-OPERATING EARNINGS, M$</v>
          </cell>
          <cell r="E919">
            <v>0.39389281250000019</v>
          </cell>
          <cell r="F919">
            <v>2.26412215625</v>
          </cell>
          <cell r="G919">
            <v>0</v>
          </cell>
          <cell r="H919">
            <v>-1.6277588828124998</v>
          </cell>
          <cell r="I919">
            <v>0.52554237500000001</v>
          </cell>
        </row>
        <row r="920">
          <cell r="D920" t="str">
            <v>NORWAY-LIFO EARNINGS, M$</v>
          </cell>
          <cell r="E920">
            <v>0</v>
          </cell>
          <cell r="F920">
            <v>0</v>
          </cell>
          <cell r="G920">
            <v>0</v>
          </cell>
          <cell r="H920">
            <v>0</v>
          </cell>
          <cell r="I920">
            <v>0</v>
          </cell>
        </row>
        <row r="921">
          <cell r="D921" t="str">
            <v>NORWAY-OTHER EARNINGS EVENTS, M$</v>
          </cell>
          <cell r="E921">
            <v>0</v>
          </cell>
          <cell r="F921">
            <v>0</v>
          </cell>
          <cell r="G921">
            <v>0</v>
          </cell>
          <cell r="H921">
            <v>0</v>
          </cell>
          <cell r="I921">
            <v>0</v>
          </cell>
        </row>
        <row r="922">
          <cell r="D922" t="str">
            <v>NORWAY-SEGMENT EARNINGS ADJUSTMENTS, M$</v>
          </cell>
          <cell r="E922">
            <v>0</v>
          </cell>
          <cell r="F922">
            <v>0</v>
          </cell>
          <cell r="G922">
            <v>0</v>
          </cell>
          <cell r="H922">
            <v>0</v>
          </cell>
          <cell r="I922">
            <v>0</v>
          </cell>
        </row>
        <row r="923">
          <cell r="D923" t="str">
            <v>NORWAY-MINORITY SHARE EARNINGS, M$</v>
          </cell>
          <cell r="E923">
            <v>0</v>
          </cell>
          <cell r="F923">
            <v>0</v>
          </cell>
          <cell r="G923">
            <v>0</v>
          </cell>
          <cell r="H923">
            <v>0</v>
          </cell>
          <cell r="I923">
            <v>0</v>
          </cell>
        </row>
        <row r="924">
          <cell r="D924" t="str">
            <v>NORWAY-CAPITAL EMPLOYED - AVG, M$</v>
          </cell>
          <cell r="E924">
            <v>9.3195879999999995</v>
          </cell>
          <cell r="F924">
            <v>4.29</v>
          </cell>
          <cell r="G924">
            <v>0</v>
          </cell>
          <cell r="H924">
            <v>3.3050000000000002</v>
          </cell>
          <cell r="I924">
            <v>5.84</v>
          </cell>
        </row>
        <row r="925">
          <cell r="D925" t="str">
            <v>NORWAY-CAPITAL EMPLOYED - YE, M$</v>
          </cell>
          <cell r="E925">
            <v>4.4000000000000004</v>
          </cell>
          <cell r="F925">
            <v>0.6</v>
          </cell>
          <cell r="G925">
            <v>0</v>
          </cell>
          <cell r="H925">
            <v>0.3</v>
          </cell>
          <cell r="I925">
            <v>5.3</v>
          </cell>
        </row>
        <row r="926">
          <cell r="D926" t="str">
            <v>NORWAY-CASH &amp; MARKETABLE SEC, M$</v>
          </cell>
          <cell r="E926">
            <v>0.1</v>
          </cell>
          <cell r="F926">
            <v>0</v>
          </cell>
          <cell r="G926">
            <v>0</v>
          </cell>
          <cell r="H926">
            <v>0</v>
          </cell>
          <cell r="I926">
            <v>0.4</v>
          </cell>
        </row>
        <row r="927">
          <cell r="D927" t="str">
            <v>NORWAY-DEPRECIATION, M$</v>
          </cell>
          <cell r="E927">
            <v>0.6</v>
          </cell>
          <cell r="F927">
            <v>0</v>
          </cell>
          <cell r="G927">
            <v>0</v>
          </cell>
          <cell r="H927">
            <v>0.1</v>
          </cell>
          <cell r="I927">
            <v>0</v>
          </cell>
        </row>
        <row r="928">
          <cell r="D928" t="str">
            <v>NORWAY-MEMO: EAFE CHANGE, CAP EMP, M$</v>
          </cell>
          <cell r="E928">
            <v>1.5</v>
          </cell>
          <cell r="F928">
            <v>0.2</v>
          </cell>
          <cell r="G928">
            <v>0</v>
          </cell>
          <cell r="H928">
            <v>0.1</v>
          </cell>
          <cell r="I928">
            <v>1.8</v>
          </cell>
        </row>
        <row r="929">
          <cell r="D929" t="str">
            <v>NORWAY-OPERATING WORKING CAPITAL, M$</v>
          </cell>
          <cell r="E929">
            <v>3.5</v>
          </cell>
          <cell r="F929">
            <v>0.5</v>
          </cell>
          <cell r="G929">
            <v>0</v>
          </cell>
          <cell r="H929">
            <v>0.2</v>
          </cell>
          <cell r="I929">
            <v>1.6</v>
          </cell>
        </row>
        <row r="930">
          <cell r="D930" t="str">
            <v>NORWAY-OTHER CAPITAL EMPLOYED, M$</v>
          </cell>
          <cell r="E930">
            <v>0.2</v>
          </cell>
          <cell r="F930">
            <v>0</v>
          </cell>
          <cell r="G930">
            <v>0</v>
          </cell>
          <cell r="H930">
            <v>0</v>
          </cell>
          <cell r="I930">
            <v>0.8</v>
          </cell>
        </row>
        <row r="931">
          <cell r="D931" t="str">
            <v>NORWAY-OTHER OPERATING WORKING CAPITAL, M$</v>
          </cell>
          <cell r="E931">
            <v>3.2</v>
          </cell>
          <cell r="F931">
            <v>0.5</v>
          </cell>
          <cell r="G931">
            <v>0</v>
          </cell>
          <cell r="H931">
            <v>0.1</v>
          </cell>
          <cell r="I931">
            <v>0.1</v>
          </cell>
        </row>
        <row r="932">
          <cell r="D932" t="str">
            <v>NORWAY-PROP, PLANT, &amp; EQUIP - NET AVG, M$</v>
          </cell>
          <cell r="E932">
            <v>1.3492850000000001</v>
          </cell>
          <cell r="F932">
            <v>0.505</v>
          </cell>
          <cell r="G932">
            <v>0</v>
          </cell>
          <cell r="H932">
            <v>0.96499999999999997</v>
          </cell>
          <cell r="I932">
            <v>1.35</v>
          </cell>
        </row>
        <row r="933">
          <cell r="D933" t="str">
            <v>NORWAY-PROP, PLANT, &amp; EQUIP - NET YE, M$</v>
          </cell>
          <cell r="E933">
            <v>0.6</v>
          </cell>
          <cell r="F933">
            <v>0.1</v>
          </cell>
          <cell r="G933">
            <v>0</v>
          </cell>
          <cell r="H933">
            <v>0.1</v>
          </cell>
          <cell r="I933">
            <v>2.5</v>
          </cell>
        </row>
        <row r="934">
          <cell r="D934" t="str">
            <v>NORWAY-MINORITY SHARE OF CAP EMP, M$</v>
          </cell>
          <cell r="E934">
            <v>0</v>
          </cell>
          <cell r="F934">
            <v>0</v>
          </cell>
          <cell r="G934">
            <v>0</v>
          </cell>
          <cell r="H934">
            <v>0</v>
          </cell>
          <cell r="I934">
            <v>0</v>
          </cell>
        </row>
        <row r="935">
          <cell r="D935" t="str">
            <v>NORWAY-TOTAL OPEX, NOMINAL, M$</v>
          </cell>
          <cell r="E935">
            <v>13.798311632812499</v>
          </cell>
          <cell r="F935">
            <v>4.6021788057861324</v>
          </cell>
          <cell r="G935">
            <v>0</v>
          </cell>
          <cell r="H935">
            <v>2.18310593057251</v>
          </cell>
          <cell r="I935">
            <v>0.95439643750000003</v>
          </cell>
        </row>
        <row r="936">
          <cell r="D936" t="str">
            <v>NORWAY-TOTAL OPEX, US$ DENOM, M$</v>
          </cell>
          <cell r="E936">
            <v>0</v>
          </cell>
          <cell r="F936">
            <v>0</v>
          </cell>
          <cell r="G936">
            <v>0</v>
          </cell>
          <cell r="H936">
            <v>0</v>
          </cell>
          <cell r="I936">
            <v>0</v>
          </cell>
        </row>
        <row r="937">
          <cell r="D937" t="str">
            <v>NORWAY-CASH OPEX, FX-ADJ, M$</v>
          </cell>
          <cell r="E937">
            <v>12.231963331954894</v>
          </cell>
          <cell r="F937">
            <v>4.2421947482106326</v>
          </cell>
          <cell r="G937">
            <v>0</v>
          </cell>
          <cell r="H937">
            <v>1.94085175151403</v>
          </cell>
          <cell r="I937">
            <v>0.86538346358801721</v>
          </cell>
        </row>
        <row r="938">
          <cell r="D938" t="str">
            <v>NORWAY-CASH OPEX, NOMINAL, M$</v>
          </cell>
          <cell r="E938">
            <v>13.083132966145833</v>
          </cell>
          <cell r="F938">
            <v>4.5373908057861323</v>
          </cell>
          <cell r="G938">
            <v>0</v>
          </cell>
          <cell r="H938">
            <v>2.0759072639058433</v>
          </cell>
          <cell r="I938">
            <v>0.92560177083333328</v>
          </cell>
        </row>
        <row r="939">
          <cell r="D939" t="str">
            <v>NORWAY-CASH OPEX, US$ DENOM, M$</v>
          </cell>
          <cell r="E939">
            <v>0</v>
          </cell>
          <cell r="F939">
            <v>0</v>
          </cell>
          <cell r="G939">
            <v>0</v>
          </cell>
          <cell r="H939">
            <v>0</v>
          </cell>
          <cell r="I939">
            <v>0</v>
          </cell>
        </row>
        <row r="940">
          <cell r="D940" t="str">
            <v>NORWAY-OTHER EARNINGS EVENTS OPEX, US$ DENOM, M$</v>
          </cell>
          <cell r="E940">
            <v>0</v>
          </cell>
          <cell r="F940">
            <v>0</v>
          </cell>
          <cell r="G940">
            <v>0</v>
          </cell>
          <cell r="H940">
            <v>0</v>
          </cell>
          <cell r="I940">
            <v>0</v>
          </cell>
        </row>
        <row r="941">
          <cell r="D941" t="str">
            <v>NORWAY-OTHER EARNINGS EVENTS OPEX, NOMINAL, M$</v>
          </cell>
          <cell r="E941">
            <v>0</v>
          </cell>
          <cell r="F941">
            <v>0</v>
          </cell>
          <cell r="G941">
            <v>0</v>
          </cell>
          <cell r="H941">
            <v>0</v>
          </cell>
          <cell r="I941">
            <v>0</v>
          </cell>
        </row>
        <row r="942">
          <cell r="D942" t="str">
            <v>POLAND-SEGMENT EARNINGS, M$</v>
          </cell>
          <cell r="E942">
            <v>18.337505531250002</v>
          </cell>
          <cell r="F942">
            <v>0</v>
          </cell>
          <cell r="G942">
            <v>1.20861103515625E-2</v>
          </cell>
          <cell r="H942">
            <v>1.34176574609375</v>
          </cell>
          <cell r="I942">
            <v>0</v>
          </cell>
        </row>
        <row r="943">
          <cell r="D943" t="str">
            <v>POLAND-OPERATING EARNINGS, M$</v>
          </cell>
          <cell r="E943">
            <v>11.237505531250001</v>
          </cell>
          <cell r="F943">
            <v>0</v>
          </cell>
          <cell r="G943">
            <v>1.20861103515625E-2</v>
          </cell>
          <cell r="H943">
            <v>1.0417657460937499</v>
          </cell>
          <cell r="I943">
            <v>0</v>
          </cell>
        </row>
        <row r="944">
          <cell r="D944" t="str">
            <v>POLAND-LIFO EARNINGS, M$</v>
          </cell>
          <cell r="E944">
            <v>0</v>
          </cell>
          <cell r="F944">
            <v>0</v>
          </cell>
          <cell r="G944">
            <v>0</v>
          </cell>
          <cell r="H944">
            <v>0</v>
          </cell>
          <cell r="I944">
            <v>0</v>
          </cell>
        </row>
        <row r="945">
          <cell r="D945" t="str">
            <v>POLAND-OTHER EARNINGS EVENTS, M$</v>
          </cell>
          <cell r="E945">
            <v>7.1</v>
          </cell>
          <cell r="F945">
            <v>0</v>
          </cell>
          <cell r="G945">
            <v>0</v>
          </cell>
          <cell r="H945">
            <v>0.3</v>
          </cell>
          <cell r="I945">
            <v>0</v>
          </cell>
        </row>
        <row r="946">
          <cell r="D946" t="str">
            <v>POLAND-SEGMENT EARNINGS ADJUSTMENTS, M$</v>
          </cell>
          <cell r="E946">
            <v>0</v>
          </cell>
          <cell r="F946">
            <v>0</v>
          </cell>
          <cell r="G946">
            <v>0</v>
          </cell>
          <cell r="H946">
            <v>0</v>
          </cell>
          <cell r="I946">
            <v>0</v>
          </cell>
        </row>
        <row r="947">
          <cell r="D947" t="str">
            <v>POLAND-MINORITY SHARE EARNINGS, M$</v>
          </cell>
          <cell r="E947">
            <v>0</v>
          </cell>
          <cell r="F947">
            <v>0</v>
          </cell>
          <cell r="G947">
            <v>0</v>
          </cell>
          <cell r="H947">
            <v>0</v>
          </cell>
          <cell r="I947">
            <v>0</v>
          </cell>
        </row>
        <row r="948">
          <cell r="D948" t="str">
            <v>POLAND-CAPITAL EMPLOYED - AVG, M$</v>
          </cell>
          <cell r="E948">
            <v>50.489823000000001</v>
          </cell>
          <cell r="F948">
            <v>0</v>
          </cell>
          <cell r="G948">
            <v>0</v>
          </cell>
          <cell r="H948">
            <v>2.1077329999999996</v>
          </cell>
          <cell r="I948">
            <v>0</v>
          </cell>
        </row>
        <row r="949">
          <cell r="D949" t="str">
            <v>POLAND-CAPITAL EMPLOYED - YE, M$</v>
          </cell>
          <cell r="E949">
            <v>43.6</v>
          </cell>
          <cell r="F949">
            <v>0</v>
          </cell>
          <cell r="G949">
            <v>0</v>
          </cell>
          <cell r="H949">
            <v>1.5</v>
          </cell>
          <cell r="I949">
            <v>0</v>
          </cell>
        </row>
        <row r="950">
          <cell r="D950" t="str">
            <v>POLAND-CASH &amp; MARKETABLE SEC, M$</v>
          </cell>
          <cell r="E950">
            <v>0</v>
          </cell>
          <cell r="F950">
            <v>0</v>
          </cell>
          <cell r="G950">
            <v>0</v>
          </cell>
          <cell r="H950">
            <v>0</v>
          </cell>
          <cell r="I950">
            <v>0</v>
          </cell>
        </row>
        <row r="951">
          <cell r="D951" t="str">
            <v>POLAND-DEPRECIATION, M$</v>
          </cell>
          <cell r="E951">
            <v>4.0247830000000002</v>
          </cell>
          <cell r="F951">
            <v>0</v>
          </cell>
          <cell r="G951">
            <v>0</v>
          </cell>
          <cell r="H951">
            <v>4.0329999999999998E-2</v>
          </cell>
          <cell r="I951">
            <v>0</v>
          </cell>
        </row>
        <row r="952">
          <cell r="D952" t="str">
            <v>POLAND-MEMO: EAFE CHANGE, CAP EMP, M$</v>
          </cell>
          <cell r="E952">
            <v>1.9</v>
          </cell>
          <cell r="F952">
            <v>0</v>
          </cell>
          <cell r="G952">
            <v>0</v>
          </cell>
          <cell r="H952">
            <v>-0.1</v>
          </cell>
          <cell r="I952">
            <v>0</v>
          </cell>
        </row>
        <row r="953">
          <cell r="D953" t="str">
            <v>POLAND-OPERATING WORKING CAPITAL, M$</v>
          </cell>
          <cell r="E953">
            <v>14.1</v>
          </cell>
          <cell r="F953">
            <v>0</v>
          </cell>
          <cell r="G953">
            <v>0</v>
          </cell>
          <cell r="H953">
            <v>1.2</v>
          </cell>
          <cell r="I953">
            <v>0</v>
          </cell>
        </row>
        <row r="954">
          <cell r="D954" t="str">
            <v>POLAND-OTHER CAPITAL EMPLOYED, M$</v>
          </cell>
          <cell r="E954">
            <v>14.4</v>
          </cell>
          <cell r="F954">
            <v>0</v>
          </cell>
          <cell r="G954">
            <v>0</v>
          </cell>
          <cell r="H954">
            <v>0</v>
          </cell>
          <cell r="I954">
            <v>0</v>
          </cell>
        </row>
        <row r="955">
          <cell r="D955" t="str">
            <v>POLAND-OTHER OPERATING WORKING CAPITAL, M$</v>
          </cell>
          <cell r="E955">
            <v>10.5</v>
          </cell>
          <cell r="F955">
            <v>0</v>
          </cell>
          <cell r="G955">
            <v>0</v>
          </cell>
          <cell r="H955">
            <v>1.2</v>
          </cell>
          <cell r="I955">
            <v>0</v>
          </cell>
        </row>
        <row r="956">
          <cell r="D956" t="str">
            <v>POLAND-PROP, PLANT, &amp; EQUIP - NET AVG, M$</v>
          </cell>
          <cell r="E956">
            <v>14.4866855</v>
          </cell>
          <cell r="F956">
            <v>0</v>
          </cell>
          <cell r="G956">
            <v>0</v>
          </cell>
          <cell r="H956">
            <v>0.28915350000000001</v>
          </cell>
          <cell r="I956">
            <v>0</v>
          </cell>
        </row>
        <row r="957">
          <cell r="D957" t="str">
            <v>POLAND-PROP, PLANT, &amp; EQUIP - NET YE, M$</v>
          </cell>
          <cell r="E957">
            <v>15.1</v>
          </cell>
          <cell r="F957">
            <v>0</v>
          </cell>
          <cell r="G957">
            <v>0</v>
          </cell>
          <cell r="H957">
            <v>0.3</v>
          </cell>
          <cell r="I957">
            <v>0</v>
          </cell>
        </row>
        <row r="958">
          <cell r="D958" t="str">
            <v>POLAND-MINORITY SHARE OF CAP EMP, M$</v>
          </cell>
          <cell r="E958">
            <v>0</v>
          </cell>
          <cell r="F958">
            <v>0</v>
          </cell>
          <cell r="G958">
            <v>0</v>
          </cell>
          <cell r="H958">
            <v>0</v>
          </cell>
          <cell r="I958">
            <v>0</v>
          </cell>
        </row>
        <row r="959">
          <cell r="D959" t="str">
            <v>POLAND-TOTAL OPEX, NOMINAL, M$</v>
          </cell>
          <cell r="E959">
            <v>20.005820450073241</v>
          </cell>
          <cell r="F959">
            <v>0</v>
          </cell>
          <cell r="G959">
            <v>0</v>
          </cell>
          <cell r="H959">
            <v>1.8143795162525178</v>
          </cell>
          <cell r="I959">
            <v>0</v>
          </cell>
        </row>
        <row r="960">
          <cell r="D960" t="str">
            <v>POLAND-TOTAL OPEX, US$ DENOM, M$</v>
          </cell>
          <cell r="E960">
            <v>2.758</v>
          </cell>
          <cell r="F960">
            <v>0</v>
          </cell>
          <cell r="G960">
            <v>0</v>
          </cell>
          <cell r="H960">
            <v>0.25800000000000001</v>
          </cell>
          <cell r="I960">
            <v>0</v>
          </cell>
        </row>
        <row r="961">
          <cell r="D961" t="str">
            <v>POLAND-CASH OPEX, FX-ADJ, M$</v>
          </cell>
          <cell r="E961">
            <v>16.148417670960246</v>
          </cell>
          <cell r="F961">
            <v>0</v>
          </cell>
          <cell r="G961">
            <v>0</v>
          </cell>
          <cell r="H961">
            <v>1.7932400164582458</v>
          </cell>
          <cell r="I961">
            <v>0</v>
          </cell>
        </row>
        <row r="962">
          <cell r="D962" t="str">
            <v>POLAND-CASH OPEX, NOMINAL, M$</v>
          </cell>
          <cell r="E962">
            <v>15.981037450073242</v>
          </cell>
          <cell r="F962">
            <v>0</v>
          </cell>
          <cell r="G962">
            <v>0</v>
          </cell>
          <cell r="H962">
            <v>1.7740495162525178</v>
          </cell>
          <cell r="I962">
            <v>0</v>
          </cell>
        </row>
        <row r="963">
          <cell r="D963" t="str">
            <v>POLAND-CASH OPEX, US$ DENOM, M$</v>
          </cell>
          <cell r="E963">
            <v>2.758</v>
          </cell>
          <cell r="F963">
            <v>0</v>
          </cell>
          <cell r="G963">
            <v>0</v>
          </cell>
          <cell r="H963">
            <v>0.25800000000000001</v>
          </cell>
          <cell r="I963">
            <v>0</v>
          </cell>
        </row>
        <row r="964">
          <cell r="D964" t="str">
            <v>POLAND-OTHER EARNINGS EVENTS OPEX, US$ DENOM, M$</v>
          </cell>
          <cell r="E964">
            <v>0</v>
          </cell>
          <cell r="F964">
            <v>0</v>
          </cell>
          <cell r="G964">
            <v>0</v>
          </cell>
          <cell r="H964">
            <v>0</v>
          </cell>
          <cell r="I964">
            <v>0</v>
          </cell>
        </row>
        <row r="965">
          <cell r="D965" t="str">
            <v>POLAND-OTHER EARNINGS EVENTS OPEX, NOMINAL, M$</v>
          </cell>
          <cell r="E965">
            <v>0</v>
          </cell>
          <cell r="F965">
            <v>0</v>
          </cell>
          <cell r="G965">
            <v>0</v>
          </cell>
          <cell r="H965">
            <v>0</v>
          </cell>
          <cell r="I965">
            <v>0</v>
          </cell>
        </row>
        <row r="966">
          <cell r="D966" t="str">
            <v>PORTUGAL-SEGMENT EARNINGS, M$</v>
          </cell>
          <cell r="E966">
            <v>-0.74099954687499991</v>
          </cell>
          <cell r="F966">
            <v>0.13300000000000001</v>
          </cell>
          <cell r="G966">
            <v>-8.9996904296875003E-3</v>
          </cell>
          <cell r="H966">
            <v>-0.15399925408935544</v>
          </cell>
          <cell r="I966">
            <v>-3.9999599609374997E-3</v>
          </cell>
        </row>
        <row r="967">
          <cell r="D967" t="str">
            <v>PORTUGAL-OPERATING EARNINGS, M$</v>
          </cell>
          <cell r="E967">
            <v>-0.74099954687499991</v>
          </cell>
          <cell r="F967">
            <v>0.13300000000000001</v>
          </cell>
          <cell r="G967">
            <v>-8.9996904296875003E-3</v>
          </cell>
          <cell r="H967">
            <v>-0.15399925408935544</v>
          </cell>
          <cell r="I967">
            <v>-3.9999599609374997E-3</v>
          </cell>
        </row>
        <row r="968">
          <cell r="D968" t="str">
            <v>PORTUGAL-LIFO EARNINGS, M$</v>
          </cell>
          <cell r="E968">
            <v>0</v>
          </cell>
          <cell r="F968">
            <v>0</v>
          </cell>
          <cell r="G968">
            <v>0</v>
          </cell>
          <cell r="H968">
            <v>0</v>
          </cell>
          <cell r="I968">
            <v>0</v>
          </cell>
        </row>
        <row r="969">
          <cell r="D969" t="str">
            <v>PORTUGAL-OTHER EARNINGS EVENTS, M$</v>
          </cell>
          <cell r="E969">
            <v>0</v>
          </cell>
          <cell r="F969">
            <v>0</v>
          </cell>
          <cell r="G969">
            <v>0</v>
          </cell>
          <cell r="H969">
            <v>0</v>
          </cell>
          <cell r="I969">
            <v>0</v>
          </cell>
        </row>
        <row r="970">
          <cell r="D970" t="str">
            <v>PORTUGAL-SEGMENT EARNINGS ADJUSTMENTS, M$</v>
          </cell>
          <cell r="E970">
            <v>0</v>
          </cell>
          <cell r="F970">
            <v>0</v>
          </cell>
          <cell r="G970">
            <v>0</v>
          </cell>
          <cell r="H970">
            <v>0</v>
          </cell>
          <cell r="I970">
            <v>0</v>
          </cell>
        </row>
        <row r="971">
          <cell r="D971" t="str">
            <v>PORTUGAL-MINORITY SHARE EARNINGS, M$</v>
          </cell>
          <cell r="E971">
            <v>0</v>
          </cell>
          <cell r="F971">
            <v>0</v>
          </cell>
          <cell r="G971">
            <v>0</v>
          </cell>
          <cell r="H971">
            <v>0</v>
          </cell>
          <cell r="I971">
            <v>0</v>
          </cell>
        </row>
        <row r="972">
          <cell r="D972" t="str">
            <v>PORTUGAL-CAPITAL EMPLOYED - AVG, M$</v>
          </cell>
          <cell r="E972">
            <v>3.8064095</v>
          </cell>
          <cell r="F972">
            <v>0.37234350000000005</v>
          </cell>
          <cell r="G972">
            <v>0.13378300000000001</v>
          </cell>
          <cell r="H972">
            <v>1.3375520000000001</v>
          </cell>
          <cell r="I972">
            <v>1.5085089999999999</v>
          </cell>
        </row>
        <row r="973">
          <cell r="D973" t="str">
            <v>PORTUGAL-CAPITAL EMPLOYED - YE, M$</v>
          </cell>
          <cell r="E973">
            <v>5.6</v>
          </cell>
          <cell r="F973">
            <v>0.3</v>
          </cell>
          <cell r="G973">
            <v>0</v>
          </cell>
          <cell r="H973">
            <v>1</v>
          </cell>
          <cell r="I973">
            <v>1.2</v>
          </cell>
        </row>
        <row r="974">
          <cell r="D974" t="str">
            <v>PORTUGAL-CASH &amp; MARKETABLE SEC, M$</v>
          </cell>
          <cell r="E974">
            <v>0</v>
          </cell>
          <cell r="F974">
            <v>0</v>
          </cell>
          <cell r="G974">
            <v>0</v>
          </cell>
          <cell r="H974">
            <v>0</v>
          </cell>
          <cell r="I974">
            <v>0</v>
          </cell>
        </row>
        <row r="975">
          <cell r="D975" t="str">
            <v>PORTUGAL-DEPRECIATION, M$</v>
          </cell>
          <cell r="E975">
            <v>7.1999999999999995E-2</v>
          </cell>
          <cell r="F975">
            <v>0</v>
          </cell>
          <cell r="G975">
            <v>0</v>
          </cell>
          <cell r="H975">
            <v>0</v>
          </cell>
          <cell r="I975">
            <v>2.1000000000000001E-2</v>
          </cell>
        </row>
        <row r="976">
          <cell r="D976" t="str">
            <v>PORTUGAL-MEMO: EAFE CHANGE, CAP EMP, M$</v>
          </cell>
          <cell r="E976">
            <v>1</v>
          </cell>
          <cell r="F976">
            <v>0.1</v>
          </cell>
          <cell r="G976">
            <v>0</v>
          </cell>
          <cell r="H976">
            <v>0.2</v>
          </cell>
          <cell r="I976">
            <v>0.2</v>
          </cell>
        </row>
        <row r="977">
          <cell r="D977" t="str">
            <v>PORTUGAL-OPERATING WORKING CAPITAL, M$</v>
          </cell>
          <cell r="E977">
            <v>1.2</v>
          </cell>
          <cell r="F977">
            <v>0.3</v>
          </cell>
          <cell r="G977">
            <v>0</v>
          </cell>
          <cell r="H977">
            <v>0.5</v>
          </cell>
          <cell r="I977">
            <v>0.6</v>
          </cell>
        </row>
        <row r="978">
          <cell r="D978" t="str">
            <v>PORTUGAL-OTHER CAPITAL EMPLOYED, M$</v>
          </cell>
          <cell r="E978">
            <v>4.0999999999999996</v>
          </cell>
          <cell r="F978">
            <v>0</v>
          </cell>
          <cell r="G978">
            <v>0</v>
          </cell>
          <cell r="H978">
            <v>0.2</v>
          </cell>
          <cell r="I978">
            <v>0.2</v>
          </cell>
        </row>
        <row r="979">
          <cell r="D979" t="str">
            <v>PORTUGAL-OTHER OPERATING WORKING CAPITAL, M$</v>
          </cell>
          <cell r="E979">
            <v>0.7</v>
          </cell>
          <cell r="F979">
            <v>0.2</v>
          </cell>
          <cell r="G979">
            <v>0</v>
          </cell>
          <cell r="H979">
            <v>0.2</v>
          </cell>
          <cell r="I979">
            <v>0.6</v>
          </cell>
        </row>
        <row r="980">
          <cell r="D980" t="str">
            <v>PORTUGAL-PROP, PLANT, &amp; EQUIP - NET AVG, M$</v>
          </cell>
          <cell r="E980">
            <v>0.57849549999999994</v>
          </cell>
          <cell r="F980">
            <v>4.7174000000000001E-2</v>
          </cell>
          <cell r="G980">
            <v>6.2899999999999996E-3</v>
          </cell>
          <cell r="H980">
            <v>0.36070999999999998</v>
          </cell>
          <cell r="I980">
            <v>0.55496499999999993</v>
          </cell>
        </row>
        <row r="981">
          <cell r="D981" t="str">
            <v>PORTUGAL-PROP, PLANT, &amp; EQUIP - NET YE, M$</v>
          </cell>
          <cell r="E981">
            <v>0.3</v>
          </cell>
          <cell r="F981">
            <v>0</v>
          </cell>
          <cell r="G981">
            <v>0</v>
          </cell>
          <cell r="H981">
            <v>0.3</v>
          </cell>
          <cell r="I981">
            <v>0.4</v>
          </cell>
        </row>
        <row r="982">
          <cell r="D982" t="str">
            <v>PORTUGAL-MINORITY SHARE OF CAP EMP, M$</v>
          </cell>
          <cell r="E982">
            <v>0</v>
          </cell>
          <cell r="F982">
            <v>0</v>
          </cell>
          <cell r="G982">
            <v>0</v>
          </cell>
          <cell r="H982">
            <v>0</v>
          </cell>
          <cell r="I982">
            <v>0</v>
          </cell>
        </row>
        <row r="983">
          <cell r="D983" t="str">
            <v>PORTUGAL-TOTAL OPEX, NOMINAL, M$</v>
          </cell>
          <cell r="E983">
            <v>4.3032010859375003</v>
          </cell>
          <cell r="F983">
            <v>0.73052705282592767</v>
          </cell>
          <cell r="G983">
            <v>3.0638890014648437E-2</v>
          </cell>
          <cell r="H983">
            <v>0.83594365039062501</v>
          </cell>
          <cell r="I983">
            <v>1.2191052500000001</v>
          </cell>
        </row>
        <row r="984">
          <cell r="D984" t="str">
            <v>PORTUGAL-TOTAL OPEX, US$ DENOM, M$</v>
          </cell>
          <cell r="E984">
            <v>1.4977331999999999</v>
          </cell>
          <cell r="F984">
            <v>0.12059019999999999</v>
          </cell>
          <cell r="G984">
            <v>9.3369500000000001E-3</v>
          </cell>
          <cell r="H984">
            <v>0.11242342899999999</v>
          </cell>
          <cell r="I984">
            <v>6.8981529999999999E-2</v>
          </cell>
        </row>
        <row r="985">
          <cell r="D985" t="str">
            <v>PORTUGAL-CASH OPEX, FX-ADJ, M$</v>
          </cell>
          <cell r="E985">
            <v>4.0485324554972468</v>
          </cell>
          <cell r="F985">
            <v>0.68978676455820154</v>
          </cell>
          <cell r="G985">
            <v>2.9378588403461494E-2</v>
          </cell>
          <cell r="H985">
            <v>0.78615630397383096</v>
          </cell>
          <cell r="I985">
            <v>1.124320890031139</v>
          </cell>
        </row>
        <row r="986">
          <cell r="D986" t="str">
            <v>PORTUGAL-CASH OPEX, NOMINAL, M$</v>
          </cell>
          <cell r="E986">
            <v>4.2089373259374998</v>
          </cell>
          <cell r="F986">
            <v>0.72558021282592766</v>
          </cell>
          <cell r="G986">
            <v>3.0638890014648437E-2</v>
          </cell>
          <cell r="H986">
            <v>0.82852343039062504</v>
          </cell>
          <cell r="I986">
            <v>1.1906850200000003</v>
          </cell>
        </row>
        <row r="987">
          <cell r="D987" t="str">
            <v>PORTUGAL-CASH OPEX, US$ DENOM, M$</v>
          </cell>
          <cell r="E987">
            <v>1.4977331999999999</v>
          </cell>
          <cell r="F987">
            <v>0.12059019999999999</v>
          </cell>
          <cell r="G987">
            <v>9.3369500000000001E-3</v>
          </cell>
          <cell r="H987">
            <v>0.11242342899999999</v>
          </cell>
          <cell r="I987">
            <v>6.8981529999999999E-2</v>
          </cell>
        </row>
        <row r="988">
          <cell r="D988" t="str">
            <v>PORTUGAL-OTHER EARNINGS EVENTS OPEX, US$ DENOM, M$</v>
          </cell>
          <cell r="E988">
            <v>0</v>
          </cell>
          <cell r="F988">
            <v>0</v>
          </cell>
          <cell r="G988">
            <v>0</v>
          </cell>
          <cell r="H988">
            <v>0</v>
          </cell>
          <cell r="I988">
            <v>0</v>
          </cell>
        </row>
        <row r="989">
          <cell r="D989" t="str">
            <v>PORTUGAL-OTHER EARNINGS EVENTS OPEX, NOMINAL, M$</v>
          </cell>
          <cell r="E989">
            <v>0</v>
          </cell>
          <cell r="F989">
            <v>0</v>
          </cell>
          <cell r="G989">
            <v>0</v>
          </cell>
          <cell r="H989">
            <v>0</v>
          </cell>
          <cell r="I989">
            <v>0</v>
          </cell>
        </row>
        <row r="990">
          <cell r="D990" t="str">
            <v>RUSSIA-SEGMENT EARNINGS, M$</v>
          </cell>
          <cell r="E990">
            <v>6.8469440625000004</v>
          </cell>
          <cell r="F990">
            <v>0.21013111500000023</v>
          </cell>
          <cell r="G990">
            <v>0</v>
          </cell>
          <cell r="H990">
            <v>-1.8100019531250001E-2</v>
          </cell>
          <cell r="I990">
            <v>0</v>
          </cell>
        </row>
        <row r="991">
          <cell r="D991" t="str">
            <v>RUSSIA-OPERATING EARNINGS, M$</v>
          </cell>
          <cell r="E991">
            <v>6.8469440625000004</v>
          </cell>
          <cell r="F991">
            <v>0.21013111500000023</v>
          </cell>
          <cell r="G991">
            <v>0</v>
          </cell>
          <cell r="H991">
            <v>-1.8100019531250001E-2</v>
          </cell>
          <cell r="I991">
            <v>0</v>
          </cell>
        </row>
        <row r="992">
          <cell r="D992" t="str">
            <v>RUSSIA-LIFO EARNINGS, M$</v>
          </cell>
          <cell r="E992">
            <v>0</v>
          </cell>
          <cell r="F992">
            <v>0</v>
          </cell>
          <cell r="G992">
            <v>0</v>
          </cell>
          <cell r="H992">
            <v>0</v>
          </cell>
          <cell r="I992">
            <v>0</v>
          </cell>
        </row>
        <row r="993">
          <cell r="D993" t="str">
            <v>RUSSIA-OTHER EARNINGS EVENTS, M$</v>
          </cell>
          <cell r="E993">
            <v>0</v>
          </cell>
          <cell r="F993">
            <v>0</v>
          </cell>
          <cell r="G993">
            <v>0</v>
          </cell>
          <cell r="H993">
            <v>0</v>
          </cell>
          <cell r="I993">
            <v>0</v>
          </cell>
        </row>
        <row r="994">
          <cell r="D994" t="str">
            <v>RUSSIA-SEGMENT EARNINGS ADJUSTMENTS, M$</v>
          </cell>
          <cell r="E994">
            <v>0</v>
          </cell>
          <cell r="F994">
            <v>0</v>
          </cell>
          <cell r="G994">
            <v>0</v>
          </cell>
          <cell r="H994">
            <v>0</v>
          </cell>
          <cell r="I994">
            <v>0</v>
          </cell>
        </row>
        <row r="995">
          <cell r="D995" t="str">
            <v>RUSSIA-MINORITY SHARE EARNINGS, M$</v>
          </cell>
          <cell r="E995">
            <v>0</v>
          </cell>
          <cell r="F995">
            <v>0</v>
          </cell>
          <cell r="G995">
            <v>0</v>
          </cell>
          <cell r="H995">
            <v>0</v>
          </cell>
          <cell r="I995">
            <v>0</v>
          </cell>
        </row>
        <row r="996">
          <cell r="D996" t="str">
            <v>RUSSIA-CAPITAL EMPLOYED - AVG, M$</v>
          </cell>
          <cell r="E996">
            <v>2.6822655000000002</v>
          </cell>
          <cell r="F996">
            <v>0</v>
          </cell>
          <cell r="G996">
            <v>0</v>
          </cell>
          <cell r="H996">
            <v>0</v>
          </cell>
          <cell r="I996">
            <v>0</v>
          </cell>
        </row>
        <row r="997">
          <cell r="D997" t="str">
            <v>RUSSIA-CAPITAL EMPLOYED - YE, M$</v>
          </cell>
          <cell r="E997">
            <v>3.6</v>
          </cell>
          <cell r="F997">
            <v>0</v>
          </cell>
          <cell r="G997">
            <v>0</v>
          </cell>
          <cell r="H997">
            <v>0</v>
          </cell>
          <cell r="I997">
            <v>0</v>
          </cell>
        </row>
        <row r="998">
          <cell r="D998" t="str">
            <v>RUSSIA-CASH &amp; MARKETABLE SEC, M$</v>
          </cell>
          <cell r="E998">
            <v>0.1</v>
          </cell>
          <cell r="F998">
            <v>0</v>
          </cell>
          <cell r="G998">
            <v>0</v>
          </cell>
          <cell r="H998">
            <v>0</v>
          </cell>
          <cell r="I998">
            <v>0</v>
          </cell>
        </row>
        <row r="999">
          <cell r="D999" t="str">
            <v>RUSSIA-DEPRECIATION, M$</v>
          </cell>
          <cell r="E999">
            <v>1.2</v>
          </cell>
          <cell r="F999">
            <v>0</v>
          </cell>
          <cell r="G999">
            <v>0</v>
          </cell>
          <cell r="H999">
            <v>0</v>
          </cell>
          <cell r="I999">
            <v>0</v>
          </cell>
        </row>
        <row r="1000">
          <cell r="D1000" t="str">
            <v>RUSSIA-MEMO: EAFE CHANGE, CAP EMP, M$</v>
          </cell>
          <cell r="E1000">
            <v>-0.4</v>
          </cell>
          <cell r="F1000">
            <v>0</v>
          </cell>
          <cell r="G1000">
            <v>0</v>
          </cell>
          <cell r="H1000">
            <v>0</v>
          </cell>
          <cell r="I1000">
            <v>0</v>
          </cell>
        </row>
        <row r="1001">
          <cell r="D1001" t="str">
            <v>RUSSIA-OPERATING WORKING CAPITAL, M$</v>
          </cell>
          <cell r="E1001">
            <v>2.8</v>
          </cell>
          <cell r="F1001">
            <v>0</v>
          </cell>
          <cell r="G1001">
            <v>0</v>
          </cell>
          <cell r="H1001">
            <v>0</v>
          </cell>
          <cell r="I1001">
            <v>0</v>
          </cell>
        </row>
        <row r="1002">
          <cell r="D1002" t="str">
            <v>RUSSIA-OTHER CAPITAL EMPLOYED, M$</v>
          </cell>
          <cell r="E1002">
            <v>0.2</v>
          </cell>
          <cell r="F1002">
            <v>0</v>
          </cell>
          <cell r="G1002">
            <v>0</v>
          </cell>
          <cell r="H1002">
            <v>0</v>
          </cell>
          <cell r="I1002">
            <v>0</v>
          </cell>
        </row>
        <row r="1003">
          <cell r="D1003" t="str">
            <v>RUSSIA-OTHER OPERATING WORKING CAPITAL, M$</v>
          </cell>
          <cell r="E1003">
            <v>2.6</v>
          </cell>
          <cell r="F1003">
            <v>0</v>
          </cell>
          <cell r="G1003">
            <v>0</v>
          </cell>
          <cell r="H1003">
            <v>0</v>
          </cell>
          <cell r="I1003">
            <v>0</v>
          </cell>
        </row>
        <row r="1004">
          <cell r="D1004" t="str">
            <v>RUSSIA-PROP, PLANT, &amp; EQUIP - NET AVG, M$</v>
          </cell>
          <cell r="E1004">
            <v>0.68828</v>
          </cell>
          <cell r="F1004">
            <v>0</v>
          </cell>
          <cell r="G1004">
            <v>0</v>
          </cell>
          <cell r="H1004">
            <v>0</v>
          </cell>
          <cell r="I1004">
            <v>0</v>
          </cell>
        </row>
        <row r="1005">
          <cell r="D1005" t="str">
            <v>RUSSIA-PROP, PLANT, &amp; EQUIP - NET YE, M$</v>
          </cell>
          <cell r="E1005">
            <v>0.5</v>
          </cell>
          <cell r="F1005">
            <v>0</v>
          </cell>
          <cell r="G1005">
            <v>0</v>
          </cell>
          <cell r="H1005">
            <v>0</v>
          </cell>
          <cell r="I1005">
            <v>0</v>
          </cell>
        </row>
        <row r="1006">
          <cell r="D1006" t="str">
            <v>RUSSIA-MINORITY SHARE OF CAP EMP, M$</v>
          </cell>
          <cell r="E1006">
            <v>0</v>
          </cell>
          <cell r="F1006">
            <v>0</v>
          </cell>
          <cell r="G1006">
            <v>0</v>
          </cell>
          <cell r="H1006">
            <v>0</v>
          </cell>
          <cell r="I1006">
            <v>0</v>
          </cell>
        </row>
        <row r="1007">
          <cell r="D1007" t="str">
            <v>RUSSIA-TOTAL OPEX, NOMINAL, M$</v>
          </cell>
          <cell r="E1007">
            <v>18.353157734374999</v>
          </cell>
          <cell r="F1007">
            <v>-0.42852707375000038</v>
          </cell>
          <cell r="G1007">
            <v>0</v>
          </cell>
          <cell r="H1007">
            <v>0.20634465978240968</v>
          </cell>
          <cell r="I1007">
            <v>0</v>
          </cell>
        </row>
        <row r="1008">
          <cell r="D1008" t="str">
            <v>RUSSIA-TOTAL OPEX, US$ DENOM, M$</v>
          </cell>
          <cell r="E1008">
            <v>0</v>
          </cell>
          <cell r="F1008">
            <v>0</v>
          </cell>
          <cell r="G1008">
            <v>0</v>
          </cell>
          <cell r="H1008">
            <v>0</v>
          </cell>
          <cell r="I1008">
            <v>0</v>
          </cell>
        </row>
        <row r="1009">
          <cell r="D1009" t="str">
            <v>RUSSIA-CASH OPEX, FX-ADJ, M$</v>
          </cell>
          <cell r="E1009">
            <v>17.153157734375</v>
          </cell>
          <cell r="F1009">
            <v>-0.42852707375000038</v>
          </cell>
          <cell r="G1009">
            <v>0</v>
          </cell>
          <cell r="H1009">
            <v>0.20634465978240968</v>
          </cell>
          <cell r="I1009">
            <v>0</v>
          </cell>
        </row>
        <row r="1010">
          <cell r="D1010" t="str">
            <v>RUSSIA-CASH OPEX, NOMINAL, M$</v>
          </cell>
          <cell r="E1010">
            <v>17.153157734375</v>
          </cell>
          <cell r="F1010">
            <v>-0.42852707375000038</v>
          </cell>
          <cell r="G1010">
            <v>0</v>
          </cell>
          <cell r="H1010">
            <v>0.20634465978240968</v>
          </cell>
          <cell r="I1010">
            <v>0</v>
          </cell>
        </row>
        <row r="1011">
          <cell r="D1011" t="str">
            <v>RUSSIA-CASH OPEX, US$ DENOM, M$</v>
          </cell>
          <cell r="E1011">
            <v>0</v>
          </cell>
          <cell r="F1011">
            <v>0</v>
          </cell>
          <cell r="G1011">
            <v>0</v>
          </cell>
          <cell r="H1011">
            <v>0</v>
          </cell>
          <cell r="I1011">
            <v>0</v>
          </cell>
        </row>
        <row r="1012">
          <cell r="D1012" t="str">
            <v>RUSSIA-OTHER EARNINGS EVENTS OPEX, US$ DENOM, M$</v>
          </cell>
          <cell r="E1012">
            <v>0</v>
          </cell>
          <cell r="F1012">
            <v>0</v>
          </cell>
          <cell r="G1012">
            <v>0</v>
          </cell>
          <cell r="H1012">
            <v>0</v>
          </cell>
          <cell r="I1012">
            <v>0</v>
          </cell>
        </row>
        <row r="1013">
          <cell r="D1013" t="str">
            <v>RUSSIA-OTHER EARNINGS EVENTS OPEX, NOMINAL, M$</v>
          </cell>
          <cell r="E1013">
            <v>0</v>
          </cell>
          <cell r="F1013">
            <v>-5.9599999999999996E-4</v>
          </cell>
          <cell r="G1013">
            <v>0</v>
          </cell>
          <cell r="H1013">
            <v>0</v>
          </cell>
          <cell r="I1013">
            <v>0</v>
          </cell>
        </row>
        <row r="1014">
          <cell r="D1014" t="str">
            <v>SLOVAKIA-SEGMENT EARNINGS, M$</v>
          </cell>
          <cell r="E1014">
            <v>0.25378150781250003</v>
          </cell>
          <cell r="F1014">
            <v>0</v>
          </cell>
          <cell r="G1014">
            <v>1.279316015625E-2</v>
          </cell>
          <cell r="H1014">
            <v>1.8839339660644532E-2</v>
          </cell>
          <cell r="I1014">
            <v>0</v>
          </cell>
        </row>
        <row r="1015">
          <cell r="D1015" t="str">
            <v>SLOVAKIA-OPERATING EARNINGS, M$</v>
          </cell>
          <cell r="E1015">
            <v>0.25378150781250003</v>
          </cell>
          <cell r="F1015">
            <v>0</v>
          </cell>
          <cell r="G1015">
            <v>1.279316015625E-2</v>
          </cell>
          <cell r="H1015">
            <v>1.8839339660644532E-2</v>
          </cell>
          <cell r="I1015">
            <v>0</v>
          </cell>
        </row>
        <row r="1016">
          <cell r="D1016" t="str">
            <v>SLOVAKIA-LIFO EARNINGS, M$</v>
          </cell>
          <cell r="E1016">
            <v>0</v>
          </cell>
          <cell r="F1016">
            <v>0</v>
          </cell>
          <cell r="G1016">
            <v>0</v>
          </cell>
          <cell r="H1016">
            <v>0</v>
          </cell>
          <cell r="I1016">
            <v>0</v>
          </cell>
        </row>
        <row r="1017">
          <cell r="D1017" t="str">
            <v>SLOVAKIA-OTHER EARNINGS EVENTS, M$</v>
          </cell>
          <cell r="E1017">
            <v>0</v>
          </cell>
          <cell r="F1017">
            <v>0</v>
          </cell>
          <cell r="G1017">
            <v>0</v>
          </cell>
          <cell r="H1017">
            <v>0</v>
          </cell>
          <cell r="I1017">
            <v>0</v>
          </cell>
        </row>
        <row r="1018">
          <cell r="D1018" t="str">
            <v>SLOVAKIA-SEGMENT EARNINGS ADJUSTMENTS, M$</v>
          </cell>
          <cell r="E1018">
            <v>0</v>
          </cell>
          <cell r="F1018">
            <v>0</v>
          </cell>
          <cell r="G1018">
            <v>0</v>
          </cell>
          <cell r="H1018">
            <v>0</v>
          </cell>
          <cell r="I1018">
            <v>0</v>
          </cell>
        </row>
        <row r="1019">
          <cell r="D1019" t="str">
            <v>SLOVAKIA-MINORITY SHARE EARNINGS, M$</v>
          </cell>
          <cell r="E1019">
            <v>0</v>
          </cell>
          <cell r="F1019">
            <v>0</v>
          </cell>
          <cell r="G1019">
            <v>0</v>
          </cell>
          <cell r="H1019">
            <v>0</v>
          </cell>
          <cell r="I1019">
            <v>0</v>
          </cell>
        </row>
        <row r="1020">
          <cell r="D1020" t="str">
            <v>SLOVAKIA-CAPITAL EMPLOYED - AVG, M$</v>
          </cell>
          <cell r="E1020">
            <v>1.8379129999999999</v>
          </cell>
          <cell r="F1020">
            <v>0</v>
          </cell>
          <cell r="G1020">
            <v>0</v>
          </cell>
          <cell r="H1020">
            <v>2.5000000000000001E-2</v>
          </cell>
          <cell r="I1020">
            <v>0</v>
          </cell>
        </row>
        <row r="1021">
          <cell r="D1021" t="str">
            <v>SLOVAKIA-CAPITAL EMPLOYED - YE, M$</v>
          </cell>
          <cell r="E1021">
            <v>2.1</v>
          </cell>
          <cell r="F1021">
            <v>0</v>
          </cell>
          <cell r="G1021">
            <v>0</v>
          </cell>
          <cell r="H1021">
            <v>0</v>
          </cell>
          <cell r="I1021">
            <v>0</v>
          </cell>
        </row>
        <row r="1022">
          <cell r="D1022" t="str">
            <v>SLOVAKIA-CASH &amp; MARKETABLE SEC, M$</v>
          </cell>
          <cell r="E1022">
            <v>0</v>
          </cell>
          <cell r="F1022">
            <v>0</v>
          </cell>
          <cell r="G1022">
            <v>0</v>
          </cell>
          <cell r="H1022">
            <v>0</v>
          </cell>
          <cell r="I1022">
            <v>0</v>
          </cell>
        </row>
        <row r="1023">
          <cell r="D1023" t="str">
            <v>SLOVAKIA-DEPRECIATION, M$</v>
          </cell>
          <cell r="E1023">
            <v>7.6999999999999999E-2</v>
          </cell>
          <cell r="F1023">
            <v>0</v>
          </cell>
          <cell r="G1023">
            <v>0</v>
          </cell>
          <cell r="H1023">
            <v>0</v>
          </cell>
          <cell r="I1023">
            <v>0</v>
          </cell>
        </row>
        <row r="1024">
          <cell r="D1024" t="str">
            <v>SLOVAKIA-MEMO: EAFE CHANGE, CAP EMP, M$</v>
          </cell>
          <cell r="E1024">
            <v>0.3</v>
          </cell>
          <cell r="F1024">
            <v>0</v>
          </cell>
          <cell r="G1024">
            <v>0</v>
          </cell>
          <cell r="H1024">
            <v>0</v>
          </cell>
          <cell r="I1024">
            <v>0</v>
          </cell>
        </row>
        <row r="1025">
          <cell r="D1025" t="str">
            <v>SLOVAKIA-OPERATING WORKING CAPITAL, M$</v>
          </cell>
          <cell r="E1025">
            <v>1</v>
          </cell>
          <cell r="F1025">
            <v>0</v>
          </cell>
          <cell r="G1025">
            <v>0</v>
          </cell>
          <cell r="H1025">
            <v>0</v>
          </cell>
          <cell r="I1025">
            <v>0</v>
          </cell>
        </row>
        <row r="1026">
          <cell r="D1026" t="str">
            <v>SLOVAKIA-OTHER CAPITAL EMPLOYED, M$</v>
          </cell>
          <cell r="E1026">
            <v>0.8</v>
          </cell>
          <cell r="F1026">
            <v>0</v>
          </cell>
          <cell r="G1026">
            <v>0</v>
          </cell>
          <cell r="H1026">
            <v>0</v>
          </cell>
          <cell r="I1026">
            <v>0</v>
          </cell>
        </row>
        <row r="1027">
          <cell r="D1027" t="str">
            <v>SLOVAKIA-OTHER OPERATING WORKING CAPITAL, M$</v>
          </cell>
          <cell r="E1027">
            <v>0.6</v>
          </cell>
          <cell r="F1027">
            <v>0</v>
          </cell>
          <cell r="G1027">
            <v>0</v>
          </cell>
          <cell r="H1027">
            <v>0</v>
          </cell>
          <cell r="I1027">
            <v>0</v>
          </cell>
        </row>
        <row r="1028">
          <cell r="D1028" t="str">
            <v>SLOVAKIA-PROP, PLANT, &amp; EQUIP - NET AVG, M$</v>
          </cell>
          <cell r="E1028">
            <v>0.23899999999999999</v>
          </cell>
          <cell r="F1028">
            <v>0</v>
          </cell>
          <cell r="G1028">
            <v>0</v>
          </cell>
          <cell r="H1028">
            <v>0</v>
          </cell>
          <cell r="I1028">
            <v>0</v>
          </cell>
        </row>
        <row r="1029">
          <cell r="D1029" t="str">
            <v>SLOVAKIA-PROP, PLANT, &amp; EQUIP - NET YE, M$</v>
          </cell>
          <cell r="E1029">
            <v>0.3</v>
          </cell>
          <cell r="F1029">
            <v>0</v>
          </cell>
          <cell r="G1029">
            <v>0</v>
          </cell>
          <cell r="H1029">
            <v>0</v>
          </cell>
          <cell r="I1029">
            <v>0</v>
          </cell>
        </row>
        <row r="1030">
          <cell r="D1030" t="str">
            <v>SLOVAKIA-MINORITY SHARE OF CAP EMP, M$</v>
          </cell>
          <cell r="E1030">
            <v>0</v>
          </cell>
          <cell r="F1030">
            <v>0</v>
          </cell>
          <cell r="G1030">
            <v>0</v>
          </cell>
          <cell r="H1030">
            <v>0</v>
          </cell>
          <cell r="I1030">
            <v>0</v>
          </cell>
        </row>
        <row r="1031">
          <cell r="D1031" t="str">
            <v>SLOVAKIA-TOTAL OPEX, NOMINAL, M$</v>
          </cell>
          <cell r="E1031">
            <v>1.4885911367187501</v>
          </cell>
          <cell r="F1031">
            <v>0</v>
          </cell>
          <cell r="G1031">
            <v>4.2028789062500002E-2</v>
          </cell>
          <cell r="H1031">
            <v>0.11422437060546875</v>
          </cell>
          <cell r="I1031">
            <v>0</v>
          </cell>
        </row>
        <row r="1032">
          <cell r="D1032" t="str">
            <v>SLOVAKIA-TOTAL OPEX, US$ DENOM, M$</v>
          </cell>
          <cell r="E1032">
            <v>0.14799999999999999</v>
          </cell>
          <cell r="F1032">
            <v>0</v>
          </cell>
          <cell r="G1032">
            <v>0</v>
          </cell>
          <cell r="H1032">
            <v>7.0000000000000001E-3</v>
          </cell>
          <cell r="I1032">
            <v>0</v>
          </cell>
        </row>
        <row r="1033">
          <cell r="D1033" t="str">
            <v>SLOVAKIA-CASH OPEX, FX-ADJ, M$</v>
          </cell>
          <cell r="E1033">
            <v>1.3652101559247503</v>
          </cell>
          <cell r="F1033">
            <v>0</v>
          </cell>
          <cell r="G1033">
            <v>4.0647839290575159E-2</v>
          </cell>
          <cell r="H1033">
            <v>0.11047127369131993</v>
          </cell>
          <cell r="I1033">
            <v>0</v>
          </cell>
        </row>
        <row r="1034">
          <cell r="D1034" t="str">
            <v>SLOVAKIA-CASH OPEX, NOMINAL, M$</v>
          </cell>
          <cell r="E1034">
            <v>1.4115911367187501</v>
          </cell>
          <cell r="F1034">
            <v>0</v>
          </cell>
          <cell r="G1034">
            <v>4.2028789062500002E-2</v>
          </cell>
          <cell r="H1034">
            <v>0.11422437060546875</v>
          </cell>
          <cell r="I1034">
            <v>0</v>
          </cell>
        </row>
        <row r="1035">
          <cell r="D1035" t="str">
            <v>SLOVAKIA-CASH OPEX, US$ DENOM, M$</v>
          </cell>
          <cell r="E1035">
            <v>0</v>
          </cell>
          <cell r="F1035">
            <v>0</v>
          </cell>
          <cell r="G1035">
            <v>0</v>
          </cell>
          <cell r="H1035">
            <v>0</v>
          </cell>
          <cell r="I1035">
            <v>0</v>
          </cell>
        </row>
        <row r="1036">
          <cell r="D1036" t="str">
            <v>SLOVAKIA-OTHER EARNINGS EVENTS OPEX, US$ DENOM, M$</v>
          </cell>
          <cell r="E1036">
            <v>0</v>
          </cell>
          <cell r="F1036">
            <v>0</v>
          </cell>
          <cell r="G1036">
            <v>0</v>
          </cell>
          <cell r="H1036">
            <v>0</v>
          </cell>
          <cell r="I1036">
            <v>0</v>
          </cell>
        </row>
        <row r="1037">
          <cell r="D1037" t="str">
            <v>SLOVAKIA-OTHER EARNINGS EVENTS OPEX, NOMINAL, M$</v>
          </cell>
          <cell r="E1037">
            <v>0</v>
          </cell>
          <cell r="F1037">
            <v>0</v>
          </cell>
          <cell r="G1037">
            <v>0</v>
          </cell>
          <cell r="H1037">
            <v>0</v>
          </cell>
          <cell r="I1037">
            <v>0</v>
          </cell>
        </row>
        <row r="1038">
          <cell r="D1038" t="str">
            <v>SPAIN-SEGMENT EARNINGS, M$</v>
          </cell>
          <cell r="E1038">
            <v>-0.11</v>
          </cell>
          <cell r="F1038">
            <v>1.9599994999999999</v>
          </cell>
          <cell r="G1038">
            <v>-0.18</v>
          </cell>
          <cell r="H1038">
            <v>9.599954687499998E-2</v>
          </cell>
          <cell r="I1038">
            <v>0</v>
          </cell>
        </row>
        <row r="1039">
          <cell r="D1039" t="str">
            <v>SPAIN-OPERATING EARNINGS, M$</v>
          </cell>
          <cell r="E1039">
            <v>-0.11</v>
          </cell>
          <cell r="F1039">
            <v>1.9599994999999999</v>
          </cell>
          <cell r="G1039">
            <v>-0.18</v>
          </cell>
          <cell r="H1039">
            <v>9.599954687499998E-2</v>
          </cell>
          <cell r="I1039">
            <v>0</v>
          </cell>
        </row>
        <row r="1040">
          <cell r="D1040" t="str">
            <v>SPAIN-LIFO EARNINGS, M$</v>
          </cell>
          <cell r="E1040">
            <v>0</v>
          </cell>
          <cell r="F1040">
            <v>0</v>
          </cell>
          <cell r="G1040">
            <v>0</v>
          </cell>
          <cell r="H1040">
            <v>0</v>
          </cell>
          <cell r="I1040">
            <v>0</v>
          </cell>
        </row>
        <row r="1041">
          <cell r="D1041" t="str">
            <v>SPAIN-OTHER EARNINGS EVENTS, M$</v>
          </cell>
          <cell r="E1041">
            <v>0</v>
          </cell>
          <cell r="F1041">
            <v>0</v>
          </cell>
          <cell r="G1041">
            <v>0</v>
          </cell>
          <cell r="H1041">
            <v>0</v>
          </cell>
          <cell r="I1041">
            <v>0</v>
          </cell>
        </row>
        <row r="1042">
          <cell r="D1042" t="str">
            <v>SPAIN-SEGMENT EARNINGS ADJUSTMENTS, M$</v>
          </cell>
          <cell r="E1042">
            <v>0</v>
          </cell>
          <cell r="F1042">
            <v>0</v>
          </cell>
          <cell r="G1042">
            <v>0</v>
          </cell>
          <cell r="H1042">
            <v>0</v>
          </cell>
          <cell r="I1042">
            <v>0</v>
          </cell>
        </row>
        <row r="1043">
          <cell r="D1043" t="str">
            <v>SPAIN-MINORITY SHARE EARNINGS, M$</v>
          </cell>
          <cell r="E1043">
            <v>0</v>
          </cell>
          <cell r="F1043">
            <v>0</v>
          </cell>
          <cell r="G1043">
            <v>0</v>
          </cell>
          <cell r="H1043">
            <v>0</v>
          </cell>
          <cell r="I1043">
            <v>0</v>
          </cell>
        </row>
        <row r="1044">
          <cell r="D1044" t="str">
            <v>SPAIN-CAPITAL EMPLOYED - AVG, M$</v>
          </cell>
          <cell r="E1044">
            <v>7.308395</v>
          </cell>
          <cell r="F1044">
            <v>1.619</v>
          </cell>
          <cell r="G1044">
            <v>0.36399999999999999</v>
          </cell>
          <cell r="H1044">
            <v>3.2935000000000003</v>
          </cell>
          <cell r="I1044">
            <v>0</v>
          </cell>
        </row>
        <row r="1045">
          <cell r="D1045" t="str">
            <v>SPAIN-CAPITAL EMPLOYED - YE, M$</v>
          </cell>
          <cell r="E1045">
            <v>10.1</v>
          </cell>
          <cell r="F1045">
            <v>1.6</v>
          </cell>
          <cell r="G1045">
            <v>0</v>
          </cell>
          <cell r="H1045">
            <v>4.9000000000000004</v>
          </cell>
          <cell r="I1045">
            <v>0</v>
          </cell>
        </row>
        <row r="1046">
          <cell r="D1046" t="str">
            <v>SPAIN-CASH &amp; MARKETABLE SEC, M$</v>
          </cell>
          <cell r="E1046">
            <v>0</v>
          </cell>
          <cell r="F1046">
            <v>0</v>
          </cell>
          <cell r="G1046">
            <v>0</v>
          </cell>
          <cell r="H1046">
            <v>0</v>
          </cell>
          <cell r="I1046">
            <v>0</v>
          </cell>
        </row>
        <row r="1047">
          <cell r="D1047" t="str">
            <v>SPAIN-DEPRECIATION, M$</v>
          </cell>
          <cell r="E1047">
            <v>0.111</v>
          </cell>
          <cell r="F1047">
            <v>7.0000000000000001E-3</v>
          </cell>
          <cell r="G1047">
            <v>0</v>
          </cell>
          <cell r="H1047">
            <v>1.2E-2</v>
          </cell>
          <cell r="I1047">
            <v>0</v>
          </cell>
        </row>
        <row r="1048">
          <cell r="D1048" t="str">
            <v>SPAIN-MEMO: EAFE CHANGE, CAP EMP, M$</v>
          </cell>
          <cell r="E1048">
            <v>1.6</v>
          </cell>
          <cell r="F1048">
            <v>0.3</v>
          </cell>
          <cell r="G1048">
            <v>0</v>
          </cell>
          <cell r="H1048">
            <v>0.8</v>
          </cell>
          <cell r="I1048">
            <v>0</v>
          </cell>
        </row>
        <row r="1049">
          <cell r="D1049" t="str">
            <v>SPAIN-OPERATING WORKING CAPITAL, M$</v>
          </cell>
          <cell r="E1049">
            <v>6.2</v>
          </cell>
          <cell r="F1049">
            <v>1.4</v>
          </cell>
          <cell r="G1049">
            <v>0</v>
          </cell>
          <cell r="H1049">
            <v>3.5</v>
          </cell>
          <cell r="I1049">
            <v>0</v>
          </cell>
        </row>
        <row r="1050">
          <cell r="D1050" t="str">
            <v>SPAIN-OTHER CAPITAL EMPLOYED, M$</v>
          </cell>
          <cell r="E1050">
            <v>0.4</v>
          </cell>
          <cell r="F1050">
            <v>0.2</v>
          </cell>
          <cell r="G1050">
            <v>0</v>
          </cell>
          <cell r="H1050">
            <v>0.4</v>
          </cell>
          <cell r="I1050">
            <v>0</v>
          </cell>
        </row>
        <row r="1051">
          <cell r="D1051" t="str">
            <v>SPAIN-OTHER OPERATING WORKING CAPITAL, M$</v>
          </cell>
          <cell r="E1051">
            <v>3.7</v>
          </cell>
          <cell r="F1051">
            <v>1.4</v>
          </cell>
          <cell r="G1051">
            <v>0</v>
          </cell>
          <cell r="H1051">
            <v>0.8</v>
          </cell>
          <cell r="I1051">
            <v>0</v>
          </cell>
        </row>
        <row r="1052">
          <cell r="D1052" t="str">
            <v>SPAIN-PROP, PLANT, &amp; EQUIP - NET AVG, M$</v>
          </cell>
          <cell r="E1052">
            <v>3.1269999999999998</v>
          </cell>
          <cell r="F1052">
            <v>0.32800000000000001</v>
          </cell>
          <cell r="G1052">
            <v>1.2999999999999999E-2</v>
          </cell>
          <cell r="H1052">
            <v>0.79200000000000004</v>
          </cell>
          <cell r="I1052">
            <v>0</v>
          </cell>
        </row>
        <row r="1053">
          <cell r="D1053" t="str">
            <v>SPAIN-PROP, PLANT, &amp; EQUIP - NET YE, M$</v>
          </cell>
          <cell r="E1053">
            <v>3.5</v>
          </cell>
          <cell r="F1053">
            <v>0</v>
          </cell>
          <cell r="G1053">
            <v>0</v>
          </cell>
          <cell r="H1053">
            <v>1</v>
          </cell>
          <cell r="I1053">
            <v>0</v>
          </cell>
        </row>
        <row r="1054">
          <cell r="D1054" t="str">
            <v>SPAIN-MINORITY SHARE OF CAP EMP, M$</v>
          </cell>
          <cell r="E1054">
            <v>0</v>
          </cell>
          <cell r="F1054">
            <v>0</v>
          </cell>
          <cell r="G1054">
            <v>0</v>
          </cell>
          <cell r="H1054">
            <v>0</v>
          </cell>
          <cell r="I1054">
            <v>0</v>
          </cell>
        </row>
        <row r="1055">
          <cell r="D1055" t="str">
            <v>SPAIN-TOTAL OPEX, NOMINAL, M$</v>
          </cell>
          <cell r="E1055">
            <v>13.873247000000001</v>
          </cell>
          <cell r="F1055">
            <v>3.4700785512695309</v>
          </cell>
          <cell r="G1055">
            <v>0.52247960156249995</v>
          </cell>
          <cell r="H1055">
            <v>1.2707077226562502</v>
          </cell>
          <cell r="I1055">
            <v>0</v>
          </cell>
        </row>
        <row r="1056">
          <cell r="D1056" t="str">
            <v>SPAIN-TOTAL OPEX, US$ DENOM, M$</v>
          </cell>
          <cell r="E1056">
            <v>2.8039999999999998</v>
          </cell>
          <cell r="F1056">
            <v>0.50900000000000001</v>
          </cell>
          <cell r="G1056">
            <v>0.17199999999999999</v>
          </cell>
          <cell r="H1056">
            <v>0.29799999999999999</v>
          </cell>
          <cell r="I1056">
            <v>0</v>
          </cell>
        </row>
        <row r="1057">
          <cell r="D1057" t="str">
            <v>SPAIN-CASH OPEX, FX-ADJ, M$</v>
          </cell>
          <cell r="E1057">
            <v>13.0179512477758</v>
          </cell>
          <cell r="F1057">
            <v>3.280777640540506</v>
          </cell>
          <cell r="G1057">
            <v>0.49986225858749439</v>
          </cell>
          <cell r="H1057">
            <v>1.189637826253545</v>
          </cell>
          <cell r="I1057">
            <v>0</v>
          </cell>
        </row>
        <row r="1058">
          <cell r="D1058" t="str">
            <v>SPAIN-CASH OPEX, NOMINAL, M$</v>
          </cell>
          <cell r="E1058">
            <v>13.660247</v>
          </cell>
          <cell r="F1058">
            <v>3.4550785512695308</v>
          </cell>
          <cell r="G1058">
            <v>0.52047960156249995</v>
          </cell>
          <cell r="H1058">
            <v>1.2457077226562503</v>
          </cell>
          <cell r="I1058">
            <v>0</v>
          </cell>
        </row>
        <row r="1059">
          <cell r="D1059" t="str">
            <v>SPAIN-CASH OPEX, US$ DENOM, M$</v>
          </cell>
          <cell r="E1059">
            <v>2.8039999999999998</v>
          </cell>
          <cell r="F1059">
            <v>0.50900000000000001</v>
          </cell>
          <cell r="G1059">
            <v>0.17199999999999999</v>
          </cell>
          <cell r="H1059">
            <v>0.29799999999999999</v>
          </cell>
          <cell r="I1059">
            <v>0</v>
          </cell>
        </row>
        <row r="1060">
          <cell r="D1060" t="str">
            <v>SPAIN-OTHER EARNINGS EVENTS OPEX, US$ DENOM, M$</v>
          </cell>
          <cell r="E1060">
            <v>0</v>
          </cell>
          <cell r="F1060">
            <v>0</v>
          </cell>
          <cell r="G1060">
            <v>0</v>
          </cell>
          <cell r="H1060">
            <v>0</v>
          </cell>
          <cell r="I1060">
            <v>0</v>
          </cell>
        </row>
        <row r="1061">
          <cell r="D1061" t="str">
            <v>SPAIN-OTHER EARNINGS EVENTS OPEX, NOMINAL, M$</v>
          </cell>
          <cell r="E1061">
            <v>0</v>
          </cell>
          <cell r="F1061">
            <v>0</v>
          </cell>
          <cell r="G1061">
            <v>0</v>
          </cell>
          <cell r="H1061">
            <v>0</v>
          </cell>
          <cell r="I1061">
            <v>0</v>
          </cell>
        </row>
        <row r="1062">
          <cell r="D1062" t="str">
            <v>SWEDEN-SEGMENT EARNINGS, M$</v>
          </cell>
          <cell r="E1062">
            <v>-1.820351453125</v>
          </cell>
          <cell r="F1062">
            <v>0.59662149218749994</v>
          </cell>
          <cell r="G1062">
            <v>0.25534918750000002</v>
          </cell>
          <cell r="H1062">
            <v>3.4753579101562501E-2</v>
          </cell>
          <cell r="I1062">
            <v>0</v>
          </cell>
        </row>
        <row r="1063">
          <cell r="D1063" t="str">
            <v>SWEDEN-OPERATING EARNINGS, M$</v>
          </cell>
          <cell r="E1063">
            <v>-1.820351453125</v>
          </cell>
          <cell r="F1063">
            <v>0.59662149218749994</v>
          </cell>
          <cell r="G1063">
            <v>0.25534918750000002</v>
          </cell>
          <cell r="H1063">
            <v>3.4753579101562501E-2</v>
          </cell>
          <cell r="I1063">
            <v>0</v>
          </cell>
        </row>
        <row r="1064">
          <cell r="D1064" t="str">
            <v>SWEDEN-LIFO EARNINGS, M$</v>
          </cell>
          <cell r="E1064">
            <v>0</v>
          </cell>
          <cell r="F1064">
            <v>0</v>
          </cell>
          <cell r="G1064">
            <v>0</v>
          </cell>
          <cell r="H1064">
            <v>0</v>
          </cell>
          <cell r="I1064">
            <v>0</v>
          </cell>
        </row>
        <row r="1065">
          <cell r="D1065" t="str">
            <v>SWEDEN-OTHER EARNINGS EVENTS, M$</v>
          </cell>
          <cell r="E1065">
            <v>0</v>
          </cell>
          <cell r="F1065">
            <v>0</v>
          </cell>
          <cell r="G1065">
            <v>0</v>
          </cell>
          <cell r="H1065">
            <v>0</v>
          </cell>
          <cell r="I1065">
            <v>0</v>
          </cell>
        </row>
        <row r="1066">
          <cell r="D1066" t="str">
            <v>SWEDEN-SEGMENT EARNINGS ADJUSTMENTS, M$</v>
          </cell>
          <cell r="E1066">
            <v>0</v>
          </cell>
          <cell r="F1066">
            <v>0</v>
          </cell>
          <cell r="G1066">
            <v>0</v>
          </cell>
          <cell r="H1066">
            <v>0</v>
          </cell>
          <cell r="I1066">
            <v>0</v>
          </cell>
        </row>
        <row r="1067">
          <cell r="D1067" t="str">
            <v>SWEDEN-MINORITY SHARE EARNINGS, M$</v>
          </cell>
          <cell r="E1067">
            <v>0</v>
          </cell>
          <cell r="F1067">
            <v>0</v>
          </cell>
          <cell r="G1067">
            <v>0</v>
          </cell>
          <cell r="H1067">
            <v>0</v>
          </cell>
          <cell r="I1067">
            <v>0</v>
          </cell>
        </row>
        <row r="1068">
          <cell r="D1068" t="str">
            <v>SWEDEN-CAPITAL EMPLOYED - AVG, M$</v>
          </cell>
          <cell r="E1068">
            <v>12.414055999999999</v>
          </cell>
          <cell r="F1068">
            <v>1.5249320000000002</v>
          </cell>
          <cell r="G1068">
            <v>1.5942499999999998E-2</v>
          </cell>
          <cell r="H1068">
            <v>1.0969865000000001</v>
          </cell>
          <cell r="I1068">
            <v>0</v>
          </cell>
        </row>
        <row r="1069">
          <cell r="D1069" t="str">
            <v>SWEDEN-CAPITAL EMPLOYED - YE, M$</v>
          </cell>
          <cell r="E1069">
            <v>9.4</v>
          </cell>
          <cell r="F1069">
            <v>1.5</v>
          </cell>
          <cell r="G1069">
            <v>0</v>
          </cell>
          <cell r="H1069">
            <v>0.7</v>
          </cell>
          <cell r="I1069">
            <v>0</v>
          </cell>
        </row>
        <row r="1070">
          <cell r="D1070" t="str">
            <v>SWEDEN-CASH &amp; MARKETABLE SEC, M$</v>
          </cell>
          <cell r="E1070">
            <v>0.2</v>
          </cell>
          <cell r="F1070">
            <v>0</v>
          </cell>
          <cell r="G1070">
            <v>0</v>
          </cell>
          <cell r="H1070">
            <v>0</v>
          </cell>
          <cell r="I1070">
            <v>0</v>
          </cell>
        </row>
        <row r="1071">
          <cell r="D1071" t="str">
            <v>SWEDEN-DEPRECIATION, M$</v>
          </cell>
          <cell r="E1071">
            <v>1.016</v>
          </cell>
          <cell r="F1071">
            <v>0.17899999999999999</v>
          </cell>
          <cell r="G1071">
            <v>0</v>
          </cell>
          <cell r="H1071">
            <v>0</v>
          </cell>
          <cell r="I1071">
            <v>0</v>
          </cell>
        </row>
        <row r="1072">
          <cell r="D1072" t="str">
            <v>SWEDEN-MEMO: EAFE CHANGE, CAP EMP, M$</v>
          </cell>
          <cell r="E1072">
            <v>2.8</v>
          </cell>
          <cell r="F1072">
            <v>0.3</v>
          </cell>
          <cell r="G1072">
            <v>0</v>
          </cell>
          <cell r="H1072">
            <v>0.2</v>
          </cell>
          <cell r="I1072">
            <v>0</v>
          </cell>
        </row>
        <row r="1073">
          <cell r="D1073" t="str">
            <v>SWEDEN-OPERATING WORKING CAPITAL, M$</v>
          </cell>
          <cell r="E1073">
            <v>6.6</v>
          </cell>
          <cell r="F1073">
            <v>0.9</v>
          </cell>
          <cell r="G1073">
            <v>0</v>
          </cell>
          <cell r="H1073">
            <v>1.1000000000000001</v>
          </cell>
          <cell r="I1073">
            <v>0</v>
          </cell>
        </row>
        <row r="1074">
          <cell r="D1074" t="str">
            <v>SWEDEN-OTHER CAPITAL EMPLOYED, M$</v>
          </cell>
          <cell r="E1074">
            <v>-4.7</v>
          </cell>
          <cell r="F1074">
            <v>-0.6</v>
          </cell>
          <cell r="G1074">
            <v>0</v>
          </cell>
          <cell r="H1074">
            <v>-0.4</v>
          </cell>
          <cell r="I1074">
            <v>0</v>
          </cell>
        </row>
        <row r="1075">
          <cell r="D1075" t="str">
            <v>SWEDEN-OTHER OPERATING WORKING CAPITAL, M$</v>
          </cell>
          <cell r="E1075">
            <v>1.6</v>
          </cell>
          <cell r="F1075">
            <v>0</v>
          </cell>
          <cell r="G1075">
            <v>0</v>
          </cell>
          <cell r="H1075">
            <v>-0.1</v>
          </cell>
          <cell r="I1075">
            <v>0</v>
          </cell>
        </row>
        <row r="1076">
          <cell r="D1076" t="str">
            <v>SWEDEN-PROP, PLANT, &amp; EQUIP - NET AVG, M$</v>
          </cell>
          <cell r="E1076">
            <v>6.5243699999999993</v>
          </cell>
          <cell r="F1076">
            <v>0.9077345</v>
          </cell>
          <cell r="G1076">
            <v>0</v>
          </cell>
          <cell r="H1076">
            <v>0</v>
          </cell>
          <cell r="I1076">
            <v>0</v>
          </cell>
        </row>
        <row r="1077">
          <cell r="D1077" t="str">
            <v>SWEDEN-PROP, PLANT, &amp; EQUIP - NET YE, M$</v>
          </cell>
          <cell r="E1077">
            <v>7.3</v>
          </cell>
          <cell r="F1077">
            <v>1.2</v>
          </cell>
          <cell r="G1077">
            <v>0</v>
          </cell>
          <cell r="H1077">
            <v>0</v>
          </cell>
          <cell r="I1077">
            <v>0</v>
          </cell>
        </row>
        <row r="1078">
          <cell r="D1078" t="str">
            <v>SWEDEN-MINORITY SHARE OF CAP EMP, M$</v>
          </cell>
          <cell r="E1078">
            <v>0</v>
          </cell>
          <cell r="F1078">
            <v>0</v>
          </cell>
          <cell r="G1078">
            <v>0</v>
          </cell>
          <cell r="H1078">
            <v>0</v>
          </cell>
          <cell r="I1078">
            <v>0</v>
          </cell>
        </row>
        <row r="1079">
          <cell r="D1079" t="str">
            <v>SWEDEN-TOTAL OPEX, NOMINAL, M$</v>
          </cell>
          <cell r="E1079">
            <v>18.195467968750002</v>
          </cell>
          <cell r="F1079">
            <v>1.3113463225097655</v>
          </cell>
          <cell r="G1079">
            <v>5.294105029296875E-2</v>
          </cell>
          <cell r="H1079">
            <v>0.74112288134765625</v>
          </cell>
          <cell r="I1079">
            <v>0</v>
          </cell>
        </row>
        <row r="1080">
          <cell r="D1080" t="str">
            <v>SWEDEN-TOTAL OPEX, US$ DENOM, M$</v>
          </cell>
          <cell r="E1080">
            <v>2.4</v>
          </cell>
          <cell r="F1080">
            <v>0.4</v>
          </cell>
          <cell r="G1080">
            <v>0</v>
          </cell>
          <cell r="H1080">
            <v>0</v>
          </cell>
          <cell r="I1080">
            <v>0</v>
          </cell>
        </row>
        <row r="1081">
          <cell r="D1081" t="str">
            <v>SWEDEN-CASH OPEX, FX-ADJ, M$</v>
          </cell>
          <cell r="E1081">
            <v>16.32701013697044</v>
          </cell>
          <cell r="F1081">
            <v>1.0901056708490673</v>
          </cell>
          <cell r="G1081">
            <v>4.9887488890061643E-2</v>
          </cell>
          <cell r="H1081">
            <v>0.70414386271900986</v>
          </cell>
          <cell r="I1081">
            <v>0</v>
          </cell>
        </row>
        <row r="1082">
          <cell r="D1082" t="str">
            <v>SWEDEN-CASH OPEX, NOMINAL, M$</v>
          </cell>
          <cell r="E1082">
            <v>17.179467968750004</v>
          </cell>
          <cell r="F1082">
            <v>1.1323463225097654</v>
          </cell>
          <cell r="G1082">
            <v>5.294105029296875E-2</v>
          </cell>
          <cell r="H1082">
            <v>0.74112288134765625</v>
          </cell>
          <cell r="I1082">
            <v>0</v>
          </cell>
        </row>
        <row r="1083">
          <cell r="D1083" t="str">
            <v>SWEDEN-CASH OPEX, US$ DENOM, M$</v>
          </cell>
          <cell r="E1083">
            <v>2.4</v>
          </cell>
          <cell r="F1083">
            <v>0.4</v>
          </cell>
          <cell r="G1083">
            <v>0</v>
          </cell>
          <cell r="H1083">
            <v>0.1</v>
          </cell>
          <cell r="I1083">
            <v>0</v>
          </cell>
        </row>
        <row r="1084">
          <cell r="D1084" t="str">
            <v>SWEDEN-OTHER EARNINGS EVENTS OPEX, US$ DENOM, M$</v>
          </cell>
          <cell r="E1084">
            <v>0</v>
          </cell>
          <cell r="F1084">
            <v>0</v>
          </cell>
          <cell r="G1084">
            <v>0</v>
          </cell>
          <cell r="H1084">
            <v>0</v>
          </cell>
          <cell r="I1084">
            <v>0</v>
          </cell>
        </row>
        <row r="1085">
          <cell r="D1085" t="str">
            <v>SWEDEN-OTHER EARNINGS EVENTS OPEX, NOMINAL, M$</v>
          </cell>
          <cell r="E1085">
            <v>0</v>
          </cell>
          <cell r="F1085">
            <v>0</v>
          </cell>
          <cell r="G1085">
            <v>0</v>
          </cell>
          <cell r="H1085">
            <v>0</v>
          </cell>
          <cell r="I1085">
            <v>0</v>
          </cell>
        </row>
        <row r="1086">
          <cell r="D1086" t="str">
            <v>SWITZERLAND-SEGMENT EARNINGS, M$</v>
          </cell>
          <cell r="E1086">
            <v>1.0459522656249998</v>
          </cell>
          <cell r="F1086">
            <v>0.2</v>
          </cell>
          <cell r="G1086">
            <v>-0.12779750781249999</v>
          </cell>
          <cell r="H1086">
            <v>-0.1879407685546875</v>
          </cell>
          <cell r="I1086">
            <v>0.5</v>
          </cell>
        </row>
        <row r="1087">
          <cell r="D1087" t="str">
            <v>SWITZERLAND-OPERATING EARNINGS, M$</v>
          </cell>
          <cell r="E1087">
            <v>1.0459522656249998</v>
          </cell>
          <cell r="F1087">
            <v>0.2</v>
          </cell>
          <cell r="G1087">
            <v>-0.12779750781249999</v>
          </cell>
          <cell r="H1087">
            <v>-0.1879407685546875</v>
          </cell>
          <cell r="I1087">
            <v>0.5</v>
          </cell>
        </row>
        <row r="1088">
          <cell r="D1088" t="str">
            <v>SWITZERLAND-LIFO EARNINGS, M$</v>
          </cell>
          <cell r="E1088">
            <v>0</v>
          </cell>
          <cell r="F1088">
            <v>0</v>
          </cell>
          <cell r="G1088">
            <v>0</v>
          </cell>
          <cell r="H1088">
            <v>0</v>
          </cell>
          <cell r="I1088">
            <v>0</v>
          </cell>
        </row>
        <row r="1089">
          <cell r="D1089" t="str">
            <v>SWITZERLAND-OTHER EARNINGS EVENTS, M$</v>
          </cell>
          <cell r="E1089">
            <v>0</v>
          </cell>
          <cell r="F1089">
            <v>0</v>
          </cell>
          <cell r="G1089">
            <v>0</v>
          </cell>
          <cell r="H1089">
            <v>0</v>
          </cell>
          <cell r="I1089">
            <v>0</v>
          </cell>
        </row>
        <row r="1090">
          <cell r="D1090" t="str">
            <v>SWITZERLAND-SEGMENT EARNINGS ADJUSTMENTS, M$</v>
          </cell>
          <cell r="E1090">
            <v>0</v>
          </cell>
          <cell r="F1090">
            <v>0</v>
          </cell>
          <cell r="G1090">
            <v>0</v>
          </cell>
          <cell r="H1090">
            <v>0</v>
          </cell>
          <cell r="I1090">
            <v>0</v>
          </cell>
        </row>
        <row r="1091">
          <cell r="D1091" t="str">
            <v>SWITZERLAND-MINORITY SHARE EARNINGS, M$</v>
          </cell>
          <cell r="E1091">
            <v>0</v>
          </cell>
          <cell r="F1091">
            <v>0</v>
          </cell>
          <cell r="G1091">
            <v>0</v>
          </cell>
          <cell r="H1091">
            <v>0</v>
          </cell>
          <cell r="I1091">
            <v>0</v>
          </cell>
        </row>
        <row r="1092">
          <cell r="D1092" t="str">
            <v>SWITZERLAND-CAPITAL EMPLOYED - AVG, M$</v>
          </cell>
          <cell r="E1092">
            <v>2.1699754999999996</v>
          </cell>
          <cell r="F1092">
            <v>0.05</v>
          </cell>
          <cell r="G1092">
            <v>0.25</v>
          </cell>
          <cell r="H1092">
            <v>0.15</v>
          </cell>
          <cell r="I1092">
            <v>-0.25</v>
          </cell>
        </row>
        <row r="1093">
          <cell r="D1093" t="str">
            <v>SWITZERLAND-CAPITAL EMPLOYED - YE, M$</v>
          </cell>
          <cell r="E1093">
            <v>1.5</v>
          </cell>
          <cell r="F1093">
            <v>0</v>
          </cell>
          <cell r="G1093">
            <v>0</v>
          </cell>
          <cell r="H1093">
            <v>-9.9999999999999201E-2</v>
          </cell>
          <cell r="I1093">
            <v>-0.3</v>
          </cell>
        </row>
        <row r="1094">
          <cell r="D1094" t="str">
            <v>SWITZERLAND-CASH &amp; MARKETABLE SEC, M$</v>
          </cell>
          <cell r="E1094">
            <v>0.2</v>
          </cell>
          <cell r="F1094">
            <v>0</v>
          </cell>
          <cell r="G1094">
            <v>0</v>
          </cell>
          <cell r="H1094">
            <v>0.2</v>
          </cell>
          <cell r="I1094">
            <v>0</v>
          </cell>
        </row>
        <row r="1095">
          <cell r="D1095" t="str">
            <v>SWITZERLAND-DEPRECIATION, M$</v>
          </cell>
          <cell r="E1095">
            <v>0</v>
          </cell>
          <cell r="F1095">
            <v>0</v>
          </cell>
          <cell r="G1095">
            <v>0</v>
          </cell>
          <cell r="H1095">
            <v>0</v>
          </cell>
          <cell r="I1095">
            <v>0</v>
          </cell>
        </row>
        <row r="1096">
          <cell r="D1096" t="str">
            <v>SWITZERLAND-MEMO: EAFE CHANGE, CAP EMP, M$</v>
          </cell>
          <cell r="E1096">
            <v>0.5</v>
          </cell>
          <cell r="F1096">
            <v>0</v>
          </cell>
          <cell r="G1096">
            <v>0</v>
          </cell>
          <cell r="H1096">
            <v>0.1</v>
          </cell>
          <cell r="I1096">
            <v>-0.1</v>
          </cell>
        </row>
        <row r="1097">
          <cell r="D1097" t="str">
            <v>SWITZERLAND-OPERATING WORKING CAPITAL, M$</v>
          </cell>
          <cell r="E1097">
            <v>-1</v>
          </cell>
          <cell r="F1097">
            <v>-0.1</v>
          </cell>
          <cell r="G1097">
            <v>0</v>
          </cell>
          <cell r="H1097">
            <v>-2.7</v>
          </cell>
          <cell r="I1097">
            <v>-0.2</v>
          </cell>
        </row>
        <row r="1098">
          <cell r="D1098" t="str">
            <v>SWITZERLAND-OTHER CAPITAL EMPLOYED, M$</v>
          </cell>
          <cell r="E1098">
            <v>1.7</v>
          </cell>
          <cell r="F1098">
            <v>0.1</v>
          </cell>
          <cell r="G1098">
            <v>0</v>
          </cell>
          <cell r="H1098">
            <v>2.2000000000000002</v>
          </cell>
          <cell r="I1098">
            <v>-0.1</v>
          </cell>
        </row>
        <row r="1099">
          <cell r="D1099" t="str">
            <v>SWITZERLAND-OTHER OPERATING WORKING CAPITAL, M$</v>
          </cell>
          <cell r="E1099">
            <v>-2.2999999999999998</v>
          </cell>
          <cell r="F1099">
            <v>-0.1</v>
          </cell>
          <cell r="G1099">
            <v>0</v>
          </cell>
          <cell r="H1099">
            <v>-2.9</v>
          </cell>
          <cell r="I1099">
            <v>-0.2</v>
          </cell>
        </row>
        <row r="1100">
          <cell r="D1100" t="str">
            <v>SWITZERLAND-PROP, PLANT, &amp; EQUIP - NET AVG, M$</v>
          </cell>
          <cell r="E1100">
            <v>0.44723000000000002</v>
          </cell>
          <cell r="F1100">
            <v>0</v>
          </cell>
          <cell r="G1100">
            <v>0.1</v>
          </cell>
          <cell r="H1100">
            <v>0.2</v>
          </cell>
          <cell r="I1100">
            <v>0</v>
          </cell>
        </row>
        <row r="1101">
          <cell r="D1101" t="str">
            <v>SWITZERLAND-PROP, PLANT, &amp; EQUIP - NET YE, M$</v>
          </cell>
          <cell r="E1101">
            <v>0.6</v>
          </cell>
          <cell r="F1101">
            <v>0</v>
          </cell>
          <cell r="G1101">
            <v>0</v>
          </cell>
          <cell r="H1101">
            <v>0.2</v>
          </cell>
          <cell r="I1101">
            <v>0</v>
          </cell>
        </row>
        <row r="1102">
          <cell r="D1102" t="str">
            <v>SWITZERLAND-MINORITY SHARE OF CAP EMP, M$</v>
          </cell>
          <cell r="E1102">
            <v>0</v>
          </cell>
          <cell r="F1102">
            <v>0</v>
          </cell>
          <cell r="G1102">
            <v>0</v>
          </cell>
          <cell r="H1102">
            <v>0</v>
          </cell>
          <cell r="I1102">
            <v>0</v>
          </cell>
        </row>
        <row r="1103">
          <cell r="D1103" t="str">
            <v>SWITZERLAND-TOTAL OPEX, NOMINAL, M$</v>
          </cell>
          <cell r="E1103">
            <v>8.1529920000000011</v>
          </cell>
          <cell r="F1103">
            <v>0.115593</v>
          </cell>
          <cell r="G1103">
            <v>0.28492401562500003</v>
          </cell>
          <cell r="H1103">
            <v>0.74299400976562491</v>
          </cell>
          <cell r="I1103">
            <v>0.12811800781249999</v>
          </cell>
        </row>
        <row r="1104">
          <cell r="D1104" t="str">
            <v>SWITZERLAND-TOTAL OPEX, US$ DENOM, M$</v>
          </cell>
          <cell r="E1104">
            <v>0.67</v>
          </cell>
          <cell r="F1104">
            <v>7.0000000000000007E-2</v>
          </cell>
          <cell r="G1104">
            <v>0.05</v>
          </cell>
          <cell r="H1104">
            <v>0.03</v>
          </cell>
          <cell r="I1104">
            <v>0.04</v>
          </cell>
        </row>
        <row r="1105">
          <cell r="D1105" t="str">
            <v>SWITZERLAND-CASH OPEX, FX-ADJ, M$</v>
          </cell>
          <cell r="E1105">
            <v>7.7386820123711351</v>
          </cell>
          <cell r="F1105">
            <v>0.1130686574287447</v>
          </cell>
          <cell r="G1105">
            <v>0.27191700372290029</v>
          </cell>
          <cell r="H1105">
            <v>0.70351774955240387</v>
          </cell>
          <cell r="I1105">
            <v>0.12323918785296012</v>
          </cell>
        </row>
        <row r="1106">
          <cell r="D1106" t="str">
            <v>SWITZERLAND-CASH OPEX, NOMINAL, M$</v>
          </cell>
          <cell r="E1106">
            <v>8.1529920000000011</v>
          </cell>
          <cell r="F1106">
            <v>0.115593</v>
          </cell>
          <cell r="G1106">
            <v>0.28492401562500003</v>
          </cell>
          <cell r="H1106">
            <v>0.74299400976562491</v>
          </cell>
          <cell r="I1106">
            <v>0.12811800781249999</v>
          </cell>
        </row>
        <row r="1107">
          <cell r="D1107" t="str">
            <v>SWITZERLAND-CASH OPEX, US$ DENOM, M$</v>
          </cell>
          <cell r="E1107">
            <v>0.67</v>
          </cell>
          <cell r="F1107">
            <v>7.0000000000000007E-2</v>
          </cell>
          <cell r="G1107">
            <v>0.05</v>
          </cell>
          <cell r="H1107">
            <v>0.03</v>
          </cell>
          <cell r="I1107">
            <v>0.04</v>
          </cell>
        </row>
        <row r="1108">
          <cell r="D1108" t="str">
            <v>SWITZERLAND-OTHER EARNINGS EVENTS OPEX, US$ DENOM, M$</v>
          </cell>
          <cell r="E1108">
            <v>0</v>
          </cell>
          <cell r="F1108">
            <v>0</v>
          </cell>
          <cell r="G1108">
            <v>0</v>
          </cell>
          <cell r="H1108">
            <v>0</v>
          </cell>
          <cell r="I1108">
            <v>0</v>
          </cell>
        </row>
        <row r="1109">
          <cell r="D1109" t="str">
            <v>SWITZERLAND-OTHER EARNINGS EVENTS OPEX, NOMINAL, M$</v>
          </cell>
          <cell r="E1109">
            <v>0</v>
          </cell>
          <cell r="F1109">
            <v>0</v>
          </cell>
          <cell r="G1109">
            <v>0</v>
          </cell>
          <cell r="H1109">
            <v>0</v>
          </cell>
          <cell r="I1109">
            <v>0</v>
          </cell>
        </row>
        <row r="1110">
          <cell r="D1110" t="str">
            <v>TURKEY-SEGMENT EARNINGS, M$</v>
          </cell>
          <cell r="E1110">
            <v>2.32048221875</v>
          </cell>
          <cell r="F1110">
            <v>0.87548954687500002</v>
          </cell>
          <cell r="G1110">
            <v>0</v>
          </cell>
          <cell r="H1110">
            <v>0.11862149414062501</v>
          </cell>
          <cell r="I1110">
            <v>0</v>
          </cell>
        </row>
        <row r="1111">
          <cell r="D1111" t="str">
            <v>TURKEY-OPERATING EARNINGS, M$</v>
          </cell>
          <cell r="E1111">
            <v>2.27316221875</v>
          </cell>
          <cell r="F1111">
            <v>0.87548954687500002</v>
          </cell>
          <cell r="G1111">
            <v>0</v>
          </cell>
          <cell r="H1111">
            <v>0.11862149414062501</v>
          </cell>
          <cell r="I1111">
            <v>0</v>
          </cell>
        </row>
        <row r="1112">
          <cell r="D1112" t="str">
            <v>TURKEY-LIFO EARNINGS, M$</v>
          </cell>
          <cell r="E1112">
            <v>0</v>
          </cell>
          <cell r="F1112">
            <v>0</v>
          </cell>
          <cell r="G1112">
            <v>0</v>
          </cell>
          <cell r="H1112">
            <v>0</v>
          </cell>
          <cell r="I1112">
            <v>0</v>
          </cell>
        </row>
        <row r="1113">
          <cell r="D1113" t="str">
            <v>TURKEY-OTHER EARNINGS EVENTS, M$</v>
          </cell>
          <cell r="E1113">
            <v>4.7320000000000001E-2</v>
          </cell>
          <cell r="F1113">
            <v>0</v>
          </cell>
          <cell r="G1113">
            <v>0</v>
          </cell>
          <cell r="H1113">
            <v>0</v>
          </cell>
          <cell r="I1113">
            <v>0</v>
          </cell>
        </row>
        <row r="1114">
          <cell r="D1114" t="str">
            <v>TURKEY-SEGMENT EARNINGS ADJUSTMENTS, M$</v>
          </cell>
          <cell r="E1114">
            <v>0</v>
          </cell>
          <cell r="F1114">
            <v>0</v>
          </cell>
          <cell r="G1114">
            <v>0</v>
          </cell>
          <cell r="H1114">
            <v>0</v>
          </cell>
          <cell r="I1114">
            <v>0</v>
          </cell>
        </row>
        <row r="1115">
          <cell r="D1115" t="str">
            <v>TURKEY-MINORITY SHARE EARNINGS, M$</v>
          </cell>
          <cell r="E1115">
            <v>0</v>
          </cell>
          <cell r="F1115">
            <v>0</v>
          </cell>
          <cell r="G1115">
            <v>0</v>
          </cell>
          <cell r="H1115">
            <v>0</v>
          </cell>
          <cell r="I1115">
            <v>0</v>
          </cell>
        </row>
        <row r="1116">
          <cell r="D1116" t="str">
            <v>TURKEY-CAPITAL EMPLOYED - AVG, M$</v>
          </cell>
          <cell r="E1116">
            <v>26.545549999999999</v>
          </cell>
          <cell r="F1116">
            <v>1.0565</v>
          </cell>
          <cell r="G1116">
            <v>1.1000000000000001</v>
          </cell>
          <cell r="H1116">
            <v>0.23</v>
          </cell>
          <cell r="I1116">
            <v>0</v>
          </cell>
        </row>
        <row r="1117">
          <cell r="D1117" t="str">
            <v>TURKEY-CAPITAL EMPLOYED - YE, M$</v>
          </cell>
          <cell r="E1117">
            <v>24.2</v>
          </cell>
          <cell r="F1117">
            <v>0</v>
          </cell>
          <cell r="G1117">
            <v>0</v>
          </cell>
          <cell r="H1117">
            <v>0</v>
          </cell>
          <cell r="I1117">
            <v>0</v>
          </cell>
        </row>
        <row r="1118">
          <cell r="D1118" t="str">
            <v>TURKEY-CASH &amp; MARKETABLE SEC, M$</v>
          </cell>
          <cell r="E1118">
            <v>0.3</v>
          </cell>
          <cell r="F1118">
            <v>0</v>
          </cell>
          <cell r="G1118">
            <v>0</v>
          </cell>
          <cell r="H1118">
            <v>0</v>
          </cell>
          <cell r="I1118">
            <v>0</v>
          </cell>
        </row>
        <row r="1119">
          <cell r="D1119" t="str">
            <v>TURKEY-DEPRECIATION, M$</v>
          </cell>
          <cell r="E1119">
            <v>3.302</v>
          </cell>
          <cell r="F1119">
            <v>2.4E-2</v>
          </cell>
          <cell r="G1119">
            <v>0</v>
          </cell>
          <cell r="H1119">
            <v>0</v>
          </cell>
          <cell r="I1119">
            <v>0</v>
          </cell>
        </row>
        <row r="1120">
          <cell r="D1120" t="str">
            <v>TURKEY-MEMO: EAFE CHANGE, CAP EMP, M$</v>
          </cell>
          <cell r="E1120">
            <v>0</v>
          </cell>
          <cell r="F1120">
            <v>0</v>
          </cell>
          <cell r="G1120">
            <v>0</v>
          </cell>
          <cell r="H1120">
            <v>0</v>
          </cell>
          <cell r="I1120">
            <v>0</v>
          </cell>
        </row>
        <row r="1121">
          <cell r="D1121" t="str">
            <v>TURKEY-OPERATING WORKING CAPITAL, M$</v>
          </cell>
          <cell r="E1121">
            <v>12.3</v>
          </cell>
          <cell r="F1121">
            <v>0</v>
          </cell>
          <cell r="G1121">
            <v>0</v>
          </cell>
          <cell r="H1121">
            <v>0</v>
          </cell>
          <cell r="I1121">
            <v>0</v>
          </cell>
        </row>
        <row r="1122">
          <cell r="D1122" t="str">
            <v>TURKEY-OTHER CAPITAL EMPLOYED, M$</v>
          </cell>
          <cell r="E1122">
            <v>-3.6</v>
          </cell>
          <cell r="F1122">
            <v>0</v>
          </cell>
          <cell r="G1122">
            <v>0</v>
          </cell>
          <cell r="H1122">
            <v>0</v>
          </cell>
          <cell r="I1122">
            <v>0</v>
          </cell>
        </row>
        <row r="1123">
          <cell r="D1123" t="str">
            <v>TURKEY-OTHER OPERATING WORKING CAPITAL, M$</v>
          </cell>
          <cell r="E1123">
            <v>3.3</v>
          </cell>
          <cell r="F1123">
            <v>0</v>
          </cell>
          <cell r="G1123">
            <v>0</v>
          </cell>
          <cell r="H1123">
            <v>0</v>
          </cell>
          <cell r="I1123">
            <v>0</v>
          </cell>
        </row>
        <row r="1124">
          <cell r="D1124" t="str">
            <v>TURKEY-PROP, PLANT, &amp; EQUIP - NET AVG, M$</v>
          </cell>
          <cell r="E1124">
            <v>15.890599999999999</v>
          </cell>
          <cell r="F1124">
            <v>0</v>
          </cell>
          <cell r="G1124">
            <v>0</v>
          </cell>
          <cell r="H1124">
            <v>0</v>
          </cell>
          <cell r="I1124">
            <v>0</v>
          </cell>
        </row>
        <row r="1125">
          <cell r="D1125" t="str">
            <v>TURKEY-PROP, PLANT, &amp; EQUIP - NET YE, M$</v>
          </cell>
          <cell r="E1125">
            <v>15.2</v>
          </cell>
          <cell r="F1125">
            <v>0</v>
          </cell>
          <cell r="G1125">
            <v>0</v>
          </cell>
          <cell r="H1125">
            <v>0</v>
          </cell>
          <cell r="I1125">
            <v>0</v>
          </cell>
        </row>
        <row r="1126">
          <cell r="D1126" t="str">
            <v>TURKEY-MINORITY SHARE OF CAP EMP, M$</v>
          </cell>
          <cell r="E1126">
            <v>0</v>
          </cell>
          <cell r="F1126">
            <v>0</v>
          </cell>
          <cell r="G1126">
            <v>0</v>
          </cell>
          <cell r="H1126">
            <v>0</v>
          </cell>
          <cell r="I1126">
            <v>0</v>
          </cell>
        </row>
        <row r="1127">
          <cell r="D1127" t="str">
            <v>TURKEY-TOTAL OPEX, NOMINAL, M$</v>
          </cell>
          <cell r="E1127">
            <v>20.688778812500001</v>
          </cell>
          <cell r="F1127">
            <v>2.7970786624755859</v>
          </cell>
          <cell r="G1127">
            <v>0</v>
          </cell>
          <cell r="H1127">
            <v>0.50882515972900388</v>
          </cell>
          <cell r="I1127">
            <v>0</v>
          </cell>
        </row>
        <row r="1128">
          <cell r="D1128" t="str">
            <v>TURKEY-TOTAL OPEX, US$ DENOM, M$</v>
          </cell>
          <cell r="E1128">
            <v>7.4</v>
          </cell>
          <cell r="F1128">
            <v>0.54900000000000004</v>
          </cell>
          <cell r="G1128">
            <v>0</v>
          </cell>
          <cell r="H1128">
            <v>7.5999999999999998E-2</v>
          </cell>
          <cell r="I1128">
            <v>0</v>
          </cell>
        </row>
        <row r="1129">
          <cell r="D1129" t="str">
            <v>TURKEY-CASH OPEX, FX-ADJ, M$</v>
          </cell>
          <cell r="E1129">
            <v>17.386778812500001</v>
          </cell>
          <cell r="F1129">
            <v>2.7730786624755859</v>
          </cell>
          <cell r="G1129">
            <v>0</v>
          </cell>
          <cell r="H1129">
            <v>0.50882515972900388</v>
          </cell>
          <cell r="I1129">
            <v>0</v>
          </cell>
        </row>
        <row r="1130">
          <cell r="D1130" t="str">
            <v>TURKEY-CASH OPEX, NOMINAL, M$</v>
          </cell>
          <cell r="E1130">
            <v>17.386778812500001</v>
          </cell>
          <cell r="F1130">
            <v>2.7730786624755859</v>
          </cell>
          <cell r="G1130">
            <v>0</v>
          </cell>
          <cell r="H1130">
            <v>0.50882515972900388</v>
          </cell>
          <cell r="I1130">
            <v>0</v>
          </cell>
        </row>
        <row r="1131">
          <cell r="D1131" t="str">
            <v>TURKEY-CASH OPEX, US$ DENOM, M$</v>
          </cell>
          <cell r="E1131">
            <v>7.4</v>
          </cell>
          <cell r="F1131">
            <v>0.54900000000000004</v>
          </cell>
          <cell r="G1131">
            <v>0</v>
          </cell>
          <cell r="H1131">
            <v>7.5999999999999998E-2</v>
          </cell>
          <cell r="I1131">
            <v>0</v>
          </cell>
        </row>
        <row r="1132">
          <cell r="D1132" t="str">
            <v>TURKEY-OTHER EARNINGS EVENTS OPEX, US$ DENOM, M$</v>
          </cell>
          <cell r="E1132">
            <v>0</v>
          </cell>
          <cell r="F1132">
            <v>0</v>
          </cell>
          <cell r="G1132">
            <v>0</v>
          </cell>
          <cell r="H1132">
            <v>0</v>
          </cell>
          <cell r="I1132">
            <v>0</v>
          </cell>
        </row>
        <row r="1133">
          <cell r="D1133" t="str">
            <v>TURKEY-OTHER EARNINGS EVENTS OPEX, NOMINAL, M$</v>
          </cell>
          <cell r="E1133">
            <v>0</v>
          </cell>
          <cell r="F1133">
            <v>0</v>
          </cell>
          <cell r="G1133">
            <v>0</v>
          </cell>
          <cell r="H1133">
            <v>0</v>
          </cell>
          <cell r="I1133">
            <v>0</v>
          </cell>
        </row>
        <row r="1134">
          <cell r="D1134" t="str">
            <v>UK-SEGMENT EARNINGS, M$</v>
          </cell>
          <cell r="E1134">
            <v>-4.2826747031250001</v>
          </cell>
          <cell r="F1134">
            <v>-3.6433251250000005</v>
          </cell>
          <cell r="G1134">
            <v>0.40300000000000002</v>
          </cell>
          <cell r="H1134">
            <v>-1.2631139140625001</v>
          </cell>
          <cell r="I1134">
            <v>5.24</v>
          </cell>
        </row>
        <row r="1135">
          <cell r="D1135" t="str">
            <v>UK-OPERATING EARNINGS, M$</v>
          </cell>
          <cell r="E1135">
            <v>-5.2386747031249996</v>
          </cell>
          <cell r="F1135">
            <v>-3.6433251250000005</v>
          </cell>
          <cell r="G1135">
            <v>0.4</v>
          </cell>
          <cell r="H1135">
            <v>-1.2921139140625</v>
          </cell>
          <cell r="I1135">
            <v>5.24</v>
          </cell>
        </row>
        <row r="1136">
          <cell r="D1136" t="str">
            <v>UK-LIFO EARNINGS, M$</v>
          </cell>
          <cell r="E1136">
            <v>0</v>
          </cell>
          <cell r="F1136">
            <v>0</v>
          </cell>
          <cell r="G1136">
            <v>0</v>
          </cell>
          <cell r="H1136">
            <v>0</v>
          </cell>
          <cell r="I1136">
            <v>0</v>
          </cell>
        </row>
        <row r="1137">
          <cell r="D1137" t="str">
            <v>UK-OTHER EARNINGS EVENTS, M$</v>
          </cell>
          <cell r="E1137">
            <v>0.95599999999999996</v>
          </cell>
          <cell r="F1137">
            <v>0</v>
          </cell>
          <cell r="G1137">
            <v>3.0000000000000001E-3</v>
          </cell>
          <cell r="H1137">
            <v>2.9000000000000001E-2</v>
          </cell>
          <cell r="I1137">
            <v>0</v>
          </cell>
        </row>
        <row r="1138">
          <cell r="D1138" t="str">
            <v>UK-SEGMENT EARNINGS ADJUSTMENTS, M$</v>
          </cell>
          <cell r="E1138">
            <v>0</v>
          </cell>
          <cell r="F1138">
            <v>0</v>
          </cell>
          <cell r="G1138">
            <v>0</v>
          </cell>
          <cell r="H1138">
            <v>0</v>
          </cell>
          <cell r="I1138">
            <v>0</v>
          </cell>
        </row>
        <row r="1139">
          <cell r="D1139" t="str">
            <v>UK-MINORITY SHARE EARNINGS, M$</v>
          </cell>
          <cell r="E1139">
            <v>0</v>
          </cell>
          <cell r="F1139">
            <v>0</v>
          </cell>
          <cell r="G1139">
            <v>0</v>
          </cell>
          <cell r="H1139">
            <v>0</v>
          </cell>
          <cell r="I1139">
            <v>0</v>
          </cell>
        </row>
        <row r="1140">
          <cell r="D1140" t="str">
            <v>UK-CAPITAL EMPLOYED - AVG, M$</v>
          </cell>
          <cell r="E1140">
            <v>131.12637899999999</v>
          </cell>
          <cell r="F1140">
            <v>4.1500000000000004</v>
          </cell>
          <cell r="G1140">
            <v>0</v>
          </cell>
          <cell r="H1140">
            <v>2.5</v>
          </cell>
          <cell r="I1140">
            <v>10.45</v>
          </cell>
        </row>
        <row r="1141">
          <cell r="D1141" t="str">
            <v>UK-CAPITAL EMPLOYED - YE, M$</v>
          </cell>
          <cell r="E1141">
            <v>139.80000000000001</v>
          </cell>
          <cell r="F1141">
            <v>8.3000000000000007</v>
          </cell>
          <cell r="G1141">
            <v>0</v>
          </cell>
          <cell r="H1141">
            <v>2.2000000000000002</v>
          </cell>
          <cell r="I1141">
            <v>7.9</v>
          </cell>
        </row>
        <row r="1142">
          <cell r="D1142" t="str">
            <v>UK-CASH &amp; MARKETABLE SEC, M$</v>
          </cell>
          <cell r="E1142">
            <v>1.3</v>
          </cell>
          <cell r="F1142">
            <v>0</v>
          </cell>
          <cell r="G1142">
            <v>0</v>
          </cell>
          <cell r="H1142">
            <v>0</v>
          </cell>
          <cell r="I1142">
            <v>0.7</v>
          </cell>
        </row>
        <row r="1143">
          <cell r="D1143" t="str">
            <v>UK-DEPRECIATION, M$</v>
          </cell>
          <cell r="E1143">
            <v>2.2000000000000002</v>
          </cell>
          <cell r="F1143">
            <v>0.2</v>
          </cell>
          <cell r="G1143">
            <v>0</v>
          </cell>
          <cell r="H1143">
            <v>0.4</v>
          </cell>
          <cell r="I1143">
            <v>0</v>
          </cell>
        </row>
        <row r="1144">
          <cell r="D1144" t="str">
            <v>UK-MEMO: EAFE CHANGE, CAP EMP, M$</v>
          </cell>
          <cell r="E1144">
            <v>17.7</v>
          </cell>
          <cell r="F1144">
            <v>1.6</v>
          </cell>
          <cell r="G1144">
            <v>0</v>
          </cell>
          <cell r="H1144">
            <v>0.2</v>
          </cell>
          <cell r="I1144">
            <v>1</v>
          </cell>
        </row>
        <row r="1145">
          <cell r="D1145" t="str">
            <v>UK-OPERATING WORKING CAPITAL, M$</v>
          </cell>
          <cell r="E1145">
            <v>32.9</v>
          </cell>
          <cell r="F1145">
            <v>2.2999999999999998</v>
          </cell>
          <cell r="G1145">
            <v>0</v>
          </cell>
          <cell r="H1145">
            <v>-0.5</v>
          </cell>
          <cell r="I1145">
            <v>4.0999999999999996</v>
          </cell>
        </row>
        <row r="1146">
          <cell r="D1146" t="str">
            <v>UK-OTHER CAPITAL EMPLOYED, M$</v>
          </cell>
          <cell r="E1146">
            <v>55</v>
          </cell>
          <cell r="F1146">
            <v>0</v>
          </cell>
          <cell r="G1146">
            <v>0</v>
          </cell>
          <cell r="H1146">
            <v>0.9</v>
          </cell>
          <cell r="I1146">
            <v>1.9</v>
          </cell>
        </row>
        <row r="1147">
          <cell r="D1147" t="str">
            <v>UK-OTHER OPERATING WORKING CAPITAL, M$</v>
          </cell>
          <cell r="E1147">
            <v>23</v>
          </cell>
          <cell r="F1147">
            <v>-1.9</v>
          </cell>
          <cell r="G1147">
            <v>0</v>
          </cell>
          <cell r="H1147">
            <v>-0.5</v>
          </cell>
          <cell r="I1147">
            <v>4</v>
          </cell>
        </row>
        <row r="1148">
          <cell r="D1148" t="str">
            <v>UK-PROP, PLANT, &amp; EQUIP - NET AVG, M$</v>
          </cell>
          <cell r="E1148">
            <v>40.626069999999999</v>
          </cell>
          <cell r="F1148">
            <v>3</v>
          </cell>
          <cell r="G1148">
            <v>0</v>
          </cell>
          <cell r="H1148">
            <v>1.8</v>
          </cell>
          <cell r="I1148">
            <v>1.65</v>
          </cell>
        </row>
        <row r="1149">
          <cell r="D1149" t="str">
            <v>UK-PROP, PLANT, &amp; EQUIP - NET YE, M$</v>
          </cell>
          <cell r="E1149">
            <v>50.6</v>
          </cell>
          <cell r="F1149">
            <v>6</v>
          </cell>
          <cell r="G1149">
            <v>0</v>
          </cell>
          <cell r="H1149">
            <v>1.8</v>
          </cell>
          <cell r="I1149">
            <v>1.2</v>
          </cell>
        </row>
        <row r="1150">
          <cell r="D1150" t="str">
            <v>UK-MINORITY SHARE OF CAP EMP, M$</v>
          </cell>
          <cell r="E1150">
            <v>0</v>
          </cell>
          <cell r="F1150">
            <v>0</v>
          </cell>
          <cell r="G1150">
            <v>0</v>
          </cell>
          <cell r="H1150">
            <v>0</v>
          </cell>
          <cell r="I1150">
            <v>0</v>
          </cell>
        </row>
        <row r="1151">
          <cell r="D1151" t="str">
            <v>UK-TOTAL OPEX, NOMINAL, M$</v>
          </cell>
          <cell r="E1151">
            <v>91.035370351562506</v>
          </cell>
          <cell r="F1151">
            <v>10.834176757568361</v>
          </cell>
          <cell r="G1151">
            <v>3.0720759699902347</v>
          </cell>
          <cell r="H1151">
            <v>7.5392366893920899</v>
          </cell>
          <cell r="I1151">
            <v>12.643905015625</v>
          </cell>
        </row>
        <row r="1152">
          <cell r="D1152" t="str">
            <v>UK-TOTAL OPEX, US$ DENOM, M$</v>
          </cell>
          <cell r="E1152">
            <v>12.311</v>
          </cell>
          <cell r="F1152">
            <v>4.8520000000000003</v>
          </cell>
          <cell r="G1152">
            <v>0.71</v>
          </cell>
          <cell r="H1152">
            <v>1.351</v>
          </cell>
          <cell r="I1152">
            <v>0.92799999999999994</v>
          </cell>
        </row>
        <row r="1153">
          <cell r="D1153" t="str">
            <v>UK-CASH OPEX, FX-ADJ, M$</v>
          </cell>
          <cell r="E1153">
            <v>86.082047110144941</v>
          </cell>
          <cell r="F1153">
            <v>10.425143840344205</v>
          </cell>
          <cell r="G1153">
            <v>2.9875927038050731</v>
          </cell>
          <cell r="H1153">
            <v>6.9325355658831533</v>
          </cell>
          <cell r="I1153">
            <v>12.22585504115942</v>
          </cell>
        </row>
        <row r="1154">
          <cell r="D1154" t="str">
            <v>UK-CASH OPEX, NOMINAL, M$</v>
          </cell>
          <cell r="E1154">
            <v>88.835370351562503</v>
          </cell>
          <cell r="F1154">
            <v>10.634176757568362</v>
          </cell>
          <cell r="G1154">
            <v>3.0720759699902347</v>
          </cell>
          <cell r="H1154">
            <v>7.1392366893920896</v>
          </cell>
          <cell r="I1154">
            <v>12.643905015625</v>
          </cell>
        </row>
        <row r="1155">
          <cell r="D1155" t="str">
            <v>UK-CASH OPEX, US$ DENOM, M$</v>
          </cell>
          <cell r="E1155">
            <v>10.975</v>
          </cell>
          <cell r="F1155">
            <v>4.7229999999999999</v>
          </cell>
          <cell r="G1155">
            <v>0.68300000000000005</v>
          </cell>
          <cell r="H1155">
            <v>1.294</v>
          </cell>
          <cell r="I1155">
            <v>0.82199999999999995</v>
          </cell>
        </row>
        <row r="1156">
          <cell r="D1156" t="str">
            <v>UK-OTHER EARNINGS EVENTS OPEX, US$ DENOM, M$</v>
          </cell>
          <cell r="E1156">
            <v>0</v>
          </cell>
          <cell r="F1156">
            <v>0</v>
          </cell>
          <cell r="G1156">
            <v>0</v>
          </cell>
          <cell r="H1156">
            <v>0</v>
          </cell>
          <cell r="I1156">
            <v>0</v>
          </cell>
        </row>
        <row r="1157">
          <cell r="D1157" t="str">
            <v>UK-OTHER EARNINGS EVENTS OPEX, NOMINAL, M$</v>
          </cell>
          <cell r="E1157">
            <v>0</v>
          </cell>
          <cell r="F1157">
            <v>0</v>
          </cell>
          <cell r="G1157">
            <v>0</v>
          </cell>
          <cell r="H1157">
            <v>0</v>
          </cell>
          <cell r="I1157">
            <v>0</v>
          </cell>
        </row>
        <row r="1158">
          <cell r="D1158" t="str">
            <v>UKRAINE-SEGMENT EARNINGS, M$</v>
          </cell>
          <cell r="E1158">
            <v>2.1679126718749999</v>
          </cell>
          <cell r="F1158">
            <v>0</v>
          </cell>
          <cell r="G1158">
            <v>0</v>
          </cell>
          <cell r="H1158">
            <v>-5.8574599609375003E-3</v>
          </cell>
          <cell r="I1158">
            <v>0</v>
          </cell>
        </row>
        <row r="1159">
          <cell r="D1159" t="str">
            <v>UKRAINE-OPERATING EARNINGS, M$</v>
          </cell>
          <cell r="E1159">
            <v>2.1679126718749999</v>
          </cell>
          <cell r="F1159">
            <v>0</v>
          </cell>
          <cell r="G1159">
            <v>0</v>
          </cell>
          <cell r="H1159">
            <v>-5.8574599609375003E-3</v>
          </cell>
          <cell r="I1159">
            <v>0</v>
          </cell>
        </row>
        <row r="1160">
          <cell r="D1160" t="str">
            <v>UKRAINE-LIFO EARNINGS, M$</v>
          </cell>
          <cell r="E1160">
            <v>0</v>
          </cell>
          <cell r="F1160">
            <v>0</v>
          </cell>
          <cell r="G1160">
            <v>0</v>
          </cell>
          <cell r="H1160">
            <v>0</v>
          </cell>
          <cell r="I1160">
            <v>0</v>
          </cell>
        </row>
        <row r="1161">
          <cell r="D1161" t="str">
            <v>UKRAINE-OTHER EARNINGS EVENTS, M$</v>
          </cell>
          <cell r="E1161">
            <v>0</v>
          </cell>
          <cell r="F1161">
            <v>0</v>
          </cell>
          <cell r="G1161">
            <v>0</v>
          </cell>
          <cell r="H1161">
            <v>0</v>
          </cell>
          <cell r="I1161">
            <v>0</v>
          </cell>
        </row>
        <row r="1162">
          <cell r="D1162" t="str">
            <v>UKRAINE-SEGMENT EARNINGS ADJUSTMENTS, M$</v>
          </cell>
          <cell r="E1162">
            <v>0</v>
          </cell>
          <cell r="F1162">
            <v>0</v>
          </cell>
          <cell r="G1162">
            <v>0</v>
          </cell>
          <cell r="H1162">
            <v>0</v>
          </cell>
          <cell r="I1162">
            <v>0</v>
          </cell>
        </row>
        <row r="1163">
          <cell r="D1163" t="str">
            <v>UKRAINE-MINORITY SHARE EARNINGS, M$</v>
          </cell>
          <cell r="E1163">
            <v>0</v>
          </cell>
          <cell r="F1163">
            <v>0</v>
          </cell>
          <cell r="G1163">
            <v>0</v>
          </cell>
          <cell r="H1163">
            <v>0</v>
          </cell>
          <cell r="I1163">
            <v>0</v>
          </cell>
        </row>
        <row r="1164">
          <cell r="D1164" t="str">
            <v>UKRAINE-CAPITAL EMPLOYED - AVG, M$</v>
          </cell>
          <cell r="E1164">
            <v>0</v>
          </cell>
          <cell r="F1164">
            <v>0</v>
          </cell>
          <cell r="G1164">
            <v>0</v>
          </cell>
          <cell r="H1164">
            <v>0</v>
          </cell>
          <cell r="I1164">
            <v>0</v>
          </cell>
        </row>
        <row r="1165">
          <cell r="D1165" t="str">
            <v>UKRAINE-CAPITAL EMPLOYED - YE, M$</v>
          </cell>
          <cell r="E1165">
            <v>0</v>
          </cell>
          <cell r="F1165">
            <v>0</v>
          </cell>
          <cell r="G1165">
            <v>0</v>
          </cell>
          <cell r="H1165">
            <v>0</v>
          </cell>
          <cell r="I1165">
            <v>0</v>
          </cell>
        </row>
        <row r="1166">
          <cell r="D1166" t="str">
            <v>UKRAINE-CASH &amp; MARKETABLE SEC, M$</v>
          </cell>
          <cell r="E1166">
            <v>0</v>
          </cell>
          <cell r="F1166">
            <v>0</v>
          </cell>
          <cell r="G1166">
            <v>0</v>
          </cell>
          <cell r="H1166">
            <v>0</v>
          </cell>
          <cell r="I1166">
            <v>0</v>
          </cell>
        </row>
        <row r="1167">
          <cell r="D1167" t="str">
            <v>UKRAINE-DEPRECIATION, M$</v>
          </cell>
          <cell r="E1167">
            <v>0</v>
          </cell>
          <cell r="F1167">
            <v>0</v>
          </cell>
          <cell r="G1167">
            <v>0</v>
          </cell>
          <cell r="H1167">
            <v>0</v>
          </cell>
          <cell r="I1167">
            <v>0</v>
          </cell>
        </row>
        <row r="1168">
          <cell r="D1168" t="str">
            <v>UKRAINE-MEMO: EAFE CHANGE, CAP EMP, M$</v>
          </cell>
          <cell r="E1168">
            <v>0</v>
          </cell>
          <cell r="F1168">
            <v>0</v>
          </cell>
          <cell r="G1168">
            <v>0</v>
          </cell>
          <cell r="H1168">
            <v>0</v>
          </cell>
          <cell r="I1168">
            <v>0</v>
          </cell>
        </row>
        <row r="1169">
          <cell r="D1169" t="str">
            <v>UKRAINE-OPERATING WORKING CAPITAL, M$</v>
          </cell>
          <cell r="E1169">
            <v>0</v>
          </cell>
          <cell r="F1169">
            <v>0</v>
          </cell>
          <cell r="G1169">
            <v>0</v>
          </cell>
          <cell r="H1169">
            <v>0</v>
          </cell>
          <cell r="I1169">
            <v>0</v>
          </cell>
        </row>
        <row r="1170">
          <cell r="D1170" t="str">
            <v>UKRAINE-OTHER CAPITAL EMPLOYED, M$</v>
          </cell>
          <cell r="E1170">
            <v>0</v>
          </cell>
          <cell r="F1170">
            <v>0</v>
          </cell>
          <cell r="G1170">
            <v>0</v>
          </cell>
          <cell r="H1170">
            <v>0</v>
          </cell>
          <cell r="I1170">
            <v>0</v>
          </cell>
        </row>
        <row r="1171">
          <cell r="D1171" t="str">
            <v>UKRAINE-OTHER OPERATING WORKING CAPITAL, M$</v>
          </cell>
          <cell r="E1171">
            <v>0</v>
          </cell>
          <cell r="F1171">
            <v>0</v>
          </cell>
          <cell r="G1171">
            <v>0</v>
          </cell>
          <cell r="H1171">
            <v>0</v>
          </cell>
          <cell r="I1171">
            <v>0</v>
          </cell>
        </row>
        <row r="1172">
          <cell r="D1172" t="str">
            <v>UKRAINE-PROP, PLANT, &amp; EQUIP - NET AVG, M$</v>
          </cell>
          <cell r="E1172">
            <v>0</v>
          </cell>
          <cell r="F1172">
            <v>0</v>
          </cell>
          <cell r="G1172">
            <v>0</v>
          </cell>
          <cell r="H1172">
            <v>0</v>
          </cell>
          <cell r="I1172">
            <v>0</v>
          </cell>
        </row>
        <row r="1173">
          <cell r="D1173" t="str">
            <v>UKRAINE-PROP, PLANT, &amp; EQUIP - NET YE, M$</v>
          </cell>
          <cell r="E1173">
            <v>0</v>
          </cell>
          <cell r="F1173">
            <v>0</v>
          </cell>
          <cell r="G1173">
            <v>0</v>
          </cell>
          <cell r="H1173">
            <v>0</v>
          </cell>
          <cell r="I1173">
            <v>0</v>
          </cell>
        </row>
        <row r="1174">
          <cell r="D1174" t="str">
            <v>UKRAINE-MINORITY SHARE OF CAP EMP, M$</v>
          </cell>
          <cell r="E1174">
            <v>0</v>
          </cell>
          <cell r="F1174">
            <v>0</v>
          </cell>
          <cell r="G1174">
            <v>0</v>
          </cell>
          <cell r="H1174">
            <v>0</v>
          </cell>
          <cell r="I1174">
            <v>0</v>
          </cell>
        </row>
        <row r="1175">
          <cell r="D1175" t="str">
            <v>UKRAINE-TOTAL OPEX, NOMINAL, M$</v>
          </cell>
          <cell r="E1175">
            <v>2.9901035</v>
          </cell>
          <cell r="F1175">
            <v>0</v>
          </cell>
          <cell r="G1175">
            <v>0</v>
          </cell>
          <cell r="H1175">
            <v>1.7637469985961916E-2</v>
          </cell>
          <cell r="I1175">
            <v>0</v>
          </cell>
        </row>
        <row r="1176">
          <cell r="D1176" t="str">
            <v>UKRAINE-TOTAL OPEX, US$ DENOM, M$</v>
          </cell>
          <cell r="E1176">
            <v>0</v>
          </cell>
          <cell r="F1176">
            <v>0</v>
          </cell>
          <cell r="G1176">
            <v>0</v>
          </cell>
          <cell r="H1176">
            <v>0</v>
          </cell>
          <cell r="I1176">
            <v>0</v>
          </cell>
        </row>
        <row r="1177">
          <cell r="D1177" t="str">
            <v>UKRAINE-CASH OPEX, FX-ADJ, M$</v>
          </cell>
          <cell r="E1177">
            <v>2.9901035</v>
          </cell>
          <cell r="F1177">
            <v>0</v>
          </cell>
          <cell r="G1177">
            <v>0</v>
          </cell>
          <cell r="H1177">
            <v>1.7637469985961916E-2</v>
          </cell>
          <cell r="I1177">
            <v>0</v>
          </cell>
        </row>
        <row r="1178">
          <cell r="D1178" t="str">
            <v>UKRAINE-CASH OPEX, NOMINAL, M$</v>
          </cell>
          <cell r="E1178">
            <v>2.9901035</v>
          </cell>
          <cell r="F1178">
            <v>0</v>
          </cell>
          <cell r="G1178">
            <v>0</v>
          </cell>
          <cell r="H1178">
            <v>1.7637469985961916E-2</v>
          </cell>
          <cell r="I1178">
            <v>0</v>
          </cell>
        </row>
        <row r="1179">
          <cell r="D1179" t="str">
            <v>UKRAINE-CASH OPEX, US$ DENOM, M$</v>
          </cell>
          <cell r="E1179">
            <v>0</v>
          </cell>
          <cell r="F1179">
            <v>0</v>
          </cell>
          <cell r="G1179">
            <v>0</v>
          </cell>
          <cell r="H1179">
            <v>0</v>
          </cell>
          <cell r="I1179">
            <v>0</v>
          </cell>
        </row>
        <row r="1180">
          <cell r="D1180" t="str">
            <v>UKRAINE-OTHER EARNINGS EVENTS OPEX, US$ DENOM, M$</v>
          </cell>
          <cell r="E1180">
            <v>0</v>
          </cell>
          <cell r="F1180">
            <v>0</v>
          </cell>
          <cell r="G1180">
            <v>0</v>
          </cell>
          <cell r="H1180">
            <v>0</v>
          </cell>
          <cell r="I1180">
            <v>0</v>
          </cell>
        </row>
        <row r="1181">
          <cell r="D1181" t="str">
            <v>UKRAINE-OTHER EARNINGS EVENTS OPEX, NOMINAL, M$</v>
          </cell>
          <cell r="E1181">
            <v>0</v>
          </cell>
          <cell r="F1181">
            <v>0</v>
          </cell>
          <cell r="G1181">
            <v>0</v>
          </cell>
          <cell r="H1181">
            <v>0</v>
          </cell>
          <cell r="I1181">
            <v>0</v>
          </cell>
        </row>
        <row r="1182">
          <cell r="D1182" t="str">
            <v>TRADER - EUROPE-SEGMENT EARNINGS, M$</v>
          </cell>
          <cell r="E1182">
            <v>0</v>
          </cell>
          <cell r="F1182">
            <v>2.5</v>
          </cell>
          <cell r="G1182">
            <v>0</v>
          </cell>
          <cell r="H1182">
            <v>0</v>
          </cell>
          <cell r="I1182">
            <v>0</v>
          </cell>
        </row>
        <row r="1183">
          <cell r="D1183" t="str">
            <v>TRADER - EUROPE-OPERATING EARNINGS, M$</v>
          </cell>
          <cell r="E1183">
            <v>0</v>
          </cell>
          <cell r="F1183">
            <v>2.5</v>
          </cell>
          <cell r="G1183">
            <v>0</v>
          </cell>
          <cell r="H1183">
            <v>0</v>
          </cell>
          <cell r="I1183">
            <v>0</v>
          </cell>
        </row>
        <row r="1184">
          <cell r="D1184" t="str">
            <v>TRADER - EUROPE-LIFO EARNINGS, M$</v>
          </cell>
          <cell r="E1184">
            <v>0</v>
          </cell>
          <cell r="F1184">
            <v>0</v>
          </cell>
          <cell r="G1184">
            <v>0</v>
          </cell>
          <cell r="H1184">
            <v>0</v>
          </cell>
          <cell r="I1184">
            <v>0</v>
          </cell>
        </row>
        <row r="1185">
          <cell r="D1185" t="str">
            <v>TRADER - EUROPE-OTHER EARNINGS EVENTS, M$</v>
          </cell>
          <cell r="E1185">
            <v>0</v>
          </cell>
          <cell r="F1185">
            <v>0</v>
          </cell>
          <cell r="G1185">
            <v>0</v>
          </cell>
          <cell r="H1185">
            <v>0</v>
          </cell>
          <cell r="I1185">
            <v>0</v>
          </cell>
        </row>
        <row r="1186">
          <cell r="D1186" t="str">
            <v>TRADER - EUROPE-SEGMENT EARNINGS ADJUSTMENTS, M$</v>
          </cell>
          <cell r="E1186">
            <v>0</v>
          </cell>
          <cell r="F1186">
            <v>0</v>
          </cell>
          <cell r="G1186">
            <v>0</v>
          </cell>
          <cell r="H1186">
            <v>0</v>
          </cell>
          <cell r="I1186">
            <v>0</v>
          </cell>
        </row>
        <row r="1187">
          <cell r="D1187" t="str">
            <v>TRADER - EUROPE-MINORITY SHARE EARNINGS, M$</v>
          </cell>
          <cell r="E1187">
            <v>0</v>
          </cell>
          <cell r="F1187">
            <v>0</v>
          </cell>
          <cell r="G1187">
            <v>0</v>
          </cell>
          <cell r="H1187">
            <v>0</v>
          </cell>
          <cell r="I1187">
            <v>0</v>
          </cell>
        </row>
        <row r="1188">
          <cell r="D1188" t="str">
            <v>TRADER - EUROPE-CAPITAL EMPLOYED - AVG, M$</v>
          </cell>
          <cell r="E1188">
            <v>0</v>
          </cell>
          <cell r="F1188">
            <v>34.549999999999997</v>
          </cell>
          <cell r="G1188">
            <v>0</v>
          </cell>
          <cell r="H1188">
            <v>0</v>
          </cell>
          <cell r="I1188">
            <v>0</v>
          </cell>
        </row>
        <row r="1189">
          <cell r="D1189" t="str">
            <v>TRADER - EUROPE-CAPITAL EMPLOYED - YE, M$</v>
          </cell>
          <cell r="E1189">
            <v>0</v>
          </cell>
          <cell r="F1189">
            <v>69.099999999999994</v>
          </cell>
          <cell r="G1189">
            <v>0</v>
          </cell>
          <cell r="H1189">
            <v>0</v>
          </cell>
          <cell r="I1189">
            <v>0</v>
          </cell>
        </row>
        <row r="1190">
          <cell r="D1190" t="str">
            <v>TRADER - EUROPE-CASH &amp; MARKETABLE SEC, M$</v>
          </cell>
          <cell r="E1190">
            <v>0</v>
          </cell>
          <cell r="F1190">
            <v>-0.5</v>
          </cell>
          <cell r="G1190">
            <v>0</v>
          </cell>
          <cell r="H1190">
            <v>0</v>
          </cell>
          <cell r="I1190">
            <v>0</v>
          </cell>
        </row>
        <row r="1191">
          <cell r="D1191" t="str">
            <v>TRADER - EUROPE-DEPRECIATION, M$</v>
          </cell>
          <cell r="E1191">
            <v>0</v>
          </cell>
          <cell r="F1191">
            <v>0</v>
          </cell>
          <cell r="G1191">
            <v>0</v>
          </cell>
          <cell r="H1191">
            <v>0</v>
          </cell>
          <cell r="I1191">
            <v>0</v>
          </cell>
        </row>
        <row r="1192">
          <cell r="D1192" t="str">
            <v>TRADER - EUROPE-MEMO: EAFE CHANGE, CAP EMP, M$</v>
          </cell>
          <cell r="E1192">
            <v>0</v>
          </cell>
          <cell r="F1192">
            <v>10.7</v>
          </cell>
          <cell r="G1192">
            <v>0</v>
          </cell>
          <cell r="H1192">
            <v>0</v>
          </cell>
          <cell r="I1192">
            <v>0</v>
          </cell>
        </row>
        <row r="1193">
          <cell r="D1193" t="str">
            <v>TRADER - EUROPE-OPERATING WORKING CAPITAL, M$</v>
          </cell>
          <cell r="E1193">
            <v>0</v>
          </cell>
          <cell r="F1193">
            <v>51.6</v>
          </cell>
          <cell r="G1193">
            <v>0</v>
          </cell>
          <cell r="H1193">
            <v>0</v>
          </cell>
          <cell r="I1193">
            <v>0</v>
          </cell>
        </row>
        <row r="1194">
          <cell r="D1194" t="str">
            <v>TRADER - EUROPE-OTHER CAPITAL EMPLOYED, M$</v>
          </cell>
          <cell r="E1194">
            <v>0</v>
          </cell>
          <cell r="F1194">
            <v>18</v>
          </cell>
          <cell r="G1194">
            <v>0</v>
          </cell>
          <cell r="H1194">
            <v>0</v>
          </cell>
          <cell r="I1194">
            <v>0</v>
          </cell>
        </row>
        <row r="1195">
          <cell r="D1195" t="str">
            <v>TRADER - EUROPE-OTHER OPERATING WORKING CAPITAL, M$</v>
          </cell>
          <cell r="E1195">
            <v>0</v>
          </cell>
          <cell r="F1195">
            <v>51.6</v>
          </cell>
          <cell r="G1195">
            <v>0</v>
          </cell>
          <cell r="H1195">
            <v>0</v>
          </cell>
          <cell r="I1195">
            <v>0</v>
          </cell>
        </row>
        <row r="1196">
          <cell r="D1196" t="str">
            <v>TRADER - EUROPE-PROP, PLANT, &amp; EQUIP - NET AVG, M$</v>
          </cell>
          <cell r="E1196">
            <v>0</v>
          </cell>
          <cell r="F1196">
            <v>0</v>
          </cell>
          <cell r="G1196">
            <v>0</v>
          </cell>
          <cell r="H1196">
            <v>0</v>
          </cell>
          <cell r="I1196">
            <v>0</v>
          </cell>
        </row>
        <row r="1197">
          <cell r="D1197" t="str">
            <v>TRADER - EUROPE-PROP, PLANT, &amp; EQUIP - NET YE, M$</v>
          </cell>
          <cell r="E1197">
            <v>0</v>
          </cell>
          <cell r="F1197">
            <v>0</v>
          </cell>
          <cell r="G1197">
            <v>0</v>
          </cell>
          <cell r="H1197">
            <v>0</v>
          </cell>
          <cell r="I1197">
            <v>0</v>
          </cell>
        </row>
        <row r="1198">
          <cell r="D1198" t="str">
            <v>TRADER - EUROPE-MINORITY SHARE OF CAP EMP, M$</v>
          </cell>
          <cell r="E1198">
            <v>0</v>
          </cell>
          <cell r="F1198">
            <v>0</v>
          </cell>
          <cell r="G1198">
            <v>0</v>
          </cell>
          <cell r="H1198">
            <v>0</v>
          </cell>
          <cell r="I1198">
            <v>0</v>
          </cell>
        </row>
        <row r="1199">
          <cell r="D1199" t="str">
            <v>TRADER - EUROPE-TOTAL OPEX, NOMINAL, M$</v>
          </cell>
          <cell r="E1199">
            <v>0</v>
          </cell>
          <cell r="F1199">
            <v>27.898</v>
          </cell>
          <cell r="G1199">
            <v>0</v>
          </cell>
          <cell r="H1199">
            <v>0</v>
          </cell>
          <cell r="I1199">
            <v>0</v>
          </cell>
        </row>
        <row r="1200">
          <cell r="D1200" t="str">
            <v>TRADER - EUROPE-TOTAL OPEX, US$ DENOM, M$</v>
          </cell>
          <cell r="E1200">
            <v>0</v>
          </cell>
          <cell r="F1200">
            <v>0</v>
          </cell>
          <cell r="G1200">
            <v>0</v>
          </cell>
          <cell r="H1200">
            <v>0</v>
          </cell>
          <cell r="I1200">
            <v>0</v>
          </cell>
        </row>
        <row r="1201">
          <cell r="D1201" t="str">
            <v>TRADER - EUROPE-CASH OPEX, FX-ADJ, M$</v>
          </cell>
          <cell r="E1201">
            <v>0</v>
          </cell>
          <cell r="F1201">
            <v>27.898</v>
          </cell>
          <cell r="G1201">
            <v>0</v>
          </cell>
          <cell r="H1201">
            <v>0</v>
          </cell>
          <cell r="I1201">
            <v>0</v>
          </cell>
        </row>
        <row r="1202">
          <cell r="D1202" t="str">
            <v>TRADER - EUROPE-CASH OPEX, NOMINAL, M$</v>
          </cell>
          <cell r="E1202">
            <v>0</v>
          </cell>
          <cell r="F1202">
            <v>27.898</v>
          </cell>
          <cell r="G1202">
            <v>0</v>
          </cell>
          <cell r="H1202">
            <v>0</v>
          </cell>
          <cell r="I1202">
            <v>0</v>
          </cell>
        </row>
        <row r="1203">
          <cell r="D1203" t="str">
            <v>TRADER - EUROPE-CASH OPEX, US$ DENOM, M$</v>
          </cell>
          <cell r="E1203">
            <v>0</v>
          </cell>
          <cell r="F1203">
            <v>0</v>
          </cell>
          <cell r="G1203">
            <v>0</v>
          </cell>
          <cell r="H1203">
            <v>0</v>
          </cell>
          <cell r="I1203">
            <v>0</v>
          </cell>
        </row>
        <row r="1204">
          <cell r="D1204" t="str">
            <v>TRADER - EUROPE-OTHER EARNINGS EVENTS OPEX, US$ DENOM, M$</v>
          </cell>
          <cell r="E1204">
            <v>0</v>
          </cell>
          <cell r="F1204">
            <v>0</v>
          </cell>
          <cell r="G1204">
            <v>0</v>
          </cell>
          <cell r="H1204">
            <v>0</v>
          </cell>
          <cell r="I1204">
            <v>0</v>
          </cell>
        </row>
        <row r="1205">
          <cell r="D1205" t="str">
            <v>TRADER - EUROPE-OTHER EARNINGS EVENTS OPEX, NOMINAL, M$</v>
          </cell>
          <cell r="E1205">
            <v>0</v>
          </cell>
          <cell r="F1205">
            <v>0</v>
          </cell>
          <cell r="G1205">
            <v>0</v>
          </cell>
          <cell r="H1205">
            <v>0</v>
          </cell>
          <cell r="I1205">
            <v>0</v>
          </cell>
        </row>
        <row r="1206">
          <cell r="D1206" t="str">
            <v>HQ - EUROPE-SEGMENT EARNINGS, M$</v>
          </cell>
          <cell r="E1206">
            <v>1.8</v>
          </cell>
          <cell r="F1206">
            <v>0.6</v>
          </cell>
          <cell r="G1206">
            <v>-0.3</v>
          </cell>
          <cell r="H1206">
            <v>0</v>
          </cell>
          <cell r="I1206">
            <v>0</v>
          </cell>
        </row>
        <row r="1207">
          <cell r="D1207" t="str">
            <v>HQ - EUROPE-OPERATING EARNINGS, M$</v>
          </cell>
          <cell r="E1207">
            <v>1.8</v>
          </cell>
          <cell r="F1207">
            <v>0.6</v>
          </cell>
          <cell r="G1207">
            <v>-0.3</v>
          </cell>
          <cell r="H1207">
            <v>0</v>
          </cell>
          <cell r="I1207">
            <v>0</v>
          </cell>
        </row>
        <row r="1208">
          <cell r="D1208" t="str">
            <v>HQ - EUROPE-LIFO EARNINGS, M$</v>
          </cell>
          <cell r="E1208">
            <v>0</v>
          </cell>
          <cell r="F1208">
            <v>0</v>
          </cell>
          <cell r="G1208">
            <v>0</v>
          </cell>
          <cell r="H1208">
            <v>0</v>
          </cell>
          <cell r="I1208">
            <v>0</v>
          </cell>
        </row>
        <row r="1209">
          <cell r="D1209" t="str">
            <v>HQ - EUROPE-OTHER EARNINGS EVENTS, M$</v>
          </cell>
          <cell r="E1209">
            <v>0</v>
          </cell>
          <cell r="F1209">
            <v>0</v>
          </cell>
          <cell r="G1209">
            <v>0</v>
          </cell>
          <cell r="H1209">
            <v>0</v>
          </cell>
          <cell r="I1209">
            <v>0</v>
          </cell>
        </row>
        <row r="1210">
          <cell r="D1210" t="str">
            <v>HQ - EUROPE-SEGMENT EARNINGS ADJUSTMENTS, M$</v>
          </cell>
          <cell r="E1210">
            <v>0</v>
          </cell>
          <cell r="F1210">
            <v>0</v>
          </cell>
          <cell r="G1210">
            <v>0</v>
          </cell>
          <cell r="H1210">
            <v>0</v>
          </cell>
          <cell r="I1210">
            <v>0</v>
          </cell>
        </row>
        <row r="1211">
          <cell r="D1211" t="str">
            <v>HQ - EUROPE-MINORITY SHARE EARNINGS, M$</v>
          </cell>
          <cell r="E1211">
            <v>0</v>
          </cell>
          <cell r="F1211">
            <v>0</v>
          </cell>
          <cell r="G1211">
            <v>0</v>
          </cell>
          <cell r="H1211">
            <v>0</v>
          </cell>
          <cell r="I1211">
            <v>0</v>
          </cell>
        </row>
        <row r="1212">
          <cell r="D1212" t="str">
            <v>HQ - EUROPE-CAPITAL EMPLOYED - AVG, M$</v>
          </cell>
          <cell r="E1212">
            <v>-1.1673800000000005</v>
          </cell>
          <cell r="F1212">
            <v>-0.35</v>
          </cell>
          <cell r="G1212">
            <v>0.05</v>
          </cell>
          <cell r="H1212">
            <v>0.65</v>
          </cell>
          <cell r="I1212">
            <v>4.9999999999999933E-2</v>
          </cell>
        </row>
        <row r="1213">
          <cell r="D1213" t="str">
            <v>HQ - EUROPE-CAPITAL EMPLOYED - YE, M$</v>
          </cell>
          <cell r="E1213">
            <v>-6.2</v>
          </cell>
          <cell r="F1213">
            <v>-1.3</v>
          </cell>
          <cell r="G1213">
            <v>0</v>
          </cell>
          <cell r="H1213">
            <v>-1</v>
          </cell>
          <cell r="I1213">
            <v>-0.7</v>
          </cell>
        </row>
        <row r="1214">
          <cell r="D1214" t="str">
            <v>HQ - EUROPE-CASH &amp; MARKETABLE SEC, M$</v>
          </cell>
          <cell r="E1214">
            <v>0.1</v>
          </cell>
          <cell r="F1214">
            <v>0</v>
          </cell>
          <cell r="G1214">
            <v>0</v>
          </cell>
          <cell r="H1214">
            <v>0</v>
          </cell>
          <cell r="I1214">
            <v>0</v>
          </cell>
        </row>
        <row r="1215">
          <cell r="D1215" t="str">
            <v>HQ - EUROPE-DEPRECIATION, M$</v>
          </cell>
          <cell r="E1215">
            <v>0</v>
          </cell>
          <cell r="F1215">
            <v>0</v>
          </cell>
          <cell r="G1215">
            <v>0</v>
          </cell>
          <cell r="H1215">
            <v>0</v>
          </cell>
          <cell r="I1215">
            <v>0</v>
          </cell>
        </row>
        <row r="1216">
          <cell r="D1216" t="str">
            <v>HQ - EUROPE-MEMO: EAFE CHANGE, CAP EMP, M$</v>
          </cell>
          <cell r="E1216">
            <v>-2.6</v>
          </cell>
          <cell r="F1216">
            <v>-0.5</v>
          </cell>
          <cell r="G1216">
            <v>0</v>
          </cell>
          <cell r="H1216">
            <v>-0.4</v>
          </cell>
          <cell r="I1216">
            <v>-0.3</v>
          </cell>
        </row>
        <row r="1217">
          <cell r="D1217" t="str">
            <v>HQ - EUROPE-OPERATING WORKING CAPITAL, M$</v>
          </cell>
          <cell r="E1217">
            <v>-10.1</v>
          </cell>
          <cell r="F1217">
            <v>-2.1</v>
          </cell>
          <cell r="G1217">
            <v>0</v>
          </cell>
          <cell r="H1217">
            <v>-1.7</v>
          </cell>
          <cell r="I1217">
            <v>-1.1000000000000001</v>
          </cell>
        </row>
        <row r="1218">
          <cell r="D1218" t="str">
            <v>HQ - EUROPE-OTHER CAPITAL EMPLOYED, M$</v>
          </cell>
          <cell r="E1218">
            <v>0.4</v>
          </cell>
          <cell r="F1218">
            <v>0.1</v>
          </cell>
          <cell r="G1218">
            <v>0</v>
          </cell>
          <cell r="H1218">
            <v>0.1</v>
          </cell>
          <cell r="I1218">
            <v>0</v>
          </cell>
        </row>
        <row r="1219">
          <cell r="D1219" t="str">
            <v>HQ - EUROPE-OTHER OPERATING WORKING CAPITAL, M$</v>
          </cell>
          <cell r="E1219">
            <v>-10.1</v>
          </cell>
          <cell r="F1219">
            <v>-2.1</v>
          </cell>
          <cell r="G1219">
            <v>0</v>
          </cell>
          <cell r="H1219">
            <v>-1.7</v>
          </cell>
          <cell r="I1219">
            <v>-1.1000000000000001</v>
          </cell>
        </row>
        <row r="1220">
          <cell r="D1220" t="str">
            <v>HQ - EUROPE-PROP, PLANT, &amp; EQUIP - NET AVG, M$</v>
          </cell>
          <cell r="E1220">
            <v>1.6303449999999999</v>
          </cell>
          <cell r="F1220">
            <v>0.25</v>
          </cell>
          <cell r="G1220">
            <v>0.05</v>
          </cell>
          <cell r="H1220">
            <v>0.45</v>
          </cell>
          <cell r="I1220">
            <v>0.2</v>
          </cell>
        </row>
        <row r="1221">
          <cell r="D1221" t="str">
            <v>HQ - EUROPE-PROP, PLANT, &amp; EQUIP - NET YE, M$</v>
          </cell>
          <cell r="E1221">
            <v>1.7</v>
          </cell>
          <cell r="F1221">
            <v>0.3</v>
          </cell>
          <cell r="G1221">
            <v>0</v>
          </cell>
          <cell r="H1221">
            <v>0.3</v>
          </cell>
          <cell r="I1221">
            <v>0.2</v>
          </cell>
        </row>
        <row r="1222">
          <cell r="D1222" t="str">
            <v>HQ - EUROPE-MINORITY SHARE OF CAP EMP, M$</v>
          </cell>
          <cell r="E1222">
            <v>-1.7</v>
          </cell>
          <cell r="F1222">
            <v>-0.4</v>
          </cell>
          <cell r="G1222">
            <v>0</v>
          </cell>
          <cell r="H1222">
            <v>-0.3</v>
          </cell>
          <cell r="I1222">
            <v>-0.2</v>
          </cell>
        </row>
        <row r="1223">
          <cell r="D1223" t="str">
            <v>HQ - EUROPE-TOTAL OPEX, NOMINAL, M$</v>
          </cell>
          <cell r="E1223">
            <v>-1.1000000000000001</v>
          </cell>
          <cell r="F1223">
            <v>0</v>
          </cell>
          <cell r="G1223">
            <v>0.4</v>
          </cell>
          <cell r="H1223">
            <v>0</v>
          </cell>
          <cell r="I1223">
            <v>0</v>
          </cell>
        </row>
        <row r="1224">
          <cell r="D1224" t="str">
            <v>HQ - EUROPE-TOTAL OPEX, US$ DENOM, M$</v>
          </cell>
          <cell r="E1224">
            <v>0</v>
          </cell>
          <cell r="F1224">
            <v>0</v>
          </cell>
          <cell r="G1224">
            <v>0</v>
          </cell>
          <cell r="H1224">
            <v>0</v>
          </cell>
          <cell r="I1224">
            <v>0</v>
          </cell>
        </row>
        <row r="1225">
          <cell r="D1225" t="str">
            <v>HQ - EUROPE-CASH OPEX, FX-ADJ, M$</v>
          </cell>
          <cell r="E1225">
            <v>-1.1000000000000001</v>
          </cell>
          <cell r="F1225">
            <v>0</v>
          </cell>
          <cell r="G1225">
            <v>0.4</v>
          </cell>
          <cell r="H1225">
            <v>0</v>
          </cell>
          <cell r="I1225">
            <v>0</v>
          </cell>
        </row>
        <row r="1226">
          <cell r="D1226" t="str">
            <v>HQ - EUROPE-CASH OPEX, NOMINAL, M$</v>
          </cell>
          <cell r="E1226">
            <v>-1.1000000000000001</v>
          </cell>
          <cell r="F1226">
            <v>0</v>
          </cell>
          <cell r="G1226">
            <v>0.4</v>
          </cell>
          <cell r="H1226">
            <v>0</v>
          </cell>
          <cell r="I1226">
            <v>0</v>
          </cell>
        </row>
        <row r="1227">
          <cell r="D1227" t="str">
            <v>HQ - EUROPE-CASH OPEX, US$ DENOM, M$</v>
          </cell>
          <cell r="E1227">
            <v>0</v>
          </cell>
          <cell r="F1227">
            <v>0</v>
          </cell>
          <cell r="G1227">
            <v>0</v>
          </cell>
          <cell r="H1227">
            <v>0</v>
          </cell>
          <cell r="I1227">
            <v>0</v>
          </cell>
        </row>
        <row r="1228">
          <cell r="D1228" t="str">
            <v>HQ - EUROPE-OTHER EARNINGS EVENTS OPEX, US$ DENOM, M$</v>
          </cell>
          <cell r="E1228">
            <v>0</v>
          </cell>
          <cell r="F1228">
            <v>0</v>
          </cell>
          <cell r="G1228">
            <v>0</v>
          </cell>
          <cell r="H1228">
            <v>0</v>
          </cell>
          <cell r="I1228">
            <v>0</v>
          </cell>
        </row>
        <row r="1229">
          <cell r="D1229" t="str">
            <v>HQ - EUROPE-OTHER EARNINGS EVENTS OPEX, NOMINAL, M$</v>
          </cell>
          <cell r="E1229">
            <v>0</v>
          </cell>
          <cell r="F1229">
            <v>0</v>
          </cell>
          <cell r="G1229">
            <v>0</v>
          </cell>
          <cell r="H1229">
            <v>0</v>
          </cell>
          <cell r="I1229">
            <v>0</v>
          </cell>
        </row>
        <row r="1230">
          <cell r="D1230" t="str">
            <v>EUROPE ADJ-SEGMENT EARNINGS, M$</v>
          </cell>
          <cell r="E1230">
            <v>0</v>
          </cell>
          <cell r="F1230">
            <v>0</v>
          </cell>
          <cell r="G1230">
            <v>0</v>
          </cell>
          <cell r="H1230">
            <v>0</v>
          </cell>
          <cell r="I1230">
            <v>0</v>
          </cell>
        </row>
        <row r="1231">
          <cell r="D1231" t="str">
            <v>EUROPE ADJ-OPERATING EARNINGS, M$</v>
          </cell>
          <cell r="E1231">
            <v>0</v>
          </cell>
          <cell r="F1231">
            <v>0</v>
          </cell>
          <cell r="G1231">
            <v>0</v>
          </cell>
          <cell r="H1231">
            <v>0</v>
          </cell>
          <cell r="I1231">
            <v>0</v>
          </cell>
        </row>
        <row r="1232">
          <cell r="D1232" t="str">
            <v>EUROPE ADJ-LIFO EARNINGS, M$</v>
          </cell>
          <cell r="E1232">
            <v>0</v>
          </cell>
          <cell r="F1232">
            <v>0</v>
          </cell>
          <cell r="G1232">
            <v>0</v>
          </cell>
          <cell r="H1232">
            <v>0</v>
          </cell>
          <cell r="I1232">
            <v>0</v>
          </cell>
        </row>
        <row r="1233">
          <cell r="D1233" t="str">
            <v>EUROPE ADJ-OTHER EARNINGS EVENTS, M$</v>
          </cell>
          <cell r="E1233">
            <v>0</v>
          </cell>
          <cell r="F1233">
            <v>0</v>
          </cell>
          <cell r="G1233">
            <v>0</v>
          </cell>
          <cell r="H1233">
            <v>0</v>
          </cell>
          <cell r="I1233">
            <v>0</v>
          </cell>
        </row>
        <row r="1234">
          <cell r="D1234" t="str">
            <v>EUROPE ADJ-SEGMENT EARNINGS ADJUSTMENTS, M$</v>
          </cell>
          <cell r="E1234">
            <v>0</v>
          </cell>
          <cell r="F1234">
            <v>0</v>
          </cell>
          <cell r="G1234">
            <v>0</v>
          </cell>
          <cell r="H1234">
            <v>0</v>
          </cell>
          <cell r="I1234">
            <v>0</v>
          </cell>
        </row>
        <row r="1235">
          <cell r="D1235" t="str">
            <v>EUROPE ADJ-MINORITY SHARE EARNINGS, M$</v>
          </cell>
          <cell r="E1235">
            <v>0</v>
          </cell>
          <cell r="F1235">
            <v>0</v>
          </cell>
          <cell r="G1235">
            <v>0</v>
          </cell>
          <cell r="H1235">
            <v>0</v>
          </cell>
          <cell r="I1235">
            <v>0</v>
          </cell>
        </row>
        <row r="1236">
          <cell r="D1236" t="str">
            <v>EUROPE ADJ-CAPITAL EMPLOYED - AVG, M$</v>
          </cell>
          <cell r="E1236">
            <v>0</v>
          </cell>
          <cell r="F1236">
            <v>0</v>
          </cell>
          <cell r="G1236">
            <v>0</v>
          </cell>
          <cell r="H1236">
            <v>0</v>
          </cell>
          <cell r="I1236">
            <v>0</v>
          </cell>
        </row>
        <row r="1237">
          <cell r="D1237" t="str">
            <v>EUROPE ADJ-CAPITAL EMPLOYED - YE, M$</v>
          </cell>
          <cell r="E1237">
            <v>0</v>
          </cell>
          <cell r="F1237">
            <v>0</v>
          </cell>
          <cell r="G1237">
            <v>0</v>
          </cell>
          <cell r="H1237">
            <v>0</v>
          </cell>
          <cell r="I1237">
            <v>0</v>
          </cell>
        </row>
        <row r="1238">
          <cell r="D1238" t="str">
            <v>EUROPE ADJ-CASH &amp; MARKETABLE SEC, M$</v>
          </cell>
          <cell r="E1238">
            <v>0</v>
          </cell>
          <cell r="F1238">
            <v>0</v>
          </cell>
          <cell r="G1238">
            <v>0</v>
          </cell>
          <cell r="H1238">
            <v>0</v>
          </cell>
          <cell r="I1238">
            <v>0</v>
          </cell>
        </row>
        <row r="1239">
          <cell r="D1239" t="str">
            <v>EUROPE ADJ-DEPRECIATION, M$</v>
          </cell>
          <cell r="E1239">
            <v>0</v>
          </cell>
          <cell r="F1239">
            <v>0</v>
          </cell>
          <cell r="G1239">
            <v>0</v>
          </cell>
          <cell r="H1239">
            <v>0</v>
          </cell>
          <cell r="I1239">
            <v>0</v>
          </cell>
        </row>
        <row r="1240">
          <cell r="D1240" t="str">
            <v>EUROPE ADJ-MEMO: EAFE CHANGE, CAP EMP, M$</v>
          </cell>
          <cell r="E1240">
            <v>0</v>
          </cell>
          <cell r="F1240">
            <v>0</v>
          </cell>
          <cell r="G1240">
            <v>0</v>
          </cell>
          <cell r="H1240">
            <v>0</v>
          </cell>
          <cell r="I1240">
            <v>0</v>
          </cell>
        </row>
        <row r="1241">
          <cell r="D1241" t="str">
            <v>EUROPE ADJ-OPERATING WORKING CAPITAL, M$</v>
          </cell>
          <cell r="E1241">
            <v>0</v>
          </cell>
          <cell r="F1241">
            <v>0</v>
          </cell>
          <cell r="G1241">
            <v>0</v>
          </cell>
          <cell r="H1241">
            <v>0</v>
          </cell>
          <cell r="I1241">
            <v>0</v>
          </cell>
        </row>
        <row r="1242">
          <cell r="D1242" t="str">
            <v>EUROPE ADJ-OTHER CAPITAL EMPLOYED, M$</v>
          </cell>
          <cell r="E1242">
            <v>0</v>
          </cell>
          <cell r="F1242">
            <v>0</v>
          </cell>
          <cell r="G1242">
            <v>0</v>
          </cell>
          <cell r="H1242">
            <v>0</v>
          </cell>
          <cell r="I1242">
            <v>0</v>
          </cell>
        </row>
        <row r="1243">
          <cell r="D1243" t="str">
            <v>EUROPE ADJ-OTHER OPERATING WORKING CAPITAL, M$</v>
          </cell>
          <cell r="E1243">
            <v>0</v>
          </cell>
          <cell r="F1243">
            <v>0</v>
          </cell>
          <cell r="G1243">
            <v>0</v>
          </cell>
          <cell r="H1243">
            <v>0</v>
          </cell>
          <cell r="I1243">
            <v>0</v>
          </cell>
        </row>
        <row r="1244">
          <cell r="D1244" t="str">
            <v>EUROPE ADJ-PROP, PLANT, &amp; EQUIP - NET AVG, M$</v>
          </cell>
          <cell r="E1244">
            <v>0</v>
          </cell>
          <cell r="F1244">
            <v>0</v>
          </cell>
          <cell r="G1244">
            <v>0</v>
          </cell>
          <cell r="H1244">
            <v>0</v>
          </cell>
          <cell r="I1244">
            <v>0</v>
          </cell>
        </row>
        <row r="1245">
          <cell r="D1245" t="str">
            <v>EUROPE ADJ-PROP, PLANT, &amp; EQUIP - NET YE, M$</v>
          </cell>
          <cell r="E1245">
            <v>0</v>
          </cell>
          <cell r="F1245">
            <v>0</v>
          </cell>
          <cell r="G1245">
            <v>0</v>
          </cell>
          <cell r="H1245">
            <v>0</v>
          </cell>
          <cell r="I1245">
            <v>0</v>
          </cell>
        </row>
        <row r="1246">
          <cell r="D1246" t="str">
            <v>EUROPE ADJ-MINORITY SHARE OF CAP EMP, M$</v>
          </cell>
          <cell r="E1246">
            <v>0</v>
          </cell>
          <cell r="F1246">
            <v>0</v>
          </cell>
          <cell r="G1246">
            <v>0</v>
          </cell>
          <cell r="H1246">
            <v>0</v>
          </cell>
          <cell r="I1246">
            <v>0</v>
          </cell>
        </row>
        <row r="1247">
          <cell r="D1247" t="str">
            <v>EUROPE ADJ-TOTAL OPEX, NOMINAL, M$</v>
          </cell>
          <cell r="E1247">
            <v>0</v>
          </cell>
          <cell r="F1247">
            <v>0</v>
          </cell>
          <cell r="G1247">
            <v>0</v>
          </cell>
          <cell r="H1247">
            <v>0</v>
          </cell>
          <cell r="I1247">
            <v>0</v>
          </cell>
        </row>
        <row r="1248">
          <cell r="D1248" t="str">
            <v>EUROPE ADJ-TOTAL OPEX, US$ DENOM, M$</v>
          </cell>
          <cell r="E1248">
            <v>0</v>
          </cell>
          <cell r="F1248">
            <v>0</v>
          </cell>
          <cell r="G1248">
            <v>0</v>
          </cell>
          <cell r="H1248">
            <v>0</v>
          </cell>
          <cell r="I1248">
            <v>0</v>
          </cell>
        </row>
        <row r="1249">
          <cell r="D1249" t="str">
            <v>EUROPE ADJ-CASH OPEX, FX-ADJ, M$</v>
          </cell>
          <cell r="E1249">
            <v>0</v>
          </cell>
          <cell r="F1249">
            <v>0</v>
          </cell>
          <cell r="G1249">
            <v>0</v>
          </cell>
          <cell r="H1249">
            <v>0</v>
          </cell>
          <cell r="I1249">
            <v>0</v>
          </cell>
        </row>
        <row r="1250">
          <cell r="D1250" t="str">
            <v>EUROPE ADJ-CASH OPEX, NOMINAL, M$</v>
          </cell>
          <cell r="E1250">
            <v>0</v>
          </cell>
          <cell r="F1250">
            <v>0</v>
          </cell>
          <cell r="G1250">
            <v>0</v>
          </cell>
          <cell r="H1250">
            <v>0</v>
          </cell>
          <cell r="I1250">
            <v>0</v>
          </cell>
        </row>
        <row r="1251">
          <cell r="D1251" t="str">
            <v>EUROPE ADJ-CASH OPEX, US$ DENOM, M$</v>
          </cell>
          <cell r="E1251">
            <v>0</v>
          </cell>
          <cell r="F1251">
            <v>0</v>
          </cell>
          <cell r="G1251">
            <v>0</v>
          </cell>
          <cell r="H1251">
            <v>0</v>
          </cell>
          <cell r="I1251">
            <v>0</v>
          </cell>
        </row>
        <row r="1252">
          <cell r="D1252" t="str">
            <v>EUROPE ADJ-OTHER EARNINGS EVENTS OPEX, US$ DENOM, M$</v>
          </cell>
          <cell r="E1252">
            <v>0</v>
          </cell>
          <cell r="F1252">
            <v>0</v>
          </cell>
          <cell r="G1252">
            <v>0</v>
          </cell>
          <cell r="H1252">
            <v>0</v>
          </cell>
          <cell r="I1252">
            <v>0</v>
          </cell>
        </row>
        <row r="1253">
          <cell r="D1253" t="str">
            <v>EUROPE ADJ-OTHER EARNINGS EVENTS OPEX, NOMINAL, M$</v>
          </cell>
          <cell r="E1253">
            <v>0</v>
          </cell>
          <cell r="F1253">
            <v>0</v>
          </cell>
          <cell r="G1253">
            <v>0</v>
          </cell>
          <cell r="H1253">
            <v>0</v>
          </cell>
          <cell r="I1253">
            <v>0</v>
          </cell>
        </row>
        <row r="1254">
          <cell r="D1254" t="str">
            <v>EAST AFRICA [LS]-SEGMENT EARNINGS, M$</v>
          </cell>
          <cell r="E1254">
            <v>0.8</v>
          </cell>
          <cell r="F1254">
            <v>0</v>
          </cell>
          <cell r="G1254">
            <v>0</v>
          </cell>
          <cell r="H1254">
            <v>0</v>
          </cell>
          <cell r="I1254">
            <v>-0.1</v>
          </cell>
        </row>
        <row r="1255">
          <cell r="D1255" t="str">
            <v>EAST AFRICA [LS]-OPERATING EARNINGS, M$</v>
          </cell>
          <cell r="E1255">
            <v>1.1000000000000001</v>
          </cell>
          <cell r="F1255">
            <v>0.1</v>
          </cell>
          <cell r="G1255">
            <v>0</v>
          </cell>
          <cell r="H1255">
            <v>0</v>
          </cell>
          <cell r="I1255">
            <v>-0.1</v>
          </cell>
        </row>
        <row r="1256">
          <cell r="D1256" t="str">
            <v>EAST AFRICA [LS]-LIFO EARNINGS, M$</v>
          </cell>
          <cell r="E1256">
            <v>0</v>
          </cell>
          <cell r="F1256">
            <v>0</v>
          </cell>
          <cell r="G1256">
            <v>0</v>
          </cell>
          <cell r="H1256">
            <v>0</v>
          </cell>
          <cell r="I1256">
            <v>0</v>
          </cell>
        </row>
        <row r="1257">
          <cell r="D1257" t="str">
            <v>EAST AFRICA [LS]-OTHER EARNINGS EVENTS, M$</v>
          </cell>
          <cell r="E1257">
            <v>-0.3</v>
          </cell>
          <cell r="F1257">
            <v>-0.1</v>
          </cell>
          <cell r="G1257">
            <v>0</v>
          </cell>
          <cell r="H1257">
            <v>0</v>
          </cell>
          <cell r="I1257">
            <v>0</v>
          </cell>
        </row>
        <row r="1258">
          <cell r="D1258" t="str">
            <v>EAST AFRICA [LS]-SEGMENT EARNINGS ADJUSTMENTS, M$</v>
          </cell>
          <cell r="E1258">
            <v>0</v>
          </cell>
          <cell r="F1258">
            <v>0</v>
          </cell>
          <cell r="G1258">
            <v>0</v>
          </cell>
          <cell r="H1258">
            <v>0</v>
          </cell>
          <cell r="I1258">
            <v>0</v>
          </cell>
        </row>
        <row r="1259">
          <cell r="D1259" t="str">
            <v>EAST AFRICA [LS]-MINORITY SHARE EARNINGS, M$</v>
          </cell>
          <cell r="E1259">
            <v>-1.8</v>
          </cell>
          <cell r="F1259">
            <v>0</v>
          </cell>
          <cell r="G1259">
            <v>0</v>
          </cell>
          <cell r="H1259">
            <v>-0.1</v>
          </cell>
          <cell r="I1259">
            <v>0</v>
          </cell>
        </row>
        <row r="1260">
          <cell r="D1260" t="str">
            <v>EAST AFRICA [LS]-CAPITAL EMPLOYED - AVG, M$</v>
          </cell>
          <cell r="E1260">
            <v>15.159675499999999</v>
          </cell>
          <cell r="F1260">
            <v>0.45</v>
          </cell>
          <cell r="G1260">
            <v>0</v>
          </cell>
          <cell r="H1260">
            <v>2.65</v>
          </cell>
          <cell r="I1260">
            <v>0.05</v>
          </cell>
        </row>
        <row r="1261">
          <cell r="D1261" t="str">
            <v>EAST AFRICA [LS]-CAPITAL EMPLOYED - YE, M$</v>
          </cell>
          <cell r="E1261">
            <v>11.3</v>
          </cell>
          <cell r="F1261">
            <v>0.8</v>
          </cell>
          <cell r="G1261">
            <v>0</v>
          </cell>
          <cell r="H1261">
            <v>3.6</v>
          </cell>
          <cell r="I1261">
            <v>0.1</v>
          </cell>
        </row>
        <row r="1262">
          <cell r="D1262" t="str">
            <v>EAST AFRICA [LS]-CASH &amp; MARKETABLE SEC, M$</v>
          </cell>
          <cell r="E1262">
            <v>1.2</v>
          </cell>
          <cell r="F1262">
            <v>0.1</v>
          </cell>
          <cell r="G1262">
            <v>0</v>
          </cell>
          <cell r="H1262">
            <v>0</v>
          </cell>
          <cell r="I1262">
            <v>0</v>
          </cell>
        </row>
        <row r="1263">
          <cell r="D1263" t="str">
            <v>EAST AFRICA [LS]-DEPRECIATION, M$</v>
          </cell>
          <cell r="E1263">
            <v>0</v>
          </cell>
          <cell r="F1263">
            <v>0</v>
          </cell>
          <cell r="G1263">
            <v>0</v>
          </cell>
          <cell r="H1263">
            <v>0</v>
          </cell>
          <cell r="I1263">
            <v>0</v>
          </cell>
        </row>
        <row r="1264">
          <cell r="D1264" t="str">
            <v>EAST AFRICA [LS]-MEMO: EAFE CHANGE, CAP EMP, M$</v>
          </cell>
          <cell r="E1264">
            <v>0.6</v>
          </cell>
          <cell r="F1264">
            <v>0</v>
          </cell>
          <cell r="G1264">
            <v>0</v>
          </cell>
          <cell r="H1264">
            <v>0.1</v>
          </cell>
          <cell r="I1264">
            <v>-0.1</v>
          </cell>
        </row>
        <row r="1265">
          <cell r="D1265" t="str">
            <v>EAST AFRICA [LS]-OPERATING WORKING CAPITAL, M$</v>
          </cell>
          <cell r="E1265">
            <v>7.9</v>
          </cell>
          <cell r="F1265">
            <v>0.5</v>
          </cell>
          <cell r="G1265">
            <v>0</v>
          </cell>
          <cell r="H1265">
            <v>3.5</v>
          </cell>
          <cell r="I1265">
            <v>0.1</v>
          </cell>
        </row>
        <row r="1266">
          <cell r="D1266" t="str">
            <v>EAST AFRICA [LS]-OTHER CAPITAL EMPLOYED, M$</v>
          </cell>
          <cell r="E1266">
            <v>0.1</v>
          </cell>
          <cell r="F1266">
            <v>0.1</v>
          </cell>
          <cell r="G1266">
            <v>0</v>
          </cell>
          <cell r="H1266">
            <v>0</v>
          </cell>
          <cell r="I1266">
            <v>0</v>
          </cell>
        </row>
        <row r="1267">
          <cell r="D1267" t="str">
            <v>EAST AFRICA [LS]-OTHER OPERATING WORKING CAPITAL, M$</v>
          </cell>
          <cell r="E1267">
            <v>0.9</v>
          </cell>
          <cell r="F1267">
            <v>0</v>
          </cell>
          <cell r="G1267">
            <v>0</v>
          </cell>
          <cell r="H1267">
            <v>0.6</v>
          </cell>
          <cell r="I1267">
            <v>0</v>
          </cell>
        </row>
        <row r="1268">
          <cell r="D1268" t="str">
            <v>EAST AFRICA [LS]-PROP, PLANT, &amp; EQUIP - NET AVG, M$</v>
          </cell>
          <cell r="E1268">
            <v>4.4300649999999999</v>
          </cell>
          <cell r="F1268">
            <v>0.05</v>
          </cell>
          <cell r="G1268">
            <v>0</v>
          </cell>
          <cell r="H1268">
            <v>0.45</v>
          </cell>
          <cell r="I1268">
            <v>0</v>
          </cell>
        </row>
        <row r="1269">
          <cell r="D1269" t="str">
            <v>EAST AFRICA [LS]-PROP, PLANT, &amp; EQUIP - NET YE, M$</v>
          </cell>
          <cell r="E1269">
            <v>2.6</v>
          </cell>
          <cell r="F1269">
            <v>0.1</v>
          </cell>
          <cell r="G1269">
            <v>0</v>
          </cell>
          <cell r="H1269">
            <v>0.4</v>
          </cell>
          <cell r="I1269">
            <v>0</v>
          </cell>
        </row>
        <row r="1270">
          <cell r="D1270" t="str">
            <v>EAST AFRICA [LS]-MINORITY SHARE OF CAP EMP, M$</v>
          </cell>
          <cell r="E1270">
            <v>0.5</v>
          </cell>
          <cell r="F1270">
            <v>0</v>
          </cell>
          <cell r="G1270">
            <v>0</v>
          </cell>
          <cell r="H1270">
            <v>0.3</v>
          </cell>
          <cell r="I1270">
            <v>0</v>
          </cell>
        </row>
        <row r="1271">
          <cell r="D1271" t="str">
            <v>EAST AFRICA [LS]-TOTAL OPEX, NOMINAL, M$</v>
          </cell>
          <cell r="E1271">
            <v>6.2</v>
          </cell>
          <cell r="F1271">
            <v>0.4</v>
          </cell>
          <cell r="G1271">
            <v>0.1</v>
          </cell>
          <cell r="H1271">
            <v>1.2</v>
          </cell>
          <cell r="I1271">
            <v>0.2</v>
          </cell>
        </row>
        <row r="1272">
          <cell r="D1272" t="str">
            <v>EAST AFRICA [LS]-TOTAL OPEX, US$ DENOM, M$</v>
          </cell>
          <cell r="E1272">
            <v>2.5</v>
          </cell>
          <cell r="F1272">
            <v>0.1</v>
          </cell>
          <cell r="G1272">
            <v>0.1</v>
          </cell>
          <cell r="H1272">
            <v>0.4</v>
          </cell>
          <cell r="I1272">
            <v>0</v>
          </cell>
        </row>
        <row r="1273">
          <cell r="D1273" t="str">
            <v>EAST AFRICA [LS]-CASH OPEX, FX-ADJ, M$</v>
          </cell>
          <cell r="E1273">
            <v>8.6534995096436731</v>
          </cell>
          <cell r="F1273">
            <v>0.57952435436417138</v>
          </cell>
          <cell r="G1273">
            <v>0.1</v>
          </cell>
          <cell r="H1273">
            <v>1.6787316116377902</v>
          </cell>
          <cell r="I1273">
            <v>0.31968290290944751</v>
          </cell>
        </row>
        <row r="1274">
          <cell r="D1274" t="str">
            <v>EAST AFRICA [LS]-CASH OPEX, NOMINAL, M$</v>
          </cell>
          <cell r="E1274">
            <v>6.2</v>
          </cell>
          <cell r="F1274">
            <v>0.4</v>
          </cell>
          <cell r="G1274">
            <v>0.1</v>
          </cell>
          <cell r="H1274">
            <v>1.2</v>
          </cell>
          <cell r="I1274">
            <v>0.2</v>
          </cell>
        </row>
        <row r="1275">
          <cell r="D1275" t="str">
            <v>EAST AFRICA [LS]-CASH OPEX, US$ DENOM, M$</v>
          </cell>
          <cell r="E1275">
            <v>2.1</v>
          </cell>
          <cell r="F1275">
            <v>0.1</v>
          </cell>
          <cell r="G1275">
            <v>0.1</v>
          </cell>
          <cell r="H1275">
            <v>0.4</v>
          </cell>
          <cell r="I1275">
            <v>0</v>
          </cell>
        </row>
        <row r="1276">
          <cell r="D1276" t="str">
            <v>EAST AFRICA [LS]-OTHER EARNINGS EVENTS OPEX, US$ DENOM, M$</v>
          </cell>
          <cell r="E1276">
            <v>0.4</v>
          </cell>
          <cell r="F1276">
            <v>0.1</v>
          </cell>
          <cell r="G1276">
            <v>0</v>
          </cell>
          <cell r="H1276">
            <v>0</v>
          </cell>
          <cell r="I1276">
            <v>0</v>
          </cell>
        </row>
        <row r="1277">
          <cell r="D1277" t="str">
            <v>EAST AFRICA [LS]-OTHER EARNINGS EVENTS OPEX, NOMINAL, M$</v>
          </cell>
          <cell r="E1277">
            <v>0.4</v>
          </cell>
          <cell r="F1277">
            <v>0.1</v>
          </cell>
          <cell r="G1277">
            <v>0</v>
          </cell>
          <cell r="H1277">
            <v>0</v>
          </cell>
          <cell r="I1277">
            <v>0</v>
          </cell>
        </row>
        <row r="1278">
          <cell r="D1278" t="str">
            <v>EGYPT-SEGMENT EARNINGS, M$</v>
          </cell>
          <cell r="E1278">
            <v>28.7</v>
          </cell>
          <cell r="F1278">
            <v>1.6</v>
          </cell>
          <cell r="G1278">
            <v>0</v>
          </cell>
          <cell r="H1278">
            <v>-0.1</v>
          </cell>
          <cell r="I1278">
            <v>0</v>
          </cell>
        </row>
        <row r="1279">
          <cell r="D1279" t="str">
            <v>EGYPT-OPERATING EARNINGS, M$</v>
          </cell>
          <cell r="E1279">
            <v>28.7</v>
          </cell>
          <cell r="F1279">
            <v>1.6</v>
          </cell>
          <cell r="G1279">
            <v>0</v>
          </cell>
          <cell r="H1279">
            <v>-0.1</v>
          </cell>
          <cell r="I1279">
            <v>0</v>
          </cell>
        </row>
        <row r="1280">
          <cell r="D1280" t="str">
            <v>EGYPT-LIFO EARNINGS, M$</v>
          </cell>
          <cell r="E1280">
            <v>0</v>
          </cell>
          <cell r="F1280">
            <v>0</v>
          </cell>
          <cell r="G1280">
            <v>0</v>
          </cell>
          <cell r="H1280">
            <v>0</v>
          </cell>
          <cell r="I1280">
            <v>0</v>
          </cell>
        </row>
        <row r="1281">
          <cell r="D1281" t="str">
            <v>EGYPT-OTHER EARNINGS EVENTS, M$</v>
          </cell>
          <cell r="E1281">
            <v>0</v>
          </cell>
          <cell r="F1281">
            <v>0</v>
          </cell>
          <cell r="G1281">
            <v>0</v>
          </cell>
          <cell r="H1281">
            <v>0</v>
          </cell>
          <cell r="I1281">
            <v>0</v>
          </cell>
        </row>
        <row r="1282">
          <cell r="D1282" t="str">
            <v>EGYPT-SEGMENT EARNINGS ADJUSTMENTS, M$</v>
          </cell>
          <cell r="E1282">
            <v>0</v>
          </cell>
          <cell r="F1282">
            <v>0</v>
          </cell>
          <cell r="G1282">
            <v>0</v>
          </cell>
          <cell r="H1282">
            <v>0</v>
          </cell>
          <cell r="I1282">
            <v>0</v>
          </cell>
        </row>
        <row r="1283">
          <cell r="D1283" t="str">
            <v>EGYPT-MINORITY SHARE EARNINGS, M$</v>
          </cell>
          <cell r="E1283">
            <v>0</v>
          </cell>
          <cell r="F1283">
            <v>0</v>
          </cell>
          <cell r="G1283">
            <v>0</v>
          </cell>
          <cell r="H1283">
            <v>0</v>
          </cell>
          <cell r="I1283">
            <v>0</v>
          </cell>
        </row>
        <row r="1284">
          <cell r="D1284" t="str">
            <v>EGYPT-CAPITAL EMPLOYED - AVG, M$</v>
          </cell>
          <cell r="E1284">
            <v>66.623752499999995</v>
          </cell>
          <cell r="F1284">
            <v>3.4</v>
          </cell>
          <cell r="G1284">
            <v>0</v>
          </cell>
          <cell r="H1284">
            <v>1.2</v>
          </cell>
          <cell r="I1284">
            <v>1.3</v>
          </cell>
        </row>
        <row r="1285">
          <cell r="D1285" t="str">
            <v>EGYPT-CAPITAL EMPLOYED - YE, M$</v>
          </cell>
          <cell r="E1285">
            <v>70.8</v>
          </cell>
          <cell r="F1285">
            <v>3.9</v>
          </cell>
          <cell r="G1285">
            <v>0</v>
          </cell>
          <cell r="H1285">
            <v>1.9</v>
          </cell>
          <cell r="I1285">
            <v>1.6</v>
          </cell>
        </row>
        <row r="1286">
          <cell r="D1286" t="str">
            <v>EGYPT-CASH &amp; MARKETABLE SEC, M$</v>
          </cell>
          <cell r="E1286">
            <v>10</v>
          </cell>
          <cell r="F1286">
            <v>0.5</v>
          </cell>
          <cell r="G1286">
            <v>0</v>
          </cell>
          <cell r="H1286">
            <v>0.1</v>
          </cell>
          <cell r="I1286">
            <v>0</v>
          </cell>
        </row>
        <row r="1287">
          <cell r="D1287" t="str">
            <v>EGYPT-DEPRECIATION, M$</v>
          </cell>
          <cell r="E1287">
            <v>2.9</v>
          </cell>
          <cell r="F1287">
            <v>0</v>
          </cell>
          <cell r="G1287">
            <v>0</v>
          </cell>
          <cell r="H1287">
            <v>0.1</v>
          </cell>
          <cell r="I1287">
            <v>0</v>
          </cell>
        </row>
        <row r="1288">
          <cell r="D1288" t="str">
            <v>EGYPT-MEMO: EAFE CHANGE, CAP EMP, M$</v>
          </cell>
          <cell r="E1288">
            <v>-1.8</v>
          </cell>
          <cell r="F1288">
            <v>-0.1</v>
          </cell>
          <cell r="G1288">
            <v>0</v>
          </cell>
          <cell r="H1288">
            <v>-0.1</v>
          </cell>
          <cell r="I1288">
            <v>0.2</v>
          </cell>
        </row>
        <row r="1289">
          <cell r="D1289" t="str">
            <v>EGYPT-OPERATING WORKING CAPITAL, M$</v>
          </cell>
          <cell r="E1289">
            <v>23</v>
          </cell>
          <cell r="F1289">
            <v>1.4</v>
          </cell>
          <cell r="G1289">
            <v>0</v>
          </cell>
          <cell r="H1289">
            <v>0.2</v>
          </cell>
          <cell r="I1289">
            <v>0.3</v>
          </cell>
        </row>
        <row r="1290">
          <cell r="D1290" t="str">
            <v>EGYPT-OTHER CAPITAL EMPLOYED, M$</v>
          </cell>
          <cell r="E1290">
            <v>0.7</v>
          </cell>
          <cell r="F1290">
            <v>0</v>
          </cell>
          <cell r="G1290">
            <v>0</v>
          </cell>
          <cell r="H1290">
            <v>0</v>
          </cell>
          <cell r="I1290">
            <v>0.2</v>
          </cell>
        </row>
        <row r="1291">
          <cell r="D1291" t="str">
            <v>EGYPT-OTHER OPERATING WORKING CAPITAL, M$</v>
          </cell>
          <cell r="E1291">
            <v>9.8000000000000007</v>
          </cell>
          <cell r="F1291">
            <v>0.6</v>
          </cell>
          <cell r="G1291">
            <v>0</v>
          </cell>
          <cell r="H1291">
            <v>0.1</v>
          </cell>
          <cell r="I1291">
            <v>-0.1</v>
          </cell>
        </row>
        <row r="1292">
          <cell r="D1292" t="str">
            <v>EGYPT-PROP, PLANT, &amp; EQUIP - NET AVG, M$</v>
          </cell>
          <cell r="E1292">
            <v>37.546840000000003</v>
          </cell>
          <cell r="F1292">
            <v>1.7</v>
          </cell>
          <cell r="G1292">
            <v>0</v>
          </cell>
          <cell r="H1292">
            <v>1</v>
          </cell>
          <cell r="I1292">
            <v>0.55000000000000004</v>
          </cell>
        </row>
        <row r="1293">
          <cell r="D1293" t="str">
            <v>EGYPT-PROP, PLANT, &amp; EQUIP - NET YE, M$</v>
          </cell>
          <cell r="E1293">
            <v>37.1</v>
          </cell>
          <cell r="F1293">
            <v>2</v>
          </cell>
          <cell r="G1293">
            <v>0</v>
          </cell>
          <cell r="H1293">
            <v>1.6</v>
          </cell>
          <cell r="I1293">
            <v>1.1000000000000001</v>
          </cell>
        </row>
        <row r="1294">
          <cell r="D1294" t="str">
            <v>EGYPT-MINORITY SHARE OF CAP EMP, M$</v>
          </cell>
          <cell r="E1294">
            <v>0</v>
          </cell>
          <cell r="F1294">
            <v>0</v>
          </cell>
          <cell r="G1294">
            <v>0</v>
          </cell>
          <cell r="H1294">
            <v>0</v>
          </cell>
          <cell r="I1294">
            <v>0</v>
          </cell>
        </row>
        <row r="1295">
          <cell r="D1295" t="str">
            <v>EGYPT-TOTAL OPEX, NOMINAL, M$</v>
          </cell>
          <cell r="E1295">
            <v>31.7</v>
          </cell>
          <cell r="F1295">
            <v>2.2000000000000002</v>
          </cell>
          <cell r="G1295">
            <v>0</v>
          </cell>
          <cell r="H1295">
            <v>0</v>
          </cell>
          <cell r="I1295">
            <v>0.5</v>
          </cell>
        </row>
        <row r="1296">
          <cell r="D1296" t="str">
            <v>EGYPT-TOTAL OPEX, US$ DENOM, M$</v>
          </cell>
          <cell r="E1296">
            <v>12.8</v>
          </cell>
          <cell r="F1296">
            <v>0.7</v>
          </cell>
          <cell r="G1296">
            <v>0</v>
          </cell>
          <cell r="H1296">
            <v>0</v>
          </cell>
          <cell r="I1296">
            <v>0.2</v>
          </cell>
        </row>
        <row r="1297">
          <cell r="D1297" t="str">
            <v>EGYPT-CASH OPEX, FX-ADJ, M$</v>
          </cell>
          <cell r="E1297">
            <v>28.479710770559031</v>
          </cell>
          <cell r="F1297">
            <v>2.1700841787178939</v>
          </cell>
          <cell r="G1297">
            <v>0</v>
          </cell>
          <cell r="H1297">
            <v>-9.8640189941722439E-2</v>
          </cell>
          <cell r="I1297">
            <v>0.49456075976688973</v>
          </cell>
        </row>
        <row r="1298">
          <cell r="D1298" t="str">
            <v>EGYPT-CASH OPEX, NOMINAL, M$</v>
          </cell>
          <cell r="E1298">
            <v>28.7</v>
          </cell>
          <cell r="F1298">
            <v>2.2000000000000002</v>
          </cell>
          <cell r="G1298">
            <v>0</v>
          </cell>
          <cell r="H1298">
            <v>-0.1</v>
          </cell>
          <cell r="I1298">
            <v>0.5</v>
          </cell>
        </row>
        <row r="1299">
          <cell r="D1299" t="str">
            <v>EGYPT-CASH OPEX, US$ DENOM, M$</v>
          </cell>
          <cell r="E1299">
            <v>12.5</v>
          </cell>
          <cell r="F1299">
            <v>0</v>
          </cell>
          <cell r="G1299">
            <v>0</v>
          </cell>
          <cell r="H1299">
            <v>0</v>
          </cell>
          <cell r="I1299">
            <v>0.1</v>
          </cell>
        </row>
        <row r="1300">
          <cell r="D1300" t="str">
            <v>EGYPT-OTHER EARNINGS EVENTS OPEX, US$ DENOM, M$</v>
          </cell>
          <cell r="E1300">
            <v>0</v>
          </cell>
          <cell r="F1300">
            <v>0</v>
          </cell>
          <cell r="G1300">
            <v>0</v>
          </cell>
          <cell r="H1300">
            <v>0</v>
          </cell>
          <cell r="I1300">
            <v>0</v>
          </cell>
        </row>
        <row r="1301">
          <cell r="D1301" t="str">
            <v>EGYPT-OTHER EARNINGS EVENTS OPEX, NOMINAL, M$</v>
          </cell>
          <cell r="E1301">
            <v>0</v>
          </cell>
          <cell r="F1301">
            <v>0</v>
          </cell>
          <cell r="G1301">
            <v>0</v>
          </cell>
          <cell r="H1301">
            <v>0</v>
          </cell>
          <cell r="I1301">
            <v>0</v>
          </cell>
        </row>
        <row r="1302">
          <cell r="D1302" t="str">
            <v>MASI-SEGMENT EARNINGS, M$</v>
          </cell>
          <cell r="E1302">
            <v>9.9</v>
          </cell>
          <cell r="F1302">
            <v>1.8</v>
          </cell>
          <cell r="G1302">
            <v>0.1</v>
          </cell>
          <cell r="H1302">
            <v>1.4</v>
          </cell>
          <cell r="I1302">
            <v>-0.1</v>
          </cell>
        </row>
        <row r="1303">
          <cell r="D1303" t="str">
            <v>MASI-OPERATING EARNINGS, M$</v>
          </cell>
          <cell r="E1303">
            <v>9.9</v>
          </cell>
          <cell r="F1303">
            <v>1.8</v>
          </cell>
          <cell r="G1303">
            <v>0.1</v>
          </cell>
          <cell r="H1303">
            <v>1.4</v>
          </cell>
          <cell r="I1303">
            <v>-0.1</v>
          </cell>
        </row>
        <row r="1304">
          <cell r="D1304" t="str">
            <v>MASI-LIFO EARNINGS, M$</v>
          </cell>
          <cell r="E1304">
            <v>0</v>
          </cell>
          <cell r="F1304">
            <v>0</v>
          </cell>
          <cell r="G1304">
            <v>0</v>
          </cell>
          <cell r="H1304">
            <v>0</v>
          </cell>
          <cell r="I1304">
            <v>0</v>
          </cell>
        </row>
        <row r="1305">
          <cell r="D1305" t="str">
            <v>MASI-OTHER EARNINGS EVENTS, M$</v>
          </cell>
          <cell r="E1305">
            <v>0</v>
          </cell>
          <cell r="F1305">
            <v>0</v>
          </cell>
          <cell r="G1305">
            <v>0</v>
          </cell>
          <cell r="H1305">
            <v>0</v>
          </cell>
          <cell r="I1305">
            <v>0</v>
          </cell>
        </row>
        <row r="1306">
          <cell r="D1306" t="str">
            <v>MASI-SEGMENT EARNINGS ADJUSTMENTS, M$</v>
          </cell>
          <cell r="E1306">
            <v>0</v>
          </cell>
          <cell r="F1306">
            <v>0</v>
          </cell>
          <cell r="G1306">
            <v>0</v>
          </cell>
          <cell r="H1306">
            <v>0</v>
          </cell>
          <cell r="I1306">
            <v>0</v>
          </cell>
        </row>
        <row r="1307">
          <cell r="D1307" t="str">
            <v>MASI-MINORITY SHARE EARNINGS, M$</v>
          </cell>
          <cell r="E1307">
            <v>0</v>
          </cell>
          <cell r="F1307">
            <v>0</v>
          </cell>
          <cell r="G1307">
            <v>0</v>
          </cell>
          <cell r="H1307">
            <v>0</v>
          </cell>
          <cell r="I1307">
            <v>0</v>
          </cell>
        </row>
        <row r="1308">
          <cell r="D1308" t="str">
            <v>MASI-CAPITAL EMPLOYED - AVG, M$</v>
          </cell>
          <cell r="E1308">
            <v>6.7106419999999991</v>
          </cell>
          <cell r="F1308">
            <v>0.65</v>
          </cell>
          <cell r="G1308">
            <v>0.15</v>
          </cell>
          <cell r="H1308">
            <v>2.7</v>
          </cell>
          <cell r="I1308">
            <v>-0.4</v>
          </cell>
        </row>
        <row r="1309">
          <cell r="D1309" t="str">
            <v>MASI-CAPITAL EMPLOYED - YE, M$</v>
          </cell>
          <cell r="E1309">
            <v>4.5</v>
          </cell>
          <cell r="F1309">
            <v>1</v>
          </cell>
          <cell r="G1309">
            <v>0.2</v>
          </cell>
          <cell r="H1309">
            <v>4</v>
          </cell>
          <cell r="I1309">
            <v>0.1</v>
          </cell>
        </row>
        <row r="1310">
          <cell r="D1310" t="str">
            <v>MASI-CASH &amp; MARKETABLE SEC, M$</v>
          </cell>
          <cell r="E1310">
            <v>1.1000000000000001</v>
          </cell>
          <cell r="F1310">
            <v>0</v>
          </cell>
          <cell r="G1310">
            <v>0</v>
          </cell>
          <cell r="H1310">
            <v>0</v>
          </cell>
          <cell r="I1310">
            <v>0</v>
          </cell>
        </row>
        <row r="1311">
          <cell r="D1311" t="str">
            <v>MASI-DEPRECIATION, M$</v>
          </cell>
          <cell r="E1311">
            <v>0</v>
          </cell>
          <cell r="F1311">
            <v>0</v>
          </cell>
          <cell r="G1311">
            <v>0</v>
          </cell>
          <cell r="H1311">
            <v>0</v>
          </cell>
          <cell r="I1311">
            <v>0</v>
          </cell>
        </row>
        <row r="1312">
          <cell r="D1312" t="str">
            <v>MASI-MEMO: EAFE CHANGE, CAP EMP, M$</v>
          </cell>
          <cell r="E1312">
            <v>0</v>
          </cell>
          <cell r="F1312">
            <v>0</v>
          </cell>
          <cell r="G1312">
            <v>0</v>
          </cell>
          <cell r="H1312">
            <v>0</v>
          </cell>
          <cell r="I1312">
            <v>0</v>
          </cell>
        </row>
        <row r="1313">
          <cell r="D1313" t="str">
            <v>MASI-OPERATING WORKING CAPITAL, M$</v>
          </cell>
          <cell r="E1313">
            <v>3.4</v>
          </cell>
          <cell r="F1313">
            <v>1</v>
          </cell>
          <cell r="G1313">
            <v>0.2</v>
          </cell>
          <cell r="H1313">
            <v>4</v>
          </cell>
          <cell r="I1313">
            <v>0.1</v>
          </cell>
        </row>
        <row r="1314">
          <cell r="D1314" t="str">
            <v>MASI-OTHER CAPITAL EMPLOYED, M$</v>
          </cell>
          <cell r="E1314">
            <v>0</v>
          </cell>
          <cell r="F1314">
            <v>0</v>
          </cell>
          <cell r="G1314">
            <v>0</v>
          </cell>
          <cell r="H1314">
            <v>0</v>
          </cell>
          <cell r="I1314">
            <v>0</v>
          </cell>
        </row>
        <row r="1315">
          <cell r="D1315" t="str">
            <v>MASI-OTHER OPERATING WORKING CAPITAL, M$</v>
          </cell>
          <cell r="E1315">
            <v>3.4</v>
          </cell>
          <cell r="F1315">
            <v>0.8</v>
          </cell>
          <cell r="G1315">
            <v>0.2</v>
          </cell>
          <cell r="H1315">
            <v>4</v>
          </cell>
          <cell r="I1315">
            <v>0.1</v>
          </cell>
        </row>
        <row r="1316">
          <cell r="D1316" t="str">
            <v>MASI-PROP, PLANT, &amp; EQUIP - NET AVG, M$</v>
          </cell>
          <cell r="E1316">
            <v>0</v>
          </cell>
          <cell r="F1316">
            <v>0</v>
          </cell>
          <cell r="G1316">
            <v>0</v>
          </cell>
          <cell r="H1316">
            <v>0</v>
          </cell>
          <cell r="I1316">
            <v>0</v>
          </cell>
        </row>
        <row r="1317">
          <cell r="D1317" t="str">
            <v>MASI-PROP, PLANT, &amp; EQUIP - NET YE, M$</v>
          </cell>
          <cell r="E1317">
            <v>0</v>
          </cell>
          <cell r="F1317">
            <v>0</v>
          </cell>
          <cell r="G1317">
            <v>0</v>
          </cell>
          <cell r="H1317">
            <v>0</v>
          </cell>
          <cell r="I1317">
            <v>0</v>
          </cell>
        </row>
        <row r="1318">
          <cell r="D1318" t="str">
            <v>MASI-MINORITY SHARE OF CAP EMP, M$</v>
          </cell>
          <cell r="E1318">
            <v>0</v>
          </cell>
          <cell r="F1318">
            <v>0</v>
          </cell>
          <cell r="G1318">
            <v>0</v>
          </cell>
          <cell r="H1318">
            <v>0</v>
          </cell>
          <cell r="I1318">
            <v>0</v>
          </cell>
        </row>
        <row r="1319">
          <cell r="D1319" t="str">
            <v>MASI-TOTAL OPEX, NOMINAL, M$</v>
          </cell>
          <cell r="E1319">
            <v>1.8</v>
          </cell>
          <cell r="F1319">
            <v>0.2</v>
          </cell>
          <cell r="G1319">
            <v>0.1</v>
          </cell>
          <cell r="H1319">
            <v>0.8</v>
          </cell>
          <cell r="I1319">
            <v>0.1</v>
          </cell>
        </row>
        <row r="1320">
          <cell r="D1320" t="str">
            <v>MASI-TOTAL OPEX, US$ DENOM, M$</v>
          </cell>
          <cell r="E1320">
            <v>1.8</v>
          </cell>
          <cell r="F1320">
            <v>0.2</v>
          </cell>
          <cell r="G1320">
            <v>0.1</v>
          </cell>
          <cell r="H1320">
            <v>0.8</v>
          </cell>
          <cell r="I1320">
            <v>0.1</v>
          </cell>
        </row>
        <row r="1321">
          <cell r="D1321" t="str">
            <v>MASI-CASH OPEX, FX-ADJ, M$</v>
          </cell>
          <cell r="E1321">
            <v>1.8</v>
          </cell>
          <cell r="F1321">
            <v>0.2</v>
          </cell>
          <cell r="G1321">
            <v>0.1</v>
          </cell>
          <cell r="H1321">
            <v>0.8</v>
          </cell>
          <cell r="I1321">
            <v>0.1</v>
          </cell>
        </row>
        <row r="1322">
          <cell r="D1322" t="str">
            <v>MASI-CASH OPEX, NOMINAL, M$</v>
          </cell>
          <cell r="E1322">
            <v>1.8</v>
          </cell>
          <cell r="F1322">
            <v>0.2</v>
          </cell>
          <cell r="G1322">
            <v>0.1</v>
          </cell>
          <cell r="H1322">
            <v>0.8</v>
          </cell>
          <cell r="I1322">
            <v>0.1</v>
          </cell>
        </row>
        <row r="1323">
          <cell r="D1323" t="str">
            <v>MASI-CASH OPEX, US$ DENOM, M$</v>
          </cell>
          <cell r="E1323">
            <v>0</v>
          </cell>
          <cell r="F1323">
            <v>0</v>
          </cell>
          <cell r="G1323">
            <v>0</v>
          </cell>
          <cell r="H1323">
            <v>0</v>
          </cell>
          <cell r="I1323">
            <v>0</v>
          </cell>
        </row>
        <row r="1324">
          <cell r="D1324" t="str">
            <v>MASI-OTHER EARNINGS EVENTS OPEX, US$ DENOM, M$</v>
          </cell>
          <cell r="E1324">
            <v>0</v>
          </cell>
          <cell r="F1324">
            <v>0</v>
          </cell>
          <cell r="G1324">
            <v>0</v>
          </cell>
          <cell r="H1324">
            <v>0</v>
          </cell>
          <cell r="I1324">
            <v>0</v>
          </cell>
        </row>
        <row r="1325">
          <cell r="D1325" t="str">
            <v>MASI-OTHER EARNINGS EVENTS OPEX, NOMINAL, M$</v>
          </cell>
          <cell r="E1325">
            <v>0</v>
          </cell>
          <cell r="F1325">
            <v>0</v>
          </cell>
          <cell r="G1325">
            <v>0</v>
          </cell>
          <cell r="H1325">
            <v>0</v>
          </cell>
          <cell r="I1325">
            <v>0</v>
          </cell>
        </row>
        <row r="1326">
          <cell r="D1326" t="str">
            <v>MIDDLE EAST [LS]-SEGMENT EARNINGS, M$</v>
          </cell>
          <cell r="E1326">
            <v>3.3</v>
          </cell>
          <cell r="F1326">
            <v>4.4000000000000004</v>
          </cell>
          <cell r="G1326">
            <v>0</v>
          </cell>
          <cell r="H1326">
            <v>0</v>
          </cell>
          <cell r="I1326">
            <v>0</v>
          </cell>
        </row>
        <row r="1327">
          <cell r="D1327" t="str">
            <v>MIDDLE EAST [LS]-OPERATING EARNINGS, M$</v>
          </cell>
          <cell r="E1327">
            <v>4.7</v>
          </cell>
          <cell r="F1327">
            <v>4.4000000000000004</v>
          </cell>
          <cell r="G1327">
            <v>0</v>
          </cell>
          <cell r="H1327">
            <v>0</v>
          </cell>
          <cell r="I1327">
            <v>0</v>
          </cell>
        </row>
        <row r="1328">
          <cell r="D1328" t="str">
            <v>MIDDLE EAST [LS]-LIFO EARNINGS, M$</v>
          </cell>
          <cell r="E1328">
            <v>0</v>
          </cell>
          <cell r="F1328">
            <v>0</v>
          </cell>
          <cell r="G1328">
            <v>0</v>
          </cell>
          <cell r="H1328">
            <v>0</v>
          </cell>
          <cell r="I1328">
            <v>0</v>
          </cell>
        </row>
        <row r="1329">
          <cell r="D1329" t="str">
            <v>MIDDLE EAST [LS]-OTHER EARNINGS EVENTS, M$</v>
          </cell>
          <cell r="E1329">
            <v>-1.4</v>
          </cell>
          <cell r="F1329">
            <v>0</v>
          </cell>
          <cell r="G1329">
            <v>0</v>
          </cell>
          <cell r="H1329">
            <v>0</v>
          </cell>
          <cell r="I1329">
            <v>0</v>
          </cell>
        </row>
        <row r="1330">
          <cell r="D1330" t="str">
            <v>MIDDLE EAST [LS]-SEGMENT EARNINGS ADJUSTMENTS, M$</v>
          </cell>
          <cell r="E1330">
            <v>0</v>
          </cell>
          <cell r="F1330">
            <v>0</v>
          </cell>
          <cell r="G1330">
            <v>0</v>
          </cell>
          <cell r="H1330">
            <v>0</v>
          </cell>
          <cell r="I1330">
            <v>0</v>
          </cell>
        </row>
        <row r="1331">
          <cell r="D1331" t="str">
            <v>MIDDLE EAST [LS]-MINORITY SHARE EARNINGS, M$</v>
          </cell>
          <cell r="E1331">
            <v>0</v>
          </cell>
          <cell r="F1331">
            <v>0</v>
          </cell>
          <cell r="G1331">
            <v>0</v>
          </cell>
          <cell r="H1331">
            <v>0</v>
          </cell>
          <cell r="I1331">
            <v>0</v>
          </cell>
        </row>
        <row r="1332">
          <cell r="D1332" t="str">
            <v>MIDDLE EAST [LS]-CAPITAL EMPLOYED - AVG, M$</v>
          </cell>
          <cell r="E1332">
            <v>33.156729999999996</v>
          </cell>
          <cell r="F1332">
            <v>5.0999999999999996</v>
          </cell>
          <cell r="G1332">
            <v>0</v>
          </cell>
          <cell r="H1332">
            <v>0</v>
          </cell>
          <cell r="I1332">
            <v>0</v>
          </cell>
        </row>
        <row r="1333">
          <cell r="D1333" t="str">
            <v>MIDDLE EAST [LS]-CAPITAL EMPLOYED - YE, M$</v>
          </cell>
          <cell r="E1333">
            <v>31.6</v>
          </cell>
          <cell r="F1333">
            <v>5.3</v>
          </cell>
          <cell r="G1333">
            <v>0</v>
          </cell>
          <cell r="H1333">
            <v>0</v>
          </cell>
          <cell r="I1333">
            <v>0</v>
          </cell>
        </row>
        <row r="1334">
          <cell r="D1334" t="str">
            <v>MIDDLE EAST [LS]-CASH &amp; MARKETABLE SEC, M$</v>
          </cell>
          <cell r="E1334">
            <v>0.2</v>
          </cell>
          <cell r="F1334">
            <v>0.2</v>
          </cell>
          <cell r="G1334">
            <v>0</v>
          </cell>
          <cell r="H1334">
            <v>0</v>
          </cell>
          <cell r="I1334">
            <v>0</v>
          </cell>
        </row>
        <row r="1335">
          <cell r="D1335" t="str">
            <v>MIDDLE EAST [LS]-DEPRECIATION, M$</v>
          </cell>
          <cell r="E1335">
            <v>2.9</v>
          </cell>
          <cell r="F1335">
            <v>0.1</v>
          </cell>
          <cell r="G1335">
            <v>0</v>
          </cell>
          <cell r="H1335">
            <v>0</v>
          </cell>
          <cell r="I1335">
            <v>0</v>
          </cell>
        </row>
        <row r="1336">
          <cell r="D1336" t="str">
            <v>MIDDLE EAST [LS]-MEMO: EAFE CHANGE, CAP EMP, M$</v>
          </cell>
          <cell r="E1336">
            <v>0</v>
          </cell>
          <cell r="F1336">
            <v>0</v>
          </cell>
          <cell r="G1336">
            <v>0</v>
          </cell>
          <cell r="H1336">
            <v>0</v>
          </cell>
          <cell r="I1336">
            <v>0</v>
          </cell>
        </row>
        <row r="1337">
          <cell r="D1337" t="str">
            <v>MIDDLE EAST [LS]-OPERATING WORKING CAPITAL, M$</v>
          </cell>
          <cell r="E1337">
            <v>3.7</v>
          </cell>
          <cell r="F1337">
            <v>4.7</v>
          </cell>
          <cell r="G1337">
            <v>0</v>
          </cell>
          <cell r="H1337">
            <v>0</v>
          </cell>
          <cell r="I1337">
            <v>0</v>
          </cell>
        </row>
        <row r="1338">
          <cell r="D1338" t="str">
            <v>MIDDLE EAST [LS]-OTHER CAPITAL EMPLOYED, M$</v>
          </cell>
          <cell r="E1338">
            <v>27.3</v>
          </cell>
          <cell r="F1338">
            <v>0.3</v>
          </cell>
          <cell r="G1338">
            <v>0</v>
          </cell>
          <cell r="H1338">
            <v>0</v>
          </cell>
          <cell r="I1338">
            <v>0</v>
          </cell>
        </row>
        <row r="1339">
          <cell r="D1339" t="str">
            <v>MIDDLE EAST [LS]-OTHER OPERATING WORKING CAPITAL, M$</v>
          </cell>
          <cell r="E1339">
            <v>2.9</v>
          </cell>
          <cell r="F1339">
            <v>0.9</v>
          </cell>
          <cell r="G1339">
            <v>0</v>
          </cell>
          <cell r="H1339">
            <v>0</v>
          </cell>
          <cell r="I1339">
            <v>0</v>
          </cell>
        </row>
        <row r="1340">
          <cell r="D1340" t="str">
            <v>MIDDLE EAST [LS]-PROP, PLANT, &amp; EQUIP - NET AVG, M$</v>
          </cell>
          <cell r="E1340">
            <v>0.45943000000000001</v>
          </cell>
          <cell r="F1340">
            <v>0.1</v>
          </cell>
          <cell r="G1340">
            <v>0</v>
          </cell>
          <cell r="H1340">
            <v>0</v>
          </cell>
          <cell r="I1340">
            <v>0</v>
          </cell>
        </row>
        <row r="1341">
          <cell r="D1341" t="str">
            <v>MIDDLE EAST [LS]-PROP, PLANT, &amp; EQUIP - NET YE, M$</v>
          </cell>
          <cell r="E1341">
            <v>0.4</v>
          </cell>
          <cell r="F1341">
            <v>0.1</v>
          </cell>
          <cell r="G1341">
            <v>0</v>
          </cell>
          <cell r="H1341">
            <v>0</v>
          </cell>
          <cell r="I1341">
            <v>0</v>
          </cell>
        </row>
        <row r="1342">
          <cell r="D1342" t="str">
            <v>MIDDLE EAST [LS]-MINORITY SHARE OF CAP EMP, M$</v>
          </cell>
          <cell r="E1342">
            <v>0</v>
          </cell>
          <cell r="F1342">
            <v>0</v>
          </cell>
          <cell r="G1342">
            <v>0</v>
          </cell>
          <cell r="H1342">
            <v>0</v>
          </cell>
          <cell r="I1342">
            <v>0</v>
          </cell>
        </row>
        <row r="1343">
          <cell r="D1343" t="str">
            <v>MIDDLE EAST [LS]-TOTAL OPEX, NOMINAL, M$</v>
          </cell>
          <cell r="E1343">
            <v>9.9</v>
          </cell>
          <cell r="F1343">
            <v>1.7</v>
          </cell>
          <cell r="G1343">
            <v>0</v>
          </cell>
          <cell r="H1343">
            <v>0</v>
          </cell>
          <cell r="I1343">
            <v>0</v>
          </cell>
        </row>
        <row r="1344">
          <cell r="D1344" t="str">
            <v>MIDDLE EAST [LS]-TOTAL OPEX, US$ DENOM, M$</v>
          </cell>
          <cell r="E1344">
            <v>9.9</v>
          </cell>
          <cell r="F1344">
            <v>1.7</v>
          </cell>
          <cell r="G1344">
            <v>0</v>
          </cell>
          <cell r="H1344">
            <v>0</v>
          </cell>
          <cell r="I1344">
            <v>0</v>
          </cell>
        </row>
        <row r="1345">
          <cell r="D1345" t="str">
            <v>MIDDLE EAST [LS]-CASH OPEX, FX-ADJ, M$</v>
          </cell>
          <cell r="E1345">
            <v>0.5</v>
          </cell>
          <cell r="F1345">
            <v>1.6</v>
          </cell>
          <cell r="G1345">
            <v>0</v>
          </cell>
          <cell r="H1345">
            <v>0</v>
          </cell>
          <cell r="I1345">
            <v>0</v>
          </cell>
        </row>
        <row r="1346">
          <cell r="D1346" t="str">
            <v>MIDDLE EAST [LS]-CASH OPEX, NOMINAL, M$</v>
          </cell>
          <cell r="E1346">
            <v>0.5</v>
          </cell>
          <cell r="F1346">
            <v>1.6</v>
          </cell>
          <cell r="G1346">
            <v>0</v>
          </cell>
          <cell r="H1346">
            <v>0</v>
          </cell>
          <cell r="I1346">
            <v>0</v>
          </cell>
        </row>
        <row r="1347">
          <cell r="D1347" t="str">
            <v>MIDDLE EAST [LS]-CASH OPEX, US$ DENOM, M$</v>
          </cell>
          <cell r="E1347">
            <v>0.5</v>
          </cell>
          <cell r="F1347">
            <v>1.6</v>
          </cell>
          <cell r="G1347">
            <v>0</v>
          </cell>
          <cell r="H1347">
            <v>0</v>
          </cell>
          <cell r="I1347">
            <v>0</v>
          </cell>
        </row>
        <row r="1348">
          <cell r="D1348" t="str">
            <v>MIDDLE EAST [LS]-OTHER EARNINGS EVENTS OPEX, US$ DENOM, M$</v>
          </cell>
          <cell r="E1348">
            <v>0</v>
          </cell>
          <cell r="F1348">
            <v>0</v>
          </cell>
          <cell r="G1348">
            <v>0</v>
          </cell>
          <cell r="H1348">
            <v>0</v>
          </cell>
          <cell r="I1348">
            <v>0</v>
          </cell>
        </row>
        <row r="1349">
          <cell r="D1349" t="str">
            <v>MIDDLE EAST [LS]-OTHER EARNINGS EVENTS OPEX, NOMINAL, M$</v>
          </cell>
          <cell r="E1349">
            <v>0</v>
          </cell>
          <cell r="F1349">
            <v>0</v>
          </cell>
          <cell r="G1349">
            <v>0</v>
          </cell>
          <cell r="H1349">
            <v>0</v>
          </cell>
          <cell r="I1349">
            <v>0</v>
          </cell>
        </row>
        <row r="1350">
          <cell r="D1350" t="str">
            <v>MOROCCO-SEGMENT EARNINGS, M$</v>
          </cell>
          <cell r="E1350">
            <v>-0.5</v>
          </cell>
          <cell r="F1350">
            <v>0.1</v>
          </cell>
          <cell r="G1350">
            <v>0</v>
          </cell>
          <cell r="H1350">
            <v>0</v>
          </cell>
          <cell r="I1350">
            <v>0</v>
          </cell>
        </row>
        <row r="1351">
          <cell r="D1351" t="str">
            <v>MOROCCO-OPERATING EARNINGS, M$</v>
          </cell>
          <cell r="E1351">
            <v>-0.3</v>
          </cell>
          <cell r="F1351">
            <v>0.1</v>
          </cell>
          <cell r="G1351">
            <v>0</v>
          </cell>
          <cell r="H1351">
            <v>0</v>
          </cell>
          <cell r="I1351">
            <v>0</v>
          </cell>
        </row>
        <row r="1352">
          <cell r="D1352" t="str">
            <v>MOROCCO-LIFO EARNINGS, M$</v>
          </cell>
          <cell r="E1352">
            <v>0</v>
          </cell>
          <cell r="F1352">
            <v>0</v>
          </cell>
          <cell r="G1352">
            <v>0</v>
          </cell>
          <cell r="H1352">
            <v>0</v>
          </cell>
          <cell r="I1352">
            <v>0</v>
          </cell>
        </row>
        <row r="1353">
          <cell r="D1353" t="str">
            <v>MOROCCO-OTHER EARNINGS EVENTS, M$</v>
          </cell>
          <cell r="E1353">
            <v>-0.2</v>
          </cell>
          <cell r="F1353">
            <v>0</v>
          </cell>
          <cell r="G1353">
            <v>0</v>
          </cell>
          <cell r="H1353">
            <v>0</v>
          </cell>
          <cell r="I1353">
            <v>0</v>
          </cell>
        </row>
        <row r="1354">
          <cell r="D1354" t="str">
            <v>MOROCCO-SEGMENT EARNINGS ADJUSTMENTS, M$</v>
          </cell>
          <cell r="E1354">
            <v>0</v>
          </cell>
          <cell r="F1354">
            <v>0</v>
          </cell>
          <cell r="G1354">
            <v>0</v>
          </cell>
          <cell r="H1354">
            <v>0</v>
          </cell>
          <cell r="I1354">
            <v>0</v>
          </cell>
        </row>
        <row r="1355">
          <cell r="D1355" t="str">
            <v>MOROCCO-MINORITY SHARE EARNINGS, M$</v>
          </cell>
          <cell r="E1355">
            <v>0</v>
          </cell>
          <cell r="F1355">
            <v>0</v>
          </cell>
          <cell r="G1355">
            <v>0</v>
          </cell>
          <cell r="H1355">
            <v>0</v>
          </cell>
          <cell r="I1355">
            <v>0</v>
          </cell>
        </row>
        <row r="1356">
          <cell r="D1356" t="str">
            <v>MOROCCO-CAPITAL EMPLOYED - AVG, M$</v>
          </cell>
          <cell r="E1356">
            <v>5.2473650000000003</v>
          </cell>
          <cell r="F1356">
            <v>0.16350000000000001</v>
          </cell>
          <cell r="G1356">
            <v>0</v>
          </cell>
          <cell r="H1356">
            <v>0</v>
          </cell>
          <cell r="I1356">
            <v>0</v>
          </cell>
        </row>
        <row r="1357">
          <cell r="D1357" t="str">
            <v>MOROCCO-CAPITAL EMPLOYED - YE, M$</v>
          </cell>
          <cell r="E1357">
            <v>4</v>
          </cell>
          <cell r="F1357">
            <v>0.2</v>
          </cell>
          <cell r="G1357">
            <v>0</v>
          </cell>
          <cell r="H1357">
            <v>0</v>
          </cell>
          <cell r="I1357">
            <v>0</v>
          </cell>
        </row>
        <row r="1358">
          <cell r="D1358" t="str">
            <v>MOROCCO-CASH &amp; MARKETABLE SEC, M$</v>
          </cell>
          <cell r="E1358">
            <v>0</v>
          </cell>
          <cell r="F1358">
            <v>0</v>
          </cell>
          <cell r="G1358">
            <v>0</v>
          </cell>
          <cell r="H1358">
            <v>0</v>
          </cell>
          <cell r="I1358">
            <v>0</v>
          </cell>
        </row>
        <row r="1359">
          <cell r="D1359" t="str">
            <v>MOROCCO-DEPRECIATION, M$</v>
          </cell>
          <cell r="E1359">
            <v>0.1</v>
          </cell>
          <cell r="F1359">
            <v>0</v>
          </cell>
          <cell r="G1359">
            <v>0</v>
          </cell>
          <cell r="H1359">
            <v>0</v>
          </cell>
          <cell r="I1359">
            <v>0</v>
          </cell>
        </row>
        <row r="1360">
          <cell r="D1360" t="str">
            <v>MOROCCO-MEMO: EAFE CHANGE, CAP EMP, M$</v>
          </cell>
          <cell r="E1360">
            <v>0.8</v>
          </cell>
          <cell r="F1360">
            <v>0</v>
          </cell>
          <cell r="G1360">
            <v>0</v>
          </cell>
          <cell r="H1360">
            <v>0</v>
          </cell>
          <cell r="I1360">
            <v>0</v>
          </cell>
        </row>
        <row r="1361">
          <cell r="D1361" t="str">
            <v>MOROCCO-OPERATING WORKING CAPITAL, M$</v>
          </cell>
          <cell r="E1361">
            <v>1.5</v>
          </cell>
          <cell r="F1361">
            <v>0.2</v>
          </cell>
          <cell r="G1361">
            <v>0</v>
          </cell>
          <cell r="H1361">
            <v>0</v>
          </cell>
          <cell r="I1361">
            <v>0</v>
          </cell>
        </row>
        <row r="1362">
          <cell r="D1362" t="str">
            <v>MOROCCO-OTHER CAPITAL EMPLOYED, M$</v>
          </cell>
          <cell r="E1362">
            <v>0.6</v>
          </cell>
          <cell r="F1362">
            <v>0</v>
          </cell>
          <cell r="G1362">
            <v>0</v>
          </cell>
          <cell r="H1362">
            <v>0</v>
          </cell>
          <cell r="I1362">
            <v>0</v>
          </cell>
        </row>
        <row r="1363">
          <cell r="D1363" t="str">
            <v>MOROCCO-OTHER OPERATING WORKING CAPITAL, M$</v>
          </cell>
          <cell r="E1363">
            <v>-2.4</v>
          </cell>
          <cell r="F1363">
            <v>0</v>
          </cell>
          <cell r="G1363">
            <v>0</v>
          </cell>
          <cell r="H1363">
            <v>0</v>
          </cell>
          <cell r="I1363">
            <v>0</v>
          </cell>
        </row>
        <row r="1364">
          <cell r="D1364" t="str">
            <v>MOROCCO-PROP, PLANT, &amp; EQUIP - NET AVG, M$</v>
          </cell>
          <cell r="E1364">
            <v>2.6712949999999998</v>
          </cell>
          <cell r="F1364">
            <v>0</v>
          </cell>
          <cell r="G1364">
            <v>0</v>
          </cell>
          <cell r="H1364">
            <v>0</v>
          </cell>
          <cell r="I1364">
            <v>0</v>
          </cell>
        </row>
        <row r="1365">
          <cell r="D1365" t="str">
            <v>MOROCCO-PROP, PLANT, &amp; EQUIP - NET YE, M$</v>
          </cell>
          <cell r="E1365">
            <v>1.9</v>
          </cell>
          <cell r="F1365">
            <v>0</v>
          </cell>
          <cell r="G1365">
            <v>0</v>
          </cell>
          <cell r="H1365">
            <v>0</v>
          </cell>
          <cell r="I1365">
            <v>0</v>
          </cell>
        </row>
        <row r="1366">
          <cell r="D1366" t="str">
            <v>MOROCCO-MINORITY SHARE OF CAP EMP, M$</v>
          </cell>
          <cell r="E1366">
            <v>0</v>
          </cell>
          <cell r="F1366">
            <v>0</v>
          </cell>
          <cell r="G1366">
            <v>0</v>
          </cell>
          <cell r="H1366">
            <v>0</v>
          </cell>
          <cell r="I1366">
            <v>0</v>
          </cell>
        </row>
        <row r="1367">
          <cell r="D1367" t="str">
            <v>MOROCCO-TOTAL OPEX, NOMINAL, M$</v>
          </cell>
          <cell r="E1367">
            <v>4.9000000000000004</v>
          </cell>
          <cell r="F1367">
            <v>0.2</v>
          </cell>
          <cell r="G1367">
            <v>0</v>
          </cell>
          <cell r="H1367">
            <v>0</v>
          </cell>
          <cell r="I1367">
            <v>0</v>
          </cell>
        </row>
        <row r="1368">
          <cell r="D1368" t="str">
            <v>MOROCCO-TOTAL OPEX, US$ DENOM, M$</v>
          </cell>
          <cell r="E1368">
            <v>1</v>
          </cell>
          <cell r="F1368">
            <v>0.1</v>
          </cell>
          <cell r="G1368">
            <v>0</v>
          </cell>
          <cell r="H1368">
            <v>0</v>
          </cell>
          <cell r="I1368">
            <v>0</v>
          </cell>
        </row>
        <row r="1369">
          <cell r="D1369" t="str">
            <v>MOROCCO-CASH OPEX, FX-ADJ, M$</v>
          </cell>
          <cell r="E1369">
            <v>4.4502624671916013</v>
          </cell>
          <cell r="F1369">
            <v>0.19103237095363079</v>
          </cell>
          <cell r="G1369">
            <v>0</v>
          </cell>
          <cell r="H1369">
            <v>0</v>
          </cell>
          <cell r="I1369">
            <v>0</v>
          </cell>
        </row>
        <row r="1370">
          <cell r="D1370" t="str">
            <v>MOROCCO-CASH OPEX, NOMINAL, M$</v>
          </cell>
          <cell r="E1370">
            <v>4.8</v>
          </cell>
          <cell r="F1370">
            <v>0.2</v>
          </cell>
          <cell r="G1370">
            <v>0</v>
          </cell>
          <cell r="H1370">
            <v>0</v>
          </cell>
          <cell r="I1370">
            <v>0</v>
          </cell>
        </row>
        <row r="1371">
          <cell r="D1371" t="str">
            <v>MOROCCO-CASH OPEX, US$ DENOM, M$</v>
          </cell>
          <cell r="E1371">
            <v>0.9</v>
          </cell>
          <cell r="F1371">
            <v>0.1</v>
          </cell>
          <cell r="G1371">
            <v>0</v>
          </cell>
          <cell r="H1371">
            <v>0</v>
          </cell>
          <cell r="I1371">
            <v>0</v>
          </cell>
        </row>
        <row r="1372">
          <cell r="D1372" t="str">
            <v>MOROCCO-OTHER EARNINGS EVENTS OPEX, US$ DENOM, M$</v>
          </cell>
          <cell r="E1372">
            <v>0</v>
          </cell>
          <cell r="F1372">
            <v>0</v>
          </cell>
          <cell r="G1372">
            <v>0</v>
          </cell>
          <cell r="H1372">
            <v>0</v>
          </cell>
          <cell r="I1372">
            <v>0</v>
          </cell>
        </row>
        <row r="1373">
          <cell r="D1373" t="str">
            <v>MOROCCO-OTHER EARNINGS EVENTS OPEX, NOMINAL, M$</v>
          </cell>
          <cell r="E1373">
            <v>0.3</v>
          </cell>
          <cell r="F1373">
            <v>0</v>
          </cell>
          <cell r="G1373">
            <v>0</v>
          </cell>
          <cell r="H1373">
            <v>0</v>
          </cell>
          <cell r="I1373">
            <v>0</v>
          </cell>
        </row>
        <row r="1374">
          <cell r="D1374" t="str">
            <v>NIGERIA-SEGMENT EARNINGS, M$</v>
          </cell>
          <cell r="E1374">
            <v>1</v>
          </cell>
          <cell r="F1374">
            <v>0.3</v>
          </cell>
          <cell r="G1374">
            <v>0</v>
          </cell>
          <cell r="H1374">
            <v>0</v>
          </cell>
          <cell r="I1374">
            <v>-0.6</v>
          </cell>
        </row>
        <row r="1375">
          <cell r="D1375" t="str">
            <v>NIGERIA-OPERATING EARNINGS, M$</v>
          </cell>
          <cell r="E1375">
            <v>1.2</v>
          </cell>
          <cell r="F1375">
            <v>0.3</v>
          </cell>
          <cell r="G1375">
            <v>0</v>
          </cell>
          <cell r="H1375">
            <v>0.1</v>
          </cell>
          <cell r="I1375">
            <v>-0.6</v>
          </cell>
        </row>
        <row r="1376">
          <cell r="D1376" t="str">
            <v>NIGERIA-LIFO EARNINGS, M$</v>
          </cell>
          <cell r="E1376">
            <v>0</v>
          </cell>
          <cell r="F1376">
            <v>0</v>
          </cell>
          <cell r="G1376">
            <v>0</v>
          </cell>
          <cell r="H1376">
            <v>0</v>
          </cell>
          <cell r="I1376">
            <v>0</v>
          </cell>
        </row>
        <row r="1377">
          <cell r="D1377" t="str">
            <v>NIGERIA-OTHER EARNINGS EVENTS, M$</v>
          </cell>
          <cell r="E1377">
            <v>-0.2</v>
          </cell>
          <cell r="F1377">
            <v>0</v>
          </cell>
          <cell r="G1377">
            <v>0</v>
          </cell>
          <cell r="H1377">
            <v>-0.1</v>
          </cell>
          <cell r="I1377">
            <v>0</v>
          </cell>
        </row>
        <row r="1378">
          <cell r="D1378" t="str">
            <v>NIGERIA-SEGMENT EARNINGS ADJUSTMENTS, M$</v>
          </cell>
          <cell r="E1378">
            <v>0</v>
          </cell>
          <cell r="F1378">
            <v>0</v>
          </cell>
          <cell r="G1378">
            <v>0</v>
          </cell>
          <cell r="H1378">
            <v>0</v>
          </cell>
          <cell r="I1378">
            <v>0</v>
          </cell>
        </row>
        <row r="1379">
          <cell r="D1379" t="str">
            <v>NIGERIA-MINORITY SHARE EARNINGS, M$</v>
          </cell>
          <cell r="E1379">
            <v>0</v>
          </cell>
          <cell r="F1379">
            <v>4.0999999999999996</v>
          </cell>
          <cell r="G1379">
            <v>0</v>
          </cell>
          <cell r="H1379">
            <v>0</v>
          </cell>
          <cell r="I1379">
            <v>0</v>
          </cell>
        </row>
        <row r="1380">
          <cell r="D1380" t="str">
            <v>NIGERIA-CAPITAL EMPLOYED - AVG, M$</v>
          </cell>
          <cell r="E1380">
            <v>11.91216</v>
          </cell>
          <cell r="F1380">
            <v>1.9</v>
          </cell>
          <cell r="G1380">
            <v>0</v>
          </cell>
          <cell r="H1380">
            <v>5.4</v>
          </cell>
          <cell r="I1380">
            <v>2.1</v>
          </cell>
        </row>
        <row r="1381">
          <cell r="D1381" t="str">
            <v>NIGERIA-CAPITAL EMPLOYED - YE, M$</v>
          </cell>
          <cell r="E1381">
            <v>12.5</v>
          </cell>
          <cell r="F1381">
            <v>2.1</v>
          </cell>
          <cell r="G1381">
            <v>0</v>
          </cell>
          <cell r="H1381">
            <v>7.1</v>
          </cell>
          <cell r="I1381">
            <v>2.2999999999999998</v>
          </cell>
        </row>
        <row r="1382">
          <cell r="D1382" t="str">
            <v>NIGERIA-CASH &amp; MARKETABLE SEC, M$</v>
          </cell>
          <cell r="E1382">
            <v>0.2</v>
          </cell>
          <cell r="F1382">
            <v>0</v>
          </cell>
          <cell r="G1382">
            <v>0</v>
          </cell>
          <cell r="H1382">
            <v>0.1</v>
          </cell>
          <cell r="I1382">
            <v>0</v>
          </cell>
        </row>
        <row r="1383">
          <cell r="D1383" t="str">
            <v>NIGERIA-DEPRECIATION, M$</v>
          </cell>
          <cell r="E1383">
            <v>0.6</v>
          </cell>
          <cell r="F1383">
            <v>0.1</v>
          </cell>
          <cell r="G1383">
            <v>0</v>
          </cell>
          <cell r="H1383">
            <v>0.1</v>
          </cell>
          <cell r="I1383">
            <v>0.3</v>
          </cell>
        </row>
        <row r="1384">
          <cell r="D1384" t="str">
            <v>NIGERIA-MEMO: EAFE CHANGE, CAP EMP, M$</v>
          </cell>
          <cell r="E1384">
            <v>0</v>
          </cell>
          <cell r="F1384">
            <v>0</v>
          </cell>
          <cell r="G1384">
            <v>0</v>
          </cell>
          <cell r="H1384">
            <v>0</v>
          </cell>
          <cell r="I1384">
            <v>0</v>
          </cell>
        </row>
        <row r="1385">
          <cell r="D1385" t="str">
            <v>NIGERIA-OPERATING WORKING CAPITAL, M$</v>
          </cell>
          <cell r="E1385">
            <v>12.6</v>
          </cell>
          <cell r="F1385">
            <v>2</v>
          </cell>
          <cell r="G1385">
            <v>0</v>
          </cell>
          <cell r="H1385">
            <v>6.8</v>
          </cell>
          <cell r="I1385">
            <v>2.7</v>
          </cell>
        </row>
        <row r="1386">
          <cell r="D1386" t="str">
            <v>NIGERIA-OTHER CAPITAL EMPLOYED, M$</v>
          </cell>
          <cell r="E1386">
            <v>0.3</v>
          </cell>
          <cell r="F1386">
            <v>0.2</v>
          </cell>
          <cell r="G1386">
            <v>0</v>
          </cell>
          <cell r="H1386">
            <v>0.2</v>
          </cell>
          <cell r="I1386">
            <v>0</v>
          </cell>
        </row>
        <row r="1387">
          <cell r="D1387" t="str">
            <v>NIGERIA-OTHER OPERATING WORKING CAPITAL, M$</v>
          </cell>
          <cell r="E1387">
            <v>3.9</v>
          </cell>
          <cell r="F1387">
            <v>-0.1</v>
          </cell>
          <cell r="G1387">
            <v>0</v>
          </cell>
          <cell r="H1387">
            <v>2.1</v>
          </cell>
          <cell r="I1387">
            <v>0.5</v>
          </cell>
        </row>
        <row r="1388">
          <cell r="D1388" t="str">
            <v>NIGERIA-PROP, PLANT, &amp; EQUIP - NET AVG, M$</v>
          </cell>
          <cell r="E1388">
            <v>7.1253549999999999</v>
          </cell>
          <cell r="F1388">
            <v>1.3</v>
          </cell>
          <cell r="G1388">
            <v>0</v>
          </cell>
          <cell r="H1388">
            <v>2.6</v>
          </cell>
          <cell r="I1388">
            <v>1</v>
          </cell>
        </row>
        <row r="1389">
          <cell r="D1389" t="str">
            <v>NIGERIA-PROP, PLANT, &amp; EQUIP - NET YE, M$</v>
          </cell>
          <cell r="E1389">
            <v>7.7</v>
          </cell>
          <cell r="F1389">
            <v>2</v>
          </cell>
          <cell r="G1389">
            <v>0</v>
          </cell>
          <cell r="H1389">
            <v>4.7</v>
          </cell>
          <cell r="I1389">
            <v>1.3</v>
          </cell>
        </row>
        <row r="1390">
          <cell r="D1390" t="str">
            <v>NIGERIA-MINORITY SHARE OF CAP EMP, M$</v>
          </cell>
          <cell r="E1390">
            <v>8.3000000000000007</v>
          </cell>
          <cell r="F1390">
            <v>2.1</v>
          </cell>
          <cell r="G1390">
            <v>0</v>
          </cell>
          <cell r="H1390">
            <v>4.7</v>
          </cell>
          <cell r="I1390">
            <v>1.7</v>
          </cell>
        </row>
        <row r="1391">
          <cell r="D1391" t="str">
            <v>NIGERIA-TOTAL OPEX, NOMINAL, M$</v>
          </cell>
          <cell r="E1391">
            <v>6.4</v>
          </cell>
          <cell r="F1391">
            <v>1.6</v>
          </cell>
          <cell r="G1391">
            <v>0</v>
          </cell>
          <cell r="H1391">
            <v>3.6</v>
          </cell>
          <cell r="I1391">
            <v>1.4</v>
          </cell>
        </row>
        <row r="1392">
          <cell r="D1392" t="str">
            <v>NIGERIA-TOTAL OPEX, US$ DENOM, M$</v>
          </cell>
          <cell r="E1392">
            <v>1.8</v>
          </cell>
          <cell r="F1392">
            <v>0.4</v>
          </cell>
          <cell r="G1392">
            <v>0</v>
          </cell>
          <cell r="H1392">
            <v>0.8</v>
          </cell>
          <cell r="I1392">
            <v>0.3</v>
          </cell>
        </row>
        <row r="1393">
          <cell r="D1393" t="str">
            <v>NIGERIA-CASH OPEX, FX-ADJ, M$</v>
          </cell>
          <cell r="E1393">
            <v>5.8386247911687361</v>
          </cell>
          <cell r="F1393">
            <v>1.5106218175714021</v>
          </cell>
          <cell r="G1393">
            <v>0</v>
          </cell>
          <cell r="H1393">
            <v>3.5260717340388972</v>
          </cell>
          <cell r="I1393">
            <v>1.1077249582337469</v>
          </cell>
        </row>
        <row r="1394">
          <cell r="D1394" t="str">
            <v>NIGERIA-CASH OPEX, NOMINAL, M$</v>
          </cell>
          <cell r="E1394">
            <v>5.8</v>
          </cell>
          <cell r="F1394">
            <v>1.5</v>
          </cell>
          <cell r="G1394">
            <v>0</v>
          </cell>
          <cell r="H1394">
            <v>3.5</v>
          </cell>
          <cell r="I1394">
            <v>1.1000000000000001</v>
          </cell>
        </row>
        <row r="1395">
          <cell r="D1395" t="str">
            <v>NIGERIA-CASH OPEX, US$ DENOM, M$</v>
          </cell>
          <cell r="E1395">
            <v>1.8</v>
          </cell>
          <cell r="F1395">
            <v>0.4</v>
          </cell>
          <cell r="G1395">
            <v>0</v>
          </cell>
          <cell r="H1395">
            <v>0.8</v>
          </cell>
          <cell r="I1395">
            <v>0.3</v>
          </cell>
        </row>
        <row r="1396">
          <cell r="D1396" t="str">
            <v>NIGERIA-OTHER EARNINGS EVENTS OPEX, US$ DENOM, M$</v>
          </cell>
          <cell r="E1396">
            <v>0</v>
          </cell>
          <cell r="F1396">
            <v>0</v>
          </cell>
          <cell r="G1396">
            <v>0</v>
          </cell>
          <cell r="H1396">
            <v>0</v>
          </cell>
          <cell r="I1396">
            <v>0</v>
          </cell>
        </row>
        <row r="1397">
          <cell r="D1397" t="str">
            <v>NIGERIA-OTHER EARNINGS EVENTS OPEX, NOMINAL, M$</v>
          </cell>
          <cell r="E1397">
            <v>0.2</v>
          </cell>
          <cell r="F1397">
            <v>0.1</v>
          </cell>
          <cell r="G1397">
            <v>0</v>
          </cell>
          <cell r="H1397">
            <v>0.1</v>
          </cell>
          <cell r="I1397">
            <v>0</v>
          </cell>
        </row>
        <row r="1398">
          <cell r="D1398" t="str">
            <v>SOUTH AFRICA-SEGMENT EARNINGS, M$</v>
          </cell>
          <cell r="E1398">
            <v>-2.1</v>
          </cell>
          <cell r="F1398">
            <v>0.3</v>
          </cell>
          <cell r="G1398">
            <v>-0.2</v>
          </cell>
          <cell r="H1398">
            <v>0</v>
          </cell>
          <cell r="I1398">
            <v>0</v>
          </cell>
        </row>
        <row r="1399">
          <cell r="D1399" t="str">
            <v>SOUTH AFRICA-OPERATING EARNINGS, M$</v>
          </cell>
          <cell r="E1399">
            <v>-2.1</v>
          </cell>
          <cell r="F1399">
            <v>0.3</v>
          </cell>
          <cell r="G1399">
            <v>-0.2</v>
          </cell>
          <cell r="H1399">
            <v>0</v>
          </cell>
          <cell r="I1399">
            <v>0</v>
          </cell>
        </row>
        <row r="1400">
          <cell r="D1400" t="str">
            <v>SOUTH AFRICA-LIFO EARNINGS, M$</v>
          </cell>
          <cell r="E1400">
            <v>0</v>
          </cell>
          <cell r="F1400">
            <v>0</v>
          </cell>
          <cell r="G1400">
            <v>0</v>
          </cell>
          <cell r="H1400">
            <v>0</v>
          </cell>
          <cell r="I1400">
            <v>0</v>
          </cell>
        </row>
        <row r="1401">
          <cell r="D1401" t="str">
            <v>SOUTH AFRICA-OTHER EARNINGS EVENTS, M$</v>
          </cell>
          <cell r="E1401">
            <v>0</v>
          </cell>
          <cell r="F1401">
            <v>0</v>
          </cell>
          <cell r="G1401">
            <v>0</v>
          </cell>
          <cell r="H1401">
            <v>0</v>
          </cell>
          <cell r="I1401">
            <v>0</v>
          </cell>
        </row>
        <row r="1402">
          <cell r="D1402" t="str">
            <v>SOUTH AFRICA-SEGMENT EARNINGS ADJUSTMENTS, M$</v>
          </cell>
          <cell r="E1402">
            <v>0</v>
          </cell>
          <cell r="F1402">
            <v>0</v>
          </cell>
          <cell r="G1402">
            <v>0</v>
          </cell>
          <cell r="H1402">
            <v>0</v>
          </cell>
          <cell r="I1402">
            <v>0</v>
          </cell>
        </row>
        <row r="1403">
          <cell r="D1403" t="str">
            <v>SOUTH AFRICA-MINORITY SHARE EARNINGS, M$</v>
          </cell>
          <cell r="E1403">
            <v>0</v>
          </cell>
          <cell r="F1403">
            <v>0</v>
          </cell>
          <cell r="G1403">
            <v>0</v>
          </cell>
          <cell r="H1403">
            <v>0</v>
          </cell>
          <cell r="I1403">
            <v>0</v>
          </cell>
        </row>
        <row r="1404">
          <cell r="D1404" t="str">
            <v>SOUTH AFRICA-CAPITAL EMPLOYED - AVG, M$</v>
          </cell>
          <cell r="E1404">
            <v>12.662245000000002</v>
          </cell>
          <cell r="F1404">
            <v>3.25</v>
          </cell>
          <cell r="G1404">
            <v>0.2</v>
          </cell>
          <cell r="H1404">
            <v>0</v>
          </cell>
          <cell r="I1404">
            <v>0</v>
          </cell>
        </row>
        <row r="1405">
          <cell r="D1405" t="str">
            <v>SOUTH AFRICA-CAPITAL EMPLOYED - YE, M$</v>
          </cell>
          <cell r="E1405">
            <v>11.9</v>
          </cell>
          <cell r="F1405">
            <v>5.6</v>
          </cell>
          <cell r="G1405">
            <v>0</v>
          </cell>
          <cell r="H1405">
            <v>0</v>
          </cell>
          <cell r="I1405">
            <v>0</v>
          </cell>
        </row>
        <row r="1406">
          <cell r="D1406" t="str">
            <v>SOUTH AFRICA-CASH &amp; MARKETABLE SEC, M$</v>
          </cell>
          <cell r="E1406">
            <v>2</v>
          </cell>
          <cell r="F1406">
            <v>0.7</v>
          </cell>
          <cell r="G1406">
            <v>0</v>
          </cell>
          <cell r="H1406">
            <v>0</v>
          </cell>
          <cell r="I1406">
            <v>0</v>
          </cell>
        </row>
        <row r="1407">
          <cell r="D1407" t="str">
            <v>SOUTH AFRICA-DEPRECIATION, M$</v>
          </cell>
          <cell r="E1407">
            <v>0.3</v>
          </cell>
          <cell r="F1407">
            <v>0</v>
          </cell>
          <cell r="G1407">
            <v>0</v>
          </cell>
          <cell r="H1407">
            <v>0</v>
          </cell>
          <cell r="I1407">
            <v>0</v>
          </cell>
        </row>
        <row r="1408">
          <cell r="D1408" t="str">
            <v>SOUTH AFRICA-MEMO: EAFE CHANGE, CAP EMP, M$</v>
          </cell>
          <cell r="E1408">
            <v>3.3</v>
          </cell>
          <cell r="F1408">
            <v>1.5</v>
          </cell>
          <cell r="G1408">
            <v>0</v>
          </cell>
          <cell r="H1408">
            <v>0</v>
          </cell>
          <cell r="I1408">
            <v>0</v>
          </cell>
        </row>
        <row r="1409">
          <cell r="D1409" t="str">
            <v>SOUTH AFRICA-OPERATING WORKING CAPITAL, M$</v>
          </cell>
          <cell r="E1409">
            <v>7.2</v>
          </cell>
          <cell r="F1409">
            <v>3.8</v>
          </cell>
          <cell r="G1409">
            <v>0</v>
          </cell>
          <cell r="H1409">
            <v>0</v>
          </cell>
          <cell r="I1409">
            <v>0</v>
          </cell>
        </row>
        <row r="1410">
          <cell r="D1410" t="str">
            <v>SOUTH AFRICA-OTHER CAPITAL EMPLOYED, M$</v>
          </cell>
          <cell r="E1410">
            <v>1.3</v>
          </cell>
          <cell r="F1410">
            <v>0.6</v>
          </cell>
          <cell r="G1410">
            <v>0</v>
          </cell>
          <cell r="H1410">
            <v>0</v>
          </cell>
          <cell r="I1410">
            <v>0</v>
          </cell>
        </row>
        <row r="1411">
          <cell r="D1411" t="str">
            <v>SOUTH AFRICA-OTHER OPERATING WORKING CAPITAL, M$</v>
          </cell>
          <cell r="E1411">
            <v>1.7</v>
          </cell>
          <cell r="F1411">
            <v>0.8</v>
          </cell>
          <cell r="G1411">
            <v>0</v>
          </cell>
          <cell r="H1411">
            <v>0</v>
          </cell>
          <cell r="I1411">
            <v>0</v>
          </cell>
        </row>
        <row r="1412">
          <cell r="D1412" t="str">
            <v>SOUTH AFRICA-PROP, PLANT, &amp; EQUIP - NET AVG, M$</v>
          </cell>
          <cell r="E1412">
            <v>1.3871850000000001</v>
          </cell>
          <cell r="F1412">
            <v>0.3</v>
          </cell>
          <cell r="G1412">
            <v>0</v>
          </cell>
          <cell r="H1412">
            <v>0</v>
          </cell>
          <cell r="I1412">
            <v>0</v>
          </cell>
        </row>
        <row r="1413">
          <cell r="D1413" t="str">
            <v>SOUTH AFRICA-PROP, PLANT, &amp; EQUIP - NET YE, M$</v>
          </cell>
          <cell r="E1413">
            <v>1.4</v>
          </cell>
          <cell r="F1413">
            <v>0.5</v>
          </cell>
          <cell r="G1413">
            <v>0</v>
          </cell>
          <cell r="H1413">
            <v>0</v>
          </cell>
          <cell r="I1413">
            <v>0</v>
          </cell>
        </row>
        <row r="1414">
          <cell r="D1414" t="str">
            <v>SOUTH AFRICA-MINORITY SHARE OF CAP EMP, M$</v>
          </cell>
          <cell r="E1414">
            <v>0</v>
          </cell>
          <cell r="F1414">
            <v>0</v>
          </cell>
          <cell r="G1414">
            <v>0</v>
          </cell>
          <cell r="H1414">
            <v>0</v>
          </cell>
          <cell r="I1414">
            <v>0</v>
          </cell>
        </row>
        <row r="1415">
          <cell r="D1415" t="str">
            <v>SOUTH AFRICA-TOTAL OPEX, NOMINAL, M$</v>
          </cell>
          <cell r="E1415">
            <v>6</v>
          </cell>
          <cell r="F1415">
            <v>2.2999999999999998</v>
          </cell>
          <cell r="G1415">
            <v>0.4</v>
          </cell>
          <cell r="H1415">
            <v>0.1</v>
          </cell>
          <cell r="I1415">
            <v>0</v>
          </cell>
        </row>
        <row r="1416">
          <cell r="D1416" t="str">
            <v>SOUTH AFRICA-TOTAL OPEX, US$ DENOM, M$</v>
          </cell>
          <cell r="E1416">
            <v>1.3</v>
          </cell>
          <cell r="F1416">
            <v>1</v>
          </cell>
          <cell r="G1416">
            <v>0</v>
          </cell>
          <cell r="H1416">
            <v>0.1</v>
          </cell>
          <cell r="I1416">
            <v>0</v>
          </cell>
        </row>
        <row r="1417">
          <cell r="D1417" t="str">
            <v>SOUTH AFRICA-CASH OPEX, FX-ADJ, M$</v>
          </cell>
          <cell r="E1417">
            <v>5.5117272727272724</v>
          </cell>
          <cell r="F1417">
            <v>2.224030303030303</v>
          </cell>
          <cell r="G1417">
            <v>0.38678787878787879</v>
          </cell>
          <cell r="H1417">
            <v>9.6696969696969698E-2</v>
          </cell>
          <cell r="I1417">
            <v>0</v>
          </cell>
        </row>
        <row r="1418">
          <cell r="D1418" t="str">
            <v>SOUTH AFRICA-CASH OPEX, NOMINAL, M$</v>
          </cell>
          <cell r="E1418">
            <v>5.7</v>
          </cell>
          <cell r="F1418">
            <v>2.2999999999999998</v>
          </cell>
          <cell r="G1418">
            <v>0.4</v>
          </cell>
          <cell r="H1418">
            <v>0.1</v>
          </cell>
          <cell r="I1418">
            <v>0</v>
          </cell>
        </row>
        <row r="1419">
          <cell r="D1419" t="str">
            <v>SOUTH AFRICA-CASH OPEX, US$ DENOM, M$</v>
          </cell>
          <cell r="E1419">
            <v>0</v>
          </cell>
          <cell r="F1419">
            <v>0</v>
          </cell>
          <cell r="G1419">
            <v>0</v>
          </cell>
          <cell r="H1419">
            <v>0</v>
          </cell>
          <cell r="I1419">
            <v>0</v>
          </cell>
        </row>
        <row r="1420">
          <cell r="D1420" t="str">
            <v>SOUTH AFRICA-OTHER EARNINGS EVENTS OPEX, US$ DENOM, M$</v>
          </cell>
          <cell r="E1420">
            <v>0</v>
          </cell>
          <cell r="F1420">
            <v>0</v>
          </cell>
          <cell r="G1420">
            <v>0</v>
          </cell>
          <cell r="H1420">
            <v>0</v>
          </cell>
          <cell r="I1420">
            <v>0</v>
          </cell>
        </row>
        <row r="1421">
          <cell r="D1421" t="str">
            <v>SOUTH AFRICA-OTHER EARNINGS EVENTS OPEX, NOMINAL, M$</v>
          </cell>
          <cell r="E1421">
            <v>0</v>
          </cell>
          <cell r="F1421">
            <v>0</v>
          </cell>
          <cell r="G1421">
            <v>0</v>
          </cell>
          <cell r="H1421">
            <v>0</v>
          </cell>
          <cell r="I1421">
            <v>0</v>
          </cell>
        </row>
        <row r="1422">
          <cell r="D1422" t="str">
            <v>SOUTHERN AFRICA [LS]-SEGMENT EARNINGS, M$</v>
          </cell>
          <cell r="E1422">
            <v>1.8</v>
          </cell>
          <cell r="F1422">
            <v>0</v>
          </cell>
          <cell r="G1422">
            <v>0</v>
          </cell>
          <cell r="H1422">
            <v>1.2</v>
          </cell>
          <cell r="I1422">
            <v>0</v>
          </cell>
        </row>
        <row r="1423">
          <cell r="D1423" t="str">
            <v>SOUTHERN AFRICA [LS]-OPERATING EARNINGS, M$</v>
          </cell>
          <cell r="E1423">
            <v>2.1</v>
          </cell>
          <cell r="F1423">
            <v>0</v>
          </cell>
          <cell r="G1423">
            <v>0</v>
          </cell>
          <cell r="H1423">
            <v>1.3</v>
          </cell>
          <cell r="I1423">
            <v>0</v>
          </cell>
        </row>
        <row r="1424">
          <cell r="D1424" t="str">
            <v>SOUTHERN AFRICA [LS]-LIFO EARNINGS, M$</v>
          </cell>
          <cell r="E1424">
            <v>0</v>
          </cell>
          <cell r="F1424">
            <v>0</v>
          </cell>
          <cell r="G1424">
            <v>0</v>
          </cell>
          <cell r="H1424">
            <v>0</v>
          </cell>
          <cell r="I1424">
            <v>0</v>
          </cell>
        </row>
        <row r="1425">
          <cell r="D1425" t="str">
            <v>SOUTHERN AFRICA [LS]-OTHER EARNINGS EVENTS, M$</v>
          </cell>
          <cell r="E1425">
            <v>-0.3</v>
          </cell>
          <cell r="F1425">
            <v>0</v>
          </cell>
          <cell r="G1425">
            <v>0</v>
          </cell>
          <cell r="H1425">
            <v>-0.1</v>
          </cell>
          <cell r="I1425">
            <v>0</v>
          </cell>
        </row>
        <row r="1426">
          <cell r="D1426" t="str">
            <v>SOUTHERN AFRICA [LS]-SEGMENT EARNINGS ADJUSTMENTS, M$</v>
          </cell>
          <cell r="E1426">
            <v>0</v>
          </cell>
          <cell r="F1426">
            <v>0</v>
          </cell>
          <cell r="G1426">
            <v>0</v>
          </cell>
          <cell r="H1426">
            <v>0</v>
          </cell>
          <cell r="I1426">
            <v>0</v>
          </cell>
        </row>
        <row r="1427">
          <cell r="D1427" t="str">
            <v>SOUTHERN AFRICA [LS]-MINORITY SHARE EARNINGS, M$</v>
          </cell>
          <cell r="E1427">
            <v>0</v>
          </cell>
          <cell r="F1427">
            <v>0</v>
          </cell>
          <cell r="G1427">
            <v>0</v>
          </cell>
          <cell r="H1427">
            <v>0</v>
          </cell>
          <cell r="I1427">
            <v>0</v>
          </cell>
        </row>
        <row r="1428">
          <cell r="D1428" t="str">
            <v>SOUTHERN AFRICA [LS]-CAPITAL EMPLOYED - AVG, M$</v>
          </cell>
          <cell r="E1428">
            <v>13.730336500000002</v>
          </cell>
          <cell r="F1428">
            <v>0.05</v>
          </cell>
          <cell r="G1428">
            <v>0.15</v>
          </cell>
          <cell r="H1428">
            <v>2.25</v>
          </cell>
          <cell r="I1428">
            <v>0</v>
          </cell>
        </row>
        <row r="1429">
          <cell r="D1429" t="str">
            <v>SOUTHERN AFRICA [LS]-CAPITAL EMPLOYED - YE, M$</v>
          </cell>
          <cell r="E1429">
            <v>19.2</v>
          </cell>
          <cell r="F1429">
            <v>0</v>
          </cell>
          <cell r="G1429">
            <v>0</v>
          </cell>
          <cell r="H1429">
            <v>4.0999999999999996</v>
          </cell>
          <cell r="I1429">
            <v>0</v>
          </cell>
        </row>
        <row r="1430">
          <cell r="D1430" t="str">
            <v>SOUTHERN AFRICA [LS]-CASH &amp; MARKETABLE SEC, M$</v>
          </cell>
          <cell r="E1430">
            <v>14.7</v>
          </cell>
          <cell r="F1430">
            <v>0</v>
          </cell>
          <cell r="G1430">
            <v>0</v>
          </cell>
          <cell r="H1430">
            <v>3.7</v>
          </cell>
          <cell r="I1430">
            <v>0</v>
          </cell>
        </row>
        <row r="1431">
          <cell r="D1431" t="str">
            <v>SOUTHERN AFRICA [LS]-DEPRECIATION, M$</v>
          </cell>
          <cell r="E1431">
            <v>0</v>
          </cell>
          <cell r="F1431">
            <v>0</v>
          </cell>
          <cell r="G1431">
            <v>0</v>
          </cell>
          <cell r="H1431">
            <v>0</v>
          </cell>
          <cell r="I1431">
            <v>0</v>
          </cell>
        </row>
        <row r="1432">
          <cell r="D1432" t="str">
            <v>SOUTHERN AFRICA [LS]-MEMO: EAFE CHANGE, CAP EMP, M$</v>
          </cell>
          <cell r="E1432">
            <v>0</v>
          </cell>
          <cell r="F1432">
            <v>0</v>
          </cell>
          <cell r="G1432">
            <v>0</v>
          </cell>
          <cell r="H1432">
            <v>0</v>
          </cell>
          <cell r="I1432">
            <v>0</v>
          </cell>
        </row>
        <row r="1433">
          <cell r="D1433" t="str">
            <v>SOUTHERN AFRICA [LS]-OPERATING WORKING CAPITAL, M$</v>
          </cell>
          <cell r="E1433">
            <v>1.8</v>
          </cell>
          <cell r="F1433">
            <v>0</v>
          </cell>
          <cell r="G1433">
            <v>0</v>
          </cell>
          <cell r="H1433">
            <v>9.9999999999999867E-2</v>
          </cell>
          <cell r="I1433">
            <v>0</v>
          </cell>
        </row>
        <row r="1434">
          <cell r="D1434" t="str">
            <v>SOUTHERN AFRICA [LS]-OTHER CAPITAL EMPLOYED, M$</v>
          </cell>
          <cell r="E1434">
            <v>0.1</v>
          </cell>
          <cell r="F1434">
            <v>0</v>
          </cell>
          <cell r="G1434">
            <v>0</v>
          </cell>
          <cell r="H1434">
            <v>0</v>
          </cell>
          <cell r="I1434">
            <v>0</v>
          </cell>
        </row>
        <row r="1435">
          <cell r="D1435" t="str">
            <v>SOUTHERN AFRICA [LS]-OTHER OPERATING WORKING CAPITAL, M$</v>
          </cell>
          <cell r="E1435">
            <v>-5.7</v>
          </cell>
          <cell r="F1435">
            <v>0</v>
          </cell>
          <cell r="G1435">
            <v>0</v>
          </cell>
          <cell r="H1435">
            <v>-1.1000000000000001</v>
          </cell>
          <cell r="I1435">
            <v>0</v>
          </cell>
        </row>
        <row r="1436">
          <cell r="D1436" t="str">
            <v>SOUTHERN AFRICA [LS]-PROP, PLANT, &amp; EQUIP - NET AVG, M$</v>
          </cell>
          <cell r="E1436">
            <v>2.4439600000000001</v>
          </cell>
          <cell r="F1436">
            <v>0.05</v>
          </cell>
          <cell r="G1436">
            <v>0</v>
          </cell>
          <cell r="H1436">
            <v>0.15</v>
          </cell>
          <cell r="I1436">
            <v>0</v>
          </cell>
        </row>
        <row r="1437">
          <cell r="D1437" t="str">
            <v>SOUTHERN AFRICA [LS]-PROP, PLANT, &amp; EQUIP - NET YE, M$</v>
          </cell>
          <cell r="E1437">
            <v>2.6</v>
          </cell>
          <cell r="F1437">
            <v>0</v>
          </cell>
          <cell r="G1437">
            <v>0</v>
          </cell>
          <cell r="H1437">
            <v>0.3</v>
          </cell>
          <cell r="I1437">
            <v>0</v>
          </cell>
        </row>
        <row r="1438">
          <cell r="D1438" t="str">
            <v>SOUTHERN AFRICA [LS]-MINORITY SHARE OF CAP EMP, M$</v>
          </cell>
          <cell r="E1438">
            <v>0</v>
          </cell>
          <cell r="F1438">
            <v>0</v>
          </cell>
          <cell r="G1438">
            <v>0</v>
          </cell>
          <cell r="H1438">
            <v>0</v>
          </cell>
          <cell r="I1438">
            <v>0</v>
          </cell>
        </row>
        <row r="1439">
          <cell r="D1439" t="str">
            <v>SOUTHERN AFRICA [LS]-TOTAL OPEX, NOMINAL, M$</v>
          </cell>
          <cell r="E1439">
            <v>8.1999999999999993</v>
          </cell>
          <cell r="F1439">
            <v>0.2</v>
          </cell>
          <cell r="G1439">
            <v>0.4</v>
          </cell>
          <cell r="H1439">
            <v>0.4</v>
          </cell>
          <cell r="I1439">
            <v>0</v>
          </cell>
        </row>
        <row r="1440">
          <cell r="D1440" t="str">
            <v>SOUTHERN AFRICA [LS]-TOTAL OPEX, US$ DENOM, M$</v>
          </cell>
          <cell r="E1440">
            <v>1.5</v>
          </cell>
          <cell r="F1440">
            <v>0</v>
          </cell>
          <cell r="G1440">
            <v>0</v>
          </cell>
          <cell r="H1440">
            <v>0</v>
          </cell>
          <cell r="I1440">
            <v>0</v>
          </cell>
        </row>
        <row r="1441">
          <cell r="D1441" t="str">
            <v>SOUTHERN AFRICA [LS]-CASH OPEX, FX-ADJ, M$</v>
          </cell>
          <cell r="E1441">
            <v>0.41371092686316302</v>
          </cell>
          <cell r="F1441">
            <v>5.3427731715790759E-3</v>
          </cell>
          <cell r="G1441">
            <v>1.0685546343158152E-2</v>
          </cell>
          <cell r="H1441">
            <v>1.0685546343158152E-2</v>
          </cell>
          <cell r="I1441">
            <v>0</v>
          </cell>
        </row>
        <row r="1442">
          <cell r="D1442" t="str">
            <v>SOUTHERN AFRICA [LS]-CASH OPEX, NOMINAL, M$</v>
          </cell>
          <cell r="E1442">
            <v>8.1999999999999993</v>
          </cell>
          <cell r="F1442">
            <v>0.2</v>
          </cell>
          <cell r="G1442">
            <v>0.4</v>
          </cell>
          <cell r="H1442">
            <v>0.4</v>
          </cell>
          <cell r="I1442">
            <v>0</v>
          </cell>
        </row>
        <row r="1443">
          <cell r="D1443" t="str">
            <v>SOUTHERN AFRICA [LS]-CASH OPEX, US$ DENOM, M$</v>
          </cell>
          <cell r="E1443">
            <v>0.2</v>
          </cell>
          <cell r="F1443">
            <v>0</v>
          </cell>
          <cell r="G1443">
            <v>0</v>
          </cell>
          <cell r="H1443">
            <v>0</v>
          </cell>
          <cell r="I1443">
            <v>0</v>
          </cell>
        </row>
        <row r="1444">
          <cell r="D1444" t="str">
            <v>SOUTHERN AFRICA [LS]-OTHER EARNINGS EVENTS OPEX, US$ DENOM, M$</v>
          </cell>
          <cell r="E1444">
            <v>0</v>
          </cell>
          <cell r="F1444">
            <v>0</v>
          </cell>
          <cell r="G1444">
            <v>0</v>
          </cell>
          <cell r="H1444">
            <v>0</v>
          </cell>
          <cell r="I1444">
            <v>0</v>
          </cell>
        </row>
        <row r="1445">
          <cell r="D1445" t="str">
            <v>SOUTHERN AFRICA [LS]-OTHER EARNINGS EVENTS OPEX, NOMINAL, M$</v>
          </cell>
          <cell r="E1445">
            <v>0.3</v>
          </cell>
          <cell r="F1445">
            <v>0</v>
          </cell>
          <cell r="G1445">
            <v>0</v>
          </cell>
          <cell r="H1445">
            <v>0.1</v>
          </cell>
          <cell r="I1445">
            <v>0</v>
          </cell>
        </row>
        <row r="1446">
          <cell r="D1446" t="str">
            <v>TUNISIA-SEGMENT EARNINGS, M$</v>
          </cell>
          <cell r="E1446">
            <v>1.9</v>
          </cell>
          <cell r="F1446">
            <v>-0.1</v>
          </cell>
          <cell r="G1446">
            <v>0</v>
          </cell>
          <cell r="H1446">
            <v>0</v>
          </cell>
          <cell r="I1446">
            <v>0</v>
          </cell>
        </row>
        <row r="1447">
          <cell r="D1447" t="str">
            <v>TUNISIA-OPERATING EARNINGS, M$</v>
          </cell>
          <cell r="E1447">
            <v>1.9</v>
          </cell>
          <cell r="F1447">
            <v>-0.1</v>
          </cell>
          <cell r="G1447">
            <v>0</v>
          </cell>
          <cell r="H1447">
            <v>0</v>
          </cell>
          <cell r="I1447">
            <v>0</v>
          </cell>
        </row>
        <row r="1448">
          <cell r="D1448" t="str">
            <v>TUNISIA-LIFO EARNINGS, M$</v>
          </cell>
          <cell r="E1448">
            <v>0</v>
          </cell>
          <cell r="F1448">
            <v>0</v>
          </cell>
          <cell r="G1448">
            <v>0</v>
          </cell>
          <cell r="H1448">
            <v>0</v>
          </cell>
          <cell r="I1448">
            <v>0</v>
          </cell>
        </row>
        <row r="1449">
          <cell r="D1449" t="str">
            <v>TUNISIA-OTHER EARNINGS EVENTS, M$</v>
          </cell>
          <cell r="E1449">
            <v>0</v>
          </cell>
          <cell r="F1449">
            <v>0</v>
          </cell>
          <cell r="G1449">
            <v>0</v>
          </cell>
          <cell r="H1449">
            <v>0</v>
          </cell>
          <cell r="I1449">
            <v>0</v>
          </cell>
        </row>
        <row r="1450">
          <cell r="D1450" t="str">
            <v>TUNISIA-SEGMENT EARNINGS ADJUSTMENTS, M$</v>
          </cell>
          <cell r="E1450">
            <v>0</v>
          </cell>
          <cell r="F1450">
            <v>0</v>
          </cell>
          <cell r="G1450">
            <v>0</v>
          </cell>
          <cell r="H1450">
            <v>0</v>
          </cell>
          <cell r="I1450">
            <v>0</v>
          </cell>
        </row>
        <row r="1451">
          <cell r="D1451" t="str">
            <v>TUNISIA-MINORITY SHARE EARNINGS, M$</v>
          </cell>
          <cell r="E1451">
            <v>0</v>
          </cell>
          <cell r="F1451">
            <v>0</v>
          </cell>
          <cell r="G1451">
            <v>0</v>
          </cell>
          <cell r="H1451">
            <v>0</v>
          </cell>
          <cell r="I1451">
            <v>0</v>
          </cell>
        </row>
        <row r="1452">
          <cell r="D1452" t="str">
            <v>TUNISIA-CAPITAL EMPLOYED - AVG, M$</v>
          </cell>
          <cell r="E1452">
            <v>10.185898</v>
          </cell>
          <cell r="F1452">
            <v>0.15</v>
          </cell>
          <cell r="G1452">
            <v>0</v>
          </cell>
          <cell r="H1452">
            <v>0</v>
          </cell>
          <cell r="I1452">
            <v>1.6</v>
          </cell>
        </row>
        <row r="1453">
          <cell r="D1453" t="str">
            <v>TUNISIA-CAPITAL EMPLOYED - YE, M$</v>
          </cell>
          <cell r="E1453">
            <v>9.4</v>
          </cell>
          <cell r="F1453">
            <v>0.2</v>
          </cell>
          <cell r="G1453">
            <v>0</v>
          </cell>
          <cell r="H1453">
            <v>0</v>
          </cell>
          <cell r="I1453">
            <v>1</v>
          </cell>
        </row>
        <row r="1454">
          <cell r="D1454" t="str">
            <v>TUNISIA-CASH &amp; MARKETABLE SEC, M$</v>
          </cell>
          <cell r="E1454">
            <v>0</v>
          </cell>
          <cell r="F1454">
            <v>0</v>
          </cell>
          <cell r="G1454">
            <v>0</v>
          </cell>
          <cell r="H1454">
            <v>0</v>
          </cell>
          <cell r="I1454">
            <v>0</v>
          </cell>
        </row>
        <row r="1455">
          <cell r="D1455" t="str">
            <v>TUNISIA-DEPRECIATION, M$</v>
          </cell>
          <cell r="E1455">
            <v>0</v>
          </cell>
          <cell r="F1455">
            <v>0</v>
          </cell>
          <cell r="G1455">
            <v>0</v>
          </cell>
          <cell r="H1455">
            <v>0</v>
          </cell>
          <cell r="I1455">
            <v>0</v>
          </cell>
        </row>
        <row r="1456">
          <cell r="D1456" t="str">
            <v>TUNISIA-MEMO: EAFE CHANGE, CAP EMP, M$</v>
          </cell>
          <cell r="E1456">
            <v>1.1000000000000001</v>
          </cell>
          <cell r="F1456">
            <v>0</v>
          </cell>
          <cell r="G1456">
            <v>0</v>
          </cell>
          <cell r="H1456">
            <v>0</v>
          </cell>
          <cell r="I1456">
            <v>0.1</v>
          </cell>
        </row>
        <row r="1457">
          <cell r="D1457" t="str">
            <v>TUNISIA-OPERATING WORKING CAPITAL, M$</v>
          </cell>
          <cell r="E1457">
            <v>5</v>
          </cell>
          <cell r="F1457">
            <v>0.2</v>
          </cell>
          <cell r="G1457">
            <v>0</v>
          </cell>
          <cell r="H1457">
            <v>0</v>
          </cell>
          <cell r="I1457">
            <v>0.1</v>
          </cell>
        </row>
        <row r="1458">
          <cell r="D1458" t="str">
            <v>TUNISIA-OTHER CAPITAL EMPLOYED, M$</v>
          </cell>
          <cell r="E1458">
            <v>-0.1</v>
          </cell>
          <cell r="F1458">
            <v>0</v>
          </cell>
          <cell r="G1458">
            <v>0</v>
          </cell>
          <cell r="H1458">
            <v>0</v>
          </cell>
          <cell r="I1458">
            <v>0.1</v>
          </cell>
        </row>
        <row r="1459">
          <cell r="D1459" t="str">
            <v>TUNISIA-OTHER OPERATING WORKING CAPITAL, M$</v>
          </cell>
          <cell r="E1459">
            <v>-0.3</v>
          </cell>
          <cell r="F1459">
            <v>0.1</v>
          </cell>
          <cell r="G1459">
            <v>0</v>
          </cell>
          <cell r="H1459">
            <v>0</v>
          </cell>
          <cell r="I1459">
            <v>0</v>
          </cell>
        </row>
        <row r="1460">
          <cell r="D1460" t="str">
            <v>TUNISIA-PROP, PLANT, &amp; EQUIP - NET AVG, M$</v>
          </cell>
          <cell r="E1460">
            <v>4.0417449999999997</v>
          </cell>
          <cell r="F1460">
            <v>0</v>
          </cell>
          <cell r="G1460">
            <v>0</v>
          </cell>
          <cell r="H1460">
            <v>0</v>
          </cell>
          <cell r="I1460">
            <v>0.8</v>
          </cell>
        </row>
        <row r="1461">
          <cell r="D1461" t="str">
            <v>TUNISIA-PROP, PLANT, &amp; EQUIP - NET YE, M$</v>
          </cell>
          <cell r="E1461">
            <v>4.5</v>
          </cell>
          <cell r="F1461">
            <v>0</v>
          </cell>
          <cell r="G1461">
            <v>0</v>
          </cell>
          <cell r="H1461">
            <v>0</v>
          </cell>
          <cell r="I1461">
            <v>0.8</v>
          </cell>
        </row>
        <row r="1462">
          <cell r="D1462" t="str">
            <v>TUNISIA-MINORITY SHARE OF CAP EMP, M$</v>
          </cell>
          <cell r="E1462">
            <v>0</v>
          </cell>
          <cell r="F1462">
            <v>0</v>
          </cell>
          <cell r="G1462">
            <v>0</v>
          </cell>
          <cell r="H1462">
            <v>0</v>
          </cell>
          <cell r="I1462">
            <v>0</v>
          </cell>
        </row>
        <row r="1463">
          <cell r="D1463" t="str">
            <v>TUNISIA-TOTAL OPEX, NOMINAL, M$</v>
          </cell>
          <cell r="E1463">
            <v>6.3</v>
          </cell>
          <cell r="F1463">
            <v>0.5</v>
          </cell>
          <cell r="G1463">
            <v>0</v>
          </cell>
          <cell r="H1463">
            <v>0</v>
          </cell>
          <cell r="I1463">
            <v>0.8</v>
          </cell>
        </row>
        <row r="1464">
          <cell r="D1464" t="str">
            <v>TUNISIA-TOTAL OPEX, US$ DENOM, M$</v>
          </cell>
          <cell r="E1464">
            <v>2.2000000000000002</v>
          </cell>
          <cell r="F1464">
            <v>0.4</v>
          </cell>
          <cell r="G1464">
            <v>0</v>
          </cell>
          <cell r="H1464">
            <v>0</v>
          </cell>
          <cell r="I1464">
            <v>0.3</v>
          </cell>
        </row>
        <row r="1465">
          <cell r="D1465" t="str">
            <v>TUNISIA-CASH OPEX, FX-ADJ, M$</v>
          </cell>
          <cell r="E1465">
            <v>6.0650847457627117</v>
          </cell>
          <cell r="F1465">
            <v>0.48135593220338979</v>
          </cell>
          <cell r="G1465">
            <v>0</v>
          </cell>
          <cell r="H1465">
            <v>0</v>
          </cell>
          <cell r="I1465">
            <v>0.77016949152542358</v>
          </cell>
        </row>
        <row r="1466">
          <cell r="D1466" t="str">
            <v>TUNISIA-CASH OPEX, NOMINAL, M$</v>
          </cell>
          <cell r="E1466">
            <v>6.3</v>
          </cell>
          <cell r="F1466">
            <v>0.5</v>
          </cell>
          <cell r="G1466">
            <v>0</v>
          </cell>
          <cell r="H1466">
            <v>0</v>
          </cell>
          <cell r="I1466">
            <v>0.8</v>
          </cell>
        </row>
        <row r="1467">
          <cell r="D1467" t="str">
            <v>TUNISIA-CASH OPEX, US$ DENOM, M$</v>
          </cell>
          <cell r="E1467">
            <v>0</v>
          </cell>
          <cell r="F1467">
            <v>0</v>
          </cell>
          <cell r="G1467">
            <v>0</v>
          </cell>
          <cell r="H1467">
            <v>0</v>
          </cell>
          <cell r="I1467">
            <v>0</v>
          </cell>
        </row>
        <row r="1468">
          <cell r="D1468" t="str">
            <v>TUNISIA-OTHER EARNINGS EVENTS OPEX, US$ DENOM, M$</v>
          </cell>
          <cell r="E1468">
            <v>0</v>
          </cell>
          <cell r="F1468">
            <v>0</v>
          </cell>
          <cell r="G1468">
            <v>0</v>
          </cell>
          <cell r="H1468">
            <v>0</v>
          </cell>
          <cell r="I1468">
            <v>0</v>
          </cell>
        </row>
        <row r="1469">
          <cell r="D1469" t="str">
            <v>TUNISIA-OTHER EARNINGS EVENTS OPEX, NOMINAL, M$</v>
          </cell>
          <cell r="E1469">
            <v>0</v>
          </cell>
          <cell r="F1469">
            <v>0</v>
          </cell>
          <cell r="G1469">
            <v>0</v>
          </cell>
          <cell r="H1469">
            <v>0</v>
          </cell>
          <cell r="I1469">
            <v>0</v>
          </cell>
        </row>
        <row r="1470">
          <cell r="D1470" t="str">
            <v>WEST AFRICA [LS]-SEGMENT EARNINGS, M$</v>
          </cell>
          <cell r="E1470">
            <v>-3.1</v>
          </cell>
          <cell r="F1470">
            <v>-0.7</v>
          </cell>
          <cell r="G1470">
            <v>0</v>
          </cell>
          <cell r="H1470">
            <v>-0.2</v>
          </cell>
          <cell r="I1470">
            <v>-0.6</v>
          </cell>
        </row>
        <row r="1471">
          <cell r="D1471" t="str">
            <v>WEST AFRICA [LS]-OPERATING EARNINGS, M$</v>
          </cell>
          <cell r="E1471">
            <v>0.3</v>
          </cell>
          <cell r="F1471">
            <v>-0.3</v>
          </cell>
          <cell r="G1471">
            <v>0</v>
          </cell>
          <cell r="H1471">
            <v>-0.1</v>
          </cell>
          <cell r="I1471">
            <v>-0.3</v>
          </cell>
        </row>
        <row r="1472">
          <cell r="D1472" t="str">
            <v>WEST AFRICA [LS]-LIFO EARNINGS, M$</v>
          </cell>
          <cell r="E1472">
            <v>0</v>
          </cell>
          <cell r="F1472">
            <v>0</v>
          </cell>
          <cell r="G1472">
            <v>0</v>
          </cell>
          <cell r="H1472">
            <v>0</v>
          </cell>
          <cell r="I1472">
            <v>0</v>
          </cell>
        </row>
        <row r="1473">
          <cell r="D1473" t="str">
            <v>WEST AFRICA [LS]-OTHER EARNINGS EVENTS, M$</v>
          </cell>
          <cell r="E1473">
            <v>-3.4</v>
          </cell>
          <cell r="F1473">
            <v>-0.4</v>
          </cell>
          <cell r="G1473">
            <v>0</v>
          </cell>
          <cell r="H1473">
            <v>-0.1</v>
          </cell>
          <cell r="I1473">
            <v>-0.3</v>
          </cell>
        </row>
        <row r="1474">
          <cell r="D1474" t="str">
            <v>WEST AFRICA [LS]-SEGMENT EARNINGS ADJUSTMENTS, M$</v>
          </cell>
          <cell r="E1474">
            <v>0</v>
          </cell>
          <cell r="F1474">
            <v>0</v>
          </cell>
          <cell r="G1474">
            <v>0</v>
          </cell>
          <cell r="H1474">
            <v>0</v>
          </cell>
          <cell r="I1474">
            <v>0</v>
          </cell>
        </row>
        <row r="1475">
          <cell r="D1475" t="str">
            <v>WEST AFRICA [LS]-MINORITY SHARE EARNINGS, M$</v>
          </cell>
          <cell r="E1475">
            <v>0.2</v>
          </cell>
          <cell r="F1475">
            <v>-0.1</v>
          </cell>
          <cell r="G1475">
            <v>0</v>
          </cell>
          <cell r="H1475">
            <v>0</v>
          </cell>
          <cell r="I1475">
            <v>0</v>
          </cell>
        </row>
        <row r="1476">
          <cell r="D1476" t="str">
            <v>WEST AFRICA [LS]-CAPITAL EMPLOYED - AVG, M$</v>
          </cell>
          <cell r="E1476">
            <v>23.227599950000005</v>
          </cell>
          <cell r="F1476">
            <v>2.2000000000000002</v>
          </cell>
          <cell r="G1476">
            <v>0</v>
          </cell>
          <cell r="H1476">
            <v>0.9</v>
          </cell>
          <cell r="I1476">
            <v>0.25</v>
          </cell>
        </row>
        <row r="1477">
          <cell r="D1477" t="str">
            <v>WEST AFRICA [LS]-CAPITAL EMPLOYED - YE, M$</v>
          </cell>
          <cell r="E1477">
            <v>21.6</v>
          </cell>
          <cell r="F1477">
            <v>2.6</v>
          </cell>
          <cell r="G1477">
            <v>0</v>
          </cell>
          <cell r="H1477">
            <v>1.1000000000000001</v>
          </cell>
          <cell r="I1477">
            <v>0.1</v>
          </cell>
        </row>
        <row r="1478">
          <cell r="D1478" t="str">
            <v>WEST AFRICA [LS]-CASH &amp; MARKETABLE SEC, M$</v>
          </cell>
          <cell r="E1478">
            <v>1.8</v>
          </cell>
          <cell r="F1478">
            <v>0</v>
          </cell>
          <cell r="G1478">
            <v>0</v>
          </cell>
          <cell r="H1478">
            <v>0.1</v>
          </cell>
          <cell r="I1478">
            <v>0</v>
          </cell>
        </row>
        <row r="1479">
          <cell r="D1479" t="str">
            <v>WEST AFRICA [LS]-DEPRECIATION, M$</v>
          </cell>
          <cell r="E1479">
            <v>0.9</v>
          </cell>
          <cell r="F1479">
            <v>0.1</v>
          </cell>
          <cell r="G1479">
            <v>0</v>
          </cell>
          <cell r="H1479">
            <v>0.1</v>
          </cell>
          <cell r="I1479">
            <v>0</v>
          </cell>
        </row>
        <row r="1480">
          <cell r="D1480" t="str">
            <v>WEST AFRICA [LS]-MEMO: EAFE CHANGE, CAP EMP, M$</v>
          </cell>
          <cell r="E1480">
            <v>2.2000000000000002</v>
          </cell>
          <cell r="F1480">
            <v>0.2</v>
          </cell>
          <cell r="G1480">
            <v>0</v>
          </cell>
          <cell r="H1480">
            <v>0.1</v>
          </cell>
          <cell r="I1480">
            <v>0</v>
          </cell>
        </row>
        <row r="1481">
          <cell r="D1481" t="str">
            <v>WEST AFRICA [LS]-OPERATING WORKING CAPITAL, M$</v>
          </cell>
          <cell r="E1481">
            <v>16.5</v>
          </cell>
          <cell r="F1481">
            <v>2.1</v>
          </cell>
          <cell r="G1481">
            <v>0</v>
          </cell>
          <cell r="H1481">
            <v>1</v>
          </cell>
          <cell r="I1481">
            <v>-0.1</v>
          </cell>
        </row>
        <row r="1482">
          <cell r="D1482" t="str">
            <v>WEST AFRICA [LS]-OTHER CAPITAL EMPLOYED, M$</v>
          </cell>
          <cell r="E1482">
            <v>1.3</v>
          </cell>
          <cell r="F1482">
            <v>0.1</v>
          </cell>
          <cell r="G1482">
            <v>0</v>
          </cell>
          <cell r="H1482">
            <v>0</v>
          </cell>
          <cell r="I1482">
            <v>0</v>
          </cell>
        </row>
        <row r="1483">
          <cell r="D1483" t="str">
            <v>WEST AFRICA [LS]-OTHER OPERATING WORKING CAPITAL, M$</v>
          </cell>
          <cell r="E1483">
            <v>2.6</v>
          </cell>
          <cell r="F1483">
            <v>-0.3</v>
          </cell>
          <cell r="G1483">
            <v>0</v>
          </cell>
          <cell r="H1483">
            <v>0.3</v>
          </cell>
          <cell r="I1483">
            <v>-0.1</v>
          </cell>
        </row>
        <row r="1484">
          <cell r="D1484" t="str">
            <v>WEST AFRICA [LS]-PROP, PLANT, &amp; EQUIP - NET AVG, M$</v>
          </cell>
          <cell r="E1484">
            <v>6.5855899999999998</v>
          </cell>
          <cell r="F1484">
            <v>0.5</v>
          </cell>
          <cell r="G1484">
            <v>0</v>
          </cell>
          <cell r="H1484">
            <v>0.15</v>
          </cell>
          <cell r="I1484">
            <v>0.1</v>
          </cell>
        </row>
        <row r="1485">
          <cell r="D1485" t="str">
            <v>WEST AFRICA [LS]-PROP, PLANT, &amp; EQUIP - NET YE, M$</v>
          </cell>
          <cell r="E1485">
            <v>6.1</v>
          </cell>
          <cell r="F1485">
            <v>0.5</v>
          </cell>
          <cell r="G1485">
            <v>0</v>
          </cell>
          <cell r="H1485">
            <v>0.2</v>
          </cell>
          <cell r="I1485">
            <v>0.2</v>
          </cell>
        </row>
        <row r="1486">
          <cell r="D1486" t="str">
            <v>WEST AFRICA [LS]-MINORITY SHARE OF CAP EMP, M$</v>
          </cell>
          <cell r="E1486">
            <v>4.0999999999999996</v>
          </cell>
          <cell r="F1486">
            <v>0.1</v>
          </cell>
          <cell r="G1486">
            <v>0</v>
          </cell>
          <cell r="H1486">
            <v>0.2</v>
          </cell>
          <cell r="I1486">
            <v>0</v>
          </cell>
        </row>
        <row r="1487">
          <cell r="D1487" t="str">
            <v>WEST AFRICA [LS]-TOTAL OPEX, NOMINAL, M$</v>
          </cell>
          <cell r="E1487">
            <v>17.2</v>
          </cell>
          <cell r="F1487">
            <v>2</v>
          </cell>
          <cell r="G1487">
            <v>0</v>
          </cell>
          <cell r="H1487">
            <v>1.2013409999999998</v>
          </cell>
          <cell r="I1487">
            <v>0.8</v>
          </cell>
        </row>
        <row r="1488">
          <cell r="D1488" t="str">
            <v>WEST AFRICA [LS]-TOTAL OPEX, US$ DENOM, M$</v>
          </cell>
          <cell r="E1488">
            <v>3.6</v>
          </cell>
          <cell r="F1488">
            <v>0.4</v>
          </cell>
          <cell r="G1488">
            <v>0</v>
          </cell>
          <cell r="H1488">
            <v>0.1</v>
          </cell>
          <cell r="I1488">
            <v>0.2</v>
          </cell>
        </row>
        <row r="1489">
          <cell r="D1489" t="str">
            <v>WEST AFRICA [LS]-CASH OPEX, FX-ADJ, M$</v>
          </cell>
          <cell r="E1489">
            <v>17.006569744771358</v>
          </cell>
          <cell r="F1489">
            <v>1.983453119461184</v>
          </cell>
          <cell r="G1489">
            <v>0</v>
          </cell>
          <cell r="H1489">
            <v>1.1570510200629205</v>
          </cell>
          <cell r="I1489">
            <v>0.83338124778447376</v>
          </cell>
        </row>
        <row r="1490">
          <cell r="D1490" t="str">
            <v>WEST AFRICA [LS]-CASH OPEX, NOMINAL, M$</v>
          </cell>
          <cell r="E1490">
            <v>16.3</v>
          </cell>
          <cell r="F1490">
            <v>1.9</v>
          </cell>
          <cell r="G1490">
            <v>0</v>
          </cell>
          <cell r="H1490">
            <v>1.1013409999999997</v>
          </cell>
          <cell r="I1490">
            <v>0.8</v>
          </cell>
        </row>
        <row r="1491">
          <cell r="D1491" t="str">
            <v>WEST AFRICA [LS]-CASH OPEX, US$ DENOM, M$</v>
          </cell>
          <cell r="E1491">
            <v>3.6</v>
          </cell>
          <cell r="F1491">
            <v>0.4</v>
          </cell>
          <cell r="G1491">
            <v>0</v>
          </cell>
          <cell r="H1491">
            <v>0.1</v>
          </cell>
          <cell r="I1491">
            <v>0.2</v>
          </cell>
        </row>
        <row r="1492">
          <cell r="D1492" t="str">
            <v>WEST AFRICA [LS]-OTHER EARNINGS EVENTS OPEX, US$ DENOM, M$</v>
          </cell>
          <cell r="E1492">
            <v>0</v>
          </cell>
          <cell r="F1492">
            <v>0</v>
          </cell>
          <cell r="G1492">
            <v>0</v>
          </cell>
          <cell r="H1492">
            <v>0</v>
          </cell>
          <cell r="I1492">
            <v>0</v>
          </cell>
        </row>
        <row r="1493">
          <cell r="D1493" t="str">
            <v>WEST AFRICA [LS]-OTHER EARNINGS EVENTS OPEX, NOMINAL, M$</v>
          </cell>
          <cell r="E1493">
            <v>2.9</v>
          </cell>
          <cell r="F1493">
            <v>0.3</v>
          </cell>
          <cell r="G1493">
            <v>0</v>
          </cell>
          <cell r="H1493">
            <v>0</v>
          </cell>
          <cell r="I1493">
            <v>0.2</v>
          </cell>
        </row>
        <row r="1494">
          <cell r="D1494" t="str">
            <v>HQ - AME-SEGMENT EARNINGS, M$</v>
          </cell>
          <cell r="E1494">
            <v>0</v>
          </cell>
          <cell r="F1494">
            <v>0</v>
          </cell>
          <cell r="G1494">
            <v>0</v>
          </cell>
          <cell r="H1494">
            <v>0</v>
          </cell>
          <cell r="I1494">
            <v>0</v>
          </cell>
        </row>
        <row r="1495">
          <cell r="D1495" t="str">
            <v>HQ - AME-OPERATING EARNINGS, M$</v>
          </cell>
          <cell r="E1495">
            <v>0</v>
          </cell>
          <cell r="F1495">
            <v>0</v>
          </cell>
          <cell r="G1495">
            <v>0</v>
          </cell>
          <cell r="H1495">
            <v>0</v>
          </cell>
          <cell r="I1495">
            <v>0</v>
          </cell>
        </row>
        <row r="1496">
          <cell r="D1496" t="str">
            <v>HQ - AME-LIFO EARNINGS, M$</v>
          </cell>
          <cell r="E1496">
            <v>0</v>
          </cell>
          <cell r="F1496">
            <v>0</v>
          </cell>
          <cell r="G1496">
            <v>0</v>
          </cell>
          <cell r="H1496">
            <v>0</v>
          </cell>
          <cell r="I1496">
            <v>0</v>
          </cell>
        </row>
        <row r="1497">
          <cell r="D1497" t="str">
            <v>HQ - AME-OTHER EARNINGS EVENTS, M$</v>
          </cell>
          <cell r="E1497">
            <v>0</v>
          </cell>
          <cell r="F1497">
            <v>0</v>
          </cell>
          <cell r="G1497">
            <v>0</v>
          </cell>
          <cell r="H1497">
            <v>0</v>
          </cell>
          <cell r="I1497">
            <v>0</v>
          </cell>
        </row>
        <row r="1498">
          <cell r="D1498" t="str">
            <v>HQ - AME-SEGMENT EARNINGS ADJUSTMENTS, M$</v>
          </cell>
          <cell r="E1498">
            <v>0</v>
          </cell>
          <cell r="F1498">
            <v>0</v>
          </cell>
          <cell r="G1498">
            <v>0</v>
          </cell>
          <cell r="H1498">
            <v>0</v>
          </cell>
          <cell r="I1498">
            <v>0</v>
          </cell>
        </row>
        <row r="1499">
          <cell r="D1499" t="str">
            <v>HQ - AME-MINORITY SHARE EARNINGS, M$</v>
          </cell>
          <cell r="E1499">
            <v>0</v>
          </cell>
          <cell r="F1499">
            <v>0</v>
          </cell>
          <cell r="G1499">
            <v>0</v>
          </cell>
          <cell r="H1499">
            <v>0</v>
          </cell>
          <cell r="I1499">
            <v>0</v>
          </cell>
        </row>
        <row r="1500">
          <cell r="D1500" t="str">
            <v>HQ - AME-CAPITAL EMPLOYED - AVG, M$</v>
          </cell>
          <cell r="E1500">
            <v>0</v>
          </cell>
          <cell r="F1500">
            <v>0</v>
          </cell>
          <cell r="G1500">
            <v>0</v>
          </cell>
          <cell r="H1500">
            <v>0</v>
          </cell>
          <cell r="I1500">
            <v>0</v>
          </cell>
        </row>
        <row r="1501">
          <cell r="D1501" t="str">
            <v>HQ - AME-CAPITAL EMPLOYED - YE, M$</v>
          </cell>
          <cell r="E1501">
            <v>0</v>
          </cell>
          <cell r="F1501">
            <v>0</v>
          </cell>
          <cell r="G1501">
            <v>0</v>
          </cell>
          <cell r="H1501">
            <v>0</v>
          </cell>
          <cell r="I1501">
            <v>0</v>
          </cell>
        </row>
        <row r="1502">
          <cell r="D1502" t="str">
            <v>HQ - AME-CASH &amp; MARKETABLE SEC, M$</v>
          </cell>
          <cell r="E1502">
            <v>0</v>
          </cell>
          <cell r="F1502">
            <v>0</v>
          </cell>
          <cell r="G1502">
            <v>0</v>
          </cell>
          <cell r="H1502">
            <v>0</v>
          </cell>
          <cell r="I1502">
            <v>0</v>
          </cell>
        </row>
        <row r="1503">
          <cell r="D1503" t="str">
            <v>HQ - AME-DEPRECIATION, M$</v>
          </cell>
          <cell r="E1503">
            <v>0</v>
          </cell>
          <cell r="F1503">
            <v>0</v>
          </cell>
          <cell r="G1503">
            <v>0</v>
          </cell>
          <cell r="H1503">
            <v>0</v>
          </cell>
          <cell r="I1503">
            <v>0</v>
          </cell>
        </row>
        <row r="1504">
          <cell r="D1504" t="str">
            <v>HQ - AME-MEMO: EAFE CHANGE, CAP EMP, M$</v>
          </cell>
          <cell r="E1504">
            <v>0</v>
          </cell>
          <cell r="F1504">
            <v>0</v>
          </cell>
          <cell r="G1504">
            <v>0</v>
          </cell>
          <cell r="H1504">
            <v>0</v>
          </cell>
          <cell r="I1504">
            <v>0</v>
          </cell>
        </row>
        <row r="1505">
          <cell r="D1505" t="str">
            <v>HQ - AME-OPERATING WORKING CAPITAL, M$</v>
          </cell>
          <cell r="E1505">
            <v>0</v>
          </cell>
          <cell r="F1505">
            <v>0</v>
          </cell>
          <cell r="G1505">
            <v>0</v>
          </cell>
          <cell r="H1505">
            <v>0</v>
          </cell>
          <cell r="I1505">
            <v>0</v>
          </cell>
        </row>
        <row r="1506">
          <cell r="D1506" t="str">
            <v>HQ - AME-OTHER CAPITAL EMPLOYED, M$</v>
          </cell>
          <cell r="E1506">
            <v>0</v>
          </cell>
          <cell r="F1506">
            <v>0</v>
          </cell>
          <cell r="G1506">
            <v>0</v>
          </cell>
          <cell r="H1506">
            <v>0</v>
          </cell>
          <cell r="I1506">
            <v>0</v>
          </cell>
        </row>
        <row r="1507">
          <cell r="D1507" t="str">
            <v>HQ - AME-OTHER OPERATING WORKING CAPITAL, M$</v>
          </cell>
          <cell r="E1507">
            <v>0</v>
          </cell>
          <cell r="F1507">
            <v>0</v>
          </cell>
          <cell r="G1507">
            <v>0</v>
          </cell>
          <cell r="H1507">
            <v>0</v>
          </cell>
          <cell r="I1507">
            <v>0</v>
          </cell>
        </row>
        <row r="1508">
          <cell r="D1508" t="str">
            <v>HQ - AME-PROP, PLANT, &amp; EQUIP - NET AVG, M$</v>
          </cell>
          <cell r="E1508">
            <v>0</v>
          </cell>
          <cell r="F1508">
            <v>0</v>
          </cell>
          <cell r="G1508">
            <v>0</v>
          </cell>
          <cell r="H1508">
            <v>0</v>
          </cell>
          <cell r="I1508">
            <v>0</v>
          </cell>
        </row>
        <row r="1509">
          <cell r="D1509" t="str">
            <v>HQ - AME-PROP, PLANT, &amp; EQUIP - NET YE, M$</v>
          </cell>
          <cell r="E1509">
            <v>0</v>
          </cell>
          <cell r="F1509">
            <v>0</v>
          </cell>
          <cell r="G1509">
            <v>0</v>
          </cell>
          <cell r="H1509">
            <v>0</v>
          </cell>
          <cell r="I1509">
            <v>0</v>
          </cell>
        </row>
        <row r="1510">
          <cell r="D1510" t="str">
            <v>HQ - AME-MINORITY SHARE OF CAP EMP, M$</v>
          </cell>
          <cell r="E1510">
            <v>0</v>
          </cell>
          <cell r="F1510">
            <v>0</v>
          </cell>
          <cell r="G1510">
            <v>0</v>
          </cell>
          <cell r="H1510">
            <v>0</v>
          </cell>
          <cell r="I1510">
            <v>0</v>
          </cell>
        </row>
        <row r="1511">
          <cell r="D1511" t="str">
            <v>HQ - AME-TOTAL OPEX, NOMINAL, M$</v>
          </cell>
          <cell r="E1511">
            <v>0</v>
          </cell>
          <cell r="F1511">
            <v>0</v>
          </cell>
          <cell r="G1511">
            <v>0</v>
          </cell>
          <cell r="H1511">
            <v>0</v>
          </cell>
          <cell r="I1511">
            <v>0</v>
          </cell>
        </row>
        <row r="1512">
          <cell r="D1512" t="str">
            <v>HQ - AME-TOTAL OPEX, US$ DENOM, M$</v>
          </cell>
          <cell r="E1512">
            <v>0</v>
          </cell>
          <cell r="F1512">
            <v>0</v>
          </cell>
          <cell r="G1512">
            <v>0</v>
          </cell>
          <cell r="H1512">
            <v>0</v>
          </cell>
          <cell r="I1512">
            <v>0</v>
          </cell>
        </row>
        <row r="1513">
          <cell r="D1513" t="str">
            <v>HQ - AME-CASH OPEX, FX-ADJ, M$</v>
          </cell>
          <cell r="E1513">
            <v>0</v>
          </cell>
          <cell r="F1513">
            <v>0</v>
          </cell>
          <cell r="G1513">
            <v>0</v>
          </cell>
          <cell r="H1513">
            <v>0</v>
          </cell>
          <cell r="I1513">
            <v>0</v>
          </cell>
        </row>
        <row r="1514">
          <cell r="D1514" t="str">
            <v>HQ - AME-CASH OPEX, NOMINAL, M$</v>
          </cell>
          <cell r="E1514">
            <v>0</v>
          </cell>
          <cell r="F1514">
            <v>0</v>
          </cell>
          <cell r="G1514">
            <v>0</v>
          </cell>
          <cell r="H1514">
            <v>0</v>
          </cell>
          <cell r="I1514">
            <v>0</v>
          </cell>
        </row>
        <row r="1515">
          <cell r="D1515" t="str">
            <v>HQ - AME-CASH OPEX, US$ DENOM, M$</v>
          </cell>
          <cell r="E1515">
            <v>0</v>
          </cell>
          <cell r="F1515">
            <v>0</v>
          </cell>
          <cell r="G1515">
            <v>0</v>
          </cell>
          <cell r="H1515">
            <v>0</v>
          </cell>
          <cell r="I1515">
            <v>0</v>
          </cell>
        </row>
        <row r="1516">
          <cell r="D1516" t="str">
            <v>HQ - AME-OTHER EARNINGS EVENTS OPEX, US$ DENOM, M$</v>
          </cell>
          <cell r="E1516">
            <v>0</v>
          </cell>
          <cell r="F1516">
            <v>0</v>
          </cell>
          <cell r="G1516">
            <v>0</v>
          </cell>
          <cell r="H1516">
            <v>0</v>
          </cell>
          <cell r="I1516">
            <v>0</v>
          </cell>
        </row>
        <row r="1517">
          <cell r="D1517" t="str">
            <v>HQ - AME-OTHER EARNINGS EVENTS OPEX, NOMINAL, M$</v>
          </cell>
          <cell r="E1517">
            <v>0</v>
          </cell>
          <cell r="F1517">
            <v>0</v>
          </cell>
          <cell r="G1517">
            <v>0</v>
          </cell>
          <cell r="H1517">
            <v>0</v>
          </cell>
          <cell r="I1517">
            <v>0</v>
          </cell>
        </row>
        <row r="1518">
          <cell r="D1518" t="str">
            <v>AFRICA / MIDDLE EAST ADJ-SEGMENT EARNINGS, M$</v>
          </cell>
          <cell r="E1518">
            <v>0</v>
          </cell>
          <cell r="F1518">
            <v>0</v>
          </cell>
          <cell r="G1518">
            <v>0</v>
          </cell>
          <cell r="H1518">
            <v>0</v>
          </cell>
          <cell r="I1518">
            <v>0</v>
          </cell>
        </row>
        <row r="1519">
          <cell r="D1519" t="str">
            <v>AFRICA / MIDDLE EAST ADJ-OPERATING EARNINGS, M$</v>
          </cell>
          <cell r="E1519">
            <v>0</v>
          </cell>
          <cell r="F1519">
            <v>0</v>
          </cell>
          <cell r="G1519">
            <v>0</v>
          </cell>
          <cell r="H1519">
            <v>0</v>
          </cell>
          <cell r="I1519">
            <v>0</v>
          </cell>
        </row>
        <row r="1520">
          <cell r="D1520" t="str">
            <v>AFRICA / MIDDLE EAST ADJ-LIFO EARNINGS, M$</v>
          </cell>
          <cell r="E1520">
            <v>0</v>
          </cell>
          <cell r="F1520">
            <v>0</v>
          </cell>
          <cell r="G1520">
            <v>0</v>
          </cell>
          <cell r="H1520">
            <v>0</v>
          </cell>
          <cell r="I1520">
            <v>0</v>
          </cell>
        </row>
        <row r="1521">
          <cell r="D1521" t="str">
            <v>AFRICA / MIDDLE EAST ADJ-OTHER EARNINGS EVENTS, M$</v>
          </cell>
          <cell r="E1521">
            <v>0</v>
          </cell>
          <cell r="F1521">
            <v>0</v>
          </cell>
          <cell r="G1521">
            <v>0</v>
          </cell>
          <cell r="H1521">
            <v>0</v>
          </cell>
          <cell r="I1521">
            <v>0</v>
          </cell>
        </row>
        <row r="1522">
          <cell r="D1522" t="str">
            <v>AFRICA / MIDDLE EAST ADJ-SEGMENT EARNINGS ADJUSTMENTS, M$</v>
          </cell>
          <cell r="E1522">
            <v>0</v>
          </cell>
          <cell r="F1522">
            <v>0</v>
          </cell>
          <cell r="G1522">
            <v>0</v>
          </cell>
          <cell r="H1522">
            <v>0</v>
          </cell>
          <cell r="I1522">
            <v>0</v>
          </cell>
        </row>
        <row r="1523">
          <cell r="D1523" t="str">
            <v>AFRICA / MIDDLE EAST ADJ-MINORITY SHARE EARNINGS, M$</v>
          </cell>
          <cell r="E1523">
            <v>0</v>
          </cell>
          <cell r="F1523">
            <v>0</v>
          </cell>
          <cell r="G1523">
            <v>0</v>
          </cell>
          <cell r="H1523">
            <v>0</v>
          </cell>
          <cell r="I1523">
            <v>0</v>
          </cell>
        </row>
        <row r="1524">
          <cell r="D1524" t="str">
            <v>AFRICA / MIDDLE EAST ADJ-CAPITAL EMPLOYED - AVG, M$</v>
          </cell>
          <cell r="E1524">
            <v>-13.791445</v>
          </cell>
          <cell r="F1524">
            <v>-0.8</v>
          </cell>
          <cell r="G1524">
            <v>-0.1</v>
          </cell>
          <cell r="H1524">
            <v>-1.1000000000000001</v>
          </cell>
          <cell r="I1524">
            <v>-0.3</v>
          </cell>
        </row>
        <row r="1525">
          <cell r="D1525" t="str">
            <v>AFRICA / MIDDLE EAST ADJ-CAPITAL EMPLOYED - YE, M$</v>
          </cell>
          <cell r="E1525">
            <v>-19.100000000000001</v>
          </cell>
          <cell r="F1525">
            <v>0</v>
          </cell>
          <cell r="G1525">
            <v>0</v>
          </cell>
          <cell r="H1525">
            <v>-1.8</v>
          </cell>
          <cell r="I1525">
            <v>0</v>
          </cell>
        </row>
        <row r="1526">
          <cell r="D1526" t="str">
            <v>AFRICA / MIDDLE EAST ADJ-CASH &amp; MARKETABLE SEC, M$</v>
          </cell>
          <cell r="E1526">
            <v>0</v>
          </cell>
          <cell r="F1526">
            <v>0</v>
          </cell>
          <cell r="G1526">
            <v>0</v>
          </cell>
          <cell r="H1526">
            <v>0</v>
          </cell>
          <cell r="I1526">
            <v>0</v>
          </cell>
        </row>
        <row r="1527">
          <cell r="D1527" t="str">
            <v>AFRICA / MIDDLE EAST ADJ-DEPRECIATION, M$</v>
          </cell>
          <cell r="E1527">
            <v>0</v>
          </cell>
          <cell r="F1527">
            <v>0</v>
          </cell>
          <cell r="G1527">
            <v>0</v>
          </cell>
          <cell r="H1527">
            <v>0</v>
          </cell>
          <cell r="I1527">
            <v>0</v>
          </cell>
        </row>
        <row r="1528">
          <cell r="D1528" t="str">
            <v>AFRICA / MIDDLE EAST ADJ-MEMO: EAFE CHANGE, CAP EMP, M$</v>
          </cell>
          <cell r="E1528">
            <v>0</v>
          </cell>
          <cell r="F1528">
            <v>0</v>
          </cell>
          <cell r="G1528">
            <v>0</v>
          </cell>
          <cell r="H1528">
            <v>0</v>
          </cell>
          <cell r="I1528">
            <v>0</v>
          </cell>
        </row>
        <row r="1529">
          <cell r="D1529" t="str">
            <v>AFRICA / MIDDLE EAST ADJ-OPERATING WORKING CAPITAL, M$</v>
          </cell>
          <cell r="E1529">
            <v>-19.100000000000001</v>
          </cell>
          <cell r="F1529">
            <v>0</v>
          </cell>
          <cell r="G1529">
            <v>0</v>
          </cell>
          <cell r="H1529">
            <v>-1.8</v>
          </cell>
          <cell r="I1529">
            <v>0</v>
          </cell>
        </row>
        <row r="1530">
          <cell r="D1530" t="str">
            <v>AFRICA / MIDDLE EAST ADJ-OTHER CAPITAL EMPLOYED, M$</v>
          </cell>
          <cell r="E1530">
            <v>0</v>
          </cell>
          <cell r="F1530">
            <v>0</v>
          </cell>
          <cell r="G1530">
            <v>0</v>
          </cell>
          <cell r="H1530">
            <v>0</v>
          </cell>
          <cell r="I1530">
            <v>0</v>
          </cell>
        </row>
        <row r="1531">
          <cell r="D1531" t="str">
            <v>AFRICA / MIDDLE EAST ADJ-OTHER OPERATING WORKING CAPITAL, M$</v>
          </cell>
          <cell r="E1531">
            <v>-19.100000000000001</v>
          </cell>
          <cell r="F1531">
            <v>0</v>
          </cell>
          <cell r="G1531">
            <v>0</v>
          </cell>
          <cell r="H1531">
            <v>-1.8</v>
          </cell>
          <cell r="I1531">
            <v>0</v>
          </cell>
        </row>
        <row r="1532">
          <cell r="D1532" t="str">
            <v>AFRICA / MIDDLE EAST ADJ-PROP, PLANT, &amp; EQUIP - NET AVG, M$</v>
          </cell>
          <cell r="E1532">
            <v>0</v>
          </cell>
          <cell r="F1532">
            <v>0</v>
          </cell>
          <cell r="G1532">
            <v>0</v>
          </cell>
          <cell r="H1532">
            <v>0</v>
          </cell>
          <cell r="I1532">
            <v>0</v>
          </cell>
        </row>
        <row r="1533">
          <cell r="D1533" t="str">
            <v>AFRICA / MIDDLE EAST ADJ-PROP, PLANT, &amp; EQUIP - NET YE, M$</v>
          </cell>
          <cell r="E1533">
            <v>0</v>
          </cell>
          <cell r="F1533">
            <v>0</v>
          </cell>
          <cell r="G1533">
            <v>0</v>
          </cell>
          <cell r="H1533">
            <v>0</v>
          </cell>
          <cell r="I1533">
            <v>0</v>
          </cell>
        </row>
        <row r="1534">
          <cell r="D1534" t="str">
            <v>AFRICA / MIDDLE EAST ADJ-MINORITY SHARE OF CAP EMP, M$</v>
          </cell>
          <cell r="E1534">
            <v>0</v>
          </cell>
          <cell r="F1534">
            <v>0</v>
          </cell>
          <cell r="G1534">
            <v>0</v>
          </cell>
          <cell r="H1534">
            <v>0</v>
          </cell>
          <cell r="I1534">
            <v>0</v>
          </cell>
        </row>
        <row r="1535">
          <cell r="D1535" t="str">
            <v>AFRICA / MIDDLE EAST ADJ-TOTAL OPEX, NOMINAL, M$</v>
          </cell>
          <cell r="E1535">
            <v>0</v>
          </cell>
          <cell r="F1535">
            <v>0</v>
          </cell>
          <cell r="G1535">
            <v>0</v>
          </cell>
          <cell r="H1535">
            <v>0</v>
          </cell>
          <cell r="I1535">
            <v>0</v>
          </cell>
        </row>
        <row r="1536">
          <cell r="D1536" t="str">
            <v>AFRICA / MIDDLE EAST ADJ-TOTAL OPEX, US$ DENOM, M$</v>
          </cell>
          <cell r="E1536">
            <v>0</v>
          </cell>
          <cell r="F1536">
            <v>0</v>
          </cell>
          <cell r="G1536">
            <v>0</v>
          </cell>
          <cell r="H1536">
            <v>0</v>
          </cell>
          <cell r="I1536">
            <v>0</v>
          </cell>
        </row>
        <row r="1537">
          <cell r="D1537" t="str">
            <v>AFRICA / MIDDLE EAST ADJ-CASH OPEX, FX-ADJ, M$</v>
          </cell>
          <cell r="E1537">
            <v>0</v>
          </cell>
          <cell r="F1537">
            <v>0</v>
          </cell>
          <cell r="G1537">
            <v>0</v>
          </cell>
          <cell r="H1537">
            <v>0</v>
          </cell>
          <cell r="I1537">
            <v>0</v>
          </cell>
        </row>
        <row r="1538">
          <cell r="D1538" t="str">
            <v>AFRICA / MIDDLE EAST ADJ-CASH OPEX, NOMINAL, M$</v>
          </cell>
          <cell r="E1538">
            <v>0</v>
          </cell>
          <cell r="F1538">
            <v>0</v>
          </cell>
          <cell r="G1538">
            <v>0</v>
          </cell>
          <cell r="H1538">
            <v>0</v>
          </cell>
          <cell r="I1538">
            <v>0</v>
          </cell>
        </row>
        <row r="1539">
          <cell r="D1539" t="str">
            <v>AFRICA / MIDDLE EAST ADJ-CASH OPEX, US$ DENOM, M$</v>
          </cell>
          <cell r="E1539">
            <v>0</v>
          </cell>
          <cell r="F1539">
            <v>0</v>
          </cell>
          <cell r="G1539">
            <v>0</v>
          </cell>
          <cell r="H1539">
            <v>0</v>
          </cell>
          <cell r="I1539">
            <v>0</v>
          </cell>
        </row>
        <row r="1540">
          <cell r="D1540" t="str">
            <v>AFRICA / MIDDLE EAST ADJ-OTHER EARNINGS EVENTS OPEX, US$ DENOM, M$</v>
          </cell>
          <cell r="E1540">
            <v>0</v>
          </cell>
          <cell r="F1540">
            <v>0</v>
          </cell>
          <cell r="G1540">
            <v>0</v>
          </cell>
          <cell r="H1540">
            <v>0</v>
          </cell>
          <cell r="I1540">
            <v>0</v>
          </cell>
        </row>
        <row r="1541">
          <cell r="D1541" t="str">
            <v>AFRICA / MIDDLE EAST ADJ-OTHER EARNINGS EVENTS OPEX, NOMINAL, M$</v>
          </cell>
          <cell r="E1541">
            <v>0</v>
          </cell>
          <cell r="F1541">
            <v>0</v>
          </cell>
          <cell r="G1541">
            <v>0</v>
          </cell>
          <cell r="H1541">
            <v>0</v>
          </cell>
          <cell r="I1541">
            <v>0</v>
          </cell>
        </row>
        <row r="1542">
          <cell r="D1542" t="str">
            <v>AUSTRALIA-SEGMENT EARNINGS, M$</v>
          </cell>
          <cell r="E1542">
            <v>4.8989710000000004</v>
          </cell>
          <cell r="F1542">
            <v>0.53160800000000008</v>
          </cell>
          <cell r="G1542">
            <v>1.178973</v>
          </cell>
          <cell r="H1542">
            <v>1.3739129999999999</v>
          </cell>
          <cell r="I1542">
            <v>7.4665569999999999</v>
          </cell>
        </row>
        <row r="1543">
          <cell r="D1543" t="str">
            <v>AUSTRALIA-OPERATING EARNINGS, M$</v>
          </cell>
          <cell r="E1543">
            <v>4.3969810000000003</v>
          </cell>
          <cell r="F1543">
            <v>0.50275800000000004</v>
          </cell>
          <cell r="G1543">
            <v>1.144353</v>
          </cell>
          <cell r="H1543">
            <v>1.3623729999999998</v>
          </cell>
          <cell r="I1543">
            <v>5.5665570000000004</v>
          </cell>
        </row>
        <row r="1544">
          <cell r="D1544" t="str">
            <v>AUSTRALIA-LIFO EARNINGS, M$</v>
          </cell>
          <cell r="E1544">
            <v>0</v>
          </cell>
          <cell r="F1544">
            <v>0</v>
          </cell>
          <cell r="G1544">
            <v>0</v>
          </cell>
          <cell r="H1544">
            <v>0</v>
          </cell>
          <cell r="I1544">
            <v>0</v>
          </cell>
        </row>
        <row r="1545">
          <cell r="D1545" t="str">
            <v>AUSTRALIA-OTHER EARNINGS EVENTS, M$</v>
          </cell>
          <cell r="E1545">
            <v>0.50199000000000005</v>
          </cell>
          <cell r="F1545">
            <v>2.8850000000000001E-2</v>
          </cell>
          <cell r="G1545">
            <v>3.4619999999999998E-2</v>
          </cell>
          <cell r="H1545">
            <v>1.154E-2</v>
          </cell>
          <cell r="I1545">
            <v>1.9</v>
          </cell>
        </row>
        <row r="1546">
          <cell r="D1546" t="str">
            <v>AUSTRALIA-SEGMENT EARNINGS ADJUSTMENTS, M$</v>
          </cell>
          <cell r="E1546">
            <v>0</v>
          </cell>
          <cell r="F1546">
            <v>0</v>
          </cell>
          <cell r="G1546">
            <v>0</v>
          </cell>
          <cell r="H1546">
            <v>0</v>
          </cell>
          <cell r="I1546">
            <v>0</v>
          </cell>
        </row>
        <row r="1547">
          <cell r="D1547" t="str">
            <v>AUSTRALIA-MINORITY SHARE EARNINGS, M$</v>
          </cell>
          <cell r="E1547">
            <v>0</v>
          </cell>
          <cell r="F1547">
            <v>0</v>
          </cell>
          <cell r="G1547">
            <v>0</v>
          </cell>
          <cell r="H1547">
            <v>0</v>
          </cell>
          <cell r="I1547">
            <v>0</v>
          </cell>
        </row>
        <row r="1548">
          <cell r="D1548" t="str">
            <v>AUSTRALIA-CAPITAL EMPLOYED - AVG, M$</v>
          </cell>
          <cell r="E1548">
            <v>42.468261999999996</v>
          </cell>
          <cell r="F1548">
            <v>2.52</v>
          </cell>
          <cell r="G1548">
            <v>3.6020000000000003</v>
          </cell>
          <cell r="H1548">
            <v>6.8843999999999994</v>
          </cell>
          <cell r="I1548">
            <v>29.462000000000003</v>
          </cell>
        </row>
        <row r="1549">
          <cell r="D1549" t="str">
            <v>AUSTRALIA-CAPITAL EMPLOYED - YE, M$</v>
          </cell>
          <cell r="E1549">
            <v>37.200000000000003</v>
          </cell>
          <cell r="F1549">
            <v>1.5</v>
          </cell>
          <cell r="G1549">
            <v>5.54</v>
          </cell>
          <cell r="H1549">
            <v>7.36</v>
          </cell>
          <cell r="I1549">
            <v>29.2</v>
          </cell>
        </row>
        <row r="1550">
          <cell r="D1550" t="str">
            <v>AUSTRALIA-CASH &amp; MARKETABLE SEC, M$</v>
          </cell>
          <cell r="E1550">
            <v>0</v>
          </cell>
          <cell r="F1550">
            <v>0</v>
          </cell>
          <cell r="G1550">
            <v>0</v>
          </cell>
          <cell r="H1550">
            <v>0.2</v>
          </cell>
          <cell r="I1550">
            <v>1.8</v>
          </cell>
        </row>
        <row r="1551">
          <cell r="D1551" t="str">
            <v>AUSTRALIA-DEPRECIATION, M$</v>
          </cell>
          <cell r="E1551">
            <v>0.16092473698408416</v>
          </cell>
          <cell r="F1551">
            <v>0</v>
          </cell>
          <cell r="G1551">
            <v>0</v>
          </cell>
          <cell r="H1551">
            <v>2.6303210142972756E-2</v>
          </cell>
          <cell r="I1551">
            <v>0.23992069058537902</v>
          </cell>
        </row>
        <row r="1552">
          <cell r="D1552" t="str">
            <v>AUSTRALIA-MEMO: EAFE CHANGE, CAP EMP, M$</v>
          </cell>
          <cell r="E1552">
            <v>3.7</v>
          </cell>
          <cell r="F1552">
            <v>0.1</v>
          </cell>
          <cell r="G1552">
            <v>1.3</v>
          </cell>
          <cell r="H1552">
            <v>0</v>
          </cell>
          <cell r="I1552">
            <v>2.9</v>
          </cell>
        </row>
        <row r="1553">
          <cell r="D1553" t="str">
            <v>AUSTRALIA-OPERATING WORKING CAPITAL, M$</v>
          </cell>
          <cell r="E1553">
            <v>16.5</v>
          </cell>
          <cell r="F1553">
            <v>0.5</v>
          </cell>
          <cell r="G1553">
            <v>3.19</v>
          </cell>
          <cell r="H1553">
            <v>4.6100000000000003</v>
          </cell>
          <cell r="I1553">
            <v>4.2</v>
          </cell>
        </row>
        <row r="1554">
          <cell r="D1554" t="str">
            <v>AUSTRALIA-OTHER CAPITAL EMPLOYED, M$</v>
          </cell>
          <cell r="E1554">
            <v>3.3</v>
          </cell>
          <cell r="F1554">
            <v>0.1</v>
          </cell>
          <cell r="G1554">
            <v>1.9</v>
          </cell>
          <cell r="H1554">
            <v>0.7</v>
          </cell>
          <cell r="I1554">
            <v>20.3</v>
          </cell>
        </row>
        <row r="1555">
          <cell r="D1555" t="str">
            <v>AUSTRALIA-OTHER OPERATING WORKING CAPITAL, M$</v>
          </cell>
          <cell r="E1555">
            <v>4.7</v>
          </cell>
          <cell r="F1555">
            <v>-0.1</v>
          </cell>
          <cell r="G1555">
            <v>2.74</v>
          </cell>
          <cell r="H1555">
            <v>1.36</v>
          </cell>
          <cell r="I1555">
            <v>3.7</v>
          </cell>
        </row>
        <row r="1556">
          <cell r="D1556" t="str">
            <v>AUSTRALIA-PROP, PLANT, &amp; EQUIP - NET AVG, M$</v>
          </cell>
          <cell r="E1556">
            <v>17.612479999999998</v>
          </cell>
          <cell r="F1556">
            <v>1.2515000000000001</v>
          </cell>
          <cell r="G1556">
            <v>0.379</v>
          </cell>
          <cell r="H1556">
            <v>1.6990000000000001</v>
          </cell>
          <cell r="I1556">
            <v>3.0845000000000002</v>
          </cell>
        </row>
        <row r="1557">
          <cell r="D1557" t="str">
            <v>AUSTRALIA-PROP, PLANT, &amp; EQUIP - NET YE, M$</v>
          </cell>
          <cell r="E1557">
            <v>17.399999999999999</v>
          </cell>
          <cell r="F1557">
            <v>0.9</v>
          </cell>
          <cell r="G1557">
            <v>0.45</v>
          </cell>
          <cell r="H1557">
            <v>1.85</v>
          </cell>
          <cell r="I1557">
            <v>2.9</v>
          </cell>
        </row>
        <row r="1558">
          <cell r="D1558" t="str">
            <v>AUSTRALIA-MINORITY SHARE OF CAP EMP, M$</v>
          </cell>
          <cell r="E1558">
            <v>0</v>
          </cell>
          <cell r="F1558">
            <v>0</v>
          </cell>
          <cell r="G1558">
            <v>0</v>
          </cell>
          <cell r="H1558">
            <v>0</v>
          </cell>
          <cell r="I1558">
            <v>0</v>
          </cell>
        </row>
        <row r="1559">
          <cell r="D1559" t="str">
            <v>AUSTRALIA-TOTAL OPEX, NOMINAL, M$</v>
          </cell>
          <cell r="E1559">
            <v>38.704145812832969</v>
          </cell>
          <cell r="F1559">
            <v>3.6024899031639044</v>
          </cell>
          <cell r="G1559">
            <v>1.9564077253193908</v>
          </cell>
          <cell r="H1559">
            <v>5.2784677331473917</v>
          </cell>
          <cell r="I1559">
            <v>67.666139320999989</v>
          </cell>
        </row>
        <row r="1560">
          <cell r="D1560" t="str">
            <v>AUSTRALIA-TOTAL OPEX, US$ DENOM, M$</v>
          </cell>
          <cell r="E1560">
            <v>6.3633759999999997</v>
          </cell>
          <cell r="F1560">
            <v>0.49893360000000009</v>
          </cell>
          <cell r="G1560">
            <v>0.60668699999999998</v>
          </cell>
          <cell r="H1560">
            <v>0.52565200000000001</v>
          </cell>
          <cell r="I1560">
            <v>0.51757799999999998</v>
          </cell>
        </row>
        <row r="1561">
          <cell r="D1561" t="str">
            <v>AUSTRALIA-CASH OPEX, FX-ADJ, M$</v>
          </cell>
          <cell r="E1561">
            <v>37.183957828113805</v>
          </cell>
          <cell r="F1561">
            <v>3.4713969780667209</v>
          </cell>
          <cell r="G1561">
            <v>1.8993960842655353</v>
          </cell>
          <cell r="H1561">
            <v>5.0525186034129304</v>
          </cell>
          <cell r="I1561">
            <v>64.600025528786162</v>
          </cell>
        </row>
        <row r="1562">
          <cell r="D1562" t="str">
            <v>AUSTRALIA-CASH OPEX, NOMINAL, M$</v>
          </cell>
          <cell r="E1562">
            <v>38.543221075848884</v>
          </cell>
          <cell r="F1562">
            <v>3.6024899031639044</v>
          </cell>
          <cell r="G1562">
            <v>1.9564077253193908</v>
          </cell>
          <cell r="H1562">
            <v>5.2521645230044189</v>
          </cell>
          <cell r="I1562">
            <v>67.42621863041461</v>
          </cell>
        </row>
        <row r="1563">
          <cell r="D1563" t="str">
            <v>AUSTRALIA-CASH OPEX, US$ DENOM, M$</v>
          </cell>
          <cell r="E1563">
            <v>6.3633759999999997</v>
          </cell>
          <cell r="F1563">
            <v>0.49893360000000009</v>
          </cell>
          <cell r="G1563">
            <v>0.60668699999999998</v>
          </cell>
          <cell r="H1563">
            <v>0.52565200000000001</v>
          </cell>
          <cell r="I1563">
            <v>0.51757799999999998</v>
          </cell>
        </row>
        <row r="1564">
          <cell r="D1564" t="str">
            <v>AUSTRALIA-OTHER EARNINGS EVENTS OPEX, US$ DENOM, M$</v>
          </cell>
          <cell r="E1564">
            <v>0</v>
          </cell>
          <cell r="F1564">
            <v>0</v>
          </cell>
          <cell r="G1564">
            <v>0</v>
          </cell>
          <cell r="H1564">
            <v>0</v>
          </cell>
          <cell r="I1564">
            <v>0</v>
          </cell>
        </row>
        <row r="1565">
          <cell r="D1565" t="str">
            <v>AUSTRALIA-OTHER EARNINGS EVENTS OPEX, NOMINAL, M$</v>
          </cell>
          <cell r="E1565">
            <v>-0.77283228702897322</v>
          </cell>
          <cell r="F1565">
            <v>-4.4137338084846878E-2</v>
          </cell>
          <cell r="G1565">
            <v>-5.3374875552848797E-2</v>
          </cell>
          <cell r="H1565">
            <v>-1.5980003878586013E-2</v>
          </cell>
          <cell r="I1565">
            <v>0</v>
          </cell>
        </row>
        <row r="1566">
          <cell r="D1566" t="str">
            <v>BANGLADESH-SEGMENT EARNINGS, M$</v>
          </cell>
          <cell r="E1566">
            <v>0</v>
          </cell>
          <cell r="F1566">
            <v>0</v>
          </cell>
          <cell r="G1566">
            <v>0</v>
          </cell>
          <cell r="H1566">
            <v>0</v>
          </cell>
          <cell r="I1566">
            <v>0</v>
          </cell>
        </row>
        <row r="1567">
          <cell r="D1567" t="str">
            <v>BANGLADESH-OPERATING EARNINGS, M$</v>
          </cell>
          <cell r="E1567">
            <v>0</v>
          </cell>
          <cell r="F1567">
            <v>0</v>
          </cell>
          <cell r="G1567">
            <v>0</v>
          </cell>
          <cell r="H1567">
            <v>0</v>
          </cell>
          <cell r="I1567">
            <v>0</v>
          </cell>
        </row>
        <row r="1568">
          <cell r="D1568" t="str">
            <v>BANGLADESH-LIFO EARNINGS, M$</v>
          </cell>
          <cell r="E1568">
            <v>0</v>
          </cell>
          <cell r="F1568">
            <v>0</v>
          </cell>
          <cell r="G1568">
            <v>0</v>
          </cell>
          <cell r="H1568">
            <v>0</v>
          </cell>
          <cell r="I1568">
            <v>0</v>
          </cell>
        </row>
        <row r="1569">
          <cell r="D1569" t="str">
            <v>BANGLADESH-OTHER EARNINGS EVENTS, M$</v>
          </cell>
          <cell r="E1569">
            <v>0</v>
          </cell>
          <cell r="F1569">
            <v>0</v>
          </cell>
          <cell r="G1569">
            <v>0</v>
          </cell>
          <cell r="H1569">
            <v>0</v>
          </cell>
          <cell r="I1569">
            <v>0</v>
          </cell>
        </row>
        <row r="1570">
          <cell r="D1570" t="str">
            <v>BANGLADESH-SEGMENT EARNINGS ADJUSTMENTS, M$</v>
          </cell>
          <cell r="E1570">
            <v>0</v>
          </cell>
          <cell r="F1570">
            <v>0</v>
          </cell>
          <cell r="G1570">
            <v>0</v>
          </cell>
          <cell r="H1570">
            <v>0</v>
          </cell>
          <cell r="I1570">
            <v>0</v>
          </cell>
        </row>
        <row r="1571">
          <cell r="D1571" t="str">
            <v>BANGLADESH-MINORITY SHARE EARNINGS, M$</v>
          </cell>
          <cell r="E1571">
            <v>0</v>
          </cell>
          <cell r="F1571">
            <v>0</v>
          </cell>
          <cell r="G1571">
            <v>0</v>
          </cell>
          <cell r="H1571">
            <v>0</v>
          </cell>
          <cell r="I1571">
            <v>0</v>
          </cell>
        </row>
        <row r="1572">
          <cell r="D1572" t="str">
            <v>BANGLADESH-CAPITAL EMPLOYED - AVG, M$</v>
          </cell>
          <cell r="E1572">
            <v>1.4567869999999996</v>
          </cell>
          <cell r="F1572">
            <v>0</v>
          </cell>
          <cell r="G1572">
            <v>0</v>
          </cell>
          <cell r="H1572">
            <v>0</v>
          </cell>
          <cell r="I1572">
            <v>0</v>
          </cell>
        </row>
        <row r="1573">
          <cell r="D1573" t="str">
            <v>BANGLADESH-CAPITAL EMPLOYED - YE, M$</v>
          </cell>
          <cell r="E1573">
            <v>0</v>
          </cell>
          <cell r="F1573">
            <v>0</v>
          </cell>
          <cell r="G1573">
            <v>0</v>
          </cell>
          <cell r="H1573">
            <v>0</v>
          </cell>
          <cell r="I1573">
            <v>0</v>
          </cell>
        </row>
        <row r="1574">
          <cell r="D1574" t="str">
            <v>BANGLADESH-CASH &amp; MARKETABLE SEC, M$</v>
          </cell>
          <cell r="E1574">
            <v>0</v>
          </cell>
          <cell r="F1574">
            <v>0</v>
          </cell>
          <cell r="G1574">
            <v>0</v>
          </cell>
          <cell r="H1574">
            <v>0</v>
          </cell>
          <cell r="I1574">
            <v>0</v>
          </cell>
        </row>
        <row r="1575">
          <cell r="D1575" t="str">
            <v>BANGLADESH-DEPRECIATION, M$</v>
          </cell>
          <cell r="E1575">
            <v>0</v>
          </cell>
          <cell r="F1575">
            <v>0</v>
          </cell>
          <cell r="G1575">
            <v>0</v>
          </cell>
          <cell r="H1575">
            <v>0</v>
          </cell>
          <cell r="I1575">
            <v>0</v>
          </cell>
        </row>
        <row r="1576">
          <cell r="D1576" t="str">
            <v>BANGLADESH-MEMO: EAFE CHANGE, CAP EMP, M$</v>
          </cell>
          <cell r="E1576">
            <v>0.4</v>
          </cell>
          <cell r="F1576">
            <v>0</v>
          </cell>
          <cell r="G1576">
            <v>0</v>
          </cell>
          <cell r="H1576">
            <v>0</v>
          </cell>
          <cell r="I1576">
            <v>0</v>
          </cell>
        </row>
        <row r="1577">
          <cell r="D1577" t="str">
            <v>BANGLADESH-OPERATING WORKING CAPITAL, M$</v>
          </cell>
          <cell r="E1577">
            <v>0</v>
          </cell>
          <cell r="F1577">
            <v>0</v>
          </cell>
          <cell r="G1577">
            <v>0</v>
          </cell>
          <cell r="H1577">
            <v>0</v>
          </cell>
          <cell r="I1577">
            <v>0</v>
          </cell>
        </row>
        <row r="1578">
          <cell r="D1578" t="str">
            <v>BANGLADESH-OTHER CAPITAL EMPLOYED, M$</v>
          </cell>
          <cell r="E1578">
            <v>0</v>
          </cell>
          <cell r="F1578">
            <v>0</v>
          </cell>
          <cell r="G1578">
            <v>0</v>
          </cell>
          <cell r="H1578">
            <v>0</v>
          </cell>
          <cell r="I1578">
            <v>0</v>
          </cell>
        </row>
        <row r="1579">
          <cell r="D1579" t="str">
            <v>BANGLADESH-OTHER OPERATING WORKING CAPITAL, M$</v>
          </cell>
          <cell r="E1579">
            <v>0</v>
          </cell>
          <cell r="F1579">
            <v>0</v>
          </cell>
          <cell r="G1579">
            <v>0</v>
          </cell>
          <cell r="H1579">
            <v>0</v>
          </cell>
          <cell r="I1579">
            <v>0</v>
          </cell>
        </row>
        <row r="1580">
          <cell r="D1580" t="str">
            <v>BANGLADESH-PROP, PLANT, &amp; EQUIP - NET AVG, M$</v>
          </cell>
          <cell r="E1580">
            <v>0.97645649999999984</v>
          </cell>
          <cell r="F1580">
            <v>0</v>
          </cell>
          <cell r="G1580">
            <v>0</v>
          </cell>
          <cell r="H1580">
            <v>0</v>
          </cell>
          <cell r="I1580">
            <v>0</v>
          </cell>
        </row>
        <row r="1581">
          <cell r="D1581" t="str">
            <v>BANGLADESH-PROP, PLANT, &amp; EQUIP - NET YE, M$</v>
          </cell>
          <cell r="E1581">
            <v>0</v>
          </cell>
          <cell r="F1581">
            <v>0</v>
          </cell>
          <cell r="G1581">
            <v>0</v>
          </cell>
          <cell r="H1581">
            <v>0</v>
          </cell>
          <cell r="I1581">
            <v>0</v>
          </cell>
        </row>
        <row r="1582">
          <cell r="D1582" t="str">
            <v>BANGLADESH-MINORITY SHARE OF CAP EMP, M$</v>
          </cell>
          <cell r="E1582">
            <v>0</v>
          </cell>
          <cell r="F1582">
            <v>0</v>
          </cell>
          <cell r="G1582">
            <v>0</v>
          </cell>
          <cell r="H1582">
            <v>0</v>
          </cell>
          <cell r="I1582">
            <v>0</v>
          </cell>
        </row>
        <row r="1583">
          <cell r="D1583" t="str">
            <v>BANGLADESH-TOTAL OPEX, NOMINAL, M$</v>
          </cell>
          <cell r="E1583">
            <v>0</v>
          </cell>
          <cell r="F1583">
            <v>0</v>
          </cell>
          <cell r="G1583">
            <v>0</v>
          </cell>
          <cell r="H1583">
            <v>0</v>
          </cell>
          <cell r="I1583">
            <v>0</v>
          </cell>
        </row>
        <row r="1584">
          <cell r="D1584" t="str">
            <v>BANGLADESH-TOTAL OPEX, US$ DENOM, M$</v>
          </cell>
          <cell r="E1584">
            <v>0</v>
          </cell>
          <cell r="F1584">
            <v>0</v>
          </cell>
          <cell r="G1584">
            <v>0</v>
          </cell>
          <cell r="H1584">
            <v>0</v>
          </cell>
          <cell r="I1584">
            <v>0</v>
          </cell>
        </row>
        <row r="1585">
          <cell r="D1585" t="str">
            <v>BANGLADESH-CASH OPEX, FX-ADJ, M$</v>
          </cell>
          <cell r="E1585">
            <v>0</v>
          </cell>
          <cell r="F1585">
            <v>0</v>
          </cell>
          <cell r="G1585">
            <v>0</v>
          </cell>
          <cell r="H1585">
            <v>0</v>
          </cell>
          <cell r="I1585">
            <v>0</v>
          </cell>
        </row>
        <row r="1586">
          <cell r="D1586" t="str">
            <v>BANGLADESH-CASH OPEX, NOMINAL, M$</v>
          </cell>
          <cell r="E1586">
            <v>0</v>
          </cell>
          <cell r="F1586">
            <v>0</v>
          </cell>
          <cell r="G1586">
            <v>0</v>
          </cell>
          <cell r="H1586">
            <v>0</v>
          </cell>
          <cell r="I1586">
            <v>0</v>
          </cell>
        </row>
        <row r="1587">
          <cell r="D1587" t="str">
            <v>BANGLADESH-CASH OPEX, US$ DENOM, M$</v>
          </cell>
          <cell r="E1587">
            <v>0</v>
          </cell>
          <cell r="F1587">
            <v>0</v>
          </cell>
          <cell r="G1587">
            <v>0</v>
          </cell>
          <cell r="H1587">
            <v>0</v>
          </cell>
          <cell r="I1587">
            <v>0</v>
          </cell>
        </row>
        <row r="1588">
          <cell r="D1588" t="str">
            <v>BANGLADESH-OTHER EARNINGS EVENTS OPEX, US$ DENOM, M$</v>
          </cell>
          <cell r="E1588">
            <v>0</v>
          </cell>
          <cell r="F1588">
            <v>0</v>
          </cell>
          <cell r="G1588">
            <v>0</v>
          </cell>
          <cell r="H1588">
            <v>0</v>
          </cell>
          <cell r="I1588">
            <v>0</v>
          </cell>
        </row>
        <row r="1589">
          <cell r="D1589" t="str">
            <v>BANGLADESH-OTHER EARNINGS EVENTS OPEX, NOMINAL, M$</v>
          </cell>
          <cell r="E1589">
            <v>0</v>
          </cell>
          <cell r="F1589">
            <v>0</v>
          </cell>
          <cell r="G1589">
            <v>0</v>
          </cell>
          <cell r="H1589">
            <v>0</v>
          </cell>
          <cell r="I1589">
            <v>0</v>
          </cell>
        </row>
        <row r="1590">
          <cell r="D1590" t="str">
            <v>CHINA-SEGMENT EARNINGS, M$</v>
          </cell>
          <cell r="E1590">
            <v>33.627810944809042</v>
          </cell>
          <cell r="F1590">
            <v>3.3365024902745608</v>
          </cell>
          <cell r="G1590">
            <v>3.0339999556065929E-2</v>
          </cell>
          <cell r="H1590">
            <v>0.51236577559537966</v>
          </cell>
          <cell r="I1590">
            <v>-7.8130895074186857E-2</v>
          </cell>
        </row>
        <row r="1591">
          <cell r="D1591" t="str">
            <v>CHINA-OPERATING EARNINGS, M$</v>
          </cell>
          <cell r="E1591">
            <v>28.601810944809039</v>
          </cell>
          <cell r="F1591">
            <v>2.8038924902745608</v>
          </cell>
          <cell r="G1591">
            <v>3.0339999556065929E-2</v>
          </cell>
          <cell r="H1591">
            <v>0.38298777559537961</v>
          </cell>
          <cell r="I1591">
            <v>-7.8130895074186857E-2</v>
          </cell>
        </row>
        <row r="1592">
          <cell r="D1592" t="str">
            <v>CHINA-LIFO EARNINGS, M$</v>
          </cell>
          <cell r="E1592">
            <v>0</v>
          </cell>
          <cell r="F1592">
            <v>0</v>
          </cell>
          <cell r="G1592">
            <v>0</v>
          </cell>
          <cell r="H1592">
            <v>0</v>
          </cell>
          <cell r="I1592">
            <v>0</v>
          </cell>
        </row>
        <row r="1593">
          <cell r="D1593" t="str">
            <v>CHINA-OTHER EARNINGS EVENTS, M$</v>
          </cell>
          <cell r="E1593">
            <v>5.0259999999999998</v>
          </cell>
          <cell r="F1593">
            <v>0.53261000000000003</v>
          </cell>
          <cell r="G1593">
            <v>0</v>
          </cell>
          <cell r="H1593">
            <v>0.12937799999999999</v>
          </cell>
          <cell r="I1593">
            <v>0</v>
          </cell>
        </row>
        <row r="1594">
          <cell r="D1594" t="str">
            <v>CHINA-SEGMENT EARNINGS ADJUSTMENTS, M$</v>
          </cell>
          <cell r="E1594">
            <v>0</v>
          </cell>
          <cell r="F1594">
            <v>0</v>
          </cell>
          <cell r="G1594">
            <v>0</v>
          </cell>
          <cell r="H1594">
            <v>0</v>
          </cell>
          <cell r="I1594">
            <v>0</v>
          </cell>
        </row>
        <row r="1595">
          <cell r="D1595" t="str">
            <v>CHINA-MINORITY SHARE EARNINGS, M$</v>
          </cell>
          <cell r="E1595">
            <v>0</v>
          </cell>
          <cell r="F1595">
            <v>0</v>
          </cell>
          <cell r="G1595">
            <v>0</v>
          </cell>
          <cell r="H1595">
            <v>0</v>
          </cell>
          <cell r="I1595">
            <v>0</v>
          </cell>
        </row>
        <row r="1596">
          <cell r="D1596" t="str">
            <v>CHINA-CAPITAL EMPLOYED - AVG, M$</v>
          </cell>
          <cell r="E1596">
            <v>185.22390999999999</v>
          </cell>
          <cell r="F1596">
            <v>15.495950499999999</v>
          </cell>
          <cell r="G1596">
            <v>0</v>
          </cell>
          <cell r="H1596">
            <v>3.5633924999999995</v>
          </cell>
          <cell r="I1596">
            <v>5.7136639999999996</v>
          </cell>
        </row>
        <row r="1597">
          <cell r="D1597" t="str">
            <v>CHINA-CAPITAL EMPLOYED - YE, M$</v>
          </cell>
          <cell r="E1597">
            <v>161.19999999999999</v>
          </cell>
          <cell r="F1597">
            <v>8.9</v>
          </cell>
          <cell r="G1597">
            <v>0</v>
          </cell>
          <cell r="H1597">
            <v>4.2</v>
          </cell>
          <cell r="I1597">
            <v>6.1</v>
          </cell>
        </row>
        <row r="1598">
          <cell r="D1598" t="str">
            <v>CHINA-CASH &amp; MARKETABLE SEC, M$</v>
          </cell>
          <cell r="E1598">
            <v>16.7</v>
          </cell>
          <cell r="F1598">
            <v>1.1000000000000001</v>
          </cell>
          <cell r="G1598">
            <v>0</v>
          </cell>
          <cell r="H1598">
            <v>0.7</v>
          </cell>
          <cell r="I1598">
            <v>0.7</v>
          </cell>
        </row>
        <row r="1599">
          <cell r="D1599" t="str">
            <v>CHINA-DEPRECIATION, M$</v>
          </cell>
          <cell r="E1599">
            <v>10.199999999999999</v>
          </cell>
          <cell r="F1599">
            <v>0</v>
          </cell>
          <cell r="G1599">
            <v>0</v>
          </cell>
          <cell r="H1599">
            <v>0</v>
          </cell>
          <cell r="I1599">
            <v>0</v>
          </cell>
        </row>
        <row r="1600">
          <cell r="D1600" t="str">
            <v>CHINA-MEMO: EAFE CHANGE, CAP EMP, M$</v>
          </cell>
          <cell r="E1600">
            <v>-0.1</v>
          </cell>
          <cell r="F1600">
            <v>0</v>
          </cell>
          <cell r="G1600">
            <v>0</v>
          </cell>
          <cell r="H1600">
            <v>0</v>
          </cell>
          <cell r="I1600">
            <v>0</v>
          </cell>
        </row>
        <row r="1601">
          <cell r="D1601" t="str">
            <v>CHINA-OPERATING WORKING CAPITAL, M$</v>
          </cell>
          <cell r="E1601">
            <v>38.799999999999997</v>
          </cell>
          <cell r="F1601">
            <v>0.5</v>
          </cell>
          <cell r="G1601">
            <v>0</v>
          </cell>
          <cell r="H1601">
            <v>2.4</v>
          </cell>
          <cell r="I1601">
            <v>0.8</v>
          </cell>
        </row>
        <row r="1602">
          <cell r="D1602" t="str">
            <v>CHINA-OTHER CAPITAL EMPLOYED, M$</v>
          </cell>
          <cell r="E1602">
            <v>5.6</v>
          </cell>
          <cell r="F1602">
            <v>0.5</v>
          </cell>
          <cell r="G1602">
            <v>0</v>
          </cell>
          <cell r="H1602">
            <v>0.1</v>
          </cell>
          <cell r="I1602">
            <v>0.6</v>
          </cell>
        </row>
        <row r="1603">
          <cell r="D1603" t="str">
            <v>CHINA-OTHER OPERATING WORKING CAPITAL, M$</v>
          </cell>
          <cell r="E1603">
            <v>-10</v>
          </cell>
          <cell r="F1603">
            <v>-2.2000000000000002</v>
          </cell>
          <cell r="G1603">
            <v>0</v>
          </cell>
          <cell r="H1603">
            <v>-0.1</v>
          </cell>
          <cell r="I1603">
            <v>0</v>
          </cell>
        </row>
        <row r="1604">
          <cell r="D1604" t="str">
            <v>CHINA-PROP, PLANT, &amp; EQUIP - NET AVG, M$</v>
          </cell>
          <cell r="E1604">
            <v>131.52612349999998</v>
          </cell>
          <cell r="F1604">
            <v>9.5620600000000007</v>
          </cell>
          <cell r="G1604">
            <v>0</v>
          </cell>
          <cell r="H1604">
            <v>0.5</v>
          </cell>
          <cell r="I1604">
            <v>4.1257529999999996</v>
          </cell>
        </row>
        <row r="1605">
          <cell r="D1605" t="str">
            <v>CHINA-PROP, PLANT, &amp; EQUIP - NET YE, M$</v>
          </cell>
          <cell r="E1605">
            <v>100.1</v>
          </cell>
          <cell r="F1605">
            <v>6.8</v>
          </cell>
          <cell r="G1605">
            <v>0</v>
          </cell>
          <cell r="H1605">
            <v>1</v>
          </cell>
          <cell r="I1605">
            <v>4</v>
          </cell>
        </row>
        <row r="1606">
          <cell r="D1606" t="str">
            <v>CHINA-MINORITY SHARE OF CAP EMP, M$</v>
          </cell>
          <cell r="E1606">
            <v>0</v>
          </cell>
          <cell r="F1606">
            <v>0</v>
          </cell>
          <cell r="G1606">
            <v>0</v>
          </cell>
          <cell r="H1606">
            <v>0</v>
          </cell>
          <cell r="I1606">
            <v>0</v>
          </cell>
        </row>
        <row r="1607">
          <cell r="D1607" t="str">
            <v>CHINA-TOTAL OPEX, NOMINAL, M$</v>
          </cell>
          <cell r="E1607">
            <v>62.231555735785435</v>
          </cell>
          <cell r="F1607">
            <v>6.6670580213721511</v>
          </cell>
          <cell r="G1607">
            <v>5.413829323449109E-10</v>
          </cell>
          <cell r="H1607">
            <v>1.537581506500022</v>
          </cell>
          <cell r="I1607">
            <v>1.1014688017593586</v>
          </cell>
        </row>
        <row r="1608">
          <cell r="D1608" t="str">
            <v>CHINA-TOTAL OPEX, US$ DENOM, M$</v>
          </cell>
          <cell r="E1608">
            <v>8.17</v>
          </cell>
          <cell r="F1608">
            <v>2.25</v>
          </cell>
          <cell r="G1608">
            <v>0</v>
          </cell>
          <cell r="H1608">
            <v>0.15</v>
          </cell>
          <cell r="I1608">
            <v>0.05</v>
          </cell>
        </row>
        <row r="1609">
          <cell r="D1609" t="str">
            <v>CHINA-CASH OPEX, FX-ADJ, M$</v>
          </cell>
          <cell r="E1609">
            <v>52.187455528252208</v>
          </cell>
          <cell r="F1609">
            <v>6.6870342251815069</v>
          </cell>
          <cell r="G1609">
            <v>5.4300505349051374E-10</v>
          </cell>
          <cell r="H1609">
            <v>1.5421884922872882</v>
          </cell>
          <cell r="I1609">
            <v>1.1047690828133194</v>
          </cell>
        </row>
        <row r="1610">
          <cell r="D1610" t="str">
            <v>CHINA-CASH OPEX, NOMINAL, M$</v>
          </cell>
          <cell r="E1610">
            <v>52.031555735785432</v>
          </cell>
          <cell r="F1610">
            <v>6.6670580213721511</v>
          </cell>
          <cell r="G1610">
            <v>5.413829323449109E-10</v>
          </cell>
          <cell r="H1610">
            <v>1.537581506500022</v>
          </cell>
          <cell r="I1610">
            <v>1.1014688017593586</v>
          </cell>
        </row>
        <row r="1611">
          <cell r="D1611" t="str">
            <v>CHINA-CASH OPEX, US$ DENOM, M$</v>
          </cell>
          <cell r="E1611">
            <v>0</v>
          </cell>
          <cell r="F1611">
            <v>0</v>
          </cell>
          <cell r="G1611">
            <v>0</v>
          </cell>
          <cell r="H1611">
            <v>0</v>
          </cell>
          <cell r="I1611">
            <v>0</v>
          </cell>
        </row>
        <row r="1612">
          <cell r="D1612" t="str">
            <v>CHINA-OTHER EARNINGS EVENTS OPEX, US$ DENOM, M$</v>
          </cell>
          <cell r="E1612">
            <v>0</v>
          </cell>
          <cell r="F1612">
            <v>0</v>
          </cell>
          <cell r="G1612">
            <v>0</v>
          </cell>
          <cell r="H1612">
            <v>0</v>
          </cell>
          <cell r="I1612">
            <v>0</v>
          </cell>
        </row>
        <row r="1613">
          <cell r="D1613" t="str">
            <v>CHINA-OTHER EARNINGS EVENTS OPEX, NOMINAL, M$</v>
          </cell>
          <cell r="E1613">
            <v>-0.5786</v>
          </cell>
          <cell r="F1613">
            <v>0</v>
          </cell>
          <cell r="G1613">
            <v>0</v>
          </cell>
          <cell r="H1613">
            <v>0</v>
          </cell>
          <cell r="I1613">
            <v>0</v>
          </cell>
        </row>
        <row r="1614">
          <cell r="D1614" t="str">
            <v>GUAM-SEGMENT EARNINGS, M$</v>
          </cell>
          <cell r="E1614">
            <v>2.11</v>
          </cell>
          <cell r="F1614">
            <v>0.37682488211999998</v>
          </cell>
          <cell r="G1614">
            <v>0</v>
          </cell>
          <cell r="H1614">
            <v>0</v>
          </cell>
          <cell r="I1614">
            <v>0</v>
          </cell>
        </row>
        <row r="1615">
          <cell r="D1615" t="str">
            <v>GUAM-OPERATING EARNINGS, M$</v>
          </cell>
          <cell r="E1615">
            <v>1.91</v>
          </cell>
          <cell r="F1615">
            <v>0.37682488211999998</v>
          </cell>
          <cell r="G1615">
            <v>0</v>
          </cell>
          <cell r="H1615">
            <v>0</v>
          </cell>
          <cell r="I1615">
            <v>0</v>
          </cell>
        </row>
        <row r="1616">
          <cell r="D1616" t="str">
            <v>GUAM-LIFO EARNINGS, M$</v>
          </cell>
          <cell r="E1616">
            <v>0</v>
          </cell>
          <cell r="F1616">
            <v>0</v>
          </cell>
          <cell r="G1616">
            <v>0</v>
          </cell>
          <cell r="H1616">
            <v>0</v>
          </cell>
          <cell r="I1616">
            <v>0</v>
          </cell>
        </row>
        <row r="1617">
          <cell r="D1617" t="str">
            <v>GUAM-OTHER EARNINGS EVENTS, M$</v>
          </cell>
          <cell r="E1617">
            <v>0.2</v>
          </cell>
          <cell r="F1617">
            <v>0</v>
          </cell>
          <cell r="G1617">
            <v>0</v>
          </cell>
          <cell r="H1617">
            <v>0</v>
          </cell>
          <cell r="I1617">
            <v>0</v>
          </cell>
        </row>
        <row r="1618">
          <cell r="D1618" t="str">
            <v>GUAM-SEGMENT EARNINGS ADJUSTMENTS, M$</v>
          </cell>
          <cell r="E1618">
            <v>0</v>
          </cell>
          <cell r="F1618">
            <v>0</v>
          </cell>
          <cell r="G1618">
            <v>0</v>
          </cell>
          <cell r="H1618">
            <v>0</v>
          </cell>
          <cell r="I1618">
            <v>0</v>
          </cell>
        </row>
        <row r="1619">
          <cell r="D1619" t="str">
            <v>GUAM-MINORITY SHARE EARNINGS, M$</v>
          </cell>
          <cell r="E1619">
            <v>0</v>
          </cell>
          <cell r="F1619">
            <v>0</v>
          </cell>
          <cell r="G1619">
            <v>0</v>
          </cell>
          <cell r="H1619">
            <v>0</v>
          </cell>
          <cell r="I1619">
            <v>0</v>
          </cell>
        </row>
        <row r="1620">
          <cell r="D1620" t="str">
            <v>GUAM-CAPITAL EMPLOYED - AVG, M$</v>
          </cell>
          <cell r="E1620">
            <v>3.4766649999999997</v>
          </cell>
          <cell r="F1620">
            <v>0.45</v>
          </cell>
          <cell r="G1620">
            <v>0</v>
          </cell>
          <cell r="H1620">
            <v>0</v>
          </cell>
          <cell r="I1620">
            <v>0</v>
          </cell>
        </row>
        <row r="1621">
          <cell r="D1621" t="str">
            <v>GUAM-CAPITAL EMPLOYED - YE, M$</v>
          </cell>
          <cell r="E1621">
            <v>2.5</v>
          </cell>
          <cell r="F1621">
            <v>0.4</v>
          </cell>
          <cell r="G1621">
            <v>0</v>
          </cell>
          <cell r="H1621">
            <v>0</v>
          </cell>
          <cell r="I1621">
            <v>0</v>
          </cell>
        </row>
        <row r="1622">
          <cell r="D1622" t="str">
            <v>GUAM-CASH &amp; MARKETABLE SEC, M$</v>
          </cell>
          <cell r="E1622">
            <v>0.1</v>
          </cell>
          <cell r="F1622">
            <v>0</v>
          </cell>
          <cell r="G1622">
            <v>0</v>
          </cell>
          <cell r="H1622">
            <v>0</v>
          </cell>
          <cell r="I1622">
            <v>0</v>
          </cell>
        </row>
        <row r="1623">
          <cell r="D1623" t="str">
            <v>GUAM-DEPRECIATION, M$</v>
          </cell>
          <cell r="E1623">
            <v>0</v>
          </cell>
          <cell r="F1623">
            <v>0</v>
          </cell>
          <cell r="G1623">
            <v>0</v>
          </cell>
          <cell r="H1623">
            <v>0</v>
          </cell>
          <cell r="I1623">
            <v>0</v>
          </cell>
        </row>
        <row r="1624">
          <cell r="D1624" t="str">
            <v>GUAM-MEMO: EAFE CHANGE, CAP EMP, M$</v>
          </cell>
          <cell r="E1624">
            <v>0</v>
          </cell>
          <cell r="F1624">
            <v>0</v>
          </cell>
          <cell r="G1624">
            <v>0</v>
          </cell>
          <cell r="H1624">
            <v>0</v>
          </cell>
          <cell r="I1624">
            <v>0</v>
          </cell>
        </row>
        <row r="1625">
          <cell r="D1625" t="str">
            <v>GUAM-OPERATING WORKING CAPITAL, M$</v>
          </cell>
          <cell r="E1625">
            <v>1.2</v>
          </cell>
          <cell r="F1625">
            <v>0.2</v>
          </cell>
          <cell r="G1625">
            <v>0</v>
          </cell>
          <cell r="H1625">
            <v>0</v>
          </cell>
          <cell r="I1625">
            <v>0</v>
          </cell>
        </row>
        <row r="1626">
          <cell r="D1626" t="str">
            <v>GUAM-OTHER CAPITAL EMPLOYED, M$</v>
          </cell>
          <cell r="E1626">
            <v>0.1</v>
          </cell>
          <cell r="F1626">
            <v>0</v>
          </cell>
          <cell r="G1626">
            <v>0</v>
          </cell>
          <cell r="H1626">
            <v>0</v>
          </cell>
          <cell r="I1626">
            <v>0</v>
          </cell>
        </row>
        <row r="1627">
          <cell r="D1627" t="str">
            <v>GUAM-OTHER OPERATING WORKING CAPITAL, M$</v>
          </cell>
          <cell r="E1627">
            <v>0.2</v>
          </cell>
          <cell r="F1627">
            <v>0.1</v>
          </cell>
          <cell r="G1627">
            <v>0</v>
          </cell>
          <cell r="H1627">
            <v>0</v>
          </cell>
          <cell r="I1627">
            <v>0</v>
          </cell>
        </row>
        <row r="1628">
          <cell r="D1628" t="str">
            <v>GUAM-PROP, PLANT, &amp; EQUIP - NET AVG, M$</v>
          </cell>
          <cell r="E1628">
            <v>1.50383</v>
          </cell>
          <cell r="F1628">
            <v>0.2</v>
          </cell>
          <cell r="G1628">
            <v>0</v>
          </cell>
          <cell r="H1628">
            <v>0</v>
          </cell>
          <cell r="I1628">
            <v>0</v>
          </cell>
        </row>
        <row r="1629">
          <cell r="D1629" t="str">
            <v>GUAM-PROP, PLANT, &amp; EQUIP - NET YE, M$</v>
          </cell>
          <cell r="E1629">
            <v>1.1000000000000001</v>
          </cell>
          <cell r="F1629">
            <v>0.2</v>
          </cell>
          <cell r="G1629">
            <v>0</v>
          </cell>
          <cell r="H1629">
            <v>0</v>
          </cell>
          <cell r="I1629">
            <v>0</v>
          </cell>
        </row>
        <row r="1630">
          <cell r="D1630" t="str">
            <v>GUAM-MINORITY SHARE OF CAP EMP, M$</v>
          </cell>
          <cell r="E1630">
            <v>0</v>
          </cell>
          <cell r="F1630">
            <v>0</v>
          </cell>
          <cell r="G1630">
            <v>0</v>
          </cell>
          <cell r="H1630">
            <v>0</v>
          </cell>
          <cell r="I1630">
            <v>0</v>
          </cell>
        </row>
        <row r="1631">
          <cell r="D1631" t="str">
            <v>GUAM-TOTAL OPEX, NOMINAL, M$</v>
          </cell>
          <cell r="E1631">
            <v>1.0561071945130065</v>
          </cell>
          <cell r="F1631">
            <v>0.129523</v>
          </cell>
          <cell r="G1631">
            <v>0</v>
          </cell>
          <cell r="H1631">
            <v>0</v>
          </cell>
          <cell r="I1631">
            <v>0</v>
          </cell>
        </row>
        <row r="1632">
          <cell r="D1632" t="str">
            <v>GUAM-TOTAL OPEX, US$ DENOM, M$</v>
          </cell>
          <cell r="E1632">
            <v>0</v>
          </cell>
          <cell r="F1632">
            <v>0</v>
          </cell>
          <cell r="G1632">
            <v>0</v>
          </cell>
          <cell r="H1632">
            <v>0</v>
          </cell>
          <cell r="I1632">
            <v>0</v>
          </cell>
        </row>
        <row r="1633">
          <cell r="D1633" t="str">
            <v>GUAM-CASH OPEX, FX-ADJ, M$</v>
          </cell>
          <cell r="E1633">
            <v>1.0561071945130065</v>
          </cell>
          <cell r="F1633">
            <v>0.129523</v>
          </cell>
          <cell r="G1633">
            <v>0</v>
          </cell>
          <cell r="H1633">
            <v>0</v>
          </cell>
          <cell r="I1633">
            <v>0</v>
          </cell>
        </row>
        <row r="1634">
          <cell r="D1634" t="str">
            <v>GUAM-CASH OPEX, NOMINAL, M$</v>
          </cell>
          <cell r="E1634">
            <v>1.0561071945130065</v>
          </cell>
          <cell r="F1634">
            <v>0.129523</v>
          </cell>
          <cell r="G1634">
            <v>0</v>
          </cell>
          <cell r="H1634">
            <v>0</v>
          </cell>
          <cell r="I1634">
            <v>0</v>
          </cell>
        </row>
        <row r="1635">
          <cell r="D1635" t="str">
            <v>GUAM-CASH OPEX, US$ DENOM, M$</v>
          </cell>
          <cell r="E1635">
            <v>0</v>
          </cell>
          <cell r="F1635">
            <v>0</v>
          </cell>
          <cell r="G1635">
            <v>0</v>
          </cell>
          <cell r="H1635">
            <v>0</v>
          </cell>
          <cell r="I1635">
            <v>0</v>
          </cell>
        </row>
        <row r="1636">
          <cell r="D1636" t="str">
            <v>GUAM-OTHER EARNINGS EVENTS OPEX, US$ DENOM, M$</v>
          </cell>
          <cell r="E1636">
            <v>0</v>
          </cell>
          <cell r="F1636">
            <v>0</v>
          </cell>
          <cell r="G1636">
            <v>0</v>
          </cell>
          <cell r="H1636">
            <v>0</v>
          </cell>
          <cell r="I1636">
            <v>0</v>
          </cell>
        </row>
        <row r="1637">
          <cell r="D1637" t="str">
            <v>GUAM-OTHER EARNINGS EVENTS OPEX, NOMINAL, M$</v>
          </cell>
          <cell r="E1637">
            <v>-0.20688080548699331</v>
          </cell>
          <cell r="F1637">
            <v>0</v>
          </cell>
          <cell r="G1637">
            <v>0</v>
          </cell>
          <cell r="H1637">
            <v>0</v>
          </cell>
          <cell r="I1637">
            <v>0</v>
          </cell>
        </row>
        <row r="1638">
          <cell r="D1638" t="str">
            <v>INDIA-SEGMENT EARNINGS, M$</v>
          </cell>
          <cell r="E1638">
            <v>5.4833881820825798</v>
          </cell>
          <cell r="F1638">
            <v>-0.11201873788377514</v>
          </cell>
          <cell r="G1638">
            <v>0</v>
          </cell>
          <cell r="H1638">
            <v>-7.7671957609489667E-2</v>
          </cell>
          <cell r="I1638">
            <v>0</v>
          </cell>
        </row>
        <row r="1639">
          <cell r="D1639" t="str">
            <v>INDIA-OPERATING EARNINGS, M$</v>
          </cell>
          <cell r="E1639">
            <v>0.21438818208257926</v>
          </cell>
          <cell r="F1639">
            <v>-0.11201873788377514</v>
          </cell>
          <cell r="G1639">
            <v>0</v>
          </cell>
          <cell r="H1639">
            <v>-7.7671957609489667E-2</v>
          </cell>
          <cell r="I1639">
            <v>0</v>
          </cell>
        </row>
        <row r="1640">
          <cell r="D1640" t="str">
            <v>INDIA-LIFO EARNINGS, M$</v>
          </cell>
          <cell r="E1640">
            <v>0</v>
          </cell>
          <cell r="F1640">
            <v>0</v>
          </cell>
          <cell r="G1640">
            <v>0</v>
          </cell>
          <cell r="H1640">
            <v>0</v>
          </cell>
          <cell r="I1640">
            <v>0</v>
          </cell>
        </row>
        <row r="1641">
          <cell r="D1641" t="str">
            <v>INDIA-OTHER EARNINGS EVENTS, M$</v>
          </cell>
          <cell r="E1641">
            <v>5.2690000000000001</v>
          </cell>
          <cell r="F1641">
            <v>0</v>
          </cell>
          <cell r="G1641">
            <v>0</v>
          </cell>
          <cell r="H1641">
            <v>0</v>
          </cell>
          <cell r="I1641">
            <v>0</v>
          </cell>
        </row>
        <row r="1642">
          <cell r="D1642" t="str">
            <v>INDIA-SEGMENT EARNINGS ADJUSTMENTS, M$</v>
          </cell>
          <cell r="E1642">
            <v>0</v>
          </cell>
          <cell r="F1642">
            <v>0</v>
          </cell>
          <cell r="G1642">
            <v>0</v>
          </cell>
          <cell r="H1642">
            <v>0</v>
          </cell>
          <cell r="I1642">
            <v>0</v>
          </cell>
        </row>
        <row r="1643">
          <cell r="D1643" t="str">
            <v>INDIA-MINORITY SHARE EARNINGS, M$</v>
          </cell>
          <cell r="E1643">
            <v>0</v>
          </cell>
          <cell r="F1643">
            <v>0</v>
          </cell>
          <cell r="G1643">
            <v>0</v>
          </cell>
          <cell r="H1643">
            <v>0</v>
          </cell>
          <cell r="I1643">
            <v>0</v>
          </cell>
        </row>
        <row r="1644">
          <cell r="D1644" t="str">
            <v>INDIA-CAPITAL EMPLOYED - AVG, M$</v>
          </cell>
          <cell r="E1644">
            <v>17.934534999999997</v>
          </cell>
          <cell r="F1644">
            <v>0</v>
          </cell>
          <cell r="G1644">
            <v>0</v>
          </cell>
          <cell r="H1644">
            <v>0</v>
          </cell>
          <cell r="I1644">
            <v>0</v>
          </cell>
        </row>
        <row r="1645">
          <cell r="D1645" t="str">
            <v>INDIA-CAPITAL EMPLOYED - YE, M$</v>
          </cell>
          <cell r="E1645">
            <v>24.3</v>
          </cell>
          <cell r="F1645">
            <v>0</v>
          </cell>
          <cell r="G1645">
            <v>0</v>
          </cell>
          <cell r="H1645">
            <v>0</v>
          </cell>
          <cell r="I1645">
            <v>0</v>
          </cell>
        </row>
        <row r="1646">
          <cell r="D1646" t="str">
            <v>INDIA-CASH &amp; MARKETABLE SEC, M$</v>
          </cell>
          <cell r="E1646">
            <v>0.5</v>
          </cell>
          <cell r="F1646">
            <v>0</v>
          </cell>
          <cell r="G1646">
            <v>0</v>
          </cell>
          <cell r="H1646">
            <v>0</v>
          </cell>
          <cell r="I1646">
            <v>0</v>
          </cell>
        </row>
        <row r="1647">
          <cell r="D1647" t="str">
            <v>INDIA-DEPRECIATION, M$</v>
          </cell>
          <cell r="E1647">
            <v>0.3</v>
          </cell>
          <cell r="F1647">
            <v>0</v>
          </cell>
          <cell r="G1647">
            <v>0</v>
          </cell>
          <cell r="H1647">
            <v>0</v>
          </cell>
          <cell r="I1647">
            <v>0</v>
          </cell>
        </row>
        <row r="1648">
          <cell r="D1648" t="str">
            <v>INDIA-MEMO: EAFE CHANGE, CAP EMP, M$</v>
          </cell>
          <cell r="E1648">
            <v>-1</v>
          </cell>
          <cell r="F1648">
            <v>0</v>
          </cell>
          <cell r="G1648">
            <v>0</v>
          </cell>
          <cell r="H1648">
            <v>0</v>
          </cell>
          <cell r="I1648">
            <v>0</v>
          </cell>
        </row>
        <row r="1649">
          <cell r="D1649" t="str">
            <v>INDIA-OPERATING WORKING CAPITAL, M$</v>
          </cell>
          <cell r="E1649">
            <v>17.5</v>
          </cell>
          <cell r="F1649">
            <v>0</v>
          </cell>
          <cell r="G1649">
            <v>0</v>
          </cell>
          <cell r="H1649">
            <v>0</v>
          </cell>
          <cell r="I1649">
            <v>0</v>
          </cell>
        </row>
        <row r="1650">
          <cell r="D1650" t="str">
            <v>INDIA-OTHER CAPITAL EMPLOYED, M$</v>
          </cell>
          <cell r="E1650">
            <v>5.0999999999999996</v>
          </cell>
          <cell r="F1650">
            <v>0</v>
          </cell>
          <cell r="G1650">
            <v>0</v>
          </cell>
          <cell r="H1650">
            <v>0</v>
          </cell>
          <cell r="I1650">
            <v>0</v>
          </cell>
        </row>
        <row r="1651">
          <cell r="D1651" t="str">
            <v>INDIA-OTHER OPERATING WORKING CAPITAL, M$</v>
          </cell>
          <cell r="E1651">
            <v>5.7</v>
          </cell>
          <cell r="F1651">
            <v>0</v>
          </cell>
          <cell r="G1651">
            <v>0</v>
          </cell>
          <cell r="H1651">
            <v>0</v>
          </cell>
          <cell r="I1651">
            <v>0</v>
          </cell>
        </row>
        <row r="1652">
          <cell r="D1652" t="str">
            <v>INDIA-PROP, PLANT, &amp; EQUIP - NET AVG, M$</v>
          </cell>
          <cell r="E1652">
            <v>0.82145000000000001</v>
          </cell>
          <cell r="F1652">
            <v>0</v>
          </cell>
          <cell r="G1652">
            <v>0</v>
          </cell>
          <cell r="H1652">
            <v>0</v>
          </cell>
          <cell r="I1652">
            <v>0</v>
          </cell>
        </row>
        <row r="1653">
          <cell r="D1653" t="str">
            <v>INDIA-PROP, PLANT, &amp; EQUIP - NET YE, M$</v>
          </cell>
          <cell r="E1653">
            <v>1.2</v>
          </cell>
          <cell r="F1653">
            <v>0</v>
          </cell>
          <cell r="G1653">
            <v>0</v>
          </cell>
          <cell r="H1653">
            <v>0</v>
          </cell>
          <cell r="I1653">
            <v>0</v>
          </cell>
        </row>
        <row r="1654">
          <cell r="D1654" t="str">
            <v>INDIA-MINORITY SHARE OF CAP EMP, M$</v>
          </cell>
          <cell r="E1654">
            <v>0</v>
          </cell>
          <cell r="F1654">
            <v>0</v>
          </cell>
          <cell r="G1654">
            <v>0</v>
          </cell>
          <cell r="H1654">
            <v>0</v>
          </cell>
          <cell r="I1654">
            <v>0</v>
          </cell>
        </row>
        <row r="1655">
          <cell r="D1655" t="str">
            <v>INDIA-TOTAL OPEX, NOMINAL, M$</v>
          </cell>
          <cell r="E1655">
            <v>12.202448245391745</v>
          </cell>
          <cell r="F1655">
            <v>0.44401873788377522</v>
          </cell>
          <cell r="G1655">
            <v>0</v>
          </cell>
          <cell r="H1655">
            <v>0.22767195759586106</v>
          </cell>
          <cell r="I1655">
            <v>0</v>
          </cell>
        </row>
        <row r="1656">
          <cell r="D1656" t="str">
            <v>INDIA-TOTAL OPEX, US$ DENOM, M$</v>
          </cell>
          <cell r="E1656">
            <v>2.7</v>
          </cell>
          <cell r="F1656">
            <v>0.1</v>
          </cell>
          <cell r="G1656">
            <v>0</v>
          </cell>
          <cell r="H1656">
            <v>0</v>
          </cell>
          <cell r="I1656">
            <v>0</v>
          </cell>
        </row>
        <row r="1657">
          <cell r="D1657" t="str">
            <v>INDIA-CASH OPEX, FX-ADJ, M$</v>
          </cell>
          <cell r="E1657">
            <v>11.795785211941917</v>
          </cell>
          <cell r="F1657">
            <v>0.44003969218537581</v>
          </cell>
          <cell r="G1657">
            <v>0</v>
          </cell>
          <cell r="H1657">
            <v>0.22563168981834419</v>
          </cell>
          <cell r="I1657">
            <v>0</v>
          </cell>
        </row>
        <row r="1658">
          <cell r="D1658" t="str">
            <v>INDIA-CASH OPEX, NOMINAL, M$</v>
          </cell>
          <cell r="E1658">
            <v>11.902448245391744</v>
          </cell>
          <cell r="F1658">
            <v>0.44401873788377522</v>
          </cell>
          <cell r="G1658">
            <v>0</v>
          </cell>
          <cell r="H1658">
            <v>0.22767195759586106</v>
          </cell>
          <cell r="I1658">
            <v>0</v>
          </cell>
        </row>
        <row r="1659">
          <cell r="D1659" t="str">
            <v>INDIA-CASH OPEX, US$ DENOM, M$</v>
          </cell>
          <cell r="E1659">
            <v>0</v>
          </cell>
          <cell r="F1659">
            <v>0</v>
          </cell>
          <cell r="G1659">
            <v>0</v>
          </cell>
          <cell r="H1659">
            <v>0</v>
          </cell>
          <cell r="I1659">
            <v>0</v>
          </cell>
        </row>
        <row r="1660">
          <cell r="D1660" t="str">
            <v>INDIA-OTHER EARNINGS EVENTS OPEX, US$ DENOM, M$</v>
          </cell>
          <cell r="E1660">
            <v>0</v>
          </cell>
          <cell r="F1660">
            <v>0</v>
          </cell>
          <cell r="G1660">
            <v>0</v>
          </cell>
          <cell r="H1660">
            <v>0</v>
          </cell>
          <cell r="I1660">
            <v>0</v>
          </cell>
        </row>
        <row r="1661">
          <cell r="D1661" t="str">
            <v>INDIA-OTHER EARNINGS EVENTS OPEX, NOMINAL, M$</v>
          </cell>
          <cell r="E1661">
            <v>1.6149999999991012</v>
          </cell>
          <cell r="F1661">
            <v>0</v>
          </cell>
          <cell r="G1661">
            <v>0</v>
          </cell>
          <cell r="H1661">
            <v>0</v>
          </cell>
          <cell r="I1661">
            <v>0</v>
          </cell>
        </row>
        <row r="1662">
          <cell r="D1662" t="str">
            <v>INDONESIA-SEGMENT EARNINGS, M$</v>
          </cell>
          <cell r="E1662">
            <v>3.1</v>
          </cell>
          <cell r="F1662">
            <v>0.1</v>
          </cell>
          <cell r="G1662">
            <v>0</v>
          </cell>
          <cell r="H1662">
            <v>0</v>
          </cell>
          <cell r="I1662">
            <v>-0.1</v>
          </cell>
        </row>
        <row r="1663">
          <cell r="D1663" t="str">
            <v>INDONESIA-OPERATING EARNINGS, M$</v>
          </cell>
          <cell r="E1663">
            <v>3.1</v>
          </cell>
          <cell r="F1663">
            <v>0.1</v>
          </cell>
          <cell r="G1663">
            <v>0</v>
          </cell>
          <cell r="H1663">
            <v>0</v>
          </cell>
          <cell r="I1663">
            <v>-0.1</v>
          </cell>
        </row>
        <row r="1664">
          <cell r="D1664" t="str">
            <v>INDONESIA-LIFO EARNINGS, M$</v>
          </cell>
          <cell r="E1664">
            <v>0</v>
          </cell>
          <cell r="F1664">
            <v>0</v>
          </cell>
          <cell r="G1664">
            <v>0</v>
          </cell>
          <cell r="H1664">
            <v>0</v>
          </cell>
          <cell r="I1664">
            <v>0</v>
          </cell>
        </row>
        <row r="1665">
          <cell r="D1665" t="str">
            <v>INDONESIA-OTHER EARNINGS EVENTS, M$</v>
          </cell>
          <cell r="E1665">
            <v>0</v>
          </cell>
          <cell r="F1665">
            <v>0</v>
          </cell>
          <cell r="G1665">
            <v>0</v>
          </cell>
          <cell r="H1665">
            <v>0</v>
          </cell>
          <cell r="I1665">
            <v>0</v>
          </cell>
        </row>
        <row r="1666">
          <cell r="D1666" t="str">
            <v>INDONESIA-SEGMENT EARNINGS ADJUSTMENTS, M$</v>
          </cell>
          <cell r="E1666">
            <v>0</v>
          </cell>
          <cell r="F1666">
            <v>0</v>
          </cell>
          <cell r="G1666">
            <v>0</v>
          </cell>
          <cell r="H1666">
            <v>0</v>
          </cell>
          <cell r="I1666">
            <v>0</v>
          </cell>
        </row>
        <row r="1667">
          <cell r="D1667" t="str">
            <v>INDONESIA-MINORITY SHARE EARNINGS, M$</v>
          </cell>
          <cell r="E1667">
            <v>0</v>
          </cell>
          <cell r="F1667">
            <v>0</v>
          </cell>
          <cell r="G1667">
            <v>0</v>
          </cell>
          <cell r="H1667">
            <v>0</v>
          </cell>
          <cell r="I1667">
            <v>0</v>
          </cell>
        </row>
        <row r="1668">
          <cell r="D1668" t="str">
            <v>INDONESIA-CAPITAL EMPLOYED - AVG, M$</v>
          </cell>
          <cell r="E1668">
            <v>3.35</v>
          </cell>
          <cell r="F1668">
            <v>0</v>
          </cell>
          <cell r="G1668">
            <v>0</v>
          </cell>
          <cell r="H1668">
            <v>0</v>
          </cell>
          <cell r="I1668">
            <v>0</v>
          </cell>
        </row>
        <row r="1669">
          <cell r="D1669" t="str">
            <v>INDONESIA-CAPITAL EMPLOYED - YE, M$</v>
          </cell>
          <cell r="E1669">
            <v>0</v>
          </cell>
          <cell r="F1669">
            <v>0</v>
          </cell>
          <cell r="G1669">
            <v>0</v>
          </cell>
          <cell r="H1669">
            <v>0</v>
          </cell>
          <cell r="I1669">
            <v>0</v>
          </cell>
        </row>
        <row r="1670">
          <cell r="D1670" t="str">
            <v>INDONESIA-CASH &amp; MARKETABLE SEC, M$</v>
          </cell>
          <cell r="E1670">
            <v>0</v>
          </cell>
          <cell r="F1670">
            <v>0</v>
          </cell>
          <cell r="G1670">
            <v>0</v>
          </cell>
          <cell r="H1670">
            <v>0</v>
          </cell>
          <cell r="I1670">
            <v>0</v>
          </cell>
        </row>
        <row r="1671">
          <cell r="D1671" t="str">
            <v>INDONESIA-DEPRECIATION, M$</v>
          </cell>
          <cell r="E1671">
            <v>0</v>
          </cell>
          <cell r="F1671">
            <v>0</v>
          </cell>
          <cell r="G1671">
            <v>0</v>
          </cell>
          <cell r="H1671">
            <v>0</v>
          </cell>
          <cell r="I1671">
            <v>0</v>
          </cell>
        </row>
        <row r="1672">
          <cell r="D1672" t="str">
            <v>INDONESIA-MEMO: EAFE CHANGE, CAP EMP, M$</v>
          </cell>
          <cell r="E1672">
            <v>0</v>
          </cell>
          <cell r="F1672">
            <v>0</v>
          </cell>
          <cell r="G1672">
            <v>0</v>
          </cell>
          <cell r="H1672">
            <v>0</v>
          </cell>
          <cell r="I1672">
            <v>0</v>
          </cell>
        </row>
        <row r="1673">
          <cell r="D1673" t="str">
            <v>INDONESIA-OPERATING WORKING CAPITAL, M$</v>
          </cell>
          <cell r="E1673">
            <v>0</v>
          </cell>
          <cell r="F1673">
            <v>0</v>
          </cell>
          <cell r="G1673">
            <v>0</v>
          </cell>
          <cell r="H1673">
            <v>0</v>
          </cell>
          <cell r="I1673">
            <v>0</v>
          </cell>
        </row>
        <row r="1674">
          <cell r="D1674" t="str">
            <v>INDONESIA-OTHER CAPITAL EMPLOYED, M$</v>
          </cell>
          <cell r="E1674">
            <v>0</v>
          </cell>
          <cell r="F1674">
            <v>0</v>
          </cell>
          <cell r="G1674">
            <v>0</v>
          </cell>
          <cell r="H1674">
            <v>0</v>
          </cell>
          <cell r="I1674">
            <v>0</v>
          </cell>
        </row>
        <row r="1675">
          <cell r="D1675" t="str">
            <v>INDONESIA-OTHER OPERATING WORKING CAPITAL, M$</v>
          </cell>
          <cell r="E1675">
            <v>0</v>
          </cell>
          <cell r="F1675">
            <v>0</v>
          </cell>
          <cell r="G1675">
            <v>0</v>
          </cell>
          <cell r="H1675">
            <v>0</v>
          </cell>
          <cell r="I1675">
            <v>0</v>
          </cell>
        </row>
        <row r="1676">
          <cell r="D1676" t="str">
            <v>INDONESIA-PROP, PLANT, &amp; EQUIP - NET AVG, M$</v>
          </cell>
          <cell r="E1676">
            <v>0</v>
          </cell>
          <cell r="F1676">
            <v>0</v>
          </cell>
          <cell r="G1676">
            <v>0</v>
          </cell>
          <cell r="H1676">
            <v>0</v>
          </cell>
          <cell r="I1676">
            <v>0</v>
          </cell>
        </row>
        <row r="1677">
          <cell r="D1677" t="str">
            <v>INDONESIA-PROP, PLANT, &amp; EQUIP - NET YE, M$</v>
          </cell>
          <cell r="E1677">
            <v>0</v>
          </cell>
          <cell r="F1677">
            <v>0</v>
          </cell>
          <cell r="G1677">
            <v>0</v>
          </cell>
          <cell r="H1677">
            <v>0</v>
          </cell>
          <cell r="I1677">
            <v>0</v>
          </cell>
        </row>
        <row r="1678">
          <cell r="D1678" t="str">
            <v>INDONESIA-MINORITY SHARE OF CAP EMP, M$</v>
          </cell>
          <cell r="E1678">
            <v>0</v>
          </cell>
          <cell r="F1678">
            <v>0</v>
          </cell>
          <cell r="G1678">
            <v>0</v>
          </cell>
          <cell r="H1678">
            <v>0</v>
          </cell>
          <cell r="I1678">
            <v>0</v>
          </cell>
        </row>
        <row r="1679">
          <cell r="D1679" t="str">
            <v>INDONESIA-TOTAL OPEX, NOMINAL, M$</v>
          </cell>
          <cell r="E1679">
            <v>7.5251753276198876</v>
          </cell>
          <cell r="F1679">
            <v>0.25308039999999998</v>
          </cell>
          <cell r="G1679">
            <v>0</v>
          </cell>
          <cell r="H1679">
            <v>0.29629689250847668</v>
          </cell>
          <cell r="I1679">
            <v>0.1635125316731062</v>
          </cell>
        </row>
        <row r="1680">
          <cell r="D1680" t="str">
            <v>INDONESIA-TOTAL OPEX, US$ DENOM, M$</v>
          </cell>
          <cell r="E1680">
            <v>0</v>
          </cell>
          <cell r="F1680">
            <v>0</v>
          </cell>
          <cell r="G1680">
            <v>0</v>
          </cell>
          <cell r="H1680">
            <v>0</v>
          </cell>
          <cell r="I1680">
            <v>0</v>
          </cell>
        </row>
        <row r="1681">
          <cell r="D1681" t="str">
            <v>INDONESIA-CASH OPEX, FX-ADJ, M$</v>
          </cell>
          <cell r="E1681">
            <v>6.8826745767151021</v>
          </cell>
          <cell r="F1681">
            <v>0.23147235235193103</v>
          </cell>
          <cell r="G1681">
            <v>0</v>
          </cell>
          <cell r="H1681">
            <v>0.27099901337086696</v>
          </cell>
          <cell r="I1681">
            <v>0.14955180387494854</v>
          </cell>
        </row>
        <row r="1682">
          <cell r="D1682" t="str">
            <v>INDONESIA-CASH OPEX, NOMINAL, M$</v>
          </cell>
          <cell r="E1682">
            <v>7.5251753276198876</v>
          </cell>
          <cell r="F1682">
            <v>0.25308039999999998</v>
          </cell>
          <cell r="G1682">
            <v>0</v>
          </cell>
          <cell r="H1682">
            <v>0.29629689250847668</v>
          </cell>
          <cell r="I1682">
            <v>0.1635125316731062</v>
          </cell>
        </row>
        <row r="1683">
          <cell r="D1683" t="str">
            <v>INDONESIA-CASH OPEX, US$ DENOM, M$</v>
          </cell>
          <cell r="E1683">
            <v>0</v>
          </cell>
          <cell r="F1683">
            <v>0</v>
          </cell>
          <cell r="G1683">
            <v>0</v>
          </cell>
          <cell r="H1683">
            <v>0</v>
          </cell>
          <cell r="I1683">
            <v>0</v>
          </cell>
        </row>
        <row r="1684">
          <cell r="D1684" t="str">
            <v>INDONESIA-OTHER EARNINGS EVENTS OPEX, US$ DENOM, M$</v>
          </cell>
          <cell r="E1684">
            <v>0</v>
          </cell>
          <cell r="F1684">
            <v>0</v>
          </cell>
          <cell r="G1684">
            <v>0</v>
          </cell>
          <cell r="H1684">
            <v>0</v>
          </cell>
          <cell r="I1684">
            <v>0</v>
          </cell>
        </row>
        <row r="1685">
          <cell r="D1685" t="str">
            <v>INDONESIA-OTHER EARNINGS EVENTS OPEX, NOMINAL, M$</v>
          </cell>
          <cell r="E1685">
            <v>0</v>
          </cell>
          <cell r="F1685">
            <v>0</v>
          </cell>
          <cell r="G1685">
            <v>0</v>
          </cell>
          <cell r="H1685">
            <v>0</v>
          </cell>
          <cell r="I1685">
            <v>0</v>
          </cell>
        </row>
        <row r="1686">
          <cell r="D1686" t="str">
            <v>JAPAN-SEGMENT EARNINGS, M$</v>
          </cell>
          <cell r="E1686">
            <v>-25.107727396428501</v>
          </cell>
          <cell r="F1686">
            <v>-2.2964729806415263</v>
          </cell>
          <cell r="G1686">
            <v>-0.50284079150387795</v>
          </cell>
          <cell r="H1686">
            <v>-1.1982989029723015</v>
          </cell>
          <cell r="I1686">
            <v>1.1014578875799996</v>
          </cell>
        </row>
        <row r="1687">
          <cell r="D1687" t="str">
            <v>JAPAN-OPERATING EARNINGS, M$</v>
          </cell>
          <cell r="E1687">
            <v>-14.707727396428503</v>
          </cell>
          <cell r="F1687">
            <v>-1.3964729806415264</v>
          </cell>
          <cell r="G1687">
            <v>-0.40284079150387792</v>
          </cell>
          <cell r="H1687">
            <v>-0.19829890297230154</v>
          </cell>
          <cell r="I1687">
            <v>1.1014578875799996</v>
          </cell>
        </row>
        <row r="1688">
          <cell r="D1688" t="str">
            <v>JAPAN-LIFO EARNINGS, M$</v>
          </cell>
          <cell r="E1688">
            <v>0</v>
          </cell>
          <cell r="F1688">
            <v>0</v>
          </cell>
          <cell r="G1688">
            <v>0</v>
          </cell>
          <cell r="H1688">
            <v>0</v>
          </cell>
          <cell r="I1688">
            <v>0</v>
          </cell>
        </row>
        <row r="1689">
          <cell r="D1689" t="str">
            <v>JAPAN-OTHER EARNINGS EVENTS, M$</v>
          </cell>
          <cell r="E1689">
            <v>-10.4</v>
          </cell>
          <cell r="F1689">
            <v>-0.9</v>
          </cell>
          <cell r="G1689">
            <v>-0.1</v>
          </cell>
          <cell r="H1689">
            <v>-1</v>
          </cell>
          <cell r="I1689">
            <v>0</v>
          </cell>
        </row>
        <row r="1690">
          <cell r="D1690" t="str">
            <v>JAPAN-SEGMENT EARNINGS ADJUSTMENTS, M$</v>
          </cell>
          <cell r="E1690">
            <v>0</v>
          </cell>
          <cell r="F1690">
            <v>0</v>
          </cell>
          <cell r="G1690">
            <v>0</v>
          </cell>
          <cell r="H1690">
            <v>0</v>
          </cell>
          <cell r="I1690">
            <v>0</v>
          </cell>
        </row>
        <row r="1691">
          <cell r="D1691" t="str">
            <v>JAPAN-MINORITY SHARE EARNINGS, M$</v>
          </cell>
          <cell r="E1691">
            <v>-0.2</v>
          </cell>
          <cell r="F1691">
            <v>0</v>
          </cell>
          <cell r="G1691">
            <v>0</v>
          </cell>
          <cell r="H1691">
            <v>0</v>
          </cell>
          <cell r="I1691">
            <v>0</v>
          </cell>
        </row>
        <row r="1692">
          <cell r="D1692" t="str">
            <v>JAPAN-CAPITAL EMPLOYED - AVG, M$</v>
          </cell>
          <cell r="E1692">
            <v>60.831941999999998</v>
          </cell>
          <cell r="F1692">
            <v>6.7</v>
          </cell>
          <cell r="G1692">
            <v>0.35</v>
          </cell>
          <cell r="H1692">
            <v>2.0499999999999998</v>
          </cell>
          <cell r="I1692">
            <v>-0.6</v>
          </cell>
        </row>
        <row r="1693">
          <cell r="D1693" t="str">
            <v>JAPAN-CAPITAL EMPLOYED - YE, M$</v>
          </cell>
          <cell r="E1693">
            <v>31.9</v>
          </cell>
          <cell r="F1693">
            <v>4.0999999999999996</v>
          </cell>
          <cell r="G1693">
            <v>0</v>
          </cell>
          <cell r="H1693">
            <v>2.4</v>
          </cell>
          <cell r="I1693">
            <v>0</v>
          </cell>
        </row>
        <row r="1694">
          <cell r="D1694" t="str">
            <v>JAPAN-CASH &amp; MARKETABLE SEC, M$</v>
          </cell>
          <cell r="E1694">
            <v>0.1</v>
          </cell>
          <cell r="F1694">
            <v>0</v>
          </cell>
          <cell r="G1694">
            <v>0</v>
          </cell>
          <cell r="H1694">
            <v>0</v>
          </cell>
          <cell r="I1694">
            <v>0</v>
          </cell>
        </row>
        <row r="1695">
          <cell r="D1695" t="str">
            <v>JAPAN-DEPRECIATION, M$</v>
          </cell>
          <cell r="E1695">
            <v>22.21</v>
          </cell>
          <cell r="F1695">
            <v>1.66</v>
          </cell>
          <cell r="G1695">
            <v>0.08</v>
          </cell>
          <cell r="H1695">
            <v>1.56</v>
          </cell>
          <cell r="I1695">
            <v>0</v>
          </cell>
        </row>
        <row r="1696">
          <cell r="D1696" t="str">
            <v>JAPAN-MEMO: EAFE CHANGE, CAP EMP, M$</v>
          </cell>
          <cell r="E1696">
            <v>9.1</v>
          </cell>
          <cell r="F1696">
            <v>1.1000000000000001</v>
          </cell>
          <cell r="G1696">
            <v>0</v>
          </cell>
          <cell r="H1696">
            <v>0.7</v>
          </cell>
          <cell r="I1696">
            <v>0</v>
          </cell>
        </row>
        <row r="1697">
          <cell r="D1697" t="str">
            <v>JAPAN-OPERATING WORKING CAPITAL, M$</v>
          </cell>
          <cell r="E1697">
            <v>54.9</v>
          </cell>
          <cell r="F1697">
            <v>7.5</v>
          </cell>
          <cell r="G1697">
            <v>0</v>
          </cell>
          <cell r="H1697">
            <v>5.2</v>
          </cell>
          <cell r="I1697">
            <v>0</v>
          </cell>
        </row>
        <row r="1698">
          <cell r="D1698" t="str">
            <v>JAPAN-OTHER CAPITAL EMPLOYED, M$</v>
          </cell>
          <cell r="E1698">
            <v>-85.9</v>
          </cell>
          <cell r="F1698">
            <v>-11.2</v>
          </cell>
          <cell r="G1698">
            <v>0</v>
          </cell>
          <cell r="H1698">
            <v>-6.9</v>
          </cell>
          <cell r="I1698">
            <v>0</v>
          </cell>
        </row>
        <row r="1699">
          <cell r="D1699" t="str">
            <v>JAPAN-OTHER OPERATING WORKING CAPITAL, M$</v>
          </cell>
          <cell r="E1699">
            <v>25</v>
          </cell>
          <cell r="F1699">
            <v>3.4</v>
          </cell>
          <cell r="G1699">
            <v>0</v>
          </cell>
          <cell r="H1699">
            <v>2.4</v>
          </cell>
          <cell r="I1699">
            <v>0</v>
          </cell>
        </row>
        <row r="1700">
          <cell r="D1700" t="str">
            <v>JAPAN-PROP, PLANT, &amp; EQUIP - NET AVG, M$</v>
          </cell>
          <cell r="E1700">
            <v>115.05139</v>
          </cell>
          <cell r="F1700">
            <v>13.8</v>
          </cell>
          <cell r="G1700">
            <v>0.7</v>
          </cell>
          <cell r="H1700">
            <v>5.95</v>
          </cell>
          <cell r="I1700">
            <v>0</v>
          </cell>
        </row>
        <row r="1701">
          <cell r="D1701" t="str">
            <v>JAPAN-PROP, PLANT, &amp; EQUIP - NET YE, M$</v>
          </cell>
          <cell r="E1701">
            <v>83.9</v>
          </cell>
          <cell r="F1701">
            <v>10.4</v>
          </cell>
          <cell r="G1701">
            <v>0</v>
          </cell>
          <cell r="H1701">
            <v>5.3</v>
          </cell>
          <cell r="I1701">
            <v>0</v>
          </cell>
        </row>
        <row r="1702">
          <cell r="D1702" t="str">
            <v>JAPAN-MINORITY SHARE OF CAP EMP, M$</v>
          </cell>
          <cell r="E1702">
            <v>21.1</v>
          </cell>
          <cell r="F1702">
            <v>2.6</v>
          </cell>
          <cell r="G1702">
            <v>0</v>
          </cell>
          <cell r="H1702">
            <v>1.2</v>
          </cell>
          <cell r="I1702">
            <v>0</v>
          </cell>
        </row>
        <row r="1703">
          <cell r="D1703" t="str">
            <v>JAPAN-TOTAL OPEX, NOMINAL, M$</v>
          </cell>
          <cell r="E1703">
            <v>165.37392450999309</v>
          </cell>
          <cell r="F1703">
            <v>20.80345804312703</v>
          </cell>
          <cell r="G1703">
            <v>0.71961085792374058</v>
          </cell>
          <cell r="H1703">
            <v>10.119006972956141</v>
          </cell>
          <cell r="I1703">
            <v>0.329999616</v>
          </cell>
        </row>
        <row r="1704">
          <cell r="D1704" t="str">
            <v>JAPAN-TOTAL OPEX, US$ DENOM, M$</v>
          </cell>
          <cell r="E1704">
            <v>0</v>
          </cell>
          <cell r="F1704">
            <v>0</v>
          </cell>
          <cell r="G1704">
            <v>0</v>
          </cell>
          <cell r="H1704">
            <v>0</v>
          </cell>
          <cell r="I1704">
            <v>0</v>
          </cell>
        </row>
        <row r="1705">
          <cell r="D1705" t="str">
            <v>JAPAN-CASH OPEX, FX-ADJ, M$</v>
          </cell>
          <cell r="E1705">
            <v>138.04306105636638</v>
          </cell>
          <cell r="F1705">
            <v>18.458711274661333</v>
          </cell>
          <cell r="G1705">
            <v>0.61673246954416061</v>
          </cell>
          <cell r="H1705">
            <v>8.2528578773850167</v>
          </cell>
          <cell r="I1705">
            <v>0.31819578358153849</v>
          </cell>
        </row>
        <row r="1706">
          <cell r="D1706" t="str">
            <v>JAPAN-CASH OPEX, NOMINAL, M$</v>
          </cell>
          <cell r="E1706">
            <v>143.16392450999308</v>
          </cell>
          <cell r="F1706">
            <v>19.14345804312703</v>
          </cell>
          <cell r="G1706">
            <v>0.63961085792374062</v>
          </cell>
          <cell r="H1706">
            <v>8.5590069729561407</v>
          </cell>
          <cell r="I1706">
            <v>0.329999616</v>
          </cell>
        </row>
        <row r="1707">
          <cell r="D1707" t="str">
            <v>JAPAN-CASH OPEX, US$ DENOM, M$</v>
          </cell>
          <cell r="E1707">
            <v>0</v>
          </cell>
          <cell r="F1707">
            <v>0</v>
          </cell>
          <cell r="G1707">
            <v>0</v>
          </cell>
          <cell r="H1707">
            <v>0</v>
          </cell>
          <cell r="I1707">
            <v>0</v>
          </cell>
        </row>
        <row r="1708">
          <cell r="D1708" t="str">
            <v>JAPAN-OTHER EARNINGS EVENTS OPEX, US$ DENOM, M$</v>
          </cell>
          <cell r="E1708">
            <v>0</v>
          </cell>
          <cell r="F1708">
            <v>0</v>
          </cell>
          <cell r="G1708">
            <v>0</v>
          </cell>
          <cell r="H1708">
            <v>0</v>
          </cell>
          <cell r="I1708">
            <v>0</v>
          </cell>
        </row>
        <row r="1709">
          <cell r="D1709" t="str">
            <v>JAPAN-OTHER EARNINGS EVENTS OPEX, NOMINAL, M$</v>
          </cell>
          <cell r="E1709">
            <v>18.546999999999997</v>
          </cell>
          <cell r="F1709">
            <v>1.4980000000000002</v>
          </cell>
          <cell r="G1709">
            <v>0</v>
          </cell>
          <cell r="H1709">
            <v>1.847</v>
          </cell>
          <cell r="I1709">
            <v>0</v>
          </cell>
        </row>
        <row r="1710">
          <cell r="D1710" t="str">
            <v>KOREA-SEGMENT EARNINGS, M$</v>
          </cell>
          <cell r="E1710">
            <v>2.6175420000000003</v>
          </cell>
          <cell r="F1710">
            <v>1.805118</v>
          </cell>
          <cell r="G1710">
            <v>-5.5169000000000003E-2</v>
          </cell>
          <cell r="H1710">
            <v>0.15845700000000001</v>
          </cell>
          <cell r="I1710">
            <v>0</v>
          </cell>
        </row>
        <row r="1711">
          <cell r="D1711" t="str">
            <v>KOREA-OPERATING EARNINGS, M$</v>
          </cell>
          <cell r="E1711">
            <v>2.6175420000000003</v>
          </cell>
          <cell r="F1711">
            <v>1.805118</v>
          </cell>
          <cell r="G1711">
            <v>-5.5169000000000003E-2</v>
          </cell>
          <cell r="H1711">
            <v>0.15845700000000001</v>
          </cell>
          <cell r="I1711">
            <v>0</v>
          </cell>
        </row>
        <row r="1712">
          <cell r="D1712" t="str">
            <v>KOREA-LIFO EARNINGS, M$</v>
          </cell>
          <cell r="E1712">
            <v>0</v>
          </cell>
          <cell r="F1712">
            <v>0</v>
          </cell>
          <cell r="G1712">
            <v>0</v>
          </cell>
          <cell r="H1712">
            <v>0</v>
          </cell>
          <cell r="I1712">
            <v>0</v>
          </cell>
        </row>
        <row r="1713">
          <cell r="D1713" t="str">
            <v>KOREA-OTHER EARNINGS EVENTS, M$</v>
          </cell>
          <cell r="E1713">
            <v>0</v>
          </cell>
          <cell r="F1713">
            <v>0</v>
          </cell>
          <cell r="G1713">
            <v>0</v>
          </cell>
          <cell r="H1713">
            <v>0</v>
          </cell>
          <cell r="I1713">
            <v>0</v>
          </cell>
        </row>
        <row r="1714">
          <cell r="D1714" t="str">
            <v>KOREA-SEGMENT EARNINGS ADJUSTMENTS, M$</v>
          </cell>
          <cell r="E1714">
            <v>0</v>
          </cell>
          <cell r="F1714">
            <v>0</v>
          </cell>
          <cell r="G1714">
            <v>0</v>
          </cell>
          <cell r="H1714">
            <v>0</v>
          </cell>
          <cell r="I1714">
            <v>0</v>
          </cell>
        </row>
        <row r="1715">
          <cell r="D1715" t="str">
            <v>KOREA-MINORITY SHARE EARNINGS, M$</v>
          </cell>
          <cell r="E1715">
            <v>0</v>
          </cell>
          <cell r="F1715">
            <v>0</v>
          </cell>
          <cell r="G1715">
            <v>0</v>
          </cell>
          <cell r="H1715">
            <v>0</v>
          </cell>
          <cell r="I1715">
            <v>0</v>
          </cell>
        </row>
        <row r="1716">
          <cell r="D1716" t="str">
            <v>KOREA-CAPITAL EMPLOYED - AVG, M$</v>
          </cell>
          <cell r="E1716">
            <v>12.61159</v>
          </cell>
          <cell r="F1716">
            <v>2.7090000000000001</v>
          </cell>
          <cell r="G1716">
            <v>0</v>
          </cell>
          <cell r="H1716">
            <v>1.3</v>
          </cell>
          <cell r="I1716">
            <v>0</v>
          </cell>
        </row>
        <row r="1717">
          <cell r="D1717" t="str">
            <v>KOREA-CAPITAL EMPLOYED - YE, M$</v>
          </cell>
          <cell r="E1717">
            <v>10.8</v>
          </cell>
          <cell r="F1717">
            <v>4.2</v>
          </cell>
          <cell r="G1717">
            <v>0</v>
          </cell>
          <cell r="H1717">
            <v>1.4</v>
          </cell>
          <cell r="I1717">
            <v>0</v>
          </cell>
        </row>
        <row r="1718">
          <cell r="D1718" t="str">
            <v>KOREA-CASH &amp; MARKETABLE SEC, M$</v>
          </cell>
          <cell r="E1718">
            <v>0.5</v>
          </cell>
          <cell r="F1718">
            <v>0.2</v>
          </cell>
          <cell r="G1718">
            <v>0</v>
          </cell>
          <cell r="H1718">
            <v>0.1</v>
          </cell>
          <cell r="I1718">
            <v>0</v>
          </cell>
        </row>
        <row r="1719">
          <cell r="D1719" t="str">
            <v>KOREA-DEPRECIATION, M$</v>
          </cell>
          <cell r="E1719">
            <v>0.50798699999999997</v>
          </cell>
          <cell r="F1719">
            <v>0</v>
          </cell>
          <cell r="G1719">
            <v>0</v>
          </cell>
          <cell r="H1719">
            <v>0</v>
          </cell>
          <cell r="I1719">
            <v>0</v>
          </cell>
        </row>
        <row r="1720">
          <cell r="D1720" t="str">
            <v>KOREA-MEMO: EAFE CHANGE, CAP EMP, M$</v>
          </cell>
          <cell r="E1720">
            <v>0.6</v>
          </cell>
          <cell r="F1720">
            <v>0.2</v>
          </cell>
          <cell r="G1720">
            <v>0</v>
          </cell>
          <cell r="H1720">
            <v>0.1</v>
          </cell>
          <cell r="I1720">
            <v>0</v>
          </cell>
        </row>
        <row r="1721">
          <cell r="D1721" t="str">
            <v>KOREA-OPERATING WORKING CAPITAL, M$</v>
          </cell>
          <cell r="E1721">
            <v>2.2999999999999998</v>
          </cell>
          <cell r="F1721">
            <v>1</v>
          </cell>
          <cell r="G1721">
            <v>0</v>
          </cell>
          <cell r="H1721">
            <v>0.4</v>
          </cell>
          <cell r="I1721">
            <v>0</v>
          </cell>
        </row>
        <row r="1722">
          <cell r="D1722" t="str">
            <v>KOREA-OTHER CAPITAL EMPLOYED, M$</v>
          </cell>
          <cell r="E1722">
            <v>7.9</v>
          </cell>
          <cell r="F1722">
            <v>3</v>
          </cell>
          <cell r="G1722">
            <v>0</v>
          </cell>
          <cell r="H1722">
            <v>0.9</v>
          </cell>
          <cell r="I1722">
            <v>0</v>
          </cell>
        </row>
        <row r="1723">
          <cell r="D1723" t="str">
            <v>KOREA-OTHER OPERATING WORKING CAPITAL, M$</v>
          </cell>
          <cell r="E1723">
            <v>1.8</v>
          </cell>
          <cell r="F1723">
            <v>0.7</v>
          </cell>
          <cell r="G1723">
            <v>0</v>
          </cell>
          <cell r="H1723">
            <v>0.2</v>
          </cell>
          <cell r="I1723">
            <v>0</v>
          </cell>
        </row>
        <row r="1724">
          <cell r="D1724" t="str">
            <v>KOREA-PROP, PLANT, &amp; EQUIP - NET AVG, M$</v>
          </cell>
          <cell r="E1724">
            <v>0.13336500000000001</v>
          </cell>
          <cell r="F1724">
            <v>0.05</v>
          </cell>
          <cell r="G1724">
            <v>0</v>
          </cell>
          <cell r="H1724">
            <v>0.05</v>
          </cell>
          <cell r="I1724">
            <v>0</v>
          </cell>
        </row>
        <row r="1725">
          <cell r="D1725" t="str">
            <v>KOREA-PROP, PLANT, &amp; EQUIP - NET YE, M$</v>
          </cell>
          <cell r="E1725">
            <v>0.1</v>
          </cell>
          <cell r="F1725">
            <v>0</v>
          </cell>
          <cell r="G1725">
            <v>0</v>
          </cell>
          <cell r="H1725">
            <v>0</v>
          </cell>
          <cell r="I1725">
            <v>0</v>
          </cell>
        </row>
        <row r="1726">
          <cell r="D1726" t="str">
            <v>KOREA-MINORITY SHARE OF CAP EMP, M$</v>
          </cell>
          <cell r="E1726">
            <v>0</v>
          </cell>
          <cell r="F1726">
            <v>0</v>
          </cell>
          <cell r="G1726">
            <v>0</v>
          </cell>
          <cell r="H1726">
            <v>0</v>
          </cell>
          <cell r="I1726">
            <v>0</v>
          </cell>
        </row>
        <row r="1727">
          <cell r="D1727" t="str">
            <v>KOREA-TOTAL OPEX, NOMINAL, M$</v>
          </cell>
          <cell r="E1727">
            <v>10.892350164753529</v>
          </cell>
          <cell r="F1727">
            <v>2.9095977129000001</v>
          </cell>
          <cell r="G1727">
            <v>1.8577000320000002E-2</v>
          </cell>
          <cell r="H1727">
            <v>0.48133712202647044</v>
          </cell>
          <cell r="I1727">
            <v>0</v>
          </cell>
        </row>
        <row r="1728">
          <cell r="D1728" t="str">
            <v>KOREA-TOTAL OPEX, US$ DENOM, M$</v>
          </cell>
          <cell r="E1728">
            <v>1.8</v>
          </cell>
          <cell r="F1728">
            <v>0.5</v>
          </cell>
          <cell r="G1728">
            <v>0</v>
          </cell>
          <cell r="H1728">
            <v>0.1</v>
          </cell>
          <cell r="I1728">
            <v>0</v>
          </cell>
        </row>
        <row r="1729">
          <cell r="D1729" t="str">
            <v>KOREA-CASH OPEX, FX-ADJ, M$</v>
          </cell>
          <cell r="E1729">
            <v>9.8974996675172591</v>
          </cell>
          <cell r="F1729">
            <v>2.7701819392075464</v>
          </cell>
          <cell r="G1729">
            <v>1.7522297076511834E-2</v>
          </cell>
          <cell r="H1729">
            <v>0.45997070245339261</v>
          </cell>
          <cell r="I1729">
            <v>0</v>
          </cell>
        </row>
        <row r="1730">
          <cell r="D1730" t="str">
            <v>KOREA-CASH OPEX, NOMINAL, M$</v>
          </cell>
          <cell r="E1730">
            <v>10.384363164753529</v>
          </cell>
          <cell r="F1730">
            <v>2.9095977129000001</v>
          </cell>
          <cell r="G1730">
            <v>1.8577000320000002E-2</v>
          </cell>
          <cell r="H1730">
            <v>0.48133712202647044</v>
          </cell>
          <cell r="I1730">
            <v>0</v>
          </cell>
        </row>
        <row r="1731">
          <cell r="D1731" t="str">
            <v>KOREA-CASH OPEX, US$ DENOM, M$</v>
          </cell>
          <cell r="E1731">
            <v>1.8089999999999997</v>
          </cell>
          <cell r="F1731">
            <v>0.45400000000000001</v>
          </cell>
          <cell r="G1731">
            <v>0</v>
          </cell>
          <cell r="H1731">
            <v>0.105</v>
          </cell>
          <cell r="I1731">
            <v>0</v>
          </cell>
        </row>
        <row r="1732">
          <cell r="D1732" t="str">
            <v>KOREA-OTHER EARNINGS EVENTS OPEX, US$ DENOM, M$</v>
          </cell>
          <cell r="E1732">
            <v>0</v>
          </cell>
          <cell r="F1732">
            <v>0</v>
          </cell>
          <cell r="G1732">
            <v>0</v>
          </cell>
          <cell r="H1732">
            <v>0</v>
          </cell>
          <cell r="I1732">
            <v>0</v>
          </cell>
        </row>
        <row r="1733">
          <cell r="D1733" t="str">
            <v>KOREA-OTHER EARNINGS EVENTS OPEX, NOMINAL, M$</v>
          </cell>
          <cell r="E1733">
            <v>0</v>
          </cell>
          <cell r="F1733">
            <v>0</v>
          </cell>
          <cell r="G1733">
            <v>0</v>
          </cell>
          <cell r="H1733">
            <v>0</v>
          </cell>
          <cell r="I1733">
            <v>0</v>
          </cell>
        </row>
        <row r="1734">
          <cell r="D1734" t="str">
            <v>MALAYSIA-SEGMENT EARNINGS, M$</v>
          </cell>
          <cell r="E1734">
            <v>1.7892486932899259</v>
          </cell>
          <cell r="F1734">
            <v>0.34220100708478757</v>
          </cell>
          <cell r="G1734">
            <v>0</v>
          </cell>
          <cell r="H1734">
            <v>0.15771923564507423</v>
          </cell>
          <cell r="I1734">
            <v>0.9</v>
          </cell>
        </row>
        <row r="1735">
          <cell r="D1735" t="str">
            <v>MALAYSIA-OPERATING EARNINGS, M$</v>
          </cell>
          <cell r="E1735">
            <v>1.6979597080399258</v>
          </cell>
          <cell r="F1735">
            <v>0.3388664170847876</v>
          </cell>
          <cell r="G1735">
            <v>0</v>
          </cell>
          <cell r="H1735">
            <v>0.15245037239507406</v>
          </cell>
          <cell r="I1735">
            <v>0.9</v>
          </cell>
        </row>
        <row r="1736">
          <cell r="D1736" t="str">
            <v>MALAYSIA-LIFO EARNINGS, M$</v>
          </cell>
          <cell r="E1736">
            <v>0</v>
          </cell>
          <cell r="F1736">
            <v>0</v>
          </cell>
          <cell r="G1736">
            <v>0</v>
          </cell>
          <cell r="H1736">
            <v>0</v>
          </cell>
          <cell r="I1736">
            <v>0</v>
          </cell>
        </row>
        <row r="1737">
          <cell r="D1737" t="str">
            <v>MALAYSIA-OTHER EARNINGS EVENTS, M$</v>
          </cell>
          <cell r="E1737">
            <v>9.128898525000001E-2</v>
          </cell>
          <cell r="F1737">
            <v>3.3345899999999676E-3</v>
          </cell>
          <cell r="G1737">
            <v>0</v>
          </cell>
          <cell r="H1737">
            <v>5.2688632500001728E-3</v>
          </cell>
          <cell r="I1737">
            <v>0</v>
          </cell>
        </row>
        <row r="1738">
          <cell r="D1738" t="str">
            <v>MALAYSIA-SEGMENT EARNINGS ADJUSTMENTS, M$</v>
          </cell>
          <cell r="E1738">
            <v>0</v>
          </cell>
          <cell r="F1738">
            <v>0</v>
          </cell>
          <cell r="G1738">
            <v>0</v>
          </cell>
          <cell r="H1738">
            <v>0</v>
          </cell>
          <cell r="I1738">
            <v>0</v>
          </cell>
        </row>
        <row r="1739">
          <cell r="D1739" t="str">
            <v>MALAYSIA-MINORITY SHARE EARNINGS, M$</v>
          </cell>
          <cell r="E1739">
            <v>0.3</v>
          </cell>
          <cell r="F1739">
            <v>0</v>
          </cell>
          <cell r="G1739">
            <v>0</v>
          </cell>
          <cell r="H1739">
            <v>0</v>
          </cell>
          <cell r="I1739">
            <v>0.4</v>
          </cell>
        </row>
        <row r="1740">
          <cell r="D1740" t="str">
            <v>MALAYSIA-CAPITAL EMPLOYED - AVG, M$</v>
          </cell>
          <cell r="E1740">
            <v>7.2627585205125929</v>
          </cell>
          <cell r="F1740">
            <v>0.27492828386431384</v>
          </cell>
          <cell r="G1740">
            <v>0</v>
          </cell>
          <cell r="H1740">
            <v>0.87071874441933728</v>
          </cell>
          <cell r="I1740">
            <v>0.76787143411358239</v>
          </cell>
        </row>
        <row r="1741">
          <cell r="D1741" t="str">
            <v>MALAYSIA-CAPITAL EMPLOYED - YE, M$</v>
          </cell>
          <cell r="E1741">
            <v>5.2</v>
          </cell>
          <cell r="F1741">
            <v>0.2</v>
          </cell>
          <cell r="G1741">
            <v>0</v>
          </cell>
          <cell r="H1741">
            <v>0.9</v>
          </cell>
          <cell r="I1741">
            <v>0.8</v>
          </cell>
        </row>
        <row r="1742">
          <cell r="D1742" t="str">
            <v>MALAYSIA-CASH &amp; MARKETABLE SEC, M$</v>
          </cell>
          <cell r="E1742">
            <v>0.2</v>
          </cell>
          <cell r="F1742">
            <v>0</v>
          </cell>
          <cell r="G1742">
            <v>0</v>
          </cell>
          <cell r="H1742">
            <v>0</v>
          </cell>
          <cell r="I1742">
            <v>0</v>
          </cell>
        </row>
        <row r="1743">
          <cell r="D1743" t="str">
            <v>MALAYSIA-DEPRECIATION, M$</v>
          </cell>
          <cell r="E1743">
            <v>0.4355</v>
          </cell>
          <cell r="F1743">
            <v>0</v>
          </cell>
          <cell r="G1743">
            <v>0</v>
          </cell>
          <cell r="H1743">
            <v>0</v>
          </cell>
          <cell r="I1743">
            <v>0</v>
          </cell>
        </row>
        <row r="1744">
          <cell r="D1744" t="str">
            <v>MALAYSIA-MEMO: EAFE CHANGE, CAP EMP, M$</v>
          </cell>
          <cell r="E1744">
            <v>0</v>
          </cell>
          <cell r="F1744">
            <v>0</v>
          </cell>
          <cell r="G1744">
            <v>0</v>
          </cell>
          <cell r="H1744">
            <v>0</v>
          </cell>
          <cell r="I1744">
            <v>0</v>
          </cell>
        </row>
        <row r="1745">
          <cell r="D1745" t="str">
            <v>MALAYSIA-OPERATING WORKING CAPITAL, M$</v>
          </cell>
          <cell r="E1745">
            <v>1.4</v>
          </cell>
          <cell r="F1745">
            <v>0.3</v>
          </cell>
          <cell r="G1745">
            <v>0</v>
          </cell>
          <cell r="H1745">
            <v>0.3</v>
          </cell>
          <cell r="I1745">
            <v>1</v>
          </cell>
        </row>
        <row r="1746">
          <cell r="D1746" t="str">
            <v>MALAYSIA-OTHER CAPITAL EMPLOYED, M$</v>
          </cell>
          <cell r="E1746">
            <v>-1.9</v>
          </cell>
          <cell r="F1746">
            <v>-0.1</v>
          </cell>
          <cell r="G1746">
            <v>0</v>
          </cell>
          <cell r="H1746">
            <v>-0.1</v>
          </cell>
          <cell r="I1746">
            <v>0</v>
          </cell>
        </row>
        <row r="1747">
          <cell r="D1747" t="str">
            <v>MALAYSIA-OTHER OPERATING WORKING CAPITAL, M$</v>
          </cell>
          <cell r="E1747">
            <v>-0.8</v>
          </cell>
          <cell r="F1747">
            <v>0.1</v>
          </cell>
          <cell r="G1747">
            <v>0</v>
          </cell>
          <cell r="H1747">
            <v>0.2</v>
          </cell>
          <cell r="I1747">
            <v>1</v>
          </cell>
        </row>
        <row r="1748">
          <cell r="D1748" t="str">
            <v>MALAYSIA-PROP, PLANT, &amp; EQUIP - NET AVG, M$</v>
          </cell>
          <cell r="E1748">
            <v>6.3932199999999995</v>
          </cell>
          <cell r="F1748">
            <v>0</v>
          </cell>
          <cell r="G1748">
            <v>0</v>
          </cell>
          <cell r="H1748">
            <v>1.275161</v>
          </cell>
          <cell r="I1748">
            <v>0</v>
          </cell>
        </row>
        <row r="1749">
          <cell r="D1749" t="str">
            <v>MALAYSIA-PROP, PLANT, &amp; EQUIP - NET YE, M$</v>
          </cell>
          <cell r="E1749">
            <v>6.7</v>
          </cell>
          <cell r="F1749">
            <v>0</v>
          </cell>
          <cell r="G1749">
            <v>0</v>
          </cell>
          <cell r="H1749">
            <v>0.9</v>
          </cell>
          <cell r="I1749">
            <v>0</v>
          </cell>
        </row>
        <row r="1750">
          <cell r="D1750" t="str">
            <v>MALAYSIA-MINORITY SHARE OF CAP EMP, M$</v>
          </cell>
          <cell r="E1750">
            <v>1.2</v>
          </cell>
          <cell r="F1750">
            <v>0</v>
          </cell>
          <cell r="G1750">
            <v>0</v>
          </cell>
          <cell r="H1750">
            <v>0.2</v>
          </cell>
          <cell r="I1750">
            <v>0.2</v>
          </cell>
        </row>
        <row r="1751">
          <cell r="D1751" t="str">
            <v>MALAYSIA-TOTAL OPEX, NOMINAL, M$</v>
          </cell>
          <cell r="E1751">
            <v>9.0927113373240829</v>
          </cell>
          <cell r="F1751">
            <v>0.38342807605711321</v>
          </cell>
          <cell r="G1751">
            <v>0</v>
          </cell>
          <cell r="H1751">
            <v>1.1106216020438715</v>
          </cell>
          <cell r="I1751">
            <v>0.75714723999999989</v>
          </cell>
        </row>
        <row r="1752">
          <cell r="D1752" t="str">
            <v>MALAYSIA-TOTAL OPEX, US$ DENOM, M$</v>
          </cell>
          <cell r="E1752">
            <v>0</v>
          </cell>
          <cell r="F1752">
            <v>0</v>
          </cell>
          <cell r="G1752">
            <v>0</v>
          </cell>
          <cell r="H1752">
            <v>0</v>
          </cell>
          <cell r="I1752">
            <v>0</v>
          </cell>
        </row>
        <row r="1753">
          <cell r="D1753" t="str">
            <v>MALAYSIA-CASH OPEX, FX-ADJ, M$</v>
          </cell>
          <cell r="E1753">
            <v>8.6572113373240835</v>
          </cell>
          <cell r="F1753">
            <v>0.38342807605711321</v>
          </cell>
          <cell r="G1753">
            <v>0</v>
          </cell>
          <cell r="H1753">
            <v>1.1106216020438715</v>
          </cell>
          <cell r="I1753">
            <v>0.75714723999999989</v>
          </cell>
        </row>
        <row r="1754">
          <cell r="D1754" t="str">
            <v>MALAYSIA-CASH OPEX, NOMINAL, M$</v>
          </cell>
          <cell r="E1754">
            <v>8.6572113373240835</v>
          </cell>
          <cell r="F1754">
            <v>0.38342807605711321</v>
          </cell>
          <cell r="G1754">
            <v>0</v>
          </cell>
          <cell r="H1754">
            <v>1.1106216020438715</v>
          </cell>
          <cell r="I1754">
            <v>0.75714723999999989</v>
          </cell>
        </row>
        <row r="1755">
          <cell r="D1755" t="str">
            <v>MALAYSIA-CASH OPEX, US$ DENOM, M$</v>
          </cell>
          <cell r="E1755">
            <v>0</v>
          </cell>
          <cell r="F1755">
            <v>0</v>
          </cell>
          <cell r="G1755">
            <v>0</v>
          </cell>
          <cell r="H1755">
            <v>0</v>
          </cell>
          <cell r="I1755">
            <v>0</v>
          </cell>
        </row>
        <row r="1756">
          <cell r="D1756" t="str">
            <v>MALAYSIA-OTHER EARNINGS EVENTS OPEX, US$ DENOM, M$</v>
          </cell>
          <cell r="E1756">
            <v>0</v>
          </cell>
          <cell r="F1756">
            <v>0</v>
          </cell>
          <cell r="G1756">
            <v>0</v>
          </cell>
          <cell r="H1756">
            <v>0</v>
          </cell>
          <cell r="I1756">
            <v>0</v>
          </cell>
        </row>
        <row r="1757">
          <cell r="D1757" t="str">
            <v>MALAYSIA-OTHER EARNINGS EVENTS OPEX, NOMINAL, M$</v>
          </cell>
          <cell r="E1757">
            <v>-0.14144541111611125</v>
          </cell>
          <cell r="F1757">
            <v>-5.7769242463378253E-3</v>
          </cell>
          <cell r="G1757">
            <v>0</v>
          </cell>
          <cell r="H1757">
            <v>-7.5438824034969832E-3</v>
          </cell>
          <cell r="I1757">
            <v>0</v>
          </cell>
        </row>
        <row r="1758">
          <cell r="D1758" t="str">
            <v>NEW ZEALAND-SEGMENT EARNINGS, M$</v>
          </cell>
          <cell r="E1758">
            <v>2.34</v>
          </cell>
          <cell r="F1758">
            <v>9.6753529401344462E-2</v>
          </cell>
          <cell r="G1758">
            <v>0</v>
          </cell>
          <cell r="H1758">
            <v>-3.465267161993503E-3</v>
          </cell>
          <cell r="I1758">
            <v>0</v>
          </cell>
        </row>
        <row r="1759">
          <cell r="D1759" t="str">
            <v>NEW ZEALAND-OPERATING EARNINGS, M$</v>
          </cell>
          <cell r="E1759">
            <v>2.34</v>
          </cell>
          <cell r="F1759">
            <v>9.6753529401344462E-2</v>
          </cell>
          <cell r="G1759">
            <v>0</v>
          </cell>
          <cell r="H1759">
            <v>-3.465267161993503E-3</v>
          </cell>
          <cell r="I1759">
            <v>0</v>
          </cell>
        </row>
        <row r="1760">
          <cell r="D1760" t="str">
            <v>NEW ZEALAND-LIFO EARNINGS, M$</v>
          </cell>
          <cell r="E1760">
            <v>0</v>
          </cell>
          <cell r="F1760">
            <v>0</v>
          </cell>
          <cell r="G1760">
            <v>0</v>
          </cell>
          <cell r="H1760">
            <v>0</v>
          </cell>
          <cell r="I1760">
            <v>0</v>
          </cell>
        </row>
        <row r="1761">
          <cell r="D1761" t="str">
            <v>NEW ZEALAND-OTHER EARNINGS EVENTS, M$</v>
          </cell>
          <cell r="E1761">
            <v>0</v>
          </cell>
          <cell r="F1761">
            <v>0</v>
          </cell>
          <cell r="G1761">
            <v>0</v>
          </cell>
          <cell r="H1761">
            <v>0</v>
          </cell>
          <cell r="I1761">
            <v>0</v>
          </cell>
        </row>
        <row r="1762">
          <cell r="D1762" t="str">
            <v>NEW ZEALAND-SEGMENT EARNINGS ADJUSTMENTS, M$</v>
          </cell>
          <cell r="E1762">
            <v>0</v>
          </cell>
          <cell r="F1762">
            <v>0</v>
          </cell>
          <cell r="G1762">
            <v>0</v>
          </cell>
          <cell r="H1762">
            <v>0</v>
          </cell>
          <cell r="I1762">
            <v>0</v>
          </cell>
        </row>
        <row r="1763">
          <cell r="D1763" t="str">
            <v>NEW ZEALAND-MINORITY SHARE EARNINGS, M$</v>
          </cell>
          <cell r="E1763">
            <v>0</v>
          </cell>
          <cell r="F1763">
            <v>0</v>
          </cell>
          <cell r="G1763">
            <v>0</v>
          </cell>
          <cell r="H1763">
            <v>0</v>
          </cell>
          <cell r="I1763">
            <v>0</v>
          </cell>
        </row>
        <row r="1764">
          <cell r="D1764" t="str">
            <v>NEW ZEALAND-CAPITAL EMPLOYED - AVG, M$</v>
          </cell>
          <cell r="E1764">
            <v>11.045999999999999</v>
          </cell>
          <cell r="F1764">
            <v>1.25</v>
          </cell>
          <cell r="G1764">
            <v>0</v>
          </cell>
          <cell r="H1764">
            <v>2.4700000000000002</v>
          </cell>
          <cell r="I1764">
            <v>0</v>
          </cell>
        </row>
        <row r="1765">
          <cell r="D1765" t="str">
            <v>NEW ZEALAND-CAPITAL EMPLOYED - YE, M$</v>
          </cell>
          <cell r="E1765">
            <v>12.6</v>
          </cell>
          <cell r="F1765">
            <v>1.4</v>
          </cell>
          <cell r="G1765">
            <v>0</v>
          </cell>
          <cell r="H1765">
            <v>2.5</v>
          </cell>
          <cell r="I1765">
            <v>0</v>
          </cell>
        </row>
        <row r="1766">
          <cell r="D1766" t="str">
            <v>NEW ZEALAND-CASH &amp; MARKETABLE SEC, M$</v>
          </cell>
          <cell r="E1766">
            <v>0</v>
          </cell>
          <cell r="F1766">
            <v>0</v>
          </cell>
          <cell r="G1766">
            <v>0</v>
          </cell>
          <cell r="H1766">
            <v>0</v>
          </cell>
          <cell r="I1766">
            <v>0</v>
          </cell>
        </row>
        <row r="1767">
          <cell r="D1767" t="str">
            <v>NEW ZEALAND-DEPRECIATION, M$</v>
          </cell>
          <cell r="E1767">
            <v>0.13</v>
          </cell>
          <cell r="F1767">
            <v>0</v>
          </cell>
          <cell r="G1767">
            <v>0</v>
          </cell>
          <cell r="H1767">
            <v>2.1000000000000001E-2</v>
          </cell>
          <cell r="I1767">
            <v>0</v>
          </cell>
        </row>
        <row r="1768">
          <cell r="D1768" t="str">
            <v>NEW ZEALAND-MEMO: EAFE CHANGE, CAP EMP, M$</v>
          </cell>
          <cell r="E1768">
            <v>1.8</v>
          </cell>
          <cell r="F1768">
            <v>0.2</v>
          </cell>
          <cell r="G1768">
            <v>0</v>
          </cell>
          <cell r="H1768">
            <v>0.3</v>
          </cell>
          <cell r="I1768">
            <v>0</v>
          </cell>
        </row>
        <row r="1769">
          <cell r="D1769" t="str">
            <v>NEW ZEALAND-OPERATING WORKING CAPITAL, M$</v>
          </cell>
          <cell r="E1769">
            <v>8.1</v>
          </cell>
          <cell r="F1769">
            <v>0.9</v>
          </cell>
          <cell r="G1769">
            <v>0</v>
          </cell>
          <cell r="H1769">
            <v>1.5</v>
          </cell>
          <cell r="I1769">
            <v>0</v>
          </cell>
        </row>
        <row r="1770">
          <cell r="D1770" t="str">
            <v>NEW ZEALAND-OTHER CAPITAL EMPLOYED, M$</v>
          </cell>
          <cell r="E1770">
            <v>2.1</v>
          </cell>
          <cell r="F1770">
            <v>0.2</v>
          </cell>
          <cell r="G1770">
            <v>0</v>
          </cell>
          <cell r="H1770">
            <v>0.2</v>
          </cell>
          <cell r="I1770">
            <v>0</v>
          </cell>
        </row>
        <row r="1771">
          <cell r="D1771" t="str">
            <v>NEW ZEALAND-OTHER OPERATING WORKING CAPITAL, M$</v>
          </cell>
          <cell r="E1771">
            <v>6.7</v>
          </cell>
          <cell r="F1771">
            <v>0.6</v>
          </cell>
          <cell r="G1771">
            <v>0</v>
          </cell>
          <cell r="H1771">
            <v>0.5</v>
          </cell>
          <cell r="I1771">
            <v>0</v>
          </cell>
        </row>
        <row r="1772">
          <cell r="D1772" t="str">
            <v>NEW ZEALAND-PROP, PLANT, &amp; EQUIP - NET AVG, M$</v>
          </cell>
          <cell r="E1772">
            <v>2.0885750000000001</v>
          </cell>
          <cell r="F1772">
            <v>0.26500000000000001</v>
          </cell>
          <cell r="G1772">
            <v>0</v>
          </cell>
          <cell r="H1772">
            <v>1.05</v>
          </cell>
          <cell r="I1772">
            <v>0</v>
          </cell>
        </row>
        <row r="1773">
          <cell r="D1773" t="str">
            <v>NEW ZEALAND-PROP, PLANT, &amp; EQUIP - NET YE, M$</v>
          </cell>
          <cell r="E1773">
            <v>2.4</v>
          </cell>
          <cell r="F1773">
            <v>0.3</v>
          </cell>
          <cell r="G1773">
            <v>0</v>
          </cell>
          <cell r="H1773">
            <v>0.8</v>
          </cell>
          <cell r="I1773">
            <v>0</v>
          </cell>
        </row>
        <row r="1774">
          <cell r="D1774" t="str">
            <v>NEW ZEALAND-MINORITY SHARE OF CAP EMP, M$</v>
          </cell>
          <cell r="E1774">
            <v>0</v>
          </cell>
          <cell r="F1774">
            <v>0</v>
          </cell>
          <cell r="G1774">
            <v>0</v>
          </cell>
          <cell r="H1774">
            <v>0</v>
          </cell>
          <cell r="I1774">
            <v>0</v>
          </cell>
        </row>
        <row r="1775">
          <cell r="D1775" t="str">
            <v>NEW ZEALAND-TOTAL OPEX, NOMINAL, M$</v>
          </cell>
          <cell r="E1775">
            <v>5.891246726264205</v>
          </cell>
          <cell r="F1775">
            <v>0.97612322716217226</v>
          </cell>
          <cell r="G1775">
            <v>0</v>
          </cell>
          <cell r="H1775">
            <v>1.0501550705402889</v>
          </cell>
          <cell r="I1775">
            <v>0</v>
          </cell>
        </row>
        <row r="1776">
          <cell r="D1776" t="str">
            <v>NEW ZEALAND-TOTAL OPEX, US$ DENOM, M$</v>
          </cell>
          <cell r="E1776">
            <v>0</v>
          </cell>
          <cell r="F1776">
            <v>0</v>
          </cell>
          <cell r="G1776">
            <v>0</v>
          </cell>
          <cell r="H1776">
            <v>0</v>
          </cell>
          <cell r="I1776">
            <v>0</v>
          </cell>
        </row>
        <row r="1777">
          <cell r="D1777" t="str">
            <v>NEW ZEALAND-CASH OPEX, FX-ADJ, M$</v>
          </cell>
          <cell r="E1777">
            <v>5.5300421087342135</v>
          </cell>
          <cell r="F1777">
            <v>0.93695042167038023</v>
          </cell>
          <cell r="G1777">
            <v>0</v>
          </cell>
          <cell r="H1777">
            <v>0.98785404391030962</v>
          </cell>
          <cell r="I1777">
            <v>0</v>
          </cell>
        </row>
        <row r="1778">
          <cell r="D1778" t="str">
            <v>NEW ZEALAND-CASH OPEX, NOMINAL, M$</v>
          </cell>
          <cell r="E1778">
            <v>5.7612467262642051</v>
          </cell>
          <cell r="F1778">
            <v>0.97612322716217226</v>
          </cell>
          <cell r="G1778">
            <v>0</v>
          </cell>
          <cell r="H1778">
            <v>1.029155070540289</v>
          </cell>
          <cell r="I1778">
            <v>0</v>
          </cell>
        </row>
        <row r="1779">
          <cell r="D1779" t="str">
            <v>NEW ZEALAND-CASH OPEX, US$ DENOM, M$</v>
          </cell>
          <cell r="E1779">
            <v>0</v>
          </cell>
          <cell r="F1779">
            <v>0</v>
          </cell>
          <cell r="G1779">
            <v>0</v>
          </cell>
          <cell r="H1779">
            <v>0</v>
          </cell>
          <cell r="I1779">
            <v>0</v>
          </cell>
        </row>
        <row r="1780">
          <cell r="D1780" t="str">
            <v>NEW ZEALAND-OTHER EARNINGS EVENTS OPEX, US$ DENOM, M$</v>
          </cell>
          <cell r="E1780">
            <v>0</v>
          </cell>
          <cell r="F1780">
            <v>0</v>
          </cell>
          <cell r="G1780">
            <v>0</v>
          </cell>
          <cell r="H1780">
            <v>0</v>
          </cell>
          <cell r="I1780">
            <v>0</v>
          </cell>
        </row>
        <row r="1781">
          <cell r="D1781" t="str">
            <v>NEW ZEALAND-OTHER EARNINGS EVENTS OPEX, NOMINAL, M$</v>
          </cell>
          <cell r="E1781">
            <v>0</v>
          </cell>
          <cell r="F1781">
            <v>0</v>
          </cell>
          <cell r="G1781">
            <v>0</v>
          </cell>
          <cell r="H1781">
            <v>0</v>
          </cell>
          <cell r="I1781">
            <v>0</v>
          </cell>
        </row>
        <row r="1782">
          <cell r="D1782" t="str">
            <v>PACIFIC ISLANDS-SEGMENT EARNINGS, M$</v>
          </cell>
          <cell r="E1782">
            <v>1.7492399999999999</v>
          </cell>
          <cell r="F1782">
            <v>0.17179999999999998</v>
          </cell>
          <cell r="G1782">
            <v>0</v>
          </cell>
          <cell r="H1782">
            <v>0</v>
          </cell>
          <cell r="I1782">
            <v>0</v>
          </cell>
        </row>
        <row r="1783">
          <cell r="D1783" t="str">
            <v>PACIFIC ISLANDS-OPERATING EARNINGS, M$</v>
          </cell>
          <cell r="E1783">
            <v>1.7492399999999999</v>
          </cell>
          <cell r="F1783">
            <v>0.17179999999999998</v>
          </cell>
          <cell r="G1783">
            <v>0</v>
          </cell>
          <cell r="H1783">
            <v>0</v>
          </cell>
          <cell r="I1783">
            <v>0</v>
          </cell>
        </row>
        <row r="1784">
          <cell r="D1784" t="str">
            <v>PACIFIC ISLANDS-LIFO EARNINGS, M$</v>
          </cell>
          <cell r="E1784">
            <v>0</v>
          </cell>
          <cell r="F1784">
            <v>0</v>
          </cell>
          <cell r="G1784">
            <v>0</v>
          </cell>
          <cell r="H1784">
            <v>0</v>
          </cell>
          <cell r="I1784">
            <v>0</v>
          </cell>
        </row>
        <row r="1785">
          <cell r="D1785" t="str">
            <v>PACIFIC ISLANDS-OTHER EARNINGS EVENTS, M$</v>
          </cell>
          <cell r="E1785">
            <v>0</v>
          </cell>
          <cell r="F1785">
            <v>0</v>
          </cell>
          <cell r="G1785">
            <v>0</v>
          </cell>
          <cell r="H1785">
            <v>0</v>
          </cell>
          <cell r="I1785">
            <v>0</v>
          </cell>
        </row>
        <row r="1786">
          <cell r="D1786" t="str">
            <v>PACIFIC ISLANDS-SEGMENT EARNINGS ADJUSTMENTS, M$</v>
          </cell>
          <cell r="E1786">
            <v>0</v>
          </cell>
          <cell r="F1786">
            <v>0</v>
          </cell>
          <cell r="G1786">
            <v>0</v>
          </cell>
          <cell r="H1786">
            <v>0</v>
          </cell>
          <cell r="I1786">
            <v>0</v>
          </cell>
        </row>
        <row r="1787">
          <cell r="D1787" t="str">
            <v>PACIFIC ISLANDS-MINORITY SHARE EARNINGS, M$</v>
          </cell>
          <cell r="E1787">
            <v>0</v>
          </cell>
          <cell r="F1787">
            <v>0</v>
          </cell>
          <cell r="G1787">
            <v>0</v>
          </cell>
          <cell r="H1787">
            <v>0</v>
          </cell>
          <cell r="I1787">
            <v>0</v>
          </cell>
        </row>
        <row r="1788">
          <cell r="D1788" t="str">
            <v>PACIFIC ISLANDS-CAPITAL EMPLOYED - AVG, M$</v>
          </cell>
          <cell r="E1788">
            <v>2.5714399999999999</v>
          </cell>
          <cell r="F1788">
            <v>0.37</v>
          </cell>
          <cell r="G1788">
            <v>0</v>
          </cell>
          <cell r="H1788">
            <v>0</v>
          </cell>
          <cell r="I1788">
            <v>0</v>
          </cell>
        </row>
        <row r="1789">
          <cell r="D1789" t="str">
            <v>PACIFIC ISLANDS-CAPITAL EMPLOYED - YE, M$</v>
          </cell>
          <cell r="E1789">
            <v>3.8</v>
          </cell>
          <cell r="F1789">
            <v>0.3</v>
          </cell>
          <cell r="G1789">
            <v>0</v>
          </cell>
          <cell r="H1789">
            <v>0</v>
          </cell>
          <cell r="I1789">
            <v>0</v>
          </cell>
        </row>
        <row r="1790">
          <cell r="D1790" t="str">
            <v>PACIFIC ISLANDS-CASH &amp; MARKETABLE SEC, M$</v>
          </cell>
          <cell r="E1790">
            <v>0.2</v>
          </cell>
          <cell r="F1790">
            <v>0</v>
          </cell>
          <cell r="G1790">
            <v>0</v>
          </cell>
          <cell r="H1790">
            <v>0</v>
          </cell>
          <cell r="I1790">
            <v>0</v>
          </cell>
        </row>
        <row r="1791">
          <cell r="D1791" t="str">
            <v>PACIFIC ISLANDS-DEPRECIATION, M$</v>
          </cell>
          <cell r="E1791">
            <v>0</v>
          </cell>
          <cell r="F1791">
            <v>0</v>
          </cell>
          <cell r="G1791">
            <v>0</v>
          </cell>
          <cell r="H1791">
            <v>0</v>
          </cell>
          <cell r="I1791">
            <v>0</v>
          </cell>
        </row>
        <row r="1792">
          <cell r="D1792" t="str">
            <v>PACIFIC ISLANDS-MEMO: EAFE CHANGE, CAP EMP, M$</v>
          </cell>
          <cell r="E1792">
            <v>0.2</v>
          </cell>
          <cell r="F1792">
            <v>0</v>
          </cell>
          <cell r="G1792">
            <v>0</v>
          </cell>
          <cell r="H1792">
            <v>0</v>
          </cell>
          <cell r="I1792">
            <v>0</v>
          </cell>
        </row>
        <row r="1793">
          <cell r="D1793" t="str">
            <v>PACIFIC ISLANDS-OPERATING WORKING CAPITAL, M$</v>
          </cell>
          <cell r="E1793">
            <v>1.5</v>
          </cell>
          <cell r="F1793">
            <v>0.1</v>
          </cell>
          <cell r="G1793">
            <v>0</v>
          </cell>
          <cell r="H1793">
            <v>0</v>
          </cell>
          <cell r="I1793">
            <v>0</v>
          </cell>
        </row>
        <row r="1794">
          <cell r="D1794" t="str">
            <v>PACIFIC ISLANDS-OTHER CAPITAL EMPLOYED, M$</v>
          </cell>
          <cell r="E1794">
            <v>0.1</v>
          </cell>
          <cell r="F1794">
            <v>0</v>
          </cell>
          <cell r="G1794">
            <v>0</v>
          </cell>
          <cell r="H1794">
            <v>0</v>
          </cell>
          <cell r="I1794">
            <v>0</v>
          </cell>
        </row>
        <row r="1795">
          <cell r="D1795" t="str">
            <v>PACIFIC ISLANDS-OTHER OPERATING WORKING CAPITAL, M$</v>
          </cell>
          <cell r="E1795">
            <v>-0.8</v>
          </cell>
          <cell r="F1795">
            <v>-0.1</v>
          </cell>
          <cell r="G1795">
            <v>0</v>
          </cell>
          <cell r="H1795">
            <v>0</v>
          </cell>
          <cell r="I1795">
            <v>0</v>
          </cell>
        </row>
        <row r="1796">
          <cell r="D1796" t="str">
            <v>PACIFIC ISLANDS-PROP, PLANT, &amp; EQUIP - NET AVG, M$</v>
          </cell>
          <cell r="E1796">
            <v>1.4149099999999999</v>
          </cell>
          <cell r="F1796">
            <v>0.1</v>
          </cell>
          <cell r="G1796">
            <v>0</v>
          </cell>
          <cell r="H1796">
            <v>0</v>
          </cell>
          <cell r="I1796">
            <v>0</v>
          </cell>
        </row>
        <row r="1797">
          <cell r="D1797" t="str">
            <v>PACIFIC ISLANDS-PROP, PLANT, &amp; EQUIP - NET YE, M$</v>
          </cell>
          <cell r="E1797">
            <v>2</v>
          </cell>
          <cell r="F1797">
            <v>0.2</v>
          </cell>
          <cell r="G1797">
            <v>0</v>
          </cell>
          <cell r="H1797">
            <v>0</v>
          </cell>
          <cell r="I1797">
            <v>0</v>
          </cell>
        </row>
        <row r="1798">
          <cell r="D1798" t="str">
            <v>PACIFIC ISLANDS-MINORITY SHARE OF CAP EMP, M$</v>
          </cell>
          <cell r="E1798">
            <v>0</v>
          </cell>
          <cell r="F1798">
            <v>0</v>
          </cell>
          <cell r="G1798">
            <v>0</v>
          </cell>
          <cell r="H1798">
            <v>0</v>
          </cell>
          <cell r="I1798">
            <v>0</v>
          </cell>
        </row>
        <row r="1799">
          <cell r="D1799" t="str">
            <v>PACIFIC ISLANDS-TOTAL OPEX, NOMINAL, M$</v>
          </cell>
          <cell r="E1799">
            <v>1.3035999999999999</v>
          </cell>
          <cell r="F1799">
            <v>0.29600000000000004</v>
          </cell>
          <cell r="G1799">
            <v>1.0000000000000001E-5</v>
          </cell>
          <cell r="H1799">
            <v>1.0000000000000001E-5</v>
          </cell>
          <cell r="I1799">
            <v>1.0000000000000001E-5</v>
          </cell>
        </row>
        <row r="1800">
          <cell r="D1800" t="str">
            <v>PACIFIC ISLANDS-TOTAL OPEX, US$ DENOM, M$</v>
          </cell>
          <cell r="E1800">
            <v>0</v>
          </cell>
          <cell r="F1800">
            <v>0</v>
          </cell>
          <cell r="G1800">
            <v>0</v>
          </cell>
          <cell r="H1800">
            <v>0</v>
          </cell>
          <cell r="I1800">
            <v>0</v>
          </cell>
        </row>
        <row r="1801">
          <cell r="D1801" t="str">
            <v>PACIFIC ISLANDS-CASH OPEX, FX-ADJ, M$</v>
          </cell>
          <cell r="E1801">
            <v>1.3178092399999997</v>
          </cell>
          <cell r="F1801">
            <v>0.2992264</v>
          </cell>
          <cell r="G1801">
            <v>1.0108999999999999E-5</v>
          </cell>
          <cell r="H1801">
            <v>1.0108999999999999E-5</v>
          </cell>
          <cell r="I1801">
            <v>1.0108999999999999E-5</v>
          </cell>
        </row>
        <row r="1802">
          <cell r="D1802" t="str">
            <v>PACIFIC ISLANDS-CASH OPEX, NOMINAL, M$</v>
          </cell>
          <cell r="E1802">
            <v>1.3035999999999999</v>
          </cell>
          <cell r="F1802">
            <v>0.29600000000000004</v>
          </cell>
          <cell r="G1802">
            <v>1.0000000000000001E-5</v>
          </cell>
          <cell r="H1802">
            <v>1.0000000000000001E-5</v>
          </cell>
          <cell r="I1802">
            <v>1.0000000000000001E-5</v>
          </cell>
        </row>
        <row r="1803">
          <cell r="D1803" t="str">
            <v>PACIFIC ISLANDS-CASH OPEX, US$ DENOM, M$</v>
          </cell>
          <cell r="E1803">
            <v>0</v>
          </cell>
          <cell r="F1803">
            <v>0</v>
          </cell>
          <cell r="G1803">
            <v>0</v>
          </cell>
          <cell r="H1803">
            <v>0</v>
          </cell>
          <cell r="I1803">
            <v>0</v>
          </cell>
        </row>
        <row r="1804">
          <cell r="D1804" t="str">
            <v>PACIFIC ISLANDS-OTHER EARNINGS EVENTS OPEX, US$ DENOM, M$</v>
          </cell>
          <cell r="E1804">
            <v>0</v>
          </cell>
          <cell r="F1804">
            <v>0</v>
          </cell>
          <cell r="G1804">
            <v>0</v>
          </cell>
          <cell r="H1804">
            <v>0</v>
          </cell>
          <cell r="I1804">
            <v>0</v>
          </cell>
        </row>
        <row r="1805">
          <cell r="D1805" t="str">
            <v>PACIFIC ISLANDS-OTHER EARNINGS EVENTS OPEX, NOMINAL, M$</v>
          </cell>
          <cell r="E1805">
            <v>0</v>
          </cell>
          <cell r="F1805">
            <v>0</v>
          </cell>
          <cell r="G1805">
            <v>0</v>
          </cell>
          <cell r="H1805">
            <v>0</v>
          </cell>
          <cell r="I1805">
            <v>0</v>
          </cell>
        </row>
        <row r="1806">
          <cell r="D1806" t="str">
            <v>PAKISTAN-SEGMENT EARNINGS, M$</v>
          </cell>
          <cell r="E1806">
            <v>-0.38980000000000009</v>
          </cell>
          <cell r="F1806">
            <v>0</v>
          </cell>
          <cell r="G1806">
            <v>0</v>
          </cell>
          <cell r="H1806">
            <v>0</v>
          </cell>
          <cell r="I1806">
            <v>0</v>
          </cell>
        </row>
        <row r="1807">
          <cell r="D1807" t="str">
            <v>PAKISTAN-OPERATING EARNINGS, M$</v>
          </cell>
          <cell r="E1807">
            <v>-0.38980000000000009</v>
          </cell>
          <cell r="F1807">
            <v>0</v>
          </cell>
          <cell r="G1807">
            <v>0</v>
          </cell>
          <cell r="H1807">
            <v>0</v>
          </cell>
          <cell r="I1807">
            <v>0</v>
          </cell>
        </row>
        <row r="1808">
          <cell r="D1808" t="str">
            <v>PAKISTAN-LIFO EARNINGS, M$</v>
          </cell>
          <cell r="E1808">
            <v>0</v>
          </cell>
          <cell r="F1808">
            <v>0</v>
          </cell>
          <cell r="G1808">
            <v>0</v>
          </cell>
          <cell r="H1808">
            <v>0</v>
          </cell>
          <cell r="I1808">
            <v>0</v>
          </cell>
        </row>
        <row r="1809">
          <cell r="D1809" t="str">
            <v>PAKISTAN-OTHER EARNINGS EVENTS, M$</v>
          </cell>
          <cell r="E1809">
            <v>0</v>
          </cell>
          <cell r="F1809">
            <v>0</v>
          </cell>
          <cell r="G1809">
            <v>0</v>
          </cell>
          <cell r="H1809">
            <v>0</v>
          </cell>
          <cell r="I1809">
            <v>0</v>
          </cell>
        </row>
        <row r="1810">
          <cell r="D1810" t="str">
            <v>PAKISTAN-SEGMENT EARNINGS ADJUSTMENTS, M$</v>
          </cell>
          <cell r="E1810">
            <v>0</v>
          </cell>
          <cell r="F1810">
            <v>0</v>
          </cell>
          <cell r="G1810">
            <v>0</v>
          </cell>
          <cell r="H1810">
            <v>0</v>
          </cell>
          <cell r="I1810">
            <v>0</v>
          </cell>
        </row>
        <row r="1811">
          <cell r="D1811" t="str">
            <v>PAKISTAN-MINORITY SHARE EARNINGS, M$</v>
          </cell>
          <cell r="E1811">
            <v>0.1</v>
          </cell>
          <cell r="F1811">
            <v>0</v>
          </cell>
          <cell r="G1811">
            <v>0</v>
          </cell>
          <cell r="H1811">
            <v>0</v>
          </cell>
          <cell r="I1811">
            <v>0</v>
          </cell>
        </row>
        <row r="1812">
          <cell r="D1812" t="str">
            <v>PAKISTAN-CAPITAL EMPLOYED - AVG, M$</v>
          </cell>
          <cell r="E1812">
            <v>4.3499400000000001</v>
          </cell>
          <cell r="F1812">
            <v>0</v>
          </cell>
          <cell r="G1812">
            <v>0</v>
          </cell>
          <cell r="H1812">
            <v>0</v>
          </cell>
          <cell r="I1812">
            <v>0</v>
          </cell>
        </row>
        <row r="1813">
          <cell r="D1813" t="str">
            <v>PAKISTAN-CAPITAL EMPLOYED - YE, M$</v>
          </cell>
          <cell r="E1813">
            <v>3.9</v>
          </cell>
          <cell r="F1813">
            <v>0</v>
          </cell>
          <cell r="G1813">
            <v>0</v>
          </cell>
          <cell r="H1813">
            <v>0</v>
          </cell>
          <cell r="I1813">
            <v>0</v>
          </cell>
        </row>
        <row r="1814">
          <cell r="D1814" t="str">
            <v>PAKISTAN-CASH &amp; MARKETABLE SEC, M$</v>
          </cell>
          <cell r="E1814">
            <v>0.3</v>
          </cell>
          <cell r="F1814">
            <v>0</v>
          </cell>
          <cell r="G1814">
            <v>0</v>
          </cell>
          <cell r="H1814">
            <v>0</v>
          </cell>
          <cell r="I1814">
            <v>0</v>
          </cell>
        </row>
        <row r="1815">
          <cell r="D1815" t="str">
            <v>PAKISTAN-DEPRECIATION, M$</v>
          </cell>
          <cell r="E1815">
            <v>0.34200000000000003</v>
          </cell>
          <cell r="F1815">
            <v>0</v>
          </cell>
          <cell r="G1815">
            <v>0</v>
          </cell>
          <cell r="H1815">
            <v>0</v>
          </cell>
          <cell r="I1815">
            <v>0</v>
          </cell>
        </row>
        <row r="1816">
          <cell r="D1816" t="str">
            <v>PAKISTAN-MEMO: EAFE CHANGE, CAP EMP, M$</v>
          </cell>
          <cell r="E1816">
            <v>0</v>
          </cell>
          <cell r="F1816">
            <v>0</v>
          </cell>
          <cell r="G1816">
            <v>0</v>
          </cell>
          <cell r="H1816">
            <v>0</v>
          </cell>
          <cell r="I1816">
            <v>0</v>
          </cell>
        </row>
        <row r="1817">
          <cell r="D1817" t="str">
            <v>PAKISTAN-OPERATING WORKING CAPITAL, M$</v>
          </cell>
          <cell r="E1817">
            <v>2.9</v>
          </cell>
          <cell r="F1817">
            <v>0</v>
          </cell>
          <cell r="G1817">
            <v>0</v>
          </cell>
          <cell r="H1817">
            <v>0</v>
          </cell>
          <cell r="I1817">
            <v>0</v>
          </cell>
        </row>
        <row r="1818">
          <cell r="D1818" t="str">
            <v>PAKISTAN-OTHER CAPITAL EMPLOYED, M$</v>
          </cell>
          <cell r="E1818">
            <v>0</v>
          </cell>
          <cell r="F1818">
            <v>0</v>
          </cell>
          <cell r="G1818">
            <v>0</v>
          </cell>
          <cell r="H1818">
            <v>0</v>
          </cell>
          <cell r="I1818">
            <v>0</v>
          </cell>
        </row>
        <row r="1819">
          <cell r="D1819" t="str">
            <v>PAKISTAN-OTHER OPERATING WORKING CAPITAL, M$</v>
          </cell>
          <cell r="E1819">
            <v>0.9</v>
          </cell>
          <cell r="F1819">
            <v>0</v>
          </cell>
          <cell r="G1819">
            <v>0</v>
          </cell>
          <cell r="H1819">
            <v>0</v>
          </cell>
          <cell r="I1819">
            <v>0</v>
          </cell>
        </row>
        <row r="1820">
          <cell r="D1820" t="str">
            <v>PAKISTAN-PROP, PLANT, &amp; EQUIP - NET AVG, M$</v>
          </cell>
          <cell r="E1820">
            <v>2.58582</v>
          </cell>
          <cell r="F1820">
            <v>0</v>
          </cell>
          <cell r="G1820">
            <v>0</v>
          </cell>
          <cell r="H1820">
            <v>0</v>
          </cell>
          <cell r="I1820">
            <v>0</v>
          </cell>
        </row>
        <row r="1821">
          <cell r="D1821" t="str">
            <v>PAKISTAN-PROP, PLANT, &amp; EQUIP - NET YE, M$</v>
          </cell>
          <cell r="E1821">
            <v>2.4</v>
          </cell>
          <cell r="F1821">
            <v>0</v>
          </cell>
          <cell r="G1821">
            <v>0</v>
          </cell>
          <cell r="H1821">
            <v>0</v>
          </cell>
          <cell r="I1821">
            <v>0</v>
          </cell>
        </row>
        <row r="1822">
          <cell r="D1822" t="str">
            <v>PAKISTAN-MINORITY SHARE OF CAP EMP, M$</v>
          </cell>
          <cell r="E1822">
            <v>1.7</v>
          </cell>
          <cell r="F1822">
            <v>0</v>
          </cell>
          <cell r="G1822">
            <v>0</v>
          </cell>
          <cell r="H1822">
            <v>0</v>
          </cell>
          <cell r="I1822">
            <v>0</v>
          </cell>
        </row>
        <row r="1823">
          <cell r="D1823" t="str">
            <v>PAKISTAN-TOTAL OPEX, NOMINAL, M$</v>
          </cell>
          <cell r="E1823">
            <v>2.9165999999999999</v>
          </cell>
          <cell r="F1823">
            <v>0</v>
          </cell>
          <cell r="G1823">
            <v>0</v>
          </cell>
          <cell r="H1823">
            <v>0</v>
          </cell>
          <cell r="I1823">
            <v>0</v>
          </cell>
        </row>
        <row r="1824">
          <cell r="D1824" t="str">
            <v>PAKISTAN-TOTAL OPEX, US$ DENOM, M$</v>
          </cell>
          <cell r="E1824">
            <v>0</v>
          </cell>
          <cell r="F1824">
            <v>0</v>
          </cell>
          <cell r="G1824">
            <v>0</v>
          </cell>
          <cell r="H1824">
            <v>0</v>
          </cell>
          <cell r="I1824">
            <v>0</v>
          </cell>
        </row>
        <row r="1825">
          <cell r="D1825" t="str">
            <v>PAKISTAN-CASH OPEX, FX-ADJ, M$</v>
          </cell>
          <cell r="E1825">
            <v>2.4598089171974524</v>
          </cell>
          <cell r="F1825">
            <v>0</v>
          </cell>
          <cell r="G1825">
            <v>0</v>
          </cell>
          <cell r="H1825">
            <v>0</v>
          </cell>
          <cell r="I1825">
            <v>0</v>
          </cell>
        </row>
        <row r="1826">
          <cell r="D1826" t="str">
            <v>PAKISTAN-CASH OPEX, NOMINAL, M$</v>
          </cell>
          <cell r="E1826">
            <v>2.5745999999999998</v>
          </cell>
          <cell r="F1826">
            <v>0</v>
          </cell>
          <cell r="G1826">
            <v>0</v>
          </cell>
          <cell r="H1826">
            <v>0</v>
          </cell>
          <cell r="I1826">
            <v>0</v>
          </cell>
        </row>
        <row r="1827">
          <cell r="D1827" t="str">
            <v>PAKISTAN-CASH OPEX, US$ DENOM, M$</v>
          </cell>
          <cell r="E1827">
            <v>0</v>
          </cell>
          <cell r="F1827">
            <v>0</v>
          </cell>
          <cell r="G1827">
            <v>0</v>
          </cell>
          <cell r="H1827">
            <v>0</v>
          </cell>
          <cell r="I1827">
            <v>0</v>
          </cell>
        </row>
        <row r="1828">
          <cell r="D1828" t="str">
            <v>PAKISTAN-OTHER EARNINGS EVENTS OPEX, US$ DENOM, M$</v>
          </cell>
          <cell r="E1828">
            <v>0</v>
          </cell>
          <cell r="F1828">
            <v>0</v>
          </cell>
          <cell r="G1828">
            <v>0</v>
          </cell>
          <cell r="H1828">
            <v>0</v>
          </cell>
          <cell r="I1828">
            <v>0</v>
          </cell>
        </row>
        <row r="1829">
          <cell r="D1829" t="str">
            <v>PAKISTAN-OTHER EARNINGS EVENTS OPEX, NOMINAL, M$</v>
          </cell>
          <cell r="E1829">
            <v>0</v>
          </cell>
          <cell r="F1829">
            <v>0</v>
          </cell>
          <cell r="G1829">
            <v>0</v>
          </cell>
          <cell r="H1829">
            <v>0</v>
          </cell>
          <cell r="I1829">
            <v>0</v>
          </cell>
        </row>
        <row r="1830">
          <cell r="D1830" t="str">
            <v>PHILIPPINES-SEGMENT EARNINGS, M$</v>
          </cell>
          <cell r="E1830">
            <v>-1.1960166271763533</v>
          </cell>
          <cell r="F1830">
            <v>1.9847248633921771E-2</v>
          </cell>
          <cell r="G1830">
            <v>4.0686000000000368E-4</v>
          </cell>
          <cell r="H1830">
            <v>-2.6964261457568389E-2</v>
          </cell>
          <cell r="I1830">
            <v>-4.0000000000000001E-3</v>
          </cell>
        </row>
        <row r="1831">
          <cell r="D1831" t="str">
            <v>PHILIPPINES-OPERATING EARNINGS, M$</v>
          </cell>
          <cell r="E1831">
            <v>-1.1960166271763533</v>
          </cell>
          <cell r="F1831">
            <v>1.9847248633921771E-2</v>
          </cell>
          <cell r="G1831">
            <v>4.0686000000000368E-4</v>
          </cell>
          <cell r="H1831">
            <v>-2.6964261457568389E-2</v>
          </cell>
          <cell r="I1831">
            <v>-4.0000000000000001E-3</v>
          </cell>
        </row>
        <row r="1832">
          <cell r="D1832" t="str">
            <v>PHILIPPINES-LIFO EARNINGS, M$</v>
          </cell>
          <cell r="E1832">
            <v>0</v>
          </cell>
          <cell r="F1832">
            <v>0</v>
          </cell>
          <cell r="G1832">
            <v>0</v>
          </cell>
          <cell r="H1832">
            <v>0</v>
          </cell>
          <cell r="I1832">
            <v>0</v>
          </cell>
        </row>
        <row r="1833">
          <cell r="D1833" t="str">
            <v>PHILIPPINES-OTHER EARNINGS EVENTS, M$</v>
          </cell>
          <cell r="E1833">
            <v>0</v>
          </cell>
          <cell r="F1833">
            <v>0</v>
          </cell>
          <cell r="G1833">
            <v>0</v>
          </cell>
          <cell r="H1833">
            <v>0</v>
          </cell>
          <cell r="I1833">
            <v>0</v>
          </cell>
        </row>
        <row r="1834">
          <cell r="D1834" t="str">
            <v>PHILIPPINES-SEGMENT EARNINGS ADJUSTMENTS, M$</v>
          </cell>
          <cell r="E1834">
            <v>0</v>
          </cell>
          <cell r="F1834">
            <v>0</v>
          </cell>
          <cell r="G1834">
            <v>0</v>
          </cell>
          <cell r="H1834">
            <v>0</v>
          </cell>
          <cell r="I1834">
            <v>0</v>
          </cell>
        </row>
        <row r="1835">
          <cell r="D1835" t="str">
            <v>PHILIPPINES-MINORITY SHARE EARNINGS, M$</v>
          </cell>
          <cell r="E1835">
            <v>0</v>
          </cell>
          <cell r="F1835">
            <v>0</v>
          </cell>
          <cell r="G1835">
            <v>0</v>
          </cell>
          <cell r="H1835">
            <v>0</v>
          </cell>
          <cell r="I1835">
            <v>0</v>
          </cell>
        </row>
        <row r="1836">
          <cell r="D1836" t="str">
            <v>PHILIPPINES-CAPITAL EMPLOYED - AVG, M$</v>
          </cell>
          <cell r="E1836">
            <v>11.218249500000001</v>
          </cell>
          <cell r="F1836">
            <v>0.45400000000000001</v>
          </cell>
          <cell r="G1836">
            <v>0.3</v>
          </cell>
          <cell r="H1836">
            <v>0.32150000000000001</v>
          </cell>
          <cell r="I1836">
            <v>0</v>
          </cell>
        </row>
        <row r="1837">
          <cell r="D1837" t="str">
            <v>PHILIPPINES-CAPITAL EMPLOYED - YE, M$</v>
          </cell>
          <cell r="E1837">
            <v>8.3000000000000007</v>
          </cell>
          <cell r="F1837">
            <v>0.5</v>
          </cell>
          <cell r="G1837">
            <v>0</v>
          </cell>
          <cell r="H1837">
            <v>0.2</v>
          </cell>
          <cell r="I1837">
            <v>0</v>
          </cell>
        </row>
        <row r="1838">
          <cell r="D1838" t="str">
            <v>PHILIPPINES-CASH &amp; MARKETABLE SEC, M$</v>
          </cell>
          <cell r="E1838">
            <v>2.1</v>
          </cell>
          <cell r="F1838">
            <v>0.1</v>
          </cell>
          <cell r="G1838">
            <v>0</v>
          </cell>
          <cell r="H1838">
            <v>0.1</v>
          </cell>
          <cell r="I1838">
            <v>0</v>
          </cell>
        </row>
        <row r="1839">
          <cell r="D1839" t="str">
            <v>PHILIPPINES-DEPRECIATION, M$</v>
          </cell>
          <cell r="E1839">
            <v>0.2</v>
          </cell>
          <cell r="F1839">
            <v>0</v>
          </cell>
          <cell r="G1839">
            <v>0</v>
          </cell>
          <cell r="H1839">
            <v>0</v>
          </cell>
          <cell r="I1839">
            <v>0</v>
          </cell>
        </row>
        <row r="1840">
          <cell r="D1840" t="str">
            <v>PHILIPPINES-MEMO: EAFE CHANGE, CAP EMP, M$</v>
          </cell>
          <cell r="E1840">
            <v>0</v>
          </cell>
          <cell r="F1840">
            <v>0</v>
          </cell>
          <cell r="G1840">
            <v>0</v>
          </cell>
          <cell r="H1840">
            <v>0</v>
          </cell>
          <cell r="I1840">
            <v>0</v>
          </cell>
        </row>
        <row r="1841">
          <cell r="D1841" t="str">
            <v>PHILIPPINES-OPERATING WORKING CAPITAL, M$</v>
          </cell>
          <cell r="E1841">
            <v>5.2</v>
          </cell>
          <cell r="F1841">
            <v>0.4</v>
          </cell>
          <cell r="G1841">
            <v>0</v>
          </cell>
          <cell r="H1841">
            <v>0.1</v>
          </cell>
          <cell r="I1841">
            <v>0</v>
          </cell>
        </row>
        <row r="1842">
          <cell r="D1842" t="str">
            <v>PHILIPPINES-OTHER CAPITAL EMPLOYED, M$</v>
          </cell>
          <cell r="E1842">
            <v>0.1</v>
          </cell>
          <cell r="F1842">
            <v>0</v>
          </cell>
          <cell r="G1842">
            <v>0</v>
          </cell>
          <cell r="H1842">
            <v>0</v>
          </cell>
          <cell r="I1842">
            <v>0</v>
          </cell>
        </row>
        <row r="1843">
          <cell r="D1843" t="str">
            <v>PHILIPPINES-OTHER OPERATING WORKING CAPITAL, M$</v>
          </cell>
          <cell r="E1843">
            <v>1.8</v>
          </cell>
          <cell r="F1843">
            <v>0</v>
          </cell>
          <cell r="G1843">
            <v>0</v>
          </cell>
          <cell r="H1843">
            <v>0.1</v>
          </cell>
          <cell r="I1843">
            <v>0</v>
          </cell>
        </row>
        <row r="1844">
          <cell r="D1844" t="str">
            <v>PHILIPPINES-PROP, PLANT, &amp; EQUIP - NET AVG, M$</v>
          </cell>
          <cell r="E1844">
            <v>0.93669000000000002</v>
          </cell>
          <cell r="F1844">
            <v>8.9999999999999993E-3</v>
          </cell>
          <cell r="G1844">
            <v>0</v>
          </cell>
          <cell r="H1844">
            <v>2.5999999999999999E-2</v>
          </cell>
          <cell r="I1844">
            <v>0</v>
          </cell>
        </row>
        <row r="1845">
          <cell r="D1845" t="str">
            <v>PHILIPPINES-PROP, PLANT, &amp; EQUIP - NET YE, M$</v>
          </cell>
          <cell r="E1845">
            <v>0.9</v>
          </cell>
          <cell r="F1845">
            <v>0</v>
          </cell>
          <cell r="G1845">
            <v>0</v>
          </cell>
          <cell r="H1845">
            <v>0</v>
          </cell>
          <cell r="I1845">
            <v>0</v>
          </cell>
        </row>
        <row r="1846">
          <cell r="D1846" t="str">
            <v>PHILIPPINES-MINORITY SHARE OF CAP EMP, M$</v>
          </cell>
          <cell r="E1846">
            <v>0</v>
          </cell>
          <cell r="F1846">
            <v>0</v>
          </cell>
          <cell r="G1846">
            <v>0</v>
          </cell>
          <cell r="H1846">
            <v>0</v>
          </cell>
          <cell r="I1846">
            <v>0</v>
          </cell>
        </row>
        <row r="1847">
          <cell r="D1847" t="str">
            <v>PHILIPPINES-TOTAL OPEX, NOMINAL, M$</v>
          </cell>
          <cell r="E1847">
            <v>3.7139166271763533</v>
          </cell>
          <cell r="F1847">
            <v>0.34313275136607824</v>
          </cell>
          <cell r="G1847">
            <v>3.5931399999999999E-3</v>
          </cell>
          <cell r="H1847">
            <v>0.17008426145756839</v>
          </cell>
          <cell r="I1847">
            <v>0</v>
          </cell>
        </row>
        <row r="1848">
          <cell r="D1848" t="str">
            <v>PHILIPPINES-TOTAL OPEX, US$ DENOM, M$</v>
          </cell>
          <cell r="E1848">
            <v>1.6</v>
          </cell>
          <cell r="F1848">
            <v>0.1</v>
          </cell>
          <cell r="G1848">
            <v>0</v>
          </cell>
          <cell r="H1848">
            <v>0</v>
          </cell>
          <cell r="I1848">
            <v>0</v>
          </cell>
        </row>
        <row r="1849">
          <cell r="D1849" t="str">
            <v>PHILIPPINES-CASH OPEX, FX-ADJ, M$</v>
          </cell>
          <cell r="E1849">
            <v>3.5677206513995348</v>
          </cell>
          <cell r="F1849">
            <v>0.34996769927248139</v>
          </cell>
          <cell r="G1849">
            <v>3.69415035168E-3</v>
          </cell>
          <cell r="H1849">
            <v>0.17486567021566354</v>
          </cell>
          <cell r="I1849">
            <v>0</v>
          </cell>
        </row>
        <row r="1850">
          <cell r="D1850" t="str">
            <v>PHILIPPINES-CASH OPEX, NOMINAL, M$</v>
          </cell>
          <cell r="E1850">
            <v>3.5139166271763531</v>
          </cell>
          <cell r="F1850">
            <v>0.34313275136607824</v>
          </cell>
          <cell r="G1850">
            <v>3.5931399999999999E-3</v>
          </cell>
          <cell r="H1850">
            <v>0.17008426145756839</v>
          </cell>
          <cell r="I1850">
            <v>0</v>
          </cell>
        </row>
        <row r="1851">
          <cell r="D1851" t="str">
            <v>PHILIPPINES-CASH OPEX, US$ DENOM, M$</v>
          </cell>
          <cell r="E1851">
            <v>1.6</v>
          </cell>
          <cell r="F1851">
            <v>0.1</v>
          </cell>
          <cell r="G1851">
            <v>0</v>
          </cell>
          <cell r="H1851">
            <v>0</v>
          </cell>
          <cell r="I1851">
            <v>0</v>
          </cell>
        </row>
        <row r="1852">
          <cell r="D1852" t="str">
            <v>PHILIPPINES-OTHER EARNINGS EVENTS OPEX, US$ DENOM, M$</v>
          </cell>
          <cell r="E1852">
            <v>0</v>
          </cell>
          <cell r="F1852">
            <v>0</v>
          </cell>
          <cell r="G1852">
            <v>0</v>
          </cell>
          <cell r="H1852">
            <v>0</v>
          </cell>
          <cell r="I1852">
            <v>0</v>
          </cell>
        </row>
        <row r="1853">
          <cell r="D1853" t="str">
            <v>PHILIPPINES-OTHER EARNINGS EVENTS OPEX, NOMINAL, M$</v>
          </cell>
          <cell r="E1853">
            <v>0</v>
          </cell>
          <cell r="F1853">
            <v>0</v>
          </cell>
          <cell r="G1853">
            <v>0</v>
          </cell>
          <cell r="H1853">
            <v>0</v>
          </cell>
          <cell r="I1853">
            <v>0</v>
          </cell>
        </row>
        <row r="1854">
          <cell r="D1854" t="str">
            <v>SINGAPORE-SEGMENT EARNINGS, M$</v>
          </cell>
          <cell r="E1854">
            <v>5.9659399999999998</v>
          </cell>
          <cell r="F1854">
            <v>4.1796596642059365</v>
          </cell>
          <cell r="G1854">
            <v>0.17695973595633308</v>
          </cell>
          <cell r="H1854">
            <v>1.006229</v>
          </cell>
          <cell r="I1854">
            <v>4.3658999999999999</v>
          </cell>
        </row>
        <row r="1855">
          <cell r="D1855" t="str">
            <v>SINGAPORE-OPERATING EARNINGS, M$</v>
          </cell>
          <cell r="E1855">
            <v>6.1879400000000002</v>
          </cell>
          <cell r="F1855">
            <v>4.7851076642059365</v>
          </cell>
          <cell r="G1855">
            <v>0.13017573595633308</v>
          </cell>
          <cell r="H1855">
            <v>1.040943</v>
          </cell>
          <cell r="I1855">
            <v>4.3658999999999999</v>
          </cell>
        </row>
        <row r="1856">
          <cell r="D1856" t="str">
            <v>SINGAPORE-LIFO EARNINGS, M$</v>
          </cell>
          <cell r="E1856">
            <v>0</v>
          </cell>
          <cell r="F1856">
            <v>0</v>
          </cell>
          <cell r="G1856">
            <v>0</v>
          </cell>
          <cell r="H1856">
            <v>0</v>
          </cell>
          <cell r="I1856">
            <v>0</v>
          </cell>
        </row>
        <row r="1857">
          <cell r="D1857" t="str">
            <v>SINGAPORE-OTHER EARNINGS EVENTS, M$</v>
          </cell>
          <cell r="E1857">
            <v>-0.22200000000000003</v>
          </cell>
          <cell r="F1857">
            <v>-0.6054480000000001</v>
          </cell>
          <cell r="G1857">
            <v>4.6783999999999999E-2</v>
          </cell>
          <cell r="H1857">
            <v>-3.4714000000000002E-2</v>
          </cell>
          <cell r="I1857">
            <v>0</v>
          </cell>
        </row>
        <row r="1858">
          <cell r="D1858" t="str">
            <v>SINGAPORE-SEGMENT EARNINGS ADJUSTMENTS, M$</v>
          </cell>
          <cell r="E1858">
            <v>0</v>
          </cell>
          <cell r="F1858">
            <v>0</v>
          </cell>
          <cell r="G1858">
            <v>0</v>
          </cell>
          <cell r="H1858">
            <v>0</v>
          </cell>
          <cell r="I1858">
            <v>0</v>
          </cell>
        </row>
        <row r="1859">
          <cell r="D1859" t="str">
            <v>SINGAPORE-MINORITY SHARE EARNINGS, M$</v>
          </cell>
          <cell r="E1859">
            <v>0</v>
          </cell>
          <cell r="F1859">
            <v>0</v>
          </cell>
          <cell r="G1859">
            <v>0</v>
          </cell>
          <cell r="H1859">
            <v>0</v>
          </cell>
          <cell r="I1859">
            <v>0</v>
          </cell>
        </row>
        <row r="1860">
          <cell r="D1860" t="str">
            <v>SINGAPORE-CAPITAL EMPLOYED - AVG, M$</v>
          </cell>
          <cell r="E1860">
            <v>17.873000000000001</v>
          </cell>
          <cell r="F1860">
            <v>9.0325000000000006</v>
          </cell>
          <cell r="G1860">
            <v>-1.2375</v>
          </cell>
          <cell r="H1860">
            <v>-4.3194999999999997</v>
          </cell>
          <cell r="I1860">
            <v>6.5</v>
          </cell>
        </row>
        <row r="1861">
          <cell r="D1861" t="str">
            <v>SINGAPORE-CAPITAL EMPLOYED - YE, M$</v>
          </cell>
          <cell r="E1861">
            <v>15.4</v>
          </cell>
          <cell r="F1861">
            <v>6.2</v>
          </cell>
          <cell r="G1861">
            <v>13.25</v>
          </cell>
          <cell r="H1861">
            <v>-10.65</v>
          </cell>
          <cell r="I1861">
            <v>8.5</v>
          </cell>
        </row>
        <row r="1862">
          <cell r="D1862" t="str">
            <v>SINGAPORE-CASH &amp; MARKETABLE SEC, M$</v>
          </cell>
          <cell r="E1862">
            <v>0</v>
          </cell>
          <cell r="F1862">
            <v>0</v>
          </cell>
          <cell r="G1862">
            <v>0</v>
          </cell>
          <cell r="H1862">
            <v>0</v>
          </cell>
          <cell r="I1862">
            <v>0</v>
          </cell>
        </row>
        <row r="1863">
          <cell r="D1863" t="str">
            <v>SINGAPORE-DEPRECIATION, M$</v>
          </cell>
          <cell r="E1863">
            <v>0.90154710000000016</v>
          </cell>
          <cell r="F1863">
            <v>0.70014600000000005</v>
          </cell>
          <cell r="G1863">
            <v>6.5649600000000002E-2</v>
          </cell>
          <cell r="H1863">
            <v>7.8657299999999999E-2</v>
          </cell>
          <cell r="I1863">
            <v>0</v>
          </cell>
        </row>
        <row r="1864">
          <cell r="D1864" t="str">
            <v>SINGAPORE-MEMO: EAFE CHANGE, CAP EMP, M$</v>
          </cell>
          <cell r="E1864">
            <v>0</v>
          </cell>
          <cell r="F1864">
            <v>0</v>
          </cell>
          <cell r="G1864">
            <v>0</v>
          </cell>
          <cell r="H1864">
            <v>0</v>
          </cell>
          <cell r="I1864">
            <v>0</v>
          </cell>
        </row>
        <row r="1865">
          <cell r="D1865" t="str">
            <v>SINGAPORE-OPERATING WORKING CAPITAL, M$</v>
          </cell>
          <cell r="E1865">
            <v>3.2</v>
          </cell>
          <cell r="F1865">
            <v>-3.8</v>
          </cell>
          <cell r="G1865">
            <v>11.8</v>
          </cell>
          <cell r="H1865">
            <v>-11.2</v>
          </cell>
          <cell r="I1865">
            <v>6</v>
          </cell>
        </row>
        <row r="1866">
          <cell r="D1866" t="str">
            <v>SINGAPORE-OTHER CAPITAL EMPLOYED, M$</v>
          </cell>
          <cell r="E1866">
            <v>-4.4000000000000004</v>
          </cell>
          <cell r="F1866">
            <v>-2.4</v>
          </cell>
          <cell r="G1866">
            <v>-0.35</v>
          </cell>
          <cell r="H1866">
            <v>-1.45</v>
          </cell>
          <cell r="I1866">
            <v>-0.6</v>
          </cell>
        </row>
        <row r="1867">
          <cell r="D1867" t="str">
            <v>SINGAPORE-OTHER OPERATING WORKING CAPITAL, M$</v>
          </cell>
          <cell r="E1867">
            <v>3</v>
          </cell>
          <cell r="F1867">
            <v>-4</v>
          </cell>
          <cell r="G1867">
            <v>0</v>
          </cell>
          <cell r="H1867">
            <v>-11.3</v>
          </cell>
          <cell r="I1867">
            <v>4.7</v>
          </cell>
        </row>
        <row r="1868">
          <cell r="D1868" t="str">
            <v>SINGAPORE-PROP, PLANT, &amp; EQUIP - NET AVG, M$</v>
          </cell>
          <cell r="E1868">
            <v>16.253</v>
          </cell>
          <cell r="F1868">
            <v>12.1275</v>
          </cell>
          <cell r="G1868">
            <v>1.1280000000000001</v>
          </cell>
          <cell r="H1868">
            <v>1.9315</v>
          </cell>
          <cell r="I1868">
            <v>3.0750000000000002</v>
          </cell>
        </row>
        <row r="1869">
          <cell r="D1869" t="str">
            <v>SINGAPORE-PROP, PLANT, &amp; EQUIP - NET YE, M$</v>
          </cell>
          <cell r="E1869">
            <v>16.600000000000001</v>
          </cell>
          <cell r="F1869">
            <v>12.4</v>
          </cell>
          <cell r="G1869">
            <v>1.8</v>
          </cell>
          <cell r="H1869">
            <v>2</v>
          </cell>
          <cell r="I1869">
            <v>3.1</v>
          </cell>
        </row>
        <row r="1870">
          <cell r="D1870" t="str">
            <v>SINGAPORE-MINORITY SHARE OF CAP EMP, M$</v>
          </cell>
          <cell r="E1870">
            <v>0</v>
          </cell>
          <cell r="F1870">
            <v>0</v>
          </cell>
          <cell r="G1870">
            <v>0</v>
          </cell>
          <cell r="H1870">
            <v>0</v>
          </cell>
          <cell r="I1870">
            <v>0</v>
          </cell>
        </row>
        <row r="1871">
          <cell r="D1871" t="str">
            <v>SINGAPORE-TOTAL OPEX, NOMINAL, M$</v>
          </cell>
          <cell r="E1871">
            <v>13.619353710248525</v>
          </cell>
          <cell r="F1871">
            <v>8.3284460082694718</v>
          </cell>
          <cell r="G1871">
            <v>6.4402740046478817</v>
          </cell>
          <cell r="H1871">
            <v>1.0328812080557692</v>
          </cell>
          <cell r="I1871">
            <v>3.2756177559343018</v>
          </cell>
        </row>
        <row r="1872">
          <cell r="D1872" t="str">
            <v>SINGAPORE-TOTAL OPEX, US$ DENOM, M$</v>
          </cell>
          <cell r="E1872">
            <v>1.144712</v>
          </cell>
          <cell r="F1872">
            <v>2.0220880000000001</v>
          </cell>
          <cell r="G1872">
            <v>5.0843190000000007</v>
          </cell>
          <cell r="H1872">
            <v>0.17419099999999998</v>
          </cell>
          <cell r="I1872">
            <v>0.38005100000000003</v>
          </cell>
        </row>
        <row r="1873">
          <cell r="D1873" t="str">
            <v>SINGAPORE-CASH OPEX, FX-ADJ, M$</v>
          </cell>
          <cell r="E1873">
            <v>12.530856620390663</v>
          </cell>
          <cell r="F1873">
            <v>7.5377381219820414</v>
          </cell>
          <cell r="G1873">
            <v>6.3537810096497234</v>
          </cell>
          <cell r="H1873">
            <v>0.9416233764640991</v>
          </cell>
          <cell r="I1873">
            <v>3.2288432160307479</v>
          </cell>
        </row>
        <row r="1874">
          <cell r="D1874" t="str">
            <v>SINGAPORE-CASH OPEX, NOMINAL, M$</v>
          </cell>
          <cell r="E1874">
            <v>12.717806610248525</v>
          </cell>
          <cell r="F1874">
            <v>7.6283000082694716</v>
          </cell>
          <cell r="G1874">
            <v>6.3746244046478813</v>
          </cell>
          <cell r="H1874">
            <v>0.95422390805576918</v>
          </cell>
          <cell r="I1874">
            <v>3.2756177559343018</v>
          </cell>
        </row>
        <row r="1875">
          <cell r="D1875" t="str">
            <v>SINGAPORE-CASH OPEX, US$ DENOM, M$</v>
          </cell>
          <cell r="E1875">
            <v>1.144712</v>
          </cell>
          <cell r="F1875">
            <v>2.0220880000000001</v>
          </cell>
          <cell r="G1875">
            <v>5.0843190000000007</v>
          </cell>
          <cell r="H1875">
            <v>0.17419099999999998</v>
          </cell>
          <cell r="I1875">
            <v>0.38005100000000003</v>
          </cell>
        </row>
        <row r="1876">
          <cell r="D1876" t="str">
            <v>SINGAPORE-OTHER EARNINGS EVENTS OPEX, US$ DENOM, M$</v>
          </cell>
          <cell r="E1876">
            <v>0</v>
          </cell>
          <cell r="F1876">
            <v>0</v>
          </cell>
          <cell r="G1876">
            <v>0</v>
          </cell>
          <cell r="H1876">
            <v>0</v>
          </cell>
          <cell r="I1876">
            <v>0</v>
          </cell>
        </row>
        <row r="1877">
          <cell r="D1877" t="str">
            <v>SINGAPORE-OTHER EARNINGS EVENTS OPEX, NOMINAL, M$</v>
          </cell>
          <cell r="E1877">
            <v>0.25517241379310335</v>
          </cell>
          <cell r="F1877">
            <v>0.69591724137930988</v>
          </cell>
          <cell r="G1877">
            <v>-5.3774712643688376E-2</v>
          </cell>
          <cell r="H1877">
            <v>3.9901149425287344E-2</v>
          </cell>
          <cell r="I1877">
            <v>0</v>
          </cell>
        </row>
        <row r="1878">
          <cell r="D1878" t="str">
            <v>TAIWAN-SEGMENT EARNINGS, M$</v>
          </cell>
          <cell r="E1878">
            <v>2.0190000000000001</v>
          </cell>
          <cell r="F1878">
            <v>1.25</v>
          </cell>
          <cell r="G1878">
            <v>0</v>
          </cell>
          <cell r="H1878">
            <v>0.21</v>
          </cell>
          <cell r="I1878">
            <v>0</v>
          </cell>
        </row>
        <row r="1879">
          <cell r="D1879" t="str">
            <v>TAIWAN-OPERATING EARNINGS, M$</v>
          </cell>
          <cell r="E1879">
            <v>2.0190000000000001</v>
          </cell>
          <cell r="F1879">
            <v>1.25</v>
          </cell>
          <cell r="G1879">
            <v>0</v>
          </cell>
          <cell r="H1879">
            <v>0.21</v>
          </cell>
          <cell r="I1879">
            <v>0</v>
          </cell>
        </row>
        <row r="1880">
          <cell r="D1880" t="str">
            <v>TAIWAN-LIFO EARNINGS, M$</v>
          </cell>
          <cell r="E1880">
            <v>0</v>
          </cell>
          <cell r="F1880">
            <v>0</v>
          </cell>
          <cell r="G1880">
            <v>0</v>
          </cell>
          <cell r="H1880">
            <v>0</v>
          </cell>
          <cell r="I1880">
            <v>0</v>
          </cell>
        </row>
        <row r="1881">
          <cell r="D1881" t="str">
            <v>TAIWAN-OTHER EARNINGS EVENTS, M$</v>
          </cell>
          <cell r="E1881">
            <v>0</v>
          </cell>
          <cell r="F1881">
            <v>0</v>
          </cell>
          <cell r="G1881">
            <v>0</v>
          </cell>
          <cell r="H1881">
            <v>0</v>
          </cell>
          <cell r="I1881">
            <v>0</v>
          </cell>
        </row>
        <row r="1882">
          <cell r="D1882" t="str">
            <v>TAIWAN-SEGMENT EARNINGS ADJUSTMENTS, M$</v>
          </cell>
          <cell r="E1882">
            <v>0</v>
          </cell>
          <cell r="F1882">
            <v>0</v>
          </cell>
          <cell r="G1882">
            <v>0</v>
          </cell>
          <cell r="H1882">
            <v>0</v>
          </cell>
          <cell r="I1882">
            <v>0</v>
          </cell>
        </row>
        <row r="1883">
          <cell r="D1883" t="str">
            <v>TAIWAN-MINORITY SHARE EARNINGS, M$</v>
          </cell>
          <cell r="E1883">
            <v>0</v>
          </cell>
          <cell r="F1883">
            <v>0</v>
          </cell>
          <cell r="G1883">
            <v>0</v>
          </cell>
          <cell r="H1883">
            <v>0</v>
          </cell>
          <cell r="I1883">
            <v>0</v>
          </cell>
        </row>
        <row r="1884">
          <cell r="D1884" t="str">
            <v>TAIWAN-CAPITAL EMPLOYED - AVG, M$</v>
          </cell>
          <cell r="E1884">
            <v>12.517339</v>
          </cell>
          <cell r="F1884">
            <v>2.9255</v>
          </cell>
          <cell r="G1884">
            <v>0</v>
          </cell>
          <cell r="H1884">
            <v>2.4205000000000001</v>
          </cell>
          <cell r="I1884">
            <v>0</v>
          </cell>
        </row>
        <row r="1885">
          <cell r="D1885" t="str">
            <v>TAIWAN-CAPITAL EMPLOYED - YE, M$</v>
          </cell>
          <cell r="E1885">
            <v>10.9</v>
          </cell>
          <cell r="F1885">
            <v>2.7</v>
          </cell>
          <cell r="G1885">
            <v>0</v>
          </cell>
          <cell r="H1885">
            <v>1</v>
          </cell>
          <cell r="I1885">
            <v>0</v>
          </cell>
        </row>
        <row r="1886">
          <cell r="D1886" t="str">
            <v>TAIWAN-CASH &amp; MARKETABLE SEC, M$</v>
          </cell>
          <cell r="E1886">
            <v>1.9</v>
          </cell>
          <cell r="F1886">
            <v>0.9</v>
          </cell>
          <cell r="G1886">
            <v>0</v>
          </cell>
          <cell r="H1886">
            <v>0.4</v>
          </cell>
          <cell r="I1886">
            <v>0</v>
          </cell>
        </row>
        <row r="1887">
          <cell r="D1887" t="str">
            <v>TAIWAN-DEPRECIATION, M$</v>
          </cell>
          <cell r="E1887">
            <v>1.3</v>
          </cell>
          <cell r="F1887">
            <v>0.2</v>
          </cell>
          <cell r="G1887">
            <v>0</v>
          </cell>
          <cell r="H1887">
            <v>0</v>
          </cell>
          <cell r="I1887">
            <v>0</v>
          </cell>
        </row>
        <row r="1888">
          <cell r="D1888" t="str">
            <v>TAIWAN-MEMO: EAFE CHANGE, CAP EMP, M$</v>
          </cell>
          <cell r="E1888">
            <v>0.1</v>
          </cell>
          <cell r="F1888">
            <v>0</v>
          </cell>
          <cell r="G1888">
            <v>0</v>
          </cell>
          <cell r="H1888">
            <v>0</v>
          </cell>
          <cell r="I1888">
            <v>0</v>
          </cell>
        </row>
        <row r="1889">
          <cell r="D1889" t="str">
            <v>TAIWAN-OPERATING WORKING CAPITAL, M$</v>
          </cell>
          <cell r="E1889">
            <v>8.1999999999999993</v>
          </cell>
          <cell r="F1889">
            <v>1.5</v>
          </cell>
          <cell r="G1889">
            <v>0</v>
          </cell>
          <cell r="H1889">
            <v>0.7</v>
          </cell>
          <cell r="I1889">
            <v>0</v>
          </cell>
        </row>
        <row r="1890">
          <cell r="D1890" t="str">
            <v>TAIWAN-OTHER CAPITAL EMPLOYED, M$</v>
          </cell>
          <cell r="E1890">
            <v>-0.7</v>
          </cell>
          <cell r="F1890">
            <v>0.1</v>
          </cell>
          <cell r="G1890">
            <v>0</v>
          </cell>
          <cell r="H1890">
            <v>-0.1</v>
          </cell>
          <cell r="I1890">
            <v>0</v>
          </cell>
        </row>
        <row r="1891">
          <cell r="D1891" t="str">
            <v>TAIWAN-OTHER OPERATING WORKING CAPITAL, M$</v>
          </cell>
          <cell r="E1891">
            <v>0.6</v>
          </cell>
          <cell r="F1891">
            <v>-0.1</v>
          </cell>
          <cell r="G1891">
            <v>0</v>
          </cell>
          <cell r="H1891">
            <v>0.5</v>
          </cell>
          <cell r="I1891">
            <v>0</v>
          </cell>
        </row>
        <row r="1892">
          <cell r="D1892" t="str">
            <v>TAIWAN-PROP, PLANT, &amp; EQUIP - NET AVG, M$</v>
          </cell>
          <cell r="E1892">
            <v>1.6875450000000001</v>
          </cell>
          <cell r="F1892">
            <v>0.155</v>
          </cell>
          <cell r="G1892">
            <v>0</v>
          </cell>
          <cell r="H1892">
            <v>2.0500000000000001E-2</v>
          </cell>
          <cell r="I1892">
            <v>0</v>
          </cell>
        </row>
        <row r="1893">
          <cell r="D1893" t="str">
            <v>TAIWAN-PROP, PLANT, &amp; EQUIP - NET YE, M$</v>
          </cell>
          <cell r="E1893">
            <v>1.5</v>
          </cell>
          <cell r="F1893">
            <v>0.2</v>
          </cell>
          <cell r="G1893">
            <v>0</v>
          </cell>
          <cell r="H1893">
            <v>0</v>
          </cell>
          <cell r="I1893">
            <v>0</v>
          </cell>
        </row>
        <row r="1894">
          <cell r="D1894" t="str">
            <v>TAIWAN-MINORITY SHARE OF CAP EMP, M$</v>
          </cell>
          <cell r="E1894">
            <v>0</v>
          </cell>
          <cell r="F1894">
            <v>0</v>
          </cell>
          <cell r="G1894">
            <v>0</v>
          </cell>
          <cell r="H1894">
            <v>0</v>
          </cell>
          <cell r="I1894">
            <v>0</v>
          </cell>
        </row>
        <row r="1895">
          <cell r="D1895" t="str">
            <v>TAIWAN-TOTAL OPEX, NOMINAL, M$</v>
          </cell>
          <cell r="E1895">
            <v>11.798871490204757</v>
          </cell>
          <cell r="F1895">
            <v>1.5095377007580904</v>
          </cell>
          <cell r="G1895">
            <v>0</v>
          </cell>
          <cell r="H1895">
            <v>0.55021030303715301</v>
          </cell>
          <cell r="I1895">
            <v>0</v>
          </cell>
        </row>
        <row r="1896">
          <cell r="D1896" t="str">
            <v>TAIWAN-TOTAL OPEX, US$ DENOM, M$</v>
          </cell>
          <cell r="E1896">
            <v>2.7</v>
          </cell>
          <cell r="F1896">
            <v>0.7</v>
          </cell>
          <cell r="G1896">
            <v>0</v>
          </cell>
          <cell r="H1896">
            <v>0.4</v>
          </cell>
          <cell r="I1896">
            <v>0</v>
          </cell>
        </row>
        <row r="1897">
          <cell r="D1897" t="str">
            <v>TAIWAN-CASH OPEX, FX-ADJ, M$</v>
          </cell>
          <cell r="E1897">
            <v>10.447274819587285</v>
          </cell>
          <cell r="F1897">
            <v>1.3055050511607165</v>
          </cell>
          <cell r="G1897">
            <v>0</v>
          </cell>
          <cell r="H1897">
            <v>0.54921652444509739</v>
          </cell>
          <cell r="I1897">
            <v>0</v>
          </cell>
        </row>
        <row r="1898">
          <cell r="D1898" t="str">
            <v>TAIWAN-CASH OPEX, NOMINAL, M$</v>
          </cell>
          <cell r="E1898">
            <v>10.498871490204756</v>
          </cell>
          <cell r="F1898">
            <v>1.3095377007580904</v>
          </cell>
          <cell r="G1898">
            <v>0</v>
          </cell>
          <cell r="H1898">
            <v>0.55021030303715301</v>
          </cell>
          <cell r="I1898">
            <v>0</v>
          </cell>
        </row>
        <row r="1899">
          <cell r="D1899" t="str">
            <v>TAIWAN-CASH OPEX, US$ DENOM, M$</v>
          </cell>
          <cell r="E1899">
            <v>2.7</v>
          </cell>
          <cell r="F1899">
            <v>0.7</v>
          </cell>
          <cell r="G1899">
            <v>0</v>
          </cell>
          <cell r="H1899">
            <v>0.4</v>
          </cell>
          <cell r="I1899">
            <v>0</v>
          </cell>
        </row>
        <row r="1900">
          <cell r="D1900" t="str">
            <v>TAIWAN-OTHER EARNINGS EVENTS OPEX, US$ DENOM, M$</v>
          </cell>
          <cell r="E1900">
            <v>0</v>
          </cell>
          <cell r="F1900">
            <v>0</v>
          </cell>
          <cell r="G1900">
            <v>0</v>
          </cell>
          <cell r="H1900">
            <v>0</v>
          </cell>
          <cell r="I1900">
            <v>0</v>
          </cell>
        </row>
        <row r="1901">
          <cell r="D1901" t="str">
            <v>TAIWAN-OTHER EARNINGS EVENTS OPEX, NOMINAL, M$</v>
          </cell>
          <cell r="E1901">
            <v>0</v>
          </cell>
          <cell r="F1901">
            <v>0</v>
          </cell>
          <cell r="G1901">
            <v>0</v>
          </cell>
          <cell r="H1901">
            <v>0</v>
          </cell>
          <cell r="I1901">
            <v>0</v>
          </cell>
        </row>
        <row r="1902">
          <cell r="D1902" t="str">
            <v>THAILAND-SEGMENT EARNINGS, M$</v>
          </cell>
          <cell r="E1902">
            <v>5.3550698287458731</v>
          </cell>
          <cell r="F1902">
            <v>-0.10098278358030442</v>
          </cell>
          <cell r="G1902">
            <v>-7.3694018438436495E-2</v>
          </cell>
          <cell r="H1902">
            <v>0.32340045121896244</v>
          </cell>
          <cell r="I1902">
            <v>-1.0504878507166049E-4</v>
          </cell>
        </row>
        <row r="1903">
          <cell r="D1903" t="str">
            <v>THAILAND-OPERATING EARNINGS, M$</v>
          </cell>
          <cell r="E1903">
            <v>5.110069828745873</v>
          </cell>
          <cell r="F1903">
            <v>-0.10098278358030442</v>
          </cell>
          <cell r="G1903">
            <v>-7.3694018438436495E-2</v>
          </cell>
          <cell r="H1903">
            <v>0.32340045121896244</v>
          </cell>
          <cell r="I1903">
            <v>-1.0504878507166049E-4</v>
          </cell>
        </row>
        <row r="1904">
          <cell r="D1904" t="str">
            <v>THAILAND-LIFO EARNINGS, M$</v>
          </cell>
          <cell r="E1904">
            <v>0</v>
          </cell>
          <cell r="F1904">
            <v>0</v>
          </cell>
          <cell r="G1904">
            <v>0</v>
          </cell>
          <cell r="H1904">
            <v>0</v>
          </cell>
          <cell r="I1904">
            <v>0</v>
          </cell>
        </row>
        <row r="1905">
          <cell r="D1905" t="str">
            <v>THAILAND-OTHER EARNINGS EVENTS, M$</v>
          </cell>
          <cell r="E1905">
            <v>0.245</v>
          </cell>
          <cell r="F1905">
            <v>0</v>
          </cell>
          <cell r="G1905">
            <v>0</v>
          </cell>
          <cell r="H1905">
            <v>0</v>
          </cell>
          <cell r="I1905">
            <v>0</v>
          </cell>
        </row>
        <row r="1906">
          <cell r="D1906" t="str">
            <v>THAILAND-SEGMENT EARNINGS ADJUSTMENTS, M$</v>
          </cell>
          <cell r="E1906">
            <v>0</v>
          </cell>
          <cell r="F1906">
            <v>0</v>
          </cell>
          <cell r="G1906">
            <v>0</v>
          </cell>
          <cell r="H1906">
            <v>0</v>
          </cell>
          <cell r="I1906">
            <v>0</v>
          </cell>
        </row>
        <row r="1907">
          <cell r="D1907" t="str">
            <v>THAILAND-MINORITY SHARE EARNINGS, M$</v>
          </cell>
          <cell r="E1907">
            <v>0.8</v>
          </cell>
          <cell r="F1907">
            <v>0</v>
          </cell>
          <cell r="G1907">
            <v>0</v>
          </cell>
          <cell r="H1907">
            <v>0</v>
          </cell>
          <cell r="I1907">
            <v>0</v>
          </cell>
        </row>
        <row r="1908">
          <cell r="D1908" t="str">
            <v>THAILAND-CAPITAL EMPLOYED - AVG, M$</v>
          </cell>
          <cell r="E1908">
            <v>24.004984999999998</v>
          </cell>
          <cell r="F1908">
            <v>1.0449999999999999</v>
          </cell>
          <cell r="G1908">
            <v>0.13500000000000001</v>
          </cell>
          <cell r="H1908">
            <v>4.165</v>
          </cell>
          <cell r="I1908">
            <v>3.95</v>
          </cell>
        </row>
        <row r="1909">
          <cell r="D1909" t="str">
            <v>THAILAND-CAPITAL EMPLOYED - YE, M$</v>
          </cell>
          <cell r="E1909">
            <v>21.7</v>
          </cell>
          <cell r="F1909">
            <v>0.9</v>
          </cell>
          <cell r="G1909">
            <v>-0.03</v>
          </cell>
          <cell r="H1909">
            <v>3.53</v>
          </cell>
          <cell r="I1909">
            <v>0</v>
          </cell>
        </row>
        <row r="1910">
          <cell r="D1910" t="str">
            <v>THAILAND-CASH &amp; MARKETABLE SEC, M$</v>
          </cell>
          <cell r="E1910">
            <v>1.1000000000000001</v>
          </cell>
          <cell r="F1910">
            <v>0</v>
          </cell>
          <cell r="G1910">
            <v>0</v>
          </cell>
          <cell r="H1910">
            <v>0.1</v>
          </cell>
          <cell r="I1910">
            <v>0</v>
          </cell>
        </row>
        <row r="1911">
          <cell r="D1911" t="str">
            <v>THAILAND-DEPRECIATION, M$</v>
          </cell>
          <cell r="E1911">
            <v>1.2</v>
          </cell>
          <cell r="F1911">
            <v>0.1</v>
          </cell>
          <cell r="G1911">
            <v>0</v>
          </cell>
          <cell r="H1911">
            <v>0.1</v>
          </cell>
          <cell r="I1911">
            <v>0.2</v>
          </cell>
        </row>
        <row r="1912">
          <cell r="D1912" t="str">
            <v>THAILAND-MEMO: EAFE CHANGE, CAP EMP, M$</v>
          </cell>
          <cell r="E1912">
            <v>0.8</v>
          </cell>
          <cell r="F1912">
            <v>0</v>
          </cell>
          <cell r="G1912">
            <v>0</v>
          </cell>
          <cell r="H1912">
            <v>0.1</v>
          </cell>
          <cell r="I1912">
            <v>0</v>
          </cell>
        </row>
        <row r="1913">
          <cell r="D1913" t="str">
            <v>THAILAND-OPERATING WORKING CAPITAL, M$</v>
          </cell>
          <cell r="E1913">
            <v>8.5</v>
          </cell>
          <cell r="F1913">
            <v>0.4</v>
          </cell>
          <cell r="G1913">
            <v>0.1</v>
          </cell>
          <cell r="H1913">
            <v>2.4</v>
          </cell>
          <cell r="I1913">
            <v>0</v>
          </cell>
        </row>
        <row r="1914">
          <cell r="D1914" t="str">
            <v>THAILAND-OTHER CAPITAL EMPLOYED, M$</v>
          </cell>
          <cell r="E1914">
            <v>2.4</v>
          </cell>
          <cell r="F1914">
            <v>0.2</v>
          </cell>
          <cell r="G1914">
            <v>0.02</v>
          </cell>
          <cell r="H1914">
            <v>0.08</v>
          </cell>
          <cell r="I1914">
            <v>0</v>
          </cell>
        </row>
        <row r="1915">
          <cell r="D1915" t="str">
            <v>THAILAND-OTHER OPERATING WORKING CAPITAL, M$</v>
          </cell>
          <cell r="E1915">
            <v>3.9</v>
          </cell>
          <cell r="F1915">
            <v>0.2</v>
          </cell>
          <cell r="G1915">
            <v>0.05</v>
          </cell>
          <cell r="H1915">
            <v>1.75</v>
          </cell>
          <cell r="I1915">
            <v>0</v>
          </cell>
        </row>
        <row r="1916">
          <cell r="D1916" t="str">
            <v>THAILAND-PROP, PLANT, &amp; EQUIP - NET AVG, M$</v>
          </cell>
          <cell r="E1916">
            <v>12.1755</v>
          </cell>
          <cell r="F1916">
            <v>0.44500000000000001</v>
          </cell>
          <cell r="G1916">
            <v>7.4999999999999997E-2</v>
          </cell>
          <cell r="H1916">
            <v>1.825</v>
          </cell>
          <cell r="I1916">
            <v>1.6</v>
          </cell>
        </row>
        <row r="1917">
          <cell r="D1917" t="str">
            <v>THAILAND-PROP, PLANT, &amp; EQUIP - NET YE, M$</v>
          </cell>
          <cell r="E1917">
            <v>12.7</v>
          </cell>
          <cell r="F1917">
            <v>0.5</v>
          </cell>
          <cell r="G1917">
            <v>0.05</v>
          </cell>
          <cell r="H1917">
            <v>1.45</v>
          </cell>
          <cell r="I1917">
            <v>0</v>
          </cell>
        </row>
        <row r="1918">
          <cell r="D1918" t="str">
            <v>THAILAND-MINORITY SHARE OF CAP EMP, M$</v>
          </cell>
          <cell r="E1918">
            <v>3</v>
          </cell>
          <cell r="F1918">
            <v>0.2</v>
          </cell>
          <cell r="G1918">
            <v>0.2</v>
          </cell>
          <cell r="H1918">
            <v>0.5</v>
          </cell>
          <cell r="I1918">
            <v>0</v>
          </cell>
        </row>
        <row r="1919">
          <cell r="D1919" t="str">
            <v>THAILAND-TOTAL OPEX, NOMINAL, M$</v>
          </cell>
          <cell r="E1919">
            <v>19.677481036118671</v>
          </cell>
          <cell r="F1919">
            <v>1.2069985602569728</v>
          </cell>
          <cell r="G1919">
            <v>0.14509442163935479</v>
          </cell>
          <cell r="H1919">
            <v>1.7032098804591331</v>
          </cell>
          <cell r="I1919">
            <v>3.7398737771646675</v>
          </cell>
        </row>
        <row r="1920">
          <cell r="D1920" t="str">
            <v>THAILAND-TOTAL OPEX, US$ DENOM, M$</v>
          </cell>
          <cell r="E1920">
            <v>6.224729913625648</v>
          </cell>
          <cell r="F1920">
            <v>0.41644116146719012</v>
          </cell>
          <cell r="G1920">
            <v>0</v>
          </cell>
          <cell r="H1920">
            <v>0.36124756622962456</v>
          </cell>
          <cell r="I1920">
            <v>0.52270629983948647</v>
          </cell>
        </row>
        <row r="1921">
          <cell r="D1921" t="str">
            <v>THAILAND-CASH OPEX, FX-ADJ, M$</v>
          </cell>
          <cell r="E1921">
            <v>18.344444878797216</v>
          </cell>
          <cell r="F1921">
            <v>1.0990282728390561</v>
          </cell>
          <cell r="G1921">
            <v>0.14404975520100494</v>
          </cell>
          <cell r="H1921">
            <v>1.5916669173539806</v>
          </cell>
          <cell r="I1921">
            <v>3.5143870128272328</v>
          </cell>
        </row>
        <row r="1922">
          <cell r="D1922" t="str">
            <v>THAILAND-CASH OPEX, NOMINAL, M$</v>
          </cell>
          <cell r="E1922">
            <v>18.477481036118672</v>
          </cell>
          <cell r="F1922">
            <v>1.1069985602569727</v>
          </cell>
          <cell r="G1922">
            <v>0.14509442163935479</v>
          </cell>
          <cell r="H1922">
            <v>1.603209880459133</v>
          </cell>
          <cell r="I1922">
            <v>3.5398737771646673</v>
          </cell>
        </row>
        <row r="1923">
          <cell r="D1923" t="str">
            <v>THAILAND-CASH OPEX, US$ DENOM, M$</v>
          </cell>
          <cell r="E1923">
            <v>0</v>
          </cell>
          <cell r="F1923">
            <v>0</v>
          </cell>
          <cell r="G1923">
            <v>0</v>
          </cell>
          <cell r="H1923">
            <v>0</v>
          </cell>
          <cell r="I1923">
            <v>0</v>
          </cell>
        </row>
        <row r="1924">
          <cell r="D1924" t="str">
            <v>THAILAND-OTHER EARNINGS EVENTS OPEX, US$ DENOM, M$</v>
          </cell>
          <cell r="E1924">
            <v>0</v>
          </cell>
          <cell r="F1924">
            <v>0</v>
          </cell>
          <cell r="G1924">
            <v>0</v>
          </cell>
          <cell r="H1924">
            <v>0</v>
          </cell>
          <cell r="I1924">
            <v>0</v>
          </cell>
        </row>
        <row r="1925">
          <cell r="D1925" t="str">
            <v>THAILAND-OTHER EARNINGS EVENTS OPEX, NOMINAL, M$</v>
          </cell>
          <cell r="E1925">
            <v>-0.36512269363392408</v>
          </cell>
          <cell r="F1925">
            <v>0</v>
          </cell>
          <cell r="G1925">
            <v>0</v>
          </cell>
          <cell r="H1925">
            <v>0</v>
          </cell>
          <cell r="I1925">
            <v>0</v>
          </cell>
        </row>
        <row r="1926">
          <cell r="D1926" t="str">
            <v>VIETNAM-SEGMENT EARNINGS, M$</v>
          </cell>
          <cell r="E1926">
            <v>0.48778489692659222</v>
          </cell>
          <cell r="F1926">
            <v>5.4795149029579333E-2</v>
          </cell>
          <cell r="G1926">
            <v>0</v>
          </cell>
          <cell r="H1926">
            <v>1.9912953034991712E-2</v>
          </cell>
          <cell r="I1926">
            <v>0.27897591097839247</v>
          </cell>
        </row>
        <row r="1927">
          <cell r="D1927" t="str">
            <v>VIETNAM-OPERATING EARNINGS, M$</v>
          </cell>
          <cell r="E1927">
            <v>0.48778489692659222</v>
          </cell>
          <cell r="F1927">
            <v>5.4795149029579333E-2</v>
          </cell>
          <cell r="G1927">
            <v>0</v>
          </cell>
          <cell r="H1927">
            <v>1.9912953034991712E-2</v>
          </cell>
          <cell r="I1927">
            <v>0.27897591097839247</v>
          </cell>
        </row>
        <row r="1928">
          <cell r="D1928" t="str">
            <v>VIETNAM-LIFO EARNINGS, M$</v>
          </cell>
          <cell r="E1928">
            <v>0</v>
          </cell>
          <cell r="F1928">
            <v>0</v>
          </cell>
          <cell r="G1928">
            <v>0</v>
          </cell>
          <cell r="H1928">
            <v>0</v>
          </cell>
          <cell r="I1928">
            <v>0</v>
          </cell>
        </row>
        <row r="1929">
          <cell r="D1929" t="str">
            <v>VIETNAM-OTHER EARNINGS EVENTS, M$</v>
          </cell>
          <cell r="E1929">
            <v>0</v>
          </cell>
          <cell r="F1929">
            <v>0</v>
          </cell>
          <cell r="G1929">
            <v>0</v>
          </cell>
          <cell r="H1929">
            <v>0</v>
          </cell>
          <cell r="I1929">
            <v>0</v>
          </cell>
        </row>
        <row r="1930">
          <cell r="D1930" t="str">
            <v>VIETNAM-SEGMENT EARNINGS ADJUSTMENTS, M$</v>
          </cell>
          <cell r="E1930">
            <v>0</v>
          </cell>
          <cell r="F1930">
            <v>0</v>
          </cell>
          <cell r="G1930">
            <v>0</v>
          </cell>
          <cell r="H1930">
            <v>0</v>
          </cell>
          <cell r="I1930">
            <v>0</v>
          </cell>
        </row>
        <row r="1931">
          <cell r="D1931" t="str">
            <v>VIETNAM-MINORITY SHARE EARNINGS, M$</v>
          </cell>
          <cell r="E1931">
            <v>0</v>
          </cell>
          <cell r="F1931">
            <v>0</v>
          </cell>
          <cell r="G1931">
            <v>0</v>
          </cell>
          <cell r="H1931">
            <v>0</v>
          </cell>
          <cell r="I1931">
            <v>0</v>
          </cell>
        </row>
        <row r="1932">
          <cell r="D1932" t="str">
            <v>VIETNAM-CAPITAL EMPLOYED - AVG, M$</v>
          </cell>
          <cell r="E1932">
            <v>7.1880649999999999</v>
          </cell>
          <cell r="F1932">
            <v>0.50873250000000003</v>
          </cell>
          <cell r="G1932">
            <v>0</v>
          </cell>
          <cell r="H1932">
            <v>3.9947500000000004E-2</v>
          </cell>
          <cell r="I1932">
            <v>0.87415999999999983</v>
          </cell>
        </row>
        <row r="1933">
          <cell r="D1933" t="str">
            <v>VIETNAM-CAPITAL EMPLOYED - YE, M$</v>
          </cell>
          <cell r="E1933">
            <v>7.5</v>
          </cell>
          <cell r="F1933">
            <v>1</v>
          </cell>
          <cell r="G1933">
            <v>0</v>
          </cell>
          <cell r="H1933">
            <v>0.1</v>
          </cell>
          <cell r="I1933">
            <v>1.7</v>
          </cell>
        </row>
        <row r="1934">
          <cell r="D1934" t="str">
            <v>VIETNAM-CASH &amp; MARKETABLE SEC, M$</v>
          </cell>
          <cell r="E1934">
            <v>0.1</v>
          </cell>
          <cell r="F1934">
            <v>0</v>
          </cell>
          <cell r="G1934">
            <v>0</v>
          </cell>
          <cell r="H1934">
            <v>0</v>
          </cell>
          <cell r="I1934">
            <v>0</v>
          </cell>
        </row>
        <row r="1935">
          <cell r="D1935" t="str">
            <v>VIETNAM-DEPRECIATION, M$</v>
          </cell>
          <cell r="E1935">
            <v>0.23468074471496891</v>
          </cell>
          <cell r="F1935">
            <v>3.5142864688565048E-2</v>
          </cell>
          <cell r="G1935">
            <v>0</v>
          </cell>
          <cell r="H1935">
            <v>2.9945674317359778E-3</v>
          </cell>
          <cell r="I1935">
            <v>4.8408013737358736E-2</v>
          </cell>
        </row>
        <row r="1936">
          <cell r="D1936" t="str">
            <v>VIETNAM-MEMO: EAFE CHANGE, CAP EMP, M$</v>
          </cell>
          <cell r="E1936">
            <v>0</v>
          </cell>
          <cell r="F1936">
            <v>0</v>
          </cell>
          <cell r="G1936">
            <v>0</v>
          </cell>
          <cell r="H1936">
            <v>0</v>
          </cell>
          <cell r="I1936">
            <v>0</v>
          </cell>
        </row>
        <row r="1937">
          <cell r="D1937" t="str">
            <v>VIETNAM-OPERATING WORKING CAPITAL, M$</v>
          </cell>
          <cell r="E1937">
            <v>0</v>
          </cell>
          <cell r="F1937">
            <v>0</v>
          </cell>
          <cell r="G1937">
            <v>0</v>
          </cell>
          <cell r="H1937">
            <v>0</v>
          </cell>
          <cell r="I1937">
            <v>0</v>
          </cell>
        </row>
        <row r="1938">
          <cell r="D1938" t="str">
            <v>VIETNAM-OTHER CAPITAL EMPLOYED, M$</v>
          </cell>
          <cell r="E1938">
            <v>7.4</v>
          </cell>
          <cell r="F1938">
            <v>1</v>
          </cell>
          <cell r="G1938">
            <v>0</v>
          </cell>
          <cell r="H1938">
            <v>0.1</v>
          </cell>
          <cell r="I1938">
            <v>1.7</v>
          </cell>
        </row>
        <row r="1939">
          <cell r="D1939" t="str">
            <v>VIETNAM-OTHER OPERATING WORKING CAPITAL, M$</v>
          </cell>
          <cell r="E1939">
            <v>0</v>
          </cell>
          <cell r="F1939">
            <v>0</v>
          </cell>
          <cell r="G1939">
            <v>0</v>
          </cell>
          <cell r="H1939">
            <v>0</v>
          </cell>
          <cell r="I1939">
            <v>0</v>
          </cell>
        </row>
        <row r="1940">
          <cell r="D1940" t="str">
            <v>VIETNAM-PROP, PLANT, &amp; EQUIP - NET AVG, M$</v>
          </cell>
          <cell r="E1940">
            <v>0</v>
          </cell>
          <cell r="F1940">
            <v>0</v>
          </cell>
          <cell r="G1940">
            <v>0</v>
          </cell>
          <cell r="H1940">
            <v>0</v>
          </cell>
          <cell r="I1940">
            <v>0</v>
          </cell>
        </row>
        <row r="1941">
          <cell r="D1941" t="str">
            <v>VIETNAM-PROP, PLANT, &amp; EQUIP - NET YE, M$</v>
          </cell>
          <cell r="E1941">
            <v>0</v>
          </cell>
          <cell r="F1941">
            <v>0</v>
          </cell>
          <cell r="G1941">
            <v>0</v>
          </cell>
          <cell r="H1941">
            <v>0</v>
          </cell>
          <cell r="I1941">
            <v>0</v>
          </cell>
        </row>
        <row r="1942">
          <cell r="D1942" t="str">
            <v>VIETNAM-MINORITY SHARE OF CAP EMP, M$</v>
          </cell>
          <cell r="E1942">
            <v>0</v>
          </cell>
          <cell r="F1942">
            <v>0</v>
          </cell>
          <cell r="G1942">
            <v>0</v>
          </cell>
          <cell r="H1942">
            <v>0</v>
          </cell>
          <cell r="I1942">
            <v>0</v>
          </cell>
        </row>
        <row r="1943">
          <cell r="D1943" t="str">
            <v>VIETNAM-TOTAL OPEX, NOMINAL, M$</v>
          </cell>
          <cell r="E1943">
            <v>1.8225227379252649</v>
          </cell>
          <cell r="F1943">
            <v>0.35516000721250357</v>
          </cell>
          <cell r="G1943">
            <v>0</v>
          </cell>
          <cell r="H1943">
            <v>5.3071133924843736E-2</v>
          </cell>
          <cell r="I1943">
            <v>0.31893098334261127</v>
          </cell>
        </row>
        <row r="1944">
          <cell r="D1944" t="str">
            <v>VIETNAM-TOTAL OPEX, US$ DENOM, M$</v>
          </cell>
          <cell r="E1944">
            <v>0</v>
          </cell>
          <cell r="F1944">
            <v>0</v>
          </cell>
          <cell r="G1944">
            <v>0</v>
          </cell>
          <cell r="H1944">
            <v>0</v>
          </cell>
          <cell r="I1944">
            <v>0</v>
          </cell>
        </row>
        <row r="1945">
          <cell r="D1945" t="str">
            <v>VIETNAM-CASH OPEX, FX-ADJ, M$</v>
          </cell>
          <cell r="E1945">
            <v>1.5961049217040455</v>
          </cell>
          <cell r="F1945">
            <v>0.32168247117550242</v>
          </cell>
          <cell r="G1945">
            <v>0</v>
          </cell>
          <cell r="H1945">
            <v>5.03371585985656E-2</v>
          </cell>
          <cell r="I1945">
            <v>0.27193073685370878</v>
          </cell>
        </row>
        <row r="1946">
          <cell r="D1946" t="str">
            <v>VIETNAM-CASH OPEX, NOMINAL, M$</v>
          </cell>
          <cell r="E1946">
            <v>1.5878419932102958</v>
          </cell>
          <cell r="F1946">
            <v>0.32001714252393854</v>
          </cell>
          <cell r="G1946">
            <v>0</v>
          </cell>
          <cell r="H1946">
            <v>5.0076566493107759E-2</v>
          </cell>
          <cell r="I1946">
            <v>0.27052296960525252</v>
          </cell>
        </row>
        <row r="1947">
          <cell r="D1947" t="str">
            <v>VIETNAM-CASH OPEX, US$ DENOM, M$</v>
          </cell>
          <cell r="E1947">
            <v>0</v>
          </cell>
          <cell r="F1947">
            <v>0</v>
          </cell>
          <cell r="G1947">
            <v>0</v>
          </cell>
          <cell r="H1947">
            <v>0</v>
          </cell>
          <cell r="I1947">
            <v>0</v>
          </cell>
        </row>
        <row r="1948">
          <cell r="D1948" t="str">
            <v>VIETNAM-OTHER EARNINGS EVENTS OPEX, US$ DENOM, M$</v>
          </cell>
          <cell r="E1948">
            <v>0</v>
          </cell>
          <cell r="F1948">
            <v>0</v>
          </cell>
          <cell r="G1948">
            <v>0</v>
          </cell>
          <cell r="H1948">
            <v>0</v>
          </cell>
          <cell r="I1948">
            <v>0</v>
          </cell>
        </row>
        <row r="1949">
          <cell r="D1949" t="str">
            <v>VIETNAM-OTHER EARNINGS EVENTS OPEX, NOMINAL, M$</v>
          </cell>
          <cell r="E1949">
            <v>0</v>
          </cell>
          <cell r="F1949">
            <v>0</v>
          </cell>
          <cell r="G1949">
            <v>0</v>
          </cell>
          <cell r="H1949">
            <v>0</v>
          </cell>
          <cell r="I1949">
            <v>0</v>
          </cell>
        </row>
        <row r="1950">
          <cell r="D1950" t="str">
            <v>TRADER - AP-SEGMENT EARNINGS, M$</v>
          </cell>
          <cell r="E1950">
            <v>0</v>
          </cell>
          <cell r="F1950">
            <v>0</v>
          </cell>
          <cell r="G1950">
            <v>0</v>
          </cell>
          <cell r="H1950">
            <v>0</v>
          </cell>
          <cell r="I1950">
            <v>0</v>
          </cell>
        </row>
        <row r="1951">
          <cell r="D1951" t="str">
            <v>TRADER - AP-OPERATING EARNINGS, M$</v>
          </cell>
          <cell r="E1951">
            <v>0</v>
          </cell>
          <cell r="F1951">
            <v>0</v>
          </cell>
          <cell r="G1951">
            <v>0</v>
          </cell>
          <cell r="H1951">
            <v>0</v>
          </cell>
          <cell r="I1951">
            <v>0</v>
          </cell>
        </row>
        <row r="1952">
          <cell r="D1952" t="str">
            <v>TRADER - AP-LIFO EARNINGS, M$</v>
          </cell>
          <cell r="E1952">
            <v>0</v>
          </cell>
          <cell r="F1952">
            <v>0</v>
          </cell>
          <cell r="G1952">
            <v>0</v>
          </cell>
          <cell r="H1952">
            <v>0</v>
          </cell>
          <cell r="I1952">
            <v>0</v>
          </cell>
        </row>
        <row r="1953">
          <cell r="D1953" t="str">
            <v>TRADER - AP-OTHER EARNINGS EVENTS, M$</v>
          </cell>
          <cell r="E1953">
            <v>0</v>
          </cell>
          <cell r="F1953">
            <v>0</v>
          </cell>
          <cell r="G1953">
            <v>0</v>
          </cell>
          <cell r="H1953">
            <v>0</v>
          </cell>
          <cell r="I1953">
            <v>0</v>
          </cell>
        </row>
        <row r="1954">
          <cell r="D1954" t="str">
            <v>TRADER - AP-SEGMENT EARNINGS ADJUSTMENTS, M$</v>
          </cell>
          <cell r="E1954">
            <v>0</v>
          </cell>
          <cell r="F1954">
            <v>0</v>
          </cell>
          <cell r="G1954">
            <v>0</v>
          </cell>
          <cell r="H1954">
            <v>0</v>
          </cell>
          <cell r="I1954">
            <v>0</v>
          </cell>
        </row>
        <row r="1955">
          <cell r="D1955" t="str">
            <v>TRADER - AP-MINORITY SHARE EARNINGS, M$</v>
          </cell>
          <cell r="E1955">
            <v>0</v>
          </cell>
          <cell r="F1955">
            <v>0</v>
          </cell>
          <cell r="G1955">
            <v>0</v>
          </cell>
          <cell r="H1955">
            <v>0</v>
          </cell>
          <cell r="I1955">
            <v>0</v>
          </cell>
        </row>
        <row r="1956">
          <cell r="D1956" t="str">
            <v>TRADER - AP-CAPITAL EMPLOYED - AVG, M$</v>
          </cell>
          <cell r="E1956">
            <v>0</v>
          </cell>
          <cell r="F1956">
            <v>0</v>
          </cell>
          <cell r="G1956">
            <v>0</v>
          </cell>
          <cell r="H1956">
            <v>0</v>
          </cell>
          <cell r="I1956">
            <v>0</v>
          </cell>
        </row>
        <row r="1957">
          <cell r="D1957" t="str">
            <v>TRADER - AP-CAPITAL EMPLOYED - YE, M$</v>
          </cell>
          <cell r="E1957">
            <v>0</v>
          </cell>
          <cell r="F1957">
            <v>0</v>
          </cell>
          <cell r="G1957">
            <v>0</v>
          </cell>
          <cell r="H1957">
            <v>0</v>
          </cell>
          <cell r="I1957">
            <v>0</v>
          </cell>
        </row>
        <row r="1958">
          <cell r="D1958" t="str">
            <v>TRADER - AP-CASH &amp; MARKETABLE SEC, M$</v>
          </cell>
          <cell r="E1958">
            <v>0</v>
          </cell>
          <cell r="F1958">
            <v>0</v>
          </cell>
          <cell r="G1958">
            <v>0</v>
          </cell>
          <cell r="H1958">
            <v>0</v>
          </cell>
          <cell r="I1958">
            <v>0</v>
          </cell>
        </row>
        <row r="1959">
          <cell r="D1959" t="str">
            <v>TRADER - AP-DEPRECIATION, M$</v>
          </cell>
          <cell r="E1959">
            <v>0</v>
          </cell>
          <cell r="F1959">
            <v>0</v>
          </cell>
          <cell r="G1959">
            <v>0</v>
          </cell>
          <cell r="H1959">
            <v>0</v>
          </cell>
          <cell r="I1959">
            <v>0</v>
          </cell>
        </row>
        <row r="1960">
          <cell r="D1960" t="str">
            <v>TRADER - AP-MEMO: EAFE CHANGE, CAP EMP, M$</v>
          </cell>
          <cell r="E1960">
            <v>0</v>
          </cell>
          <cell r="F1960">
            <v>0</v>
          </cell>
          <cell r="G1960">
            <v>0</v>
          </cell>
          <cell r="H1960">
            <v>0</v>
          </cell>
          <cell r="I1960">
            <v>0</v>
          </cell>
        </row>
        <row r="1961">
          <cell r="D1961" t="str">
            <v>TRADER - AP-OPERATING WORKING CAPITAL, M$</v>
          </cell>
          <cell r="E1961">
            <v>0</v>
          </cell>
          <cell r="F1961">
            <v>0</v>
          </cell>
          <cell r="G1961">
            <v>0</v>
          </cell>
          <cell r="H1961">
            <v>0</v>
          </cell>
          <cell r="I1961">
            <v>0</v>
          </cell>
        </row>
        <row r="1962">
          <cell r="D1962" t="str">
            <v>TRADER - AP-OTHER CAPITAL EMPLOYED, M$</v>
          </cell>
          <cell r="E1962">
            <v>0</v>
          </cell>
          <cell r="F1962">
            <v>0</v>
          </cell>
          <cell r="G1962">
            <v>0</v>
          </cell>
          <cell r="H1962">
            <v>0</v>
          </cell>
          <cell r="I1962">
            <v>0</v>
          </cell>
        </row>
        <row r="1963">
          <cell r="D1963" t="str">
            <v>TRADER - AP-OTHER OPERATING WORKING CAPITAL, M$</v>
          </cell>
          <cell r="E1963">
            <v>0</v>
          </cell>
          <cell r="F1963">
            <v>0</v>
          </cell>
          <cell r="G1963">
            <v>0</v>
          </cell>
          <cell r="H1963">
            <v>0</v>
          </cell>
          <cell r="I1963">
            <v>0</v>
          </cell>
        </row>
        <row r="1964">
          <cell r="D1964" t="str">
            <v>TRADER - AP-PROP, PLANT, &amp; EQUIP - NET AVG, M$</v>
          </cell>
          <cell r="E1964">
            <v>0</v>
          </cell>
          <cell r="F1964">
            <v>0</v>
          </cell>
          <cell r="G1964">
            <v>0</v>
          </cell>
          <cell r="H1964">
            <v>0</v>
          </cell>
          <cell r="I1964">
            <v>0</v>
          </cell>
        </row>
        <row r="1965">
          <cell r="D1965" t="str">
            <v>TRADER - AP-PROP, PLANT, &amp; EQUIP - NET YE, M$</v>
          </cell>
          <cell r="E1965">
            <v>0</v>
          </cell>
          <cell r="F1965">
            <v>0</v>
          </cell>
          <cell r="G1965">
            <v>0</v>
          </cell>
          <cell r="H1965">
            <v>0</v>
          </cell>
          <cell r="I1965">
            <v>0</v>
          </cell>
        </row>
        <row r="1966">
          <cell r="D1966" t="str">
            <v>TRADER - AP-MINORITY SHARE OF CAP EMP, M$</v>
          </cell>
          <cell r="E1966">
            <v>0</v>
          </cell>
          <cell r="F1966">
            <v>0</v>
          </cell>
          <cell r="G1966">
            <v>0</v>
          </cell>
          <cell r="H1966">
            <v>0</v>
          </cell>
          <cell r="I1966">
            <v>0</v>
          </cell>
        </row>
        <row r="1967">
          <cell r="D1967" t="str">
            <v>TRADER - AP-TOTAL OPEX, NOMINAL, M$</v>
          </cell>
          <cell r="E1967">
            <v>0</v>
          </cell>
          <cell r="F1967">
            <v>0</v>
          </cell>
          <cell r="G1967">
            <v>0</v>
          </cell>
          <cell r="H1967">
            <v>0</v>
          </cell>
          <cell r="I1967">
            <v>0</v>
          </cell>
        </row>
        <row r="1968">
          <cell r="D1968" t="str">
            <v>TRADER - AP-TOTAL OPEX, US$ DENOM, M$</v>
          </cell>
          <cell r="E1968">
            <v>0</v>
          </cell>
          <cell r="F1968">
            <v>0</v>
          </cell>
          <cell r="G1968">
            <v>0</v>
          </cell>
          <cell r="H1968">
            <v>0</v>
          </cell>
          <cell r="I1968">
            <v>0</v>
          </cell>
        </row>
        <row r="1969">
          <cell r="D1969" t="str">
            <v>TRADER - AP-CASH OPEX, FX-ADJ, M$</v>
          </cell>
          <cell r="E1969">
            <v>0</v>
          </cell>
          <cell r="F1969">
            <v>0</v>
          </cell>
          <cell r="G1969">
            <v>0</v>
          </cell>
          <cell r="H1969">
            <v>0</v>
          </cell>
          <cell r="I1969">
            <v>0</v>
          </cell>
        </row>
        <row r="1970">
          <cell r="D1970" t="str">
            <v>TRADER - AP-CASH OPEX, NOMINAL, M$</v>
          </cell>
          <cell r="E1970">
            <v>0</v>
          </cell>
          <cell r="F1970">
            <v>0</v>
          </cell>
          <cell r="G1970">
            <v>0</v>
          </cell>
          <cell r="H1970">
            <v>0</v>
          </cell>
          <cell r="I1970">
            <v>0</v>
          </cell>
        </row>
        <row r="1971">
          <cell r="D1971" t="str">
            <v>TRADER - AP-CASH OPEX, US$ DENOM, M$</v>
          </cell>
          <cell r="E1971">
            <v>0</v>
          </cell>
          <cell r="F1971">
            <v>0</v>
          </cell>
          <cell r="G1971">
            <v>0</v>
          </cell>
          <cell r="H1971">
            <v>0</v>
          </cell>
          <cell r="I1971">
            <v>0</v>
          </cell>
        </row>
        <row r="1972">
          <cell r="D1972" t="str">
            <v>TRADER - AP-OTHER EARNINGS EVENTS OPEX, US$ DENOM, M$</v>
          </cell>
          <cell r="E1972">
            <v>0</v>
          </cell>
          <cell r="F1972">
            <v>0</v>
          </cell>
          <cell r="G1972">
            <v>0</v>
          </cell>
          <cell r="H1972">
            <v>0</v>
          </cell>
          <cell r="I1972">
            <v>0</v>
          </cell>
        </row>
        <row r="1973">
          <cell r="D1973" t="str">
            <v>TRADER - AP-OTHER EARNINGS EVENTS OPEX, NOMINAL, M$</v>
          </cell>
          <cell r="E1973">
            <v>0</v>
          </cell>
          <cell r="F1973">
            <v>0</v>
          </cell>
          <cell r="G1973">
            <v>0</v>
          </cell>
          <cell r="H1973">
            <v>0</v>
          </cell>
          <cell r="I1973">
            <v>0</v>
          </cell>
        </row>
        <row r="1974">
          <cell r="D1974" t="str">
            <v>HQ - AP-SEGMENT EARNINGS, M$</v>
          </cell>
          <cell r="E1974">
            <v>0</v>
          </cell>
          <cell r="F1974">
            <v>0</v>
          </cell>
          <cell r="G1974">
            <v>0</v>
          </cell>
          <cell r="H1974">
            <v>0</v>
          </cell>
          <cell r="I1974">
            <v>0</v>
          </cell>
        </row>
        <row r="1975">
          <cell r="D1975" t="str">
            <v>HQ - AP-OPERATING EARNINGS, M$</v>
          </cell>
          <cell r="E1975">
            <v>0</v>
          </cell>
          <cell r="F1975">
            <v>0</v>
          </cell>
          <cell r="G1975">
            <v>0</v>
          </cell>
          <cell r="H1975">
            <v>0</v>
          </cell>
          <cell r="I1975">
            <v>0</v>
          </cell>
        </row>
        <row r="1976">
          <cell r="D1976" t="str">
            <v>HQ - AP-LIFO EARNINGS, M$</v>
          </cell>
          <cell r="E1976">
            <v>0</v>
          </cell>
          <cell r="F1976">
            <v>0</v>
          </cell>
          <cell r="G1976">
            <v>0</v>
          </cell>
          <cell r="H1976">
            <v>0</v>
          </cell>
          <cell r="I1976">
            <v>0</v>
          </cell>
        </row>
        <row r="1977">
          <cell r="D1977" t="str">
            <v>HQ - AP-OTHER EARNINGS EVENTS, M$</v>
          </cell>
          <cell r="E1977">
            <v>0</v>
          </cell>
          <cell r="F1977">
            <v>0</v>
          </cell>
          <cell r="G1977">
            <v>0</v>
          </cell>
          <cell r="H1977">
            <v>0</v>
          </cell>
          <cell r="I1977">
            <v>0</v>
          </cell>
        </row>
        <row r="1978">
          <cell r="D1978" t="str">
            <v>HQ - AP-SEGMENT EARNINGS ADJUSTMENTS, M$</v>
          </cell>
          <cell r="E1978">
            <v>0</v>
          </cell>
          <cell r="F1978">
            <v>0</v>
          </cell>
          <cell r="G1978">
            <v>0</v>
          </cell>
          <cell r="H1978">
            <v>0</v>
          </cell>
          <cell r="I1978">
            <v>0</v>
          </cell>
        </row>
        <row r="1979">
          <cell r="D1979" t="str">
            <v>HQ - AP-MINORITY SHARE EARNINGS, M$</v>
          </cell>
          <cell r="E1979">
            <v>0</v>
          </cell>
          <cell r="F1979">
            <v>0</v>
          </cell>
          <cell r="G1979">
            <v>0</v>
          </cell>
          <cell r="H1979">
            <v>0</v>
          </cell>
          <cell r="I1979">
            <v>0</v>
          </cell>
        </row>
        <row r="1980">
          <cell r="D1980" t="str">
            <v>HQ - AP-CAPITAL EMPLOYED - AVG, M$</v>
          </cell>
          <cell r="E1980">
            <v>0</v>
          </cell>
          <cell r="F1980">
            <v>0</v>
          </cell>
          <cell r="G1980">
            <v>0</v>
          </cell>
          <cell r="H1980">
            <v>0</v>
          </cell>
          <cell r="I1980">
            <v>0</v>
          </cell>
        </row>
        <row r="1981">
          <cell r="D1981" t="str">
            <v>HQ - AP-CAPITAL EMPLOYED - YE, M$</v>
          </cell>
          <cell r="E1981">
            <v>0</v>
          </cell>
          <cell r="F1981">
            <v>0</v>
          </cell>
          <cell r="G1981">
            <v>0</v>
          </cell>
          <cell r="H1981">
            <v>0</v>
          </cell>
          <cell r="I1981">
            <v>0</v>
          </cell>
        </row>
        <row r="1982">
          <cell r="D1982" t="str">
            <v>HQ - AP-CASH &amp; MARKETABLE SEC, M$</v>
          </cell>
          <cell r="E1982">
            <v>0</v>
          </cell>
          <cell r="F1982">
            <v>0</v>
          </cell>
          <cell r="G1982">
            <v>0</v>
          </cell>
          <cell r="H1982">
            <v>0</v>
          </cell>
          <cell r="I1982">
            <v>0</v>
          </cell>
        </row>
        <row r="1983">
          <cell r="D1983" t="str">
            <v>HQ - AP-DEPRECIATION, M$</v>
          </cell>
          <cell r="E1983">
            <v>0</v>
          </cell>
          <cell r="F1983">
            <v>0</v>
          </cell>
          <cell r="G1983">
            <v>0</v>
          </cell>
          <cell r="H1983">
            <v>0</v>
          </cell>
          <cell r="I1983">
            <v>0</v>
          </cell>
        </row>
        <row r="1984">
          <cell r="D1984" t="str">
            <v>HQ - AP-MEMO: EAFE CHANGE, CAP EMP, M$</v>
          </cell>
          <cell r="E1984">
            <v>0</v>
          </cell>
          <cell r="F1984">
            <v>0</v>
          </cell>
          <cell r="G1984">
            <v>0</v>
          </cell>
          <cell r="H1984">
            <v>0</v>
          </cell>
          <cell r="I1984">
            <v>0</v>
          </cell>
        </row>
        <row r="1985">
          <cell r="D1985" t="str">
            <v>HQ - AP-OPERATING WORKING CAPITAL, M$</v>
          </cell>
          <cell r="E1985">
            <v>0</v>
          </cell>
          <cell r="F1985">
            <v>0</v>
          </cell>
          <cell r="G1985">
            <v>0</v>
          </cell>
          <cell r="H1985">
            <v>0</v>
          </cell>
          <cell r="I1985">
            <v>0</v>
          </cell>
        </row>
        <row r="1986">
          <cell r="D1986" t="str">
            <v>HQ - AP-OTHER CAPITAL EMPLOYED, M$</v>
          </cell>
          <cell r="E1986">
            <v>0</v>
          </cell>
          <cell r="F1986">
            <v>0</v>
          </cell>
          <cell r="G1986">
            <v>0</v>
          </cell>
          <cell r="H1986">
            <v>0</v>
          </cell>
          <cell r="I1986">
            <v>0</v>
          </cell>
        </row>
        <row r="1987">
          <cell r="D1987" t="str">
            <v>HQ - AP-OTHER OPERATING WORKING CAPITAL, M$</v>
          </cell>
          <cell r="E1987">
            <v>0</v>
          </cell>
          <cell r="F1987">
            <v>0</v>
          </cell>
          <cell r="G1987">
            <v>0</v>
          </cell>
          <cell r="H1987">
            <v>0</v>
          </cell>
          <cell r="I1987">
            <v>0</v>
          </cell>
        </row>
        <row r="1988">
          <cell r="D1988" t="str">
            <v>HQ - AP-PROP, PLANT, &amp; EQUIP - NET AVG, M$</v>
          </cell>
          <cell r="E1988">
            <v>0</v>
          </cell>
          <cell r="F1988">
            <v>0</v>
          </cell>
          <cell r="G1988">
            <v>0</v>
          </cell>
          <cell r="H1988">
            <v>0</v>
          </cell>
          <cell r="I1988">
            <v>0</v>
          </cell>
        </row>
        <row r="1989">
          <cell r="D1989" t="str">
            <v>HQ - AP-PROP, PLANT, &amp; EQUIP - NET YE, M$</v>
          </cell>
          <cell r="E1989">
            <v>0</v>
          </cell>
          <cell r="F1989">
            <v>0</v>
          </cell>
          <cell r="G1989">
            <v>0</v>
          </cell>
          <cell r="H1989">
            <v>0</v>
          </cell>
          <cell r="I1989">
            <v>0</v>
          </cell>
        </row>
        <row r="1990">
          <cell r="D1990" t="str">
            <v>HQ - AP-MINORITY SHARE OF CAP EMP, M$</v>
          </cell>
          <cell r="E1990">
            <v>0</v>
          </cell>
          <cell r="F1990">
            <v>0</v>
          </cell>
          <cell r="G1990">
            <v>0</v>
          </cell>
          <cell r="H1990">
            <v>0</v>
          </cell>
          <cell r="I1990">
            <v>0</v>
          </cell>
        </row>
        <row r="1991">
          <cell r="D1991" t="str">
            <v>HQ - AP-TOTAL OPEX, NOMINAL, M$</v>
          </cell>
          <cell r="E1991">
            <v>0</v>
          </cell>
          <cell r="F1991">
            <v>0</v>
          </cell>
          <cell r="G1991">
            <v>0</v>
          </cell>
          <cell r="H1991">
            <v>0</v>
          </cell>
          <cell r="I1991">
            <v>0</v>
          </cell>
        </row>
        <row r="1992">
          <cell r="D1992" t="str">
            <v>HQ - AP-TOTAL OPEX, US$ DENOM, M$</v>
          </cell>
          <cell r="E1992">
            <v>0</v>
          </cell>
          <cell r="F1992">
            <v>0</v>
          </cell>
          <cell r="G1992">
            <v>0</v>
          </cell>
          <cell r="H1992">
            <v>0</v>
          </cell>
          <cell r="I1992">
            <v>0</v>
          </cell>
        </row>
        <row r="1993">
          <cell r="D1993" t="str">
            <v>HQ - AP-CASH OPEX, FX-ADJ, M$</v>
          </cell>
          <cell r="E1993">
            <v>0</v>
          </cell>
          <cell r="F1993">
            <v>0</v>
          </cell>
          <cell r="G1993">
            <v>0</v>
          </cell>
          <cell r="H1993">
            <v>0</v>
          </cell>
          <cell r="I1993">
            <v>0</v>
          </cell>
        </row>
        <row r="1994">
          <cell r="D1994" t="str">
            <v>HQ - AP-CASH OPEX, NOMINAL, M$</v>
          </cell>
          <cell r="E1994">
            <v>0</v>
          </cell>
          <cell r="F1994">
            <v>0</v>
          </cell>
          <cell r="G1994">
            <v>0</v>
          </cell>
          <cell r="H1994">
            <v>0</v>
          </cell>
          <cell r="I1994">
            <v>0</v>
          </cell>
        </row>
        <row r="1995">
          <cell r="D1995" t="str">
            <v>HQ - AP-CASH OPEX, US$ DENOM, M$</v>
          </cell>
          <cell r="E1995">
            <v>0</v>
          </cell>
          <cell r="F1995">
            <v>0</v>
          </cell>
          <cell r="G1995">
            <v>0</v>
          </cell>
          <cell r="H1995">
            <v>0</v>
          </cell>
          <cell r="I1995">
            <v>0</v>
          </cell>
        </row>
        <row r="1996">
          <cell r="D1996" t="str">
            <v>HQ - AP-OTHER EARNINGS EVENTS OPEX, US$ DENOM, M$</v>
          </cell>
          <cell r="E1996">
            <v>0</v>
          </cell>
          <cell r="F1996">
            <v>0</v>
          </cell>
          <cell r="G1996">
            <v>0</v>
          </cell>
          <cell r="H1996">
            <v>0</v>
          </cell>
          <cell r="I1996">
            <v>0</v>
          </cell>
        </row>
        <row r="1997">
          <cell r="D1997" t="str">
            <v>HQ - AP-OTHER EARNINGS EVENTS OPEX, NOMINAL, M$</v>
          </cell>
          <cell r="E1997">
            <v>0</v>
          </cell>
          <cell r="F1997">
            <v>0</v>
          </cell>
          <cell r="G1997">
            <v>0</v>
          </cell>
          <cell r="H1997">
            <v>0</v>
          </cell>
          <cell r="I1997">
            <v>0</v>
          </cell>
        </row>
        <row r="1998">
          <cell r="D1998" t="str">
            <v>ASIA-PACIFIC ADJ-SEGMENT EARNINGS, M$</v>
          </cell>
          <cell r="E1998">
            <v>0.40000959999999997</v>
          </cell>
          <cell r="F1998">
            <v>0</v>
          </cell>
          <cell r="G1998">
            <v>0</v>
          </cell>
          <cell r="H1998">
            <v>0</v>
          </cell>
          <cell r="I1998">
            <v>0</v>
          </cell>
        </row>
        <row r="1999">
          <cell r="D1999" t="str">
            <v>ASIA-PACIFIC ADJ-OPERATING EARNINGS, M$</v>
          </cell>
          <cell r="E1999">
            <v>1.4000096</v>
          </cell>
          <cell r="F1999">
            <v>0</v>
          </cell>
          <cell r="G1999">
            <v>0</v>
          </cell>
          <cell r="H1999">
            <v>0</v>
          </cell>
          <cell r="I1999">
            <v>0</v>
          </cell>
        </row>
        <row r="2000">
          <cell r="D2000" t="str">
            <v>ASIA-PACIFIC ADJ-LIFO EARNINGS, M$</v>
          </cell>
          <cell r="E2000">
            <v>0</v>
          </cell>
          <cell r="F2000">
            <v>0</v>
          </cell>
          <cell r="G2000">
            <v>0</v>
          </cell>
          <cell r="H2000">
            <v>0</v>
          </cell>
          <cell r="I2000">
            <v>0</v>
          </cell>
        </row>
        <row r="2001">
          <cell r="D2001" t="str">
            <v>ASIA-PACIFIC ADJ-OTHER EARNINGS EVENTS, M$</v>
          </cell>
          <cell r="E2001">
            <v>-1</v>
          </cell>
          <cell r="F2001">
            <v>0</v>
          </cell>
          <cell r="G2001">
            <v>0</v>
          </cell>
          <cell r="H2001">
            <v>0</v>
          </cell>
          <cell r="I2001">
            <v>0</v>
          </cell>
        </row>
        <row r="2002">
          <cell r="D2002" t="str">
            <v>ASIA-PACIFIC ADJ-SEGMENT EARNINGS ADJUSTMENTS, M$</v>
          </cell>
          <cell r="E2002">
            <v>0</v>
          </cell>
          <cell r="F2002">
            <v>0</v>
          </cell>
          <cell r="G2002">
            <v>0</v>
          </cell>
          <cell r="H2002">
            <v>0</v>
          </cell>
          <cell r="I2002">
            <v>0</v>
          </cell>
        </row>
        <row r="2003">
          <cell r="D2003" t="str">
            <v>ASIA-PACIFIC ADJ-MINORITY SHARE EARNINGS, M$</v>
          </cell>
          <cell r="E2003">
            <v>0</v>
          </cell>
          <cell r="F2003">
            <v>0</v>
          </cell>
          <cell r="G2003">
            <v>0</v>
          </cell>
          <cell r="H2003">
            <v>0</v>
          </cell>
          <cell r="I2003">
            <v>0</v>
          </cell>
        </row>
        <row r="2004">
          <cell r="D2004" t="str">
            <v>ASIA-PACIFIC ADJ-CAPITAL EMPLOYED - AVG, M$</v>
          </cell>
          <cell r="E2004">
            <v>0</v>
          </cell>
          <cell r="F2004">
            <v>0</v>
          </cell>
          <cell r="G2004">
            <v>0</v>
          </cell>
          <cell r="H2004">
            <v>0</v>
          </cell>
          <cell r="I2004">
            <v>0</v>
          </cell>
        </row>
        <row r="2005">
          <cell r="D2005" t="str">
            <v>ASIA-PACIFIC ADJ-CAPITAL EMPLOYED - YE, M$</v>
          </cell>
          <cell r="E2005">
            <v>0</v>
          </cell>
          <cell r="F2005">
            <v>0</v>
          </cell>
          <cell r="G2005">
            <v>0</v>
          </cell>
          <cell r="H2005">
            <v>0</v>
          </cell>
          <cell r="I2005">
            <v>0</v>
          </cell>
        </row>
        <row r="2006">
          <cell r="D2006" t="str">
            <v>ASIA-PACIFIC ADJ-CASH &amp; MARKETABLE SEC, M$</v>
          </cell>
          <cell r="E2006">
            <v>0</v>
          </cell>
          <cell r="F2006">
            <v>0</v>
          </cell>
          <cell r="G2006">
            <v>0</v>
          </cell>
          <cell r="H2006">
            <v>0</v>
          </cell>
          <cell r="I2006">
            <v>0</v>
          </cell>
        </row>
        <row r="2007">
          <cell r="D2007" t="str">
            <v>ASIA-PACIFIC ADJ-DEPRECIATION, M$</v>
          </cell>
          <cell r="E2007">
            <v>0</v>
          </cell>
          <cell r="F2007">
            <v>0</v>
          </cell>
          <cell r="G2007">
            <v>0</v>
          </cell>
          <cell r="H2007">
            <v>0</v>
          </cell>
          <cell r="I2007">
            <v>0</v>
          </cell>
        </row>
        <row r="2008">
          <cell r="D2008" t="str">
            <v>ASIA-PACIFIC ADJ-MEMO: EAFE CHANGE, CAP EMP, M$</v>
          </cell>
          <cell r="E2008">
            <v>0</v>
          </cell>
          <cell r="F2008">
            <v>0</v>
          </cell>
          <cell r="G2008">
            <v>0</v>
          </cell>
          <cell r="H2008">
            <v>0</v>
          </cell>
          <cell r="I2008">
            <v>0</v>
          </cell>
        </row>
        <row r="2009">
          <cell r="D2009" t="str">
            <v>ASIA-PACIFIC ADJ-OPERATING WORKING CAPITAL, M$</v>
          </cell>
          <cell r="E2009">
            <v>0</v>
          </cell>
          <cell r="F2009">
            <v>0</v>
          </cell>
          <cell r="G2009">
            <v>0</v>
          </cell>
          <cell r="H2009">
            <v>0</v>
          </cell>
          <cell r="I2009">
            <v>0</v>
          </cell>
        </row>
        <row r="2010">
          <cell r="D2010" t="str">
            <v>ASIA-PACIFIC ADJ-OTHER CAPITAL EMPLOYED, M$</v>
          </cell>
          <cell r="E2010">
            <v>0</v>
          </cell>
          <cell r="F2010">
            <v>0</v>
          </cell>
          <cell r="G2010">
            <v>0</v>
          </cell>
          <cell r="H2010">
            <v>0</v>
          </cell>
          <cell r="I2010">
            <v>0</v>
          </cell>
        </row>
        <row r="2011">
          <cell r="D2011" t="str">
            <v>ASIA-PACIFIC ADJ-OTHER OPERATING WORKING CAPITAL, M$</v>
          </cell>
          <cell r="E2011">
            <v>0</v>
          </cell>
          <cell r="F2011">
            <v>0</v>
          </cell>
          <cell r="G2011">
            <v>0</v>
          </cell>
          <cell r="H2011">
            <v>0</v>
          </cell>
          <cell r="I2011">
            <v>0</v>
          </cell>
        </row>
        <row r="2012">
          <cell r="D2012" t="str">
            <v>ASIA-PACIFIC ADJ-PROP, PLANT, &amp; EQUIP - NET AVG, M$</v>
          </cell>
          <cell r="E2012">
            <v>0</v>
          </cell>
          <cell r="F2012">
            <v>0</v>
          </cell>
          <cell r="G2012">
            <v>0</v>
          </cell>
          <cell r="H2012">
            <v>0</v>
          </cell>
          <cell r="I2012">
            <v>0</v>
          </cell>
        </row>
        <row r="2013">
          <cell r="D2013" t="str">
            <v>ASIA-PACIFIC ADJ-PROP, PLANT, &amp; EQUIP - NET YE, M$</v>
          </cell>
          <cell r="E2013">
            <v>0</v>
          </cell>
          <cell r="F2013">
            <v>0</v>
          </cell>
          <cell r="G2013">
            <v>0</v>
          </cell>
          <cell r="H2013">
            <v>0</v>
          </cell>
          <cell r="I2013">
            <v>0</v>
          </cell>
        </row>
        <row r="2014">
          <cell r="D2014" t="str">
            <v>ASIA-PACIFIC ADJ-MINORITY SHARE OF CAP EMP, M$</v>
          </cell>
          <cell r="E2014">
            <v>0</v>
          </cell>
          <cell r="F2014">
            <v>0</v>
          </cell>
          <cell r="G2014">
            <v>0</v>
          </cell>
          <cell r="H2014">
            <v>0</v>
          </cell>
          <cell r="I2014">
            <v>0</v>
          </cell>
        </row>
        <row r="2015">
          <cell r="D2015" t="str">
            <v>ASIA-PACIFIC ADJ-TOTAL OPEX, NOMINAL, M$</v>
          </cell>
          <cell r="E2015">
            <v>3.9999999999999998E-7</v>
          </cell>
          <cell r="F2015">
            <v>1.9999999999999999E-7</v>
          </cell>
          <cell r="G2015">
            <v>0</v>
          </cell>
          <cell r="H2015">
            <v>0</v>
          </cell>
          <cell r="I2015">
            <v>0</v>
          </cell>
        </row>
        <row r="2016">
          <cell r="D2016" t="str">
            <v>ASIA-PACIFIC ADJ-TOTAL OPEX, US$ DENOM, M$</v>
          </cell>
          <cell r="E2016">
            <v>0</v>
          </cell>
          <cell r="F2016">
            <v>0</v>
          </cell>
          <cell r="G2016">
            <v>0</v>
          </cell>
          <cell r="H2016">
            <v>0</v>
          </cell>
          <cell r="I2016">
            <v>0</v>
          </cell>
        </row>
        <row r="2017">
          <cell r="D2017" t="str">
            <v>ASIA-PACIFIC ADJ-CASH OPEX, FX-ADJ, M$</v>
          </cell>
          <cell r="E2017">
            <v>3.9999999999999998E-7</v>
          </cell>
          <cell r="F2017">
            <v>1.9999999999999999E-7</v>
          </cell>
          <cell r="G2017">
            <v>0</v>
          </cell>
          <cell r="H2017">
            <v>0</v>
          </cell>
          <cell r="I2017">
            <v>0</v>
          </cell>
        </row>
        <row r="2018">
          <cell r="D2018" t="str">
            <v>ASIA-PACIFIC ADJ-CASH OPEX, NOMINAL, M$</v>
          </cell>
          <cell r="E2018">
            <v>3.9999999999999998E-7</v>
          </cell>
          <cell r="F2018">
            <v>1.9999999999999999E-7</v>
          </cell>
          <cell r="G2018">
            <v>0</v>
          </cell>
          <cell r="H2018">
            <v>0</v>
          </cell>
          <cell r="I2018">
            <v>0</v>
          </cell>
        </row>
        <row r="2019">
          <cell r="D2019" t="str">
            <v>ASIA-PACIFIC ADJ-CASH OPEX, US$ DENOM, M$</v>
          </cell>
          <cell r="E2019">
            <v>0</v>
          </cell>
          <cell r="F2019">
            <v>0</v>
          </cell>
          <cell r="G2019">
            <v>0</v>
          </cell>
          <cell r="H2019">
            <v>0</v>
          </cell>
          <cell r="I2019">
            <v>0</v>
          </cell>
        </row>
        <row r="2020">
          <cell r="D2020" t="str">
            <v>ASIA-PACIFIC ADJ-OTHER EARNINGS EVENTS OPEX, US$ DENOM, M$</v>
          </cell>
          <cell r="E2020">
            <v>0</v>
          </cell>
          <cell r="F2020">
            <v>0</v>
          </cell>
          <cell r="G2020">
            <v>0</v>
          </cell>
          <cell r="H2020">
            <v>0</v>
          </cell>
          <cell r="I2020">
            <v>0</v>
          </cell>
        </row>
        <row r="2021">
          <cell r="D2021" t="str">
            <v>ASIA-PACIFIC ADJ-OTHER EARNINGS EVENTS OPEX, NOMINAL, M$</v>
          </cell>
          <cell r="E2021">
            <v>0</v>
          </cell>
          <cell r="F2021">
            <v>0</v>
          </cell>
          <cell r="G2021">
            <v>0</v>
          </cell>
          <cell r="H2021">
            <v>0</v>
          </cell>
          <cell r="I2021">
            <v>0</v>
          </cell>
        </row>
        <row r="2022">
          <cell r="D2022" t="str">
            <v>HQ-SEGMENT EARNINGS, M$</v>
          </cell>
          <cell r="E2022">
            <v>-0.53</v>
          </cell>
          <cell r="F2022">
            <v>0</v>
          </cell>
          <cell r="G2022">
            <v>-1.5</v>
          </cell>
          <cell r="H2022">
            <v>0</v>
          </cell>
          <cell r="I2022">
            <v>0</v>
          </cell>
        </row>
        <row r="2023">
          <cell r="D2023" t="str">
            <v>HQ-OPERATING EARNINGS, M$</v>
          </cell>
          <cell r="E2023">
            <v>-0.5</v>
          </cell>
          <cell r="F2023">
            <v>0</v>
          </cell>
          <cell r="G2023">
            <v>-1.5</v>
          </cell>
          <cell r="H2023">
            <v>0</v>
          </cell>
          <cell r="I2023">
            <v>0</v>
          </cell>
        </row>
        <row r="2024">
          <cell r="D2024" t="str">
            <v>HQ-LIFO EARNINGS, M$</v>
          </cell>
          <cell r="E2024">
            <v>0</v>
          </cell>
          <cell r="F2024">
            <v>0</v>
          </cell>
          <cell r="G2024">
            <v>0</v>
          </cell>
          <cell r="H2024">
            <v>0</v>
          </cell>
          <cell r="I2024">
            <v>0</v>
          </cell>
        </row>
        <row r="2025">
          <cell r="D2025" t="str">
            <v>HQ-OTHER EARNINGS EVENTS, M$</v>
          </cell>
          <cell r="E2025">
            <v>-0.03</v>
          </cell>
          <cell r="F2025">
            <v>0</v>
          </cell>
          <cell r="G2025">
            <v>0</v>
          </cell>
          <cell r="H2025">
            <v>0</v>
          </cell>
          <cell r="I2025">
            <v>0</v>
          </cell>
        </row>
        <row r="2026">
          <cell r="D2026" t="str">
            <v>HQ-SEGMENT EARNINGS ADJUSTMENTS, M$</v>
          </cell>
          <cell r="E2026">
            <v>0</v>
          </cell>
          <cell r="F2026">
            <v>0</v>
          </cell>
          <cell r="G2026">
            <v>0</v>
          </cell>
          <cell r="H2026">
            <v>0</v>
          </cell>
          <cell r="I2026">
            <v>0</v>
          </cell>
        </row>
        <row r="2027">
          <cell r="D2027" t="str">
            <v>HQ-MINORITY SHARE EARNINGS, M$</v>
          </cell>
          <cell r="E2027">
            <v>0</v>
          </cell>
          <cell r="F2027">
            <v>0</v>
          </cell>
          <cell r="G2027">
            <v>0</v>
          </cell>
          <cell r="H2027">
            <v>0</v>
          </cell>
          <cell r="I2027">
            <v>0</v>
          </cell>
        </row>
        <row r="2028">
          <cell r="D2028" t="str">
            <v>HQ-CAPITAL EMPLOYED - AVG, M$</v>
          </cell>
          <cell r="E2028">
            <v>33.958125000000003</v>
          </cell>
          <cell r="F2028">
            <v>1.4215</v>
          </cell>
          <cell r="G2028">
            <v>0.05</v>
          </cell>
          <cell r="H2028">
            <v>0.60299999999999998</v>
          </cell>
          <cell r="I2028">
            <v>1.206</v>
          </cell>
        </row>
        <row r="2029">
          <cell r="D2029" t="str">
            <v>HQ-CAPITAL EMPLOYED - YE, M$</v>
          </cell>
          <cell r="E2029">
            <v>35.6</v>
          </cell>
          <cell r="F2029">
            <v>0</v>
          </cell>
          <cell r="G2029">
            <v>0</v>
          </cell>
          <cell r="H2029">
            <v>0</v>
          </cell>
          <cell r="I2029">
            <v>0</v>
          </cell>
        </row>
        <row r="2030">
          <cell r="D2030" t="str">
            <v>HQ-CASH &amp; MARKETABLE SEC, M$</v>
          </cell>
          <cell r="E2030">
            <v>0</v>
          </cell>
          <cell r="F2030">
            <v>0</v>
          </cell>
          <cell r="G2030">
            <v>0</v>
          </cell>
          <cell r="H2030">
            <v>0</v>
          </cell>
          <cell r="I2030">
            <v>0</v>
          </cell>
        </row>
        <row r="2031">
          <cell r="D2031" t="str">
            <v>HQ-DEPRECIATION, M$</v>
          </cell>
          <cell r="E2031">
            <v>0</v>
          </cell>
          <cell r="F2031">
            <v>0</v>
          </cell>
          <cell r="G2031">
            <v>0</v>
          </cell>
          <cell r="H2031">
            <v>0</v>
          </cell>
          <cell r="I2031">
            <v>0</v>
          </cell>
        </row>
        <row r="2032">
          <cell r="D2032" t="str">
            <v>HQ-MEMO: EAFE CHANGE, CAP EMP, M$</v>
          </cell>
          <cell r="E2032">
            <v>0</v>
          </cell>
          <cell r="F2032">
            <v>0</v>
          </cell>
          <cell r="G2032">
            <v>0</v>
          </cell>
          <cell r="H2032">
            <v>0</v>
          </cell>
          <cell r="I2032">
            <v>0</v>
          </cell>
        </row>
        <row r="2033">
          <cell r="D2033" t="str">
            <v>HQ-OPERATING WORKING CAPITAL, M$</v>
          </cell>
          <cell r="E2033">
            <v>-10.8</v>
          </cell>
          <cell r="F2033">
            <v>0</v>
          </cell>
          <cell r="G2033">
            <v>0</v>
          </cell>
          <cell r="H2033">
            <v>0</v>
          </cell>
          <cell r="I2033">
            <v>0</v>
          </cell>
        </row>
        <row r="2034">
          <cell r="D2034" t="str">
            <v>HQ-OTHER CAPITAL EMPLOYED, M$</v>
          </cell>
          <cell r="E2034">
            <v>16.7</v>
          </cell>
          <cell r="F2034">
            <v>0</v>
          </cell>
          <cell r="G2034">
            <v>0</v>
          </cell>
          <cell r="H2034">
            <v>0</v>
          </cell>
          <cell r="I2034">
            <v>0</v>
          </cell>
        </row>
        <row r="2035">
          <cell r="D2035" t="str">
            <v>HQ-OTHER OPERATING WORKING CAPITAL, M$</v>
          </cell>
          <cell r="E2035">
            <v>-10.8</v>
          </cell>
          <cell r="F2035">
            <v>0</v>
          </cell>
          <cell r="G2035">
            <v>0</v>
          </cell>
          <cell r="H2035">
            <v>0</v>
          </cell>
          <cell r="I2035">
            <v>0</v>
          </cell>
        </row>
        <row r="2036">
          <cell r="D2036" t="str">
            <v>HQ-PROP, PLANT, &amp; EQUIP - NET AVG, M$</v>
          </cell>
          <cell r="E2036">
            <v>29.369790000000002</v>
          </cell>
          <cell r="F2036">
            <v>1.2715000000000001</v>
          </cell>
          <cell r="G2036">
            <v>0</v>
          </cell>
          <cell r="H2036">
            <v>0.503</v>
          </cell>
          <cell r="I2036">
            <v>1.056</v>
          </cell>
        </row>
        <row r="2037">
          <cell r="D2037" t="str">
            <v>HQ-PROP, PLANT, &amp; EQUIP - NET YE, M$</v>
          </cell>
          <cell r="E2037">
            <v>29.7</v>
          </cell>
          <cell r="F2037">
            <v>0</v>
          </cell>
          <cell r="G2037">
            <v>0</v>
          </cell>
          <cell r="H2037">
            <v>0</v>
          </cell>
          <cell r="I2037">
            <v>0</v>
          </cell>
        </row>
        <row r="2038">
          <cell r="D2038" t="str">
            <v>HQ-MINORITY SHARE OF CAP EMP, M$</v>
          </cell>
          <cell r="E2038">
            <v>0</v>
          </cell>
          <cell r="F2038">
            <v>0</v>
          </cell>
          <cell r="G2038">
            <v>0</v>
          </cell>
          <cell r="H2038">
            <v>0</v>
          </cell>
          <cell r="I2038">
            <v>0</v>
          </cell>
        </row>
        <row r="2039">
          <cell r="D2039" t="str">
            <v>HQ-TOTAL OPEX, NOMINAL, M$</v>
          </cell>
          <cell r="E2039">
            <v>-3.1</v>
          </cell>
          <cell r="F2039">
            <v>0</v>
          </cell>
          <cell r="G2039">
            <v>0</v>
          </cell>
          <cell r="H2039">
            <v>0</v>
          </cell>
          <cell r="I2039">
            <v>0</v>
          </cell>
        </row>
        <row r="2040">
          <cell r="D2040" t="str">
            <v>HQ-TOTAL OPEX, US$ DENOM, M$</v>
          </cell>
          <cell r="E2040">
            <v>0</v>
          </cell>
          <cell r="F2040">
            <v>0</v>
          </cell>
          <cell r="G2040">
            <v>0</v>
          </cell>
          <cell r="H2040">
            <v>0</v>
          </cell>
          <cell r="I2040">
            <v>0</v>
          </cell>
        </row>
        <row r="2041">
          <cell r="D2041" t="str">
            <v>HQ-CASH OPEX, FX-ADJ, M$</v>
          </cell>
          <cell r="E2041">
            <v>-3.1</v>
          </cell>
          <cell r="F2041">
            <v>0</v>
          </cell>
          <cell r="G2041">
            <v>0</v>
          </cell>
          <cell r="H2041">
            <v>0</v>
          </cell>
          <cell r="I2041">
            <v>0</v>
          </cell>
        </row>
        <row r="2042">
          <cell r="D2042" t="str">
            <v>HQ-CASH OPEX, NOMINAL, M$</v>
          </cell>
          <cell r="E2042">
            <v>-3.1</v>
          </cell>
          <cell r="F2042">
            <v>0</v>
          </cell>
          <cell r="G2042">
            <v>0</v>
          </cell>
          <cell r="H2042">
            <v>0</v>
          </cell>
          <cell r="I2042">
            <v>0</v>
          </cell>
        </row>
        <row r="2043">
          <cell r="D2043" t="str">
            <v>HQ-CASH OPEX, US$ DENOM, M$</v>
          </cell>
          <cell r="E2043">
            <v>0</v>
          </cell>
          <cell r="F2043">
            <v>0</v>
          </cell>
          <cell r="G2043">
            <v>0</v>
          </cell>
          <cell r="H2043">
            <v>0</v>
          </cell>
          <cell r="I2043">
            <v>0</v>
          </cell>
        </row>
        <row r="2044">
          <cell r="D2044" t="str">
            <v>HQ-OTHER EARNINGS EVENTS OPEX, US$ DENOM, M$</v>
          </cell>
          <cell r="E2044">
            <v>0</v>
          </cell>
          <cell r="F2044">
            <v>0</v>
          </cell>
          <cell r="G2044">
            <v>0</v>
          </cell>
          <cell r="H2044">
            <v>0</v>
          </cell>
          <cell r="I2044">
            <v>0</v>
          </cell>
        </row>
        <row r="2045">
          <cell r="D2045" t="str">
            <v>HQ-OTHER EARNINGS EVENTS OPEX, NOMINAL, M$</v>
          </cell>
          <cell r="E2045">
            <v>0</v>
          </cell>
          <cell r="F2045">
            <v>0</v>
          </cell>
          <cell r="G2045">
            <v>0</v>
          </cell>
          <cell r="H2045">
            <v>0</v>
          </cell>
          <cell r="I2045">
            <v>0</v>
          </cell>
        </row>
        <row r="2046">
          <cell r="D2046" t="str">
            <v>GLOBAL ADJ-SEGMENT EARNINGS, M$</v>
          </cell>
          <cell r="E2046">
            <v>0</v>
          </cell>
          <cell r="F2046">
            <v>0</v>
          </cell>
          <cell r="G2046">
            <v>0</v>
          </cell>
          <cell r="H2046">
            <v>0</v>
          </cell>
          <cell r="I2046">
            <v>0</v>
          </cell>
        </row>
        <row r="2047">
          <cell r="D2047" t="str">
            <v>GLOBAL ADJ-OPERATING EARNINGS, M$</v>
          </cell>
          <cell r="E2047">
            <v>0</v>
          </cell>
          <cell r="F2047">
            <v>0</v>
          </cell>
          <cell r="G2047">
            <v>0</v>
          </cell>
          <cell r="H2047">
            <v>0</v>
          </cell>
          <cell r="I2047">
            <v>0</v>
          </cell>
        </row>
        <row r="2048">
          <cell r="D2048" t="str">
            <v>GLOBAL ADJ-LIFO EARNINGS, M$</v>
          </cell>
          <cell r="E2048">
            <v>0</v>
          </cell>
          <cell r="F2048">
            <v>0</v>
          </cell>
          <cell r="G2048">
            <v>0</v>
          </cell>
          <cell r="H2048">
            <v>0</v>
          </cell>
          <cell r="I2048">
            <v>0</v>
          </cell>
        </row>
        <row r="2049">
          <cell r="D2049" t="str">
            <v>GLOBAL ADJ-OTHER EARNINGS EVENTS, M$</v>
          </cell>
          <cell r="E2049">
            <v>0</v>
          </cell>
          <cell r="F2049">
            <v>0</v>
          </cell>
          <cell r="G2049">
            <v>0</v>
          </cell>
          <cell r="H2049">
            <v>0</v>
          </cell>
          <cell r="I2049">
            <v>0</v>
          </cell>
        </row>
        <row r="2050">
          <cell r="D2050" t="str">
            <v>GLOBAL ADJ-SEGMENT EARNINGS ADJUSTMENTS, M$</v>
          </cell>
          <cell r="E2050">
            <v>0</v>
          </cell>
          <cell r="F2050">
            <v>0</v>
          </cell>
          <cell r="G2050">
            <v>0</v>
          </cell>
          <cell r="H2050">
            <v>0</v>
          </cell>
          <cell r="I2050">
            <v>0</v>
          </cell>
        </row>
        <row r="2051">
          <cell r="D2051" t="str">
            <v>GLOBAL ADJ-MINORITY SHARE EARNINGS, M$</v>
          </cell>
          <cell r="E2051">
            <v>0</v>
          </cell>
          <cell r="F2051">
            <v>0</v>
          </cell>
          <cell r="G2051">
            <v>0</v>
          </cell>
          <cell r="H2051">
            <v>0</v>
          </cell>
          <cell r="I2051">
            <v>0</v>
          </cell>
        </row>
        <row r="2052">
          <cell r="D2052" t="str">
            <v>GLOBAL ADJ-CAPITAL EMPLOYED - AVG, M$</v>
          </cell>
          <cell r="E2052">
            <v>-0.05</v>
          </cell>
          <cell r="F2052">
            <v>0</v>
          </cell>
          <cell r="G2052">
            <v>1.1000000000000001</v>
          </cell>
          <cell r="H2052">
            <v>1.1000000000000001</v>
          </cell>
          <cell r="I2052">
            <v>0</v>
          </cell>
        </row>
        <row r="2053">
          <cell r="D2053" t="str">
            <v>GLOBAL ADJ-CAPITAL EMPLOYED - YE, M$</v>
          </cell>
          <cell r="E2053">
            <v>-0.1</v>
          </cell>
          <cell r="F2053">
            <v>0</v>
          </cell>
          <cell r="G2053">
            <v>2.2000000000000002</v>
          </cell>
          <cell r="H2053">
            <v>2.2000000000000002</v>
          </cell>
          <cell r="I2053">
            <v>0</v>
          </cell>
        </row>
        <row r="2054">
          <cell r="D2054" t="str">
            <v>GLOBAL ADJ-CASH &amp; MARKETABLE SEC, M$</v>
          </cell>
          <cell r="E2054">
            <v>0</v>
          </cell>
          <cell r="F2054">
            <v>0</v>
          </cell>
          <cell r="G2054">
            <v>0</v>
          </cell>
          <cell r="H2054">
            <v>0</v>
          </cell>
          <cell r="I2054">
            <v>0</v>
          </cell>
        </row>
        <row r="2055">
          <cell r="D2055" t="str">
            <v>GLOBAL ADJ-DEPRECIATION, M$</v>
          </cell>
          <cell r="E2055">
            <v>0</v>
          </cell>
          <cell r="F2055">
            <v>0</v>
          </cell>
          <cell r="G2055">
            <v>0</v>
          </cell>
          <cell r="H2055">
            <v>0</v>
          </cell>
          <cell r="I2055">
            <v>0</v>
          </cell>
        </row>
        <row r="2056">
          <cell r="D2056" t="str">
            <v>GLOBAL ADJ-MEMO: EAFE CHANGE, CAP EMP, M$</v>
          </cell>
          <cell r="E2056">
            <v>0</v>
          </cell>
          <cell r="F2056">
            <v>0</v>
          </cell>
          <cell r="G2056">
            <v>0</v>
          </cell>
          <cell r="H2056">
            <v>0</v>
          </cell>
          <cell r="I2056">
            <v>0</v>
          </cell>
        </row>
        <row r="2057">
          <cell r="D2057" t="str">
            <v>GLOBAL ADJ-OPERATING WORKING CAPITAL, M$</v>
          </cell>
          <cell r="E2057">
            <v>-0.1</v>
          </cell>
          <cell r="F2057">
            <v>0</v>
          </cell>
          <cell r="G2057">
            <v>2.2000000000000002</v>
          </cell>
          <cell r="H2057">
            <v>2.2000000000000002</v>
          </cell>
          <cell r="I2057">
            <v>0</v>
          </cell>
        </row>
        <row r="2058">
          <cell r="D2058" t="str">
            <v>GLOBAL ADJ-OTHER CAPITAL EMPLOYED, M$</v>
          </cell>
          <cell r="E2058">
            <v>0</v>
          </cell>
          <cell r="F2058">
            <v>0</v>
          </cell>
          <cell r="G2058">
            <v>0</v>
          </cell>
          <cell r="H2058">
            <v>0</v>
          </cell>
          <cell r="I2058">
            <v>0</v>
          </cell>
        </row>
        <row r="2059">
          <cell r="D2059" t="str">
            <v>GLOBAL ADJ-OTHER OPERATING WORKING CAPITAL, M$</v>
          </cell>
          <cell r="E2059">
            <v>-0.1</v>
          </cell>
          <cell r="F2059">
            <v>0</v>
          </cell>
          <cell r="G2059">
            <v>0.6</v>
          </cell>
          <cell r="H2059">
            <v>0.6</v>
          </cell>
          <cell r="I2059">
            <v>0</v>
          </cell>
        </row>
        <row r="2060">
          <cell r="D2060" t="str">
            <v>GLOBAL ADJ-PROP, PLANT, &amp; EQUIP - NET AVG, M$</v>
          </cell>
          <cell r="E2060">
            <v>0</v>
          </cell>
          <cell r="F2060">
            <v>0</v>
          </cell>
          <cell r="G2060">
            <v>0</v>
          </cell>
          <cell r="H2060">
            <v>0</v>
          </cell>
          <cell r="I2060">
            <v>0</v>
          </cell>
        </row>
        <row r="2061">
          <cell r="D2061" t="str">
            <v>GLOBAL ADJ-PROP, PLANT, &amp; EQUIP - NET YE, M$</v>
          </cell>
          <cell r="E2061">
            <v>0</v>
          </cell>
          <cell r="F2061">
            <v>0</v>
          </cell>
          <cell r="G2061">
            <v>0</v>
          </cell>
          <cell r="H2061">
            <v>0</v>
          </cell>
          <cell r="I2061">
            <v>0</v>
          </cell>
        </row>
        <row r="2062">
          <cell r="D2062" t="str">
            <v>GLOBAL ADJ-MINORITY SHARE OF CAP EMP, M$</v>
          </cell>
          <cell r="E2062">
            <v>0</v>
          </cell>
          <cell r="F2062">
            <v>0</v>
          </cell>
          <cell r="G2062">
            <v>0</v>
          </cell>
          <cell r="H2062">
            <v>0</v>
          </cell>
          <cell r="I2062">
            <v>0</v>
          </cell>
        </row>
        <row r="2063">
          <cell r="D2063" t="str">
            <v>GLOBAL ADJ-TOTAL OPEX, NOMINAL, M$</v>
          </cell>
          <cell r="E2063">
            <v>0</v>
          </cell>
          <cell r="F2063">
            <v>0</v>
          </cell>
          <cell r="G2063">
            <v>0</v>
          </cell>
          <cell r="H2063">
            <v>0</v>
          </cell>
          <cell r="I2063">
            <v>0</v>
          </cell>
        </row>
        <row r="2064">
          <cell r="D2064" t="str">
            <v>GLOBAL ADJ-TOTAL OPEX, US$ DENOM, M$</v>
          </cell>
          <cell r="E2064">
            <v>0</v>
          </cell>
          <cell r="F2064">
            <v>0</v>
          </cell>
          <cell r="G2064">
            <v>0</v>
          </cell>
          <cell r="H2064">
            <v>0</v>
          </cell>
          <cell r="I2064">
            <v>0</v>
          </cell>
        </row>
        <row r="2065">
          <cell r="D2065" t="str">
            <v>GLOBAL ADJ-CASH OPEX, FX-ADJ, M$</v>
          </cell>
          <cell r="E2065">
            <v>0</v>
          </cell>
          <cell r="F2065">
            <v>0</v>
          </cell>
          <cell r="G2065">
            <v>0</v>
          </cell>
          <cell r="H2065">
            <v>0</v>
          </cell>
          <cell r="I2065">
            <v>0</v>
          </cell>
        </row>
        <row r="2066">
          <cell r="D2066" t="str">
            <v>GLOBAL ADJ-CASH OPEX, NOMINAL, M$</v>
          </cell>
          <cell r="E2066">
            <v>0</v>
          </cell>
          <cell r="F2066">
            <v>0</v>
          </cell>
          <cell r="G2066">
            <v>0</v>
          </cell>
          <cell r="H2066">
            <v>0</v>
          </cell>
          <cell r="I2066">
            <v>0</v>
          </cell>
        </row>
        <row r="2067">
          <cell r="D2067" t="str">
            <v>GLOBAL ADJ-CASH OPEX, US$ DENOM, M$</v>
          </cell>
          <cell r="E2067">
            <v>0</v>
          </cell>
          <cell r="F2067">
            <v>0</v>
          </cell>
          <cell r="G2067">
            <v>0</v>
          </cell>
          <cell r="H2067">
            <v>0</v>
          </cell>
          <cell r="I2067">
            <v>0</v>
          </cell>
        </row>
        <row r="2068">
          <cell r="D2068" t="str">
            <v>GLOBAL ADJ-OTHER EARNINGS EVENTS OPEX, US$ DENOM, M$</v>
          </cell>
          <cell r="E2068">
            <v>0</v>
          </cell>
          <cell r="F2068">
            <v>0</v>
          </cell>
          <cell r="G2068">
            <v>0</v>
          </cell>
          <cell r="H2068">
            <v>0</v>
          </cell>
          <cell r="I2068">
            <v>0</v>
          </cell>
        </row>
        <row r="2069">
          <cell r="D2069" t="str">
            <v>GLOBAL ADJ-OTHER EARNINGS EVENTS OPEX, NOMINAL, M$</v>
          </cell>
          <cell r="E2069">
            <v>0</v>
          </cell>
          <cell r="F2069">
            <v>0</v>
          </cell>
          <cell r="G2069">
            <v>0</v>
          </cell>
          <cell r="H2069">
            <v>0</v>
          </cell>
          <cell r="I2069">
            <v>0</v>
          </cell>
        </row>
      </sheetData>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am Contribution"/>
      <sheetName val="Summary"/>
      <sheetName val="March 2010"/>
      <sheetName val="YTD"/>
      <sheetName val="DATA-Month"/>
      <sheetName val="ST"/>
      <sheetName val="Concern Performance"/>
      <sheetName val="Concern Performer's - History"/>
      <sheetName val="Sheet1"/>
      <sheetName val="Sheet2"/>
    </sheetNames>
    <sheetDataSet>
      <sheetData sheetId="0"/>
      <sheetData sheetId="1"/>
      <sheetData sheetId="2"/>
      <sheetData sheetId="3"/>
      <sheetData sheetId="4"/>
      <sheetData sheetId="5">
        <row r="1">
          <cell r="A1" t="str">
            <v>Name</v>
          </cell>
          <cell r="B1" t="str">
            <v>Sum of GP</v>
          </cell>
          <cell r="C1" t="str">
            <v>Sum of ST</v>
          </cell>
          <cell r="D1" t="str">
            <v>Desig</v>
          </cell>
          <cell r="E1" t="str">
            <v>Monthly Pef</v>
          </cell>
          <cell r="F1" t="str">
            <v>Monthly Budget</v>
          </cell>
          <cell r="G1" t="str">
            <v>New ST</v>
          </cell>
        </row>
        <row r="2">
          <cell r="A2" t="str">
            <v>CHAMILA</v>
          </cell>
          <cell r="B2">
            <v>6295344</v>
          </cell>
          <cell r="C2">
            <v>5400000</v>
          </cell>
          <cell r="D2" t="str">
            <v>ASSISTANT MANAGER</v>
          </cell>
          <cell r="E2">
            <v>524612</v>
          </cell>
          <cell r="F2">
            <v>450000</v>
          </cell>
          <cell r="G2">
            <v>500000</v>
          </cell>
        </row>
        <row r="3">
          <cell r="A3" t="str">
            <v>FIONA</v>
          </cell>
          <cell r="B3">
            <v>5000536.59</v>
          </cell>
          <cell r="C3">
            <v>6000000</v>
          </cell>
          <cell r="D3" t="str">
            <v>ASSISTANT MANAGER</v>
          </cell>
          <cell r="E3">
            <v>416711.38250000001</v>
          </cell>
          <cell r="F3">
            <v>500000</v>
          </cell>
          <cell r="G3">
            <v>500000</v>
          </cell>
        </row>
        <row r="4">
          <cell r="A4" t="str">
            <v>SADANA</v>
          </cell>
          <cell r="B4">
            <v>8171562.2199999988</v>
          </cell>
          <cell r="C4">
            <v>6000000</v>
          </cell>
          <cell r="D4" t="str">
            <v>ASSISTANT MANAGER</v>
          </cell>
          <cell r="E4">
            <v>680963.5183333332</v>
          </cell>
          <cell r="F4">
            <v>500000</v>
          </cell>
          <cell r="G4">
            <v>500000</v>
          </cell>
        </row>
        <row r="5">
          <cell r="A5" t="str">
            <v>DAISY</v>
          </cell>
          <cell r="B5">
            <v>1131132.33</v>
          </cell>
          <cell r="C5">
            <v>1800000</v>
          </cell>
          <cell r="D5" t="str">
            <v>JUNIOR EXECUTIVE</v>
          </cell>
          <cell r="E5">
            <v>94261.027500000011</v>
          </cell>
          <cell r="F5">
            <v>175000</v>
          </cell>
          <cell r="G5">
            <v>200000</v>
          </cell>
        </row>
        <row r="6">
          <cell r="A6" t="str">
            <v>GOWRI</v>
          </cell>
          <cell r="B6">
            <v>1185100.8799999999</v>
          </cell>
          <cell r="C6">
            <v>1200000</v>
          </cell>
          <cell r="D6" t="str">
            <v>JUNIOR EXECUTIVE</v>
          </cell>
          <cell r="E6">
            <v>98758.406666666662</v>
          </cell>
          <cell r="F6">
            <v>100000</v>
          </cell>
          <cell r="G6">
            <v>100000</v>
          </cell>
        </row>
        <row r="7">
          <cell r="A7" t="str">
            <v>LAKSHANI</v>
          </cell>
          <cell r="B7">
            <v>3616368.82</v>
          </cell>
          <cell r="C7">
            <v>2100000</v>
          </cell>
          <cell r="D7" t="str">
            <v>JUNIOR EXECUTIVE</v>
          </cell>
          <cell r="E7">
            <v>301364.0683333333</v>
          </cell>
          <cell r="F7">
            <v>175000</v>
          </cell>
          <cell r="G7">
            <v>200000</v>
          </cell>
        </row>
        <row r="8">
          <cell r="A8" t="str">
            <v>MARYAN</v>
          </cell>
          <cell r="B8">
            <v>3039174.83</v>
          </cell>
          <cell r="C8">
            <v>2100000</v>
          </cell>
          <cell r="D8" t="str">
            <v>JUNIOR EXECUTIVE</v>
          </cell>
          <cell r="E8">
            <v>253264.56916666668</v>
          </cell>
          <cell r="F8">
            <v>175000</v>
          </cell>
          <cell r="G8">
            <v>200000</v>
          </cell>
        </row>
        <row r="9">
          <cell r="A9" t="str">
            <v>SACHINI</v>
          </cell>
          <cell r="B9">
            <v>1783289.41</v>
          </cell>
          <cell r="C9">
            <v>2100000</v>
          </cell>
          <cell r="D9" t="str">
            <v>JUNIOR EXECUTIVE</v>
          </cell>
          <cell r="E9">
            <v>148607.45083333334</v>
          </cell>
          <cell r="F9">
            <v>175000</v>
          </cell>
          <cell r="G9">
            <v>200000</v>
          </cell>
        </row>
        <row r="10">
          <cell r="A10" t="str">
            <v>SAMARA</v>
          </cell>
          <cell r="B10">
            <v>3251038.9299999997</v>
          </cell>
          <cell r="C10">
            <v>2100000</v>
          </cell>
          <cell r="D10" t="str">
            <v>JUNIOR EXECUTIVE</v>
          </cell>
          <cell r="E10">
            <v>270919.91083333333</v>
          </cell>
          <cell r="F10">
            <v>175000</v>
          </cell>
          <cell r="G10">
            <v>200000</v>
          </cell>
        </row>
        <row r="11">
          <cell r="A11" t="str">
            <v>YOHAN</v>
          </cell>
          <cell r="B11">
            <v>1062895.76</v>
          </cell>
          <cell r="C11">
            <v>1200000</v>
          </cell>
          <cell r="D11" t="str">
            <v>JUNIOR EXECUTIVE</v>
          </cell>
          <cell r="E11">
            <v>88574.646666666667</v>
          </cell>
          <cell r="F11">
            <v>100000</v>
          </cell>
          <cell r="G11">
            <v>100000</v>
          </cell>
        </row>
        <row r="12">
          <cell r="A12" t="str">
            <v>AMANDA</v>
          </cell>
          <cell r="B12">
            <v>4297775.0199999996</v>
          </cell>
          <cell r="C12">
            <v>3600000</v>
          </cell>
          <cell r="D12" t="str">
            <v>SENIOR EXECUTIVE</v>
          </cell>
          <cell r="E12">
            <v>358147.91833333328</v>
          </cell>
          <cell r="F12">
            <v>300000</v>
          </cell>
          <cell r="G12">
            <v>325000</v>
          </cell>
        </row>
        <row r="13">
          <cell r="A13" t="str">
            <v>CLIFTON</v>
          </cell>
          <cell r="B13">
            <v>2423463.98</v>
          </cell>
          <cell r="C13">
            <v>3600000</v>
          </cell>
          <cell r="D13" t="str">
            <v>SENIOR EXECUTIVE</v>
          </cell>
          <cell r="E13">
            <v>201955.33166666667</v>
          </cell>
          <cell r="F13">
            <v>300000</v>
          </cell>
          <cell r="G13">
            <v>325000</v>
          </cell>
        </row>
        <row r="14">
          <cell r="A14" t="str">
            <v>DEEHAN</v>
          </cell>
          <cell r="B14">
            <v>3105142.04</v>
          </cell>
          <cell r="C14">
            <v>3600000</v>
          </cell>
          <cell r="D14" t="str">
            <v>SENIOR EXECUTIVE</v>
          </cell>
          <cell r="E14">
            <v>258761.83666666667</v>
          </cell>
          <cell r="F14">
            <v>300000</v>
          </cell>
          <cell r="G14">
            <v>325000</v>
          </cell>
        </row>
        <row r="15">
          <cell r="A15" t="str">
            <v>SHERIN</v>
          </cell>
          <cell r="B15">
            <v>2745316.55</v>
          </cell>
          <cell r="C15">
            <v>3600000</v>
          </cell>
          <cell r="D15" t="str">
            <v>SENIOR EXECUTIVE</v>
          </cell>
          <cell r="E15">
            <v>228776.37916666665</v>
          </cell>
          <cell r="F15">
            <v>300000</v>
          </cell>
          <cell r="G15">
            <v>325000</v>
          </cell>
        </row>
        <row r="16">
          <cell r="A16" t="str">
            <v>SUJITH</v>
          </cell>
          <cell r="B16">
            <v>592015.35999999999</v>
          </cell>
          <cell r="C16">
            <v>600000</v>
          </cell>
          <cell r="D16" t="str">
            <v>SENIOR EXECUTIVE</v>
          </cell>
          <cell r="E16">
            <v>49334.613333333335</v>
          </cell>
          <cell r="F16">
            <v>50000</v>
          </cell>
          <cell r="G16">
            <v>50000</v>
          </cell>
        </row>
        <row r="17">
          <cell r="A17" t="str">
            <v>CARMEN</v>
          </cell>
          <cell r="B17">
            <v>4556749.8</v>
          </cell>
          <cell r="C17">
            <v>3000000</v>
          </cell>
          <cell r="D17" t="str">
            <v>SENIOR TOUR EXECUTIVE</v>
          </cell>
          <cell r="E17">
            <v>379729.14999999997</v>
          </cell>
          <cell r="F17">
            <v>250000</v>
          </cell>
          <cell r="G17">
            <v>325000</v>
          </cell>
        </row>
        <row r="18">
          <cell r="A18" t="str">
            <v>PASANGI</v>
          </cell>
          <cell r="B18">
            <v>3269407</v>
          </cell>
          <cell r="C18">
            <v>3000000</v>
          </cell>
          <cell r="D18" t="str">
            <v>SENIOR TOUR EXECUTIVE</v>
          </cell>
          <cell r="E18">
            <v>272450.58333333331</v>
          </cell>
          <cell r="F18">
            <v>250000</v>
          </cell>
          <cell r="G18">
            <v>325000</v>
          </cell>
        </row>
        <row r="19">
          <cell r="A19" t="str">
            <v>DILUSHINI</v>
          </cell>
          <cell r="B19">
            <v>5750304.1699999999</v>
          </cell>
          <cell r="C19">
            <v>4800000</v>
          </cell>
          <cell r="D19" t="str">
            <v>ASSISTANT MANAGER</v>
          </cell>
          <cell r="E19">
            <v>479192.01416666666</v>
          </cell>
          <cell r="F19">
            <v>400000</v>
          </cell>
          <cell r="G19">
            <v>500000</v>
          </cell>
        </row>
        <row r="20">
          <cell r="A20" t="str">
            <v>GITHENDRA</v>
          </cell>
          <cell r="B20">
            <v>4009504.9599999995</v>
          </cell>
          <cell r="C20">
            <v>4800000</v>
          </cell>
          <cell r="D20" t="str">
            <v>SUPERVISOR</v>
          </cell>
          <cell r="E20">
            <v>334125.41333333327</v>
          </cell>
          <cell r="F20">
            <v>400000</v>
          </cell>
          <cell r="G20">
            <v>400000</v>
          </cell>
        </row>
        <row r="21">
          <cell r="A21" t="str">
            <v>INDIKA</v>
          </cell>
          <cell r="B21">
            <v>2174670.0499999998</v>
          </cell>
          <cell r="C21">
            <v>4800000</v>
          </cell>
          <cell r="D21" t="str">
            <v>SUPERVISOR</v>
          </cell>
          <cell r="E21">
            <v>181222.50416666665</v>
          </cell>
          <cell r="F21">
            <v>400000</v>
          </cell>
          <cell r="G21">
            <v>400000</v>
          </cell>
        </row>
        <row r="22">
          <cell r="A22" t="str">
            <v>PRIYANGA</v>
          </cell>
          <cell r="B22">
            <v>1750227.6099999999</v>
          </cell>
          <cell r="C22">
            <v>1200000</v>
          </cell>
          <cell r="D22" t="str">
            <v>SUPERVISOR</v>
          </cell>
          <cell r="E22">
            <v>145852.30083333331</v>
          </cell>
          <cell r="F22">
            <v>100000</v>
          </cell>
          <cell r="G22">
            <v>100000</v>
          </cell>
        </row>
        <row r="23">
          <cell r="A23" t="str">
            <v>DILRUKSHI</v>
          </cell>
          <cell r="B23">
            <v>784401.46</v>
          </cell>
          <cell r="C23">
            <v>600000</v>
          </cell>
          <cell r="D23" t="str">
            <v>TRAINEE</v>
          </cell>
          <cell r="E23">
            <v>65366.78833333333</v>
          </cell>
          <cell r="F23">
            <v>50000</v>
          </cell>
          <cell r="G23">
            <v>75000</v>
          </cell>
        </row>
        <row r="24">
          <cell r="A24" t="str">
            <v>MYTHILY</v>
          </cell>
          <cell r="B24">
            <v>580332</v>
          </cell>
          <cell r="C24">
            <v>600000</v>
          </cell>
          <cell r="D24" t="str">
            <v>TRAINEE</v>
          </cell>
          <cell r="E24">
            <v>48361</v>
          </cell>
          <cell r="F24">
            <v>50000</v>
          </cell>
          <cell r="G24">
            <v>75000</v>
          </cell>
        </row>
        <row r="25">
          <cell r="A25" t="str">
            <v>ANJALI</v>
          </cell>
          <cell r="B25">
            <v>1560514.03</v>
          </cell>
          <cell r="C25">
            <v>1200000</v>
          </cell>
          <cell r="D25" t="str">
            <v>TRAVEL ASSISTANT</v>
          </cell>
          <cell r="E25">
            <v>130042.83583333333</v>
          </cell>
          <cell r="F25">
            <v>100000</v>
          </cell>
          <cell r="G25">
            <v>125000</v>
          </cell>
        </row>
        <row r="26">
          <cell r="A26" t="str">
            <v>KANESHI</v>
          </cell>
          <cell r="B26">
            <v>687800.8</v>
          </cell>
          <cell r="C26">
            <v>900000</v>
          </cell>
          <cell r="D26" t="str">
            <v>TRAVEL ASSISTANT</v>
          </cell>
          <cell r="E26">
            <v>57316.733333333337</v>
          </cell>
          <cell r="F26">
            <v>100000</v>
          </cell>
          <cell r="G26">
            <v>100000</v>
          </cell>
        </row>
        <row r="27">
          <cell r="A27" t="str">
            <v>NISHADHYA</v>
          </cell>
          <cell r="B27">
            <v>877103.8899999999</v>
          </cell>
          <cell r="C27">
            <v>600000</v>
          </cell>
          <cell r="D27" t="str">
            <v>TRAVEL ASSISTANT</v>
          </cell>
          <cell r="E27">
            <v>73091.99083333333</v>
          </cell>
          <cell r="F27">
            <v>100000</v>
          </cell>
          <cell r="G27">
            <v>125000</v>
          </cell>
        </row>
        <row r="28">
          <cell r="A28" t="str">
            <v>SUJEEWA</v>
          </cell>
          <cell r="B28">
            <v>1221646.3400000001</v>
          </cell>
          <cell r="C28">
            <v>600000</v>
          </cell>
          <cell r="D28" t="str">
            <v>TRAVEL ASSISTANT</v>
          </cell>
          <cell r="E28">
            <v>101803.86166666668</v>
          </cell>
          <cell r="F28">
            <v>50000</v>
          </cell>
          <cell r="G28">
            <v>75000</v>
          </cell>
        </row>
        <row r="29">
          <cell r="A29" t="str">
            <v>BUDDIKKA</v>
          </cell>
          <cell r="B29">
            <v>1111887.01</v>
          </cell>
          <cell r="C29">
            <v>1200000</v>
          </cell>
          <cell r="D29" t="str">
            <v>TRAVEL EXECUTIVE</v>
          </cell>
          <cell r="E29">
            <v>92657.250833333339</v>
          </cell>
          <cell r="F29">
            <v>100000</v>
          </cell>
          <cell r="G29">
            <v>100000</v>
          </cell>
        </row>
        <row r="30">
          <cell r="A30" t="str">
            <v>RAISHMI</v>
          </cell>
          <cell r="B30">
            <v>3222820.59</v>
          </cell>
          <cell r="C30">
            <v>3000000</v>
          </cell>
          <cell r="D30" t="str">
            <v>TRAVEL EXECUTIVE</v>
          </cell>
          <cell r="E30">
            <v>268568.38250000001</v>
          </cell>
          <cell r="F30">
            <v>250000</v>
          </cell>
          <cell r="G30">
            <v>275000</v>
          </cell>
        </row>
        <row r="31">
          <cell r="A31" t="str">
            <v>RENUKA</v>
          </cell>
          <cell r="B31">
            <v>3981689.69</v>
          </cell>
          <cell r="C31">
            <v>3000000</v>
          </cell>
          <cell r="D31" t="str">
            <v>TRAVEL EXECUTIVE</v>
          </cell>
          <cell r="E31">
            <v>331807.47416666668</v>
          </cell>
          <cell r="F31">
            <v>250000</v>
          </cell>
          <cell r="G31">
            <v>275000</v>
          </cell>
        </row>
        <row r="32">
          <cell r="A32" t="str">
            <v>RIZLA</v>
          </cell>
          <cell r="B32">
            <v>3356740.27</v>
          </cell>
          <cell r="C32">
            <v>3000000</v>
          </cell>
          <cell r="D32" t="str">
            <v>TRAVEL EXECUTIVE</v>
          </cell>
          <cell r="E32">
            <v>279728.35583333333</v>
          </cell>
          <cell r="F32">
            <v>250000</v>
          </cell>
          <cell r="G32">
            <v>275000</v>
          </cell>
        </row>
        <row r="33">
          <cell r="A33" t="str">
            <v>SENAKA</v>
          </cell>
          <cell r="B33">
            <v>1488723.05</v>
          </cell>
          <cell r="C33">
            <v>3000000</v>
          </cell>
          <cell r="D33" t="str">
            <v>TRAVEL EXECUTIVE</v>
          </cell>
          <cell r="E33">
            <v>124060.25416666667</v>
          </cell>
          <cell r="F33">
            <v>250000</v>
          </cell>
          <cell r="G33">
            <v>275000</v>
          </cell>
        </row>
        <row r="34">
          <cell r="A34" t="str">
            <v>WARREN</v>
          </cell>
          <cell r="D34" t="str">
            <v>SENIOR EXECUTIVE</v>
          </cell>
          <cell r="G34">
            <v>325000</v>
          </cell>
        </row>
        <row r="38">
          <cell r="G38">
            <v>8200000</v>
          </cell>
        </row>
        <row r="39">
          <cell r="G39">
            <v>275000</v>
          </cell>
        </row>
        <row r="40">
          <cell r="G40">
            <v>7925000</v>
          </cell>
        </row>
      </sheetData>
      <sheetData sheetId="6"/>
      <sheetData sheetId="7"/>
      <sheetData sheetId="8"/>
      <sheetData sheetId="9">
        <row r="1">
          <cell r="A1" t="str">
            <v>csa</v>
          </cell>
          <cell r="B1" t="str">
            <v>tk</v>
          </cell>
          <cell r="C1" t="str">
            <v>lis</v>
          </cell>
        </row>
        <row r="2">
          <cell r="A2" t="str">
            <v>AMANDA</v>
          </cell>
          <cell r="C2">
            <v>4</v>
          </cell>
        </row>
        <row r="3">
          <cell r="A3" t="str">
            <v>ANJALI</v>
          </cell>
          <cell r="B3">
            <v>71</v>
          </cell>
          <cell r="C3">
            <v>4</v>
          </cell>
        </row>
        <row r="4">
          <cell r="A4" t="str">
            <v>BUDDIKKA</v>
          </cell>
          <cell r="B4">
            <v>111</v>
          </cell>
        </row>
        <row r="5">
          <cell r="A5" t="str">
            <v>CLIFTON</v>
          </cell>
          <cell r="B5">
            <v>79</v>
          </cell>
          <cell r="C5">
            <v>4</v>
          </cell>
        </row>
        <row r="6">
          <cell r="A6" t="str">
            <v>CARMEN</v>
          </cell>
          <cell r="B6">
            <v>35</v>
          </cell>
          <cell r="C6">
            <v>32</v>
          </cell>
        </row>
        <row r="7">
          <cell r="A7" t="str">
            <v>CHAMILA</v>
          </cell>
          <cell r="B7">
            <v>57</v>
          </cell>
          <cell r="C7">
            <v>52</v>
          </cell>
        </row>
        <row r="8">
          <cell r="A8" t="str">
            <v>DAISY</v>
          </cell>
          <cell r="B8">
            <v>69</v>
          </cell>
        </row>
        <row r="9">
          <cell r="A9" t="str">
            <v>DEEHAN</v>
          </cell>
          <cell r="B9">
            <v>123</v>
          </cell>
          <cell r="C9">
            <v>12</v>
          </cell>
        </row>
        <row r="10">
          <cell r="A10" t="str">
            <v>DILRUKSHI</v>
          </cell>
          <cell r="B10">
            <v>41</v>
          </cell>
          <cell r="C10">
            <v>4</v>
          </cell>
        </row>
        <row r="11">
          <cell r="A11" t="str">
            <v>DILUSHINI</v>
          </cell>
          <cell r="B11">
            <v>115</v>
          </cell>
          <cell r="C11">
            <v>16</v>
          </cell>
        </row>
        <row r="12">
          <cell r="A12" t="str">
            <v>DILRUKSHI</v>
          </cell>
          <cell r="B12">
            <v>5</v>
          </cell>
        </row>
        <row r="13">
          <cell r="A13" t="str">
            <v>RIZLA</v>
          </cell>
          <cell r="B13">
            <v>63</v>
          </cell>
          <cell r="C13">
            <v>4</v>
          </cell>
        </row>
        <row r="14">
          <cell r="A14" t="str">
            <v>FIONA</v>
          </cell>
          <cell r="B14">
            <v>95</v>
          </cell>
          <cell r="C14">
            <v>4</v>
          </cell>
        </row>
        <row r="15">
          <cell r="A15" t="str">
            <v>GOWRI</v>
          </cell>
          <cell r="B15">
            <v>108</v>
          </cell>
        </row>
        <row r="16">
          <cell r="A16" t="str">
            <v>INDIKA</v>
          </cell>
          <cell r="B16">
            <v>81</v>
          </cell>
        </row>
        <row r="17">
          <cell r="A17" t="str">
            <v>GITHENDRA</v>
          </cell>
          <cell r="B17">
            <v>82</v>
          </cell>
          <cell r="C17">
            <v>4</v>
          </cell>
        </row>
        <row r="18">
          <cell r="A18" t="str">
            <v>MARYAN</v>
          </cell>
          <cell r="B18">
            <v>44</v>
          </cell>
          <cell r="C18">
            <v>4</v>
          </cell>
        </row>
        <row r="19">
          <cell r="A19" t="str">
            <v>NISHADHYA</v>
          </cell>
          <cell r="B19">
            <v>23</v>
          </cell>
          <cell r="C19">
            <v>36</v>
          </cell>
        </row>
        <row r="20">
          <cell r="A20" t="str">
            <v>PASANGI</v>
          </cell>
          <cell r="B20">
            <v>94</v>
          </cell>
          <cell r="C20">
            <v>40</v>
          </cell>
        </row>
        <row r="21">
          <cell r="A21" t="str">
            <v>PRIYANGA</v>
          </cell>
          <cell r="B21">
            <v>97</v>
          </cell>
          <cell r="C21">
            <v>4</v>
          </cell>
        </row>
        <row r="22">
          <cell r="A22" t="str">
            <v>Rajiv</v>
          </cell>
          <cell r="B22">
            <v>1</v>
          </cell>
        </row>
        <row r="23">
          <cell r="A23" t="str">
            <v>RAISHMI</v>
          </cell>
          <cell r="B23">
            <v>100</v>
          </cell>
          <cell r="C23">
            <v>40</v>
          </cell>
        </row>
        <row r="24">
          <cell r="A24" t="str">
            <v>RENUKA</v>
          </cell>
          <cell r="B24">
            <v>136</v>
          </cell>
          <cell r="C24">
            <v>4</v>
          </cell>
        </row>
        <row r="25">
          <cell r="A25" t="str">
            <v>SHERIN</v>
          </cell>
          <cell r="B25">
            <v>59</v>
          </cell>
          <cell r="C25">
            <v>8</v>
          </cell>
        </row>
        <row r="26">
          <cell r="A26" t="str">
            <v>SAMARA</v>
          </cell>
          <cell r="B26">
            <v>70</v>
          </cell>
          <cell r="C26">
            <v>8</v>
          </cell>
        </row>
        <row r="27">
          <cell r="A27" t="str">
            <v>SUJITH</v>
          </cell>
          <cell r="B27">
            <v>58</v>
          </cell>
        </row>
        <row r="28">
          <cell r="A28" t="str">
            <v>SADANA</v>
          </cell>
          <cell r="B28">
            <v>174</v>
          </cell>
          <cell r="C28">
            <v>8</v>
          </cell>
        </row>
        <row r="29">
          <cell r="A29" t="str">
            <v>SUJEEWA</v>
          </cell>
          <cell r="C29">
            <v>112</v>
          </cell>
        </row>
        <row r="30">
          <cell r="A30" t="str">
            <v>SENAKA</v>
          </cell>
          <cell r="B30">
            <v>29</v>
          </cell>
          <cell r="C30">
            <v>8</v>
          </cell>
        </row>
        <row r="31">
          <cell r="A31" t="str">
            <v>SHERIN</v>
          </cell>
          <cell r="B31">
            <v>17</v>
          </cell>
        </row>
        <row r="36">
          <cell r="B36">
            <v>2037</v>
          </cell>
          <cell r="C36">
            <v>412</v>
          </cell>
        </row>
        <row r="37">
          <cell r="B37">
            <v>0</v>
          </cell>
          <cell r="C37">
            <v>0</v>
          </cell>
        </row>
      </sheetData>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
      <sheetName val="PREFS"/>
      <sheetName val="EXXON SALES"/>
      <sheetName val="MOBIL SALES"/>
      <sheetName val="EXXON SALES CALC A"/>
      <sheetName val="EXXON SALES CALC B"/>
      <sheetName val="EXXON SALES CALC"/>
      <sheetName val="MOBIL SALES CALC"/>
      <sheetName val="MOBIL SALES CALC A"/>
      <sheetName val="MOBIL SALES CALC B"/>
      <sheetName val="COST CTR SPLIT"/>
      <sheetName val="EXXON SALES SPLIT"/>
      <sheetName val="MOBIL SALES SPLIT"/>
      <sheetName val="SL ALLOCATION %"/>
      <sheetName val="ADDTL ITEMS"/>
      <sheetName val="DFLEX"/>
      <sheetName val="EXXON OPEX 1"/>
      <sheetName val="EXXON DIR OPEX 1"/>
      <sheetName val="EXXON DIST OPEX 1"/>
      <sheetName val="EXXON INTERCO OPEX 1"/>
      <sheetName val="MOBIL OPEX 1"/>
      <sheetName val="MOBIL DIR OPEX 1"/>
      <sheetName val="MOBIL DIST OPEX 1"/>
      <sheetName val="MOBIL INTERCO OPEX 1"/>
      <sheetName val="EXXON OPEX 2"/>
      <sheetName val="EXXON DIR OPEX 2"/>
      <sheetName val="EXXON DIST OPEX 2"/>
      <sheetName val="EXXON INTERCO OPEX 2"/>
      <sheetName val="MOBIL OPEX 2"/>
      <sheetName val="MOBIL DIR OPEX 2"/>
      <sheetName val="MOBIL DIST OPEX 2"/>
      <sheetName val="MOBIL INTERCO OPEX 2"/>
      <sheetName val="MOBIL P&amp;L"/>
      <sheetName val="MOBIL NEW P&amp;L"/>
      <sheetName val="EXXON P&amp;L"/>
      <sheetName val="EXXON NEW P&amp;L"/>
      <sheetName val="DIROTH"/>
      <sheetName val="DIRMAR"/>
      <sheetName val="DIRAV"/>
      <sheetName val="DIST"/>
      <sheetName val="INTERCO"/>
      <sheetName val="CONTROL TOT"/>
      <sheetName val="FACT"/>
      <sheetName val="LAST_FACT"/>
      <sheetName val="temp_FACT"/>
      <sheetName val="OS-2002"/>
    </sheetNames>
    <sheetDataSet>
      <sheetData sheetId="0" refreshError="1"/>
      <sheetData sheetId="1" refreshError="1">
        <row r="16">
          <cell r="C16">
            <v>38017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am Contribution"/>
      <sheetName val="ST"/>
      <sheetName val="Summary"/>
      <sheetName val="Nov 2010"/>
      <sheetName val="DATA-Month"/>
      <sheetName val="YTD"/>
      <sheetName val="Concern Performance "/>
      <sheetName val="Sheet2"/>
    </sheetNames>
    <sheetDataSet>
      <sheetData sheetId="0" refreshError="1"/>
      <sheetData sheetId="1" refreshError="1"/>
      <sheetData sheetId="2" refreshError="1"/>
      <sheetData sheetId="3" refreshError="1"/>
      <sheetData sheetId="4">
        <row r="1">
          <cell r="A1" t="str">
            <v>Teams</v>
          </cell>
          <cell r="B1" t="str">
            <v>Net Sales Value-Actual</v>
          </cell>
          <cell r="C1" t="str">
            <v>Net Sales Value-Budget</v>
          </cell>
          <cell r="D1" t="str">
            <v>GP Actual</v>
          </cell>
          <cell r="E1" t="str">
            <v>GP Budget</v>
          </cell>
        </row>
        <row r="2">
          <cell r="A2" t="str">
            <v>Overall Result</v>
          </cell>
          <cell r="B2">
            <v>123042984.70999999</v>
          </cell>
          <cell r="C2">
            <v>176637527.25</v>
          </cell>
          <cell r="D2">
            <v>7849680.3700000001</v>
          </cell>
          <cell r="E2">
            <v>9895328.1600000001</v>
          </cell>
        </row>
        <row r="3">
          <cell r="A3" t="str">
            <v>Overall Result Total</v>
          </cell>
          <cell r="B3">
            <v>123042984.70999999</v>
          </cell>
          <cell r="C3">
            <v>176637527.25</v>
          </cell>
          <cell r="D3">
            <v>7849680.3700000001</v>
          </cell>
          <cell r="E3">
            <v>9895328.1600000001</v>
          </cell>
        </row>
        <row r="4">
          <cell r="A4" t="str">
            <v>   CONTACT CENTER</v>
          </cell>
          <cell r="B4">
            <v>8764507.9399999995</v>
          </cell>
          <cell r="C4">
            <v>10158346.09</v>
          </cell>
          <cell r="D4">
            <v>247710.15</v>
          </cell>
          <cell r="E4">
            <v>530306.18000000005</v>
          </cell>
        </row>
        <row r="5">
          <cell r="A5" t="str">
            <v>   CONTACT CENTER Total</v>
          </cell>
          <cell r="B5">
            <v>8764507.9399999995</v>
          </cell>
          <cell r="C5">
            <v>10158346.09</v>
          </cell>
          <cell r="D5">
            <v>247710.15</v>
          </cell>
          <cell r="E5">
            <v>530306.18000000005</v>
          </cell>
        </row>
        <row r="6">
          <cell r="A6" t="str">
            <v>INDIKA</v>
          </cell>
          <cell r="B6">
            <v>5387308.3099999996</v>
          </cell>
          <cell r="C6">
            <v>10158346.09</v>
          </cell>
          <cell r="D6">
            <v>202833.78</v>
          </cell>
          <cell r="E6">
            <v>530306.18000000005</v>
          </cell>
        </row>
        <row r="7">
          <cell r="A7" t="str">
            <v>INDIKA Total</v>
          </cell>
          <cell r="B7">
            <v>5387308.3099999996</v>
          </cell>
          <cell r="C7">
            <v>10158346.09</v>
          </cell>
          <cell r="D7">
            <v>202833.78</v>
          </cell>
          <cell r="E7">
            <v>530306.18000000005</v>
          </cell>
        </row>
        <row r="8">
          <cell r="A8" t="str">
            <v>SHERIN</v>
          </cell>
          <cell r="B8">
            <v>-69000</v>
          </cell>
          <cell r="D8">
            <v>-89600</v>
          </cell>
        </row>
        <row r="9">
          <cell r="A9" t="str">
            <v>SHERIN Total</v>
          </cell>
          <cell r="B9">
            <v>-69000</v>
          </cell>
          <cell r="C9">
            <v>0</v>
          </cell>
          <cell r="D9">
            <v>-89600</v>
          </cell>
          <cell r="E9">
            <v>0</v>
          </cell>
        </row>
        <row r="10">
          <cell r="A10" t="str">
            <v>ERAJINI</v>
          </cell>
          <cell r="B10">
            <v>1876499.63</v>
          </cell>
          <cell r="D10">
            <v>65445.37</v>
          </cell>
        </row>
        <row r="11">
          <cell r="A11" t="str">
            <v>ERAJINI Total</v>
          </cell>
          <cell r="B11">
            <v>1876499.63</v>
          </cell>
          <cell r="C11">
            <v>0</v>
          </cell>
          <cell r="D11">
            <v>65445.37</v>
          </cell>
          <cell r="E11">
            <v>0</v>
          </cell>
        </row>
        <row r="12">
          <cell r="A12" t="str">
            <v>RAIZA</v>
          </cell>
          <cell r="B12">
            <v>1569700</v>
          </cell>
          <cell r="D12">
            <v>69031</v>
          </cell>
        </row>
        <row r="13">
          <cell r="A13" t="str">
            <v>RAIZA Total</v>
          </cell>
          <cell r="B13">
            <v>1569700</v>
          </cell>
          <cell r="C13">
            <v>0</v>
          </cell>
          <cell r="D13">
            <v>69031</v>
          </cell>
          <cell r="E13">
            <v>0</v>
          </cell>
        </row>
        <row r="14">
          <cell r="A14" t="str">
            <v>   Team_Anjie</v>
          </cell>
          <cell r="B14">
            <v>23329128.870000001</v>
          </cell>
          <cell r="C14">
            <v>44951012.57</v>
          </cell>
          <cell r="D14">
            <v>1133405.3700000001</v>
          </cell>
          <cell r="E14">
            <v>2360418.73</v>
          </cell>
        </row>
        <row r="15">
          <cell r="A15" t="str">
            <v>   Team_Anjie Total</v>
          </cell>
          <cell r="B15">
            <v>23329128.870000001</v>
          </cell>
          <cell r="C15">
            <v>44951012.57</v>
          </cell>
          <cell r="D15">
            <v>1133405.3700000001</v>
          </cell>
          <cell r="E15">
            <v>2360418.73</v>
          </cell>
        </row>
        <row r="16">
          <cell r="A16" t="str">
            <v>ANGIE</v>
          </cell>
          <cell r="C16">
            <v>44951012.57</v>
          </cell>
          <cell r="E16">
            <v>2360418.73</v>
          </cell>
        </row>
        <row r="17">
          <cell r="A17" t="str">
            <v>ANGIE Total</v>
          </cell>
          <cell r="B17">
            <v>0</v>
          </cell>
          <cell r="C17">
            <v>44951012.57</v>
          </cell>
          <cell r="D17">
            <v>0</v>
          </cell>
          <cell r="E17">
            <v>2360418.73</v>
          </cell>
        </row>
        <row r="18">
          <cell r="A18" t="str">
            <v>SADANA</v>
          </cell>
          <cell r="B18">
            <v>11888310.970000001</v>
          </cell>
          <cell r="D18">
            <v>782671.63</v>
          </cell>
        </row>
        <row r="19">
          <cell r="A19" t="str">
            <v>SADANA Total</v>
          </cell>
          <cell r="B19">
            <v>11888310.970000001</v>
          </cell>
          <cell r="C19">
            <v>0</v>
          </cell>
          <cell r="D19">
            <v>782671.63</v>
          </cell>
          <cell r="E19">
            <v>0</v>
          </cell>
        </row>
        <row r="20">
          <cell r="A20" t="str">
            <v>RENUKA</v>
          </cell>
          <cell r="B20">
            <v>5872033.5</v>
          </cell>
          <cell r="D20">
            <v>180279.85</v>
          </cell>
        </row>
        <row r="21">
          <cell r="A21" t="str">
            <v>RENUKA Total</v>
          </cell>
          <cell r="B21">
            <v>5872033.5</v>
          </cell>
          <cell r="C21">
            <v>0</v>
          </cell>
          <cell r="D21">
            <v>180279.85</v>
          </cell>
          <cell r="E21">
            <v>0</v>
          </cell>
        </row>
        <row r="22">
          <cell r="A22" t="str">
            <v>LAKSHANI</v>
          </cell>
          <cell r="B22">
            <v>-119725</v>
          </cell>
          <cell r="D22">
            <v>-34250</v>
          </cell>
        </row>
        <row r="23">
          <cell r="A23" t="str">
            <v>LAKSHANI Total</v>
          </cell>
          <cell r="B23">
            <v>-119725</v>
          </cell>
          <cell r="C23">
            <v>0</v>
          </cell>
          <cell r="D23">
            <v>-34250</v>
          </cell>
          <cell r="E23">
            <v>0</v>
          </cell>
        </row>
        <row r="24">
          <cell r="A24" t="str">
            <v>DEEHAN</v>
          </cell>
          <cell r="B24">
            <v>-434000</v>
          </cell>
          <cell r="D24">
            <v>-56192</v>
          </cell>
        </row>
        <row r="25">
          <cell r="A25" t="str">
            <v>DEEHAN Total</v>
          </cell>
          <cell r="B25">
            <v>-434000</v>
          </cell>
          <cell r="C25">
            <v>0</v>
          </cell>
          <cell r="D25">
            <v>-56192</v>
          </cell>
          <cell r="E25">
            <v>0</v>
          </cell>
        </row>
        <row r="26">
          <cell r="A26" t="str">
            <v>VINODH</v>
          </cell>
          <cell r="B26">
            <v>2112457</v>
          </cell>
          <cell r="D26">
            <v>142797.89000000001</v>
          </cell>
        </row>
        <row r="27">
          <cell r="A27" t="str">
            <v>VINODH Total</v>
          </cell>
          <cell r="B27">
            <v>2112457</v>
          </cell>
          <cell r="C27">
            <v>0</v>
          </cell>
          <cell r="D27">
            <v>142797.89000000001</v>
          </cell>
          <cell r="E27">
            <v>0</v>
          </cell>
        </row>
        <row r="28">
          <cell r="A28" t="str">
            <v>THUSHARA</v>
          </cell>
          <cell r="B28">
            <v>4010052.4</v>
          </cell>
          <cell r="D28">
            <v>118098</v>
          </cell>
        </row>
        <row r="29">
          <cell r="A29" t="str">
            <v>THUSHARA Total</v>
          </cell>
          <cell r="B29">
            <v>4010052.4</v>
          </cell>
          <cell r="C29">
            <v>0</v>
          </cell>
          <cell r="D29">
            <v>118098</v>
          </cell>
          <cell r="E29">
            <v>0</v>
          </cell>
        </row>
        <row r="30">
          <cell r="A30" t="str">
            <v>   Team_Jackie</v>
          </cell>
          <cell r="B30">
            <v>19198720.73</v>
          </cell>
          <cell r="C30">
            <v>16603106.32</v>
          </cell>
          <cell r="D30">
            <v>2284030.5499999998</v>
          </cell>
          <cell r="E30">
            <v>2201899.98</v>
          </cell>
        </row>
        <row r="31">
          <cell r="A31" t="str">
            <v>   Team_Jackie Total</v>
          </cell>
          <cell r="B31">
            <v>19198720.73</v>
          </cell>
          <cell r="C31">
            <v>16603106.32</v>
          </cell>
          <cell r="D31">
            <v>2284030.5499999998</v>
          </cell>
          <cell r="E31">
            <v>2201899.98</v>
          </cell>
        </row>
        <row r="32">
          <cell r="A32" t="str">
            <v>JACKIE</v>
          </cell>
          <cell r="C32">
            <v>16603106.32</v>
          </cell>
          <cell r="E32">
            <v>2201899.98</v>
          </cell>
        </row>
        <row r="33">
          <cell r="A33" t="str">
            <v>JACKIE Total</v>
          </cell>
          <cell r="B33">
            <v>0</v>
          </cell>
          <cell r="C33">
            <v>16603106.32</v>
          </cell>
          <cell r="D33">
            <v>0</v>
          </cell>
          <cell r="E33">
            <v>2201899.98</v>
          </cell>
        </row>
        <row r="34">
          <cell r="A34" t="str">
            <v>CHAMILA</v>
          </cell>
          <cell r="B34">
            <v>3249950.5</v>
          </cell>
          <cell r="D34">
            <v>406764.5</v>
          </cell>
        </row>
        <row r="35">
          <cell r="A35" t="str">
            <v>CHAMILA Total</v>
          </cell>
          <cell r="B35">
            <v>3249950.5</v>
          </cell>
          <cell r="C35">
            <v>0</v>
          </cell>
          <cell r="D35">
            <v>406764.5</v>
          </cell>
          <cell r="E35">
            <v>0</v>
          </cell>
        </row>
        <row r="36">
          <cell r="A36" t="str">
            <v>CARMEN</v>
          </cell>
          <cell r="B36">
            <v>10283015</v>
          </cell>
          <cell r="D36">
            <v>1279689</v>
          </cell>
        </row>
        <row r="37">
          <cell r="A37" t="str">
            <v>CARMEN Total</v>
          </cell>
          <cell r="B37">
            <v>10283015</v>
          </cell>
          <cell r="C37">
            <v>0</v>
          </cell>
          <cell r="D37">
            <v>1279689</v>
          </cell>
          <cell r="E37">
            <v>0</v>
          </cell>
        </row>
        <row r="38">
          <cell r="A38" t="str">
            <v>SUJEEWA</v>
          </cell>
          <cell r="B38">
            <v>1836823.22</v>
          </cell>
          <cell r="D38">
            <v>169792.22</v>
          </cell>
        </row>
        <row r="39">
          <cell r="A39" t="str">
            <v>SUJEEWA Total</v>
          </cell>
          <cell r="B39">
            <v>1836823.22</v>
          </cell>
          <cell r="C39">
            <v>0</v>
          </cell>
          <cell r="D39">
            <v>169792.22</v>
          </cell>
          <cell r="E39">
            <v>0</v>
          </cell>
        </row>
        <row r="40">
          <cell r="A40" t="str">
            <v>NISHADHYA</v>
          </cell>
          <cell r="B40">
            <v>836866.11</v>
          </cell>
          <cell r="D40">
            <v>131882.89000000001</v>
          </cell>
        </row>
        <row r="41">
          <cell r="A41" t="str">
            <v>NISHADHYA Total</v>
          </cell>
          <cell r="B41">
            <v>836866.11</v>
          </cell>
          <cell r="C41">
            <v>0</v>
          </cell>
          <cell r="D41">
            <v>131882.89000000001</v>
          </cell>
          <cell r="E41">
            <v>0</v>
          </cell>
        </row>
        <row r="42">
          <cell r="A42" t="str">
            <v>AUTHERINE</v>
          </cell>
          <cell r="B42">
            <v>776498</v>
          </cell>
          <cell r="D42">
            <v>57222</v>
          </cell>
        </row>
        <row r="43">
          <cell r="A43" t="str">
            <v>AUTHERINE Total</v>
          </cell>
          <cell r="B43">
            <v>776498</v>
          </cell>
          <cell r="C43">
            <v>0</v>
          </cell>
          <cell r="D43">
            <v>57222</v>
          </cell>
          <cell r="E43">
            <v>0</v>
          </cell>
        </row>
        <row r="44">
          <cell r="A44" t="str">
            <v>ERANDI</v>
          </cell>
          <cell r="B44">
            <v>386920.75</v>
          </cell>
          <cell r="D44">
            <v>37927.79</v>
          </cell>
        </row>
        <row r="45">
          <cell r="A45" t="str">
            <v>ERANDI Total</v>
          </cell>
          <cell r="B45">
            <v>386920.75</v>
          </cell>
          <cell r="C45">
            <v>0</v>
          </cell>
          <cell r="D45">
            <v>37927.79</v>
          </cell>
          <cell r="E45">
            <v>0</v>
          </cell>
        </row>
        <row r="46">
          <cell r="A46" t="str">
            <v>JASON</v>
          </cell>
          <cell r="B46">
            <v>470622.15</v>
          </cell>
          <cell r="D46">
            <v>17501.150000000001</v>
          </cell>
        </row>
        <row r="47">
          <cell r="A47" t="str">
            <v>JASON Total</v>
          </cell>
          <cell r="B47">
            <v>470622.15</v>
          </cell>
          <cell r="C47">
            <v>0</v>
          </cell>
          <cell r="D47">
            <v>17501.150000000001</v>
          </cell>
          <cell r="E47">
            <v>0</v>
          </cell>
        </row>
        <row r="48">
          <cell r="A48" t="str">
            <v>SARAJ</v>
          </cell>
          <cell r="B48">
            <v>1358025</v>
          </cell>
          <cell r="D48">
            <v>183251</v>
          </cell>
        </row>
        <row r="49">
          <cell r="A49" t="str">
            <v>SARAJ Total</v>
          </cell>
          <cell r="B49">
            <v>1358025</v>
          </cell>
          <cell r="C49">
            <v>0</v>
          </cell>
          <cell r="D49">
            <v>183251</v>
          </cell>
          <cell r="E49">
            <v>0</v>
          </cell>
        </row>
        <row r="50">
          <cell r="A50" t="str">
            <v>   Team_HRG</v>
          </cell>
          <cell r="B50">
            <v>26615424.48</v>
          </cell>
          <cell r="C50">
            <v>51762124.590000004</v>
          </cell>
          <cell r="D50">
            <v>2504968.89</v>
          </cell>
          <cell r="E50">
            <v>2683262.59</v>
          </cell>
        </row>
        <row r="51">
          <cell r="A51" t="str">
            <v>   Team_HRG Total</v>
          </cell>
          <cell r="B51">
            <v>26615424.48</v>
          </cell>
          <cell r="C51">
            <v>51762124.590000004</v>
          </cell>
          <cell r="D51">
            <v>2504968.89</v>
          </cell>
          <cell r="E51">
            <v>2683262.59</v>
          </cell>
        </row>
        <row r="52">
          <cell r="A52" t="str">
            <v>RAJ J</v>
          </cell>
          <cell r="B52">
            <v>0</v>
          </cell>
          <cell r="C52">
            <v>51762124.590000004</v>
          </cell>
          <cell r="D52">
            <v>0</v>
          </cell>
          <cell r="E52">
            <v>2683262.59</v>
          </cell>
        </row>
        <row r="53">
          <cell r="A53" t="str">
            <v>RAJ J Total</v>
          </cell>
          <cell r="B53">
            <v>0</v>
          </cell>
          <cell r="C53">
            <v>51762124.590000004</v>
          </cell>
          <cell r="D53">
            <v>0</v>
          </cell>
          <cell r="E53">
            <v>2683262.59</v>
          </cell>
        </row>
        <row r="54">
          <cell r="A54" t="str">
            <v>DILUSHINI</v>
          </cell>
          <cell r="B54">
            <v>8271400.4800000004</v>
          </cell>
          <cell r="D54">
            <v>834017.02</v>
          </cell>
        </row>
        <row r="55">
          <cell r="A55" t="str">
            <v>DILUSHINI Total</v>
          </cell>
          <cell r="B55">
            <v>8271400.4800000004</v>
          </cell>
          <cell r="C55">
            <v>0</v>
          </cell>
          <cell r="D55">
            <v>834017.02</v>
          </cell>
          <cell r="E55">
            <v>0</v>
          </cell>
        </row>
        <row r="56">
          <cell r="A56" t="str">
            <v>MARYAN</v>
          </cell>
          <cell r="B56">
            <v>1631139</v>
          </cell>
          <cell r="D56">
            <v>69765</v>
          </cell>
        </row>
        <row r="57">
          <cell r="A57" t="str">
            <v>MARYAN Total</v>
          </cell>
          <cell r="B57">
            <v>1631139</v>
          </cell>
          <cell r="C57">
            <v>0</v>
          </cell>
          <cell r="D57">
            <v>69765</v>
          </cell>
          <cell r="E57">
            <v>0</v>
          </cell>
        </row>
        <row r="58">
          <cell r="A58" t="str">
            <v>RIZLA</v>
          </cell>
          <cell r="B58">
            <v>1675319</v>
          </cell>
          <cell r="D58">
            <v>289484</v>
          </cell>
        </row>
        <row r="59">
          <cell r="A59" t="str">
            <v>RIZLA Total</v>
          </cell>
          <cell r="B59">
            <v>1675319</v>
          </cell>
          <cell r="C59">
            <v>0</v>
          </cell>
          <cell r="D59">
            <v>289484</v>
          </cell>
          <cell r="E59">
            <v>0</v>
          </cell>
        </row>
        <row r="60">
          <cell r="A60" t="str">
            <v>FIONA</v>
          </cell>
          <cell r="B60">
            <v>8051666</v>
          </cell>
          <cell r="D60">
            <v>822445.57</v>
          </cell>
        </row>
        <row r="61">
          <cell r="A61" t="str">
            <v>FIONA Total</v>
          </cell>
          <cell r="B61">
            <v>8051666</v>
          </cell>
          <cell r="C61">
            <v>0</v>
          </cell>
          <cell r="D61">
            <v>822445.57</v>
          </cell>
          <cell r="E61">
            <v>0</v>
          </cell>
        </row>
        <row r="62">
          <cell r="A62" t="str">
            <v>RAISHMI</v>
          </cell>
          <cell r="B62">
            <v>4258752</v>
          </cell>
          <cell r="D62">
            <v>258942.9</v>
          </cell>
        </row>
        <row r="63">
          <cell r="A63" t="str">
            <v>RAISHMI Total</v>
          </cell>
          <cell r="B63">
            <v>4258752</v>
          </cell>
          <cell r="C63">
            <v>0</v>
          </cell>
          <cell r="D63">
            <v>258942.9</v>
          </cell>
          <cell r="E63">
            <v>0</v>
          </cell>
        </row>
        <row r="64">
          <cell r="A64" t="str">
            <v>SHAMARA</v>
          </cell>
          <cell r="B64">
            <v>1110556</v>
          </cell>
          <cell r="D64">
            <v>174250</v>
          </cell>
        </row>
        <row r="65">
          <cell r="A65" t="str">
            <v>SHAMARA Total</v>
          </cell>
          <cell r="B65">
            <v>1110556</v>
          </cell>
          <cell r="C65">
            <v>0</v>
          </cell>
          <cell r="D65">
            <v>174250</v>
          </cell>
          <cell r="E65">
            <v>0</v>
          </cell>
        </row>
        <row r="66">
          <cell r="A66" t="str">
            <v>SABIT</v>
          </cell>
          <cell r="B66">
            <v>1577500</v>
          </cell>
          <cell r="D66">
            <v>54684</v>
          </cell>
        </row>
        <row r="67">
          <cell r="A67" t="str">
            <v>SABIT Total</v>
          </cell>
          <cell r="B67">
            <v>1577500</v>
          </cell>
          <cell r="C67">
            <v>0</v>
          </cell>
          <cell r="D67">
            <v>54684</v>
          </cell>
          <cell r="E67">
            <v>0</v>
          </cell>
        </row>
        <row r="68">
          <cell r="A68" t="str">
            <v>SANJANI</v>
          </cell>
          <cell r="B68">
            <v>39092</v>
          </cell>
          <cell r="D68">
            <v>1380.4</v>
          </cell>
        </row>
        <row r="69">
          <cell r="A69" t="str">
            <v>SANJANI Total</v>
          </cell>
          <cell r="B69">
            <v>39092</v>
          </cell>
          <cell r="C69">
            <v>0</v>
          </cell>
          <cell r="D69">
            <v>1380.4</v>
          </cell>
          <cell r="E69">
            <v>0</v>
          </cell>
        </row>
        <row r="70">
          <cell r="A70" t="str">
            <v>   Team_Rapthi</v>
          </cell>
          <cell r="B70">
            <v>13678543</v>
          </cell>
          <cell r="C70">
            <v>24243600</v>
          </cell>
          <cell r="D70">
            <v>383396</v>
          </cell>
          <cell r="E70">
            <v>618270</v>
          </cell>
        </row>
        <row r="71">
          <cell r="A71" t="str">
            <v>   Team_Rapthi Total</v>
          </cell>
          <cell r="B71">
            <v>13678543</v>
          </cell>
          <cell r="C71">
            <v>24243600</v>
          </cell>
          <cell r="D71">
            <v>383396</v>
          </cell>
          <cell r="E71">
            <v>618270</v>
          </cell>
        </row>
        <row r="72">
          <cell r="A72" t="str">
            <v>RAPTI</v>
          </cell>
          <cell r="C72">
            <v>24000000</v>
          </cell>
          <cell r="D72">
            <v>0</v>
          </cell>
          <cell r="E72">
            <v>600000</v>
          </cell>
        </row>
        <row r="73">
          <cell r="A73" t="str">
            <v>RAPTI Total</v>
          </cell>
          <cell r="B73">
            <v>0</v>
          </cell>
          <cell r="C73">
            <v>24000000</v>
          </cell>
          <cell r="D73">
            <v>0</v>
          </cell>
          <cell r="E73">
            <v>600000</v>
          </cell>
        </row>
        <row r="74">
          <cell r="A74" t="str">
            <v>PRIYANGA</v>
          </cell>
          <cell r="B74">
            <v>4878419</v>
          </cell>
          <cell r="D74">
            <v>127975</v>
          </cell>
        </row>
        <row r="75">
          <cell r="A75" t="str">
            <v>PRIYANGA Total</v>
          </cell>
          <cell r="B75">
            <v>4878419</v>
          </cell>
          <cell r="C75">
            <v>0</v>
          </cell>
          <cell r="D75">
            <v>127975</v>
          </cell>
          <cell r="E75">
            <v>0</v>
          </cell>
        </row>
        <row r="76">
          <cell r="A76" t="str">
            <v>GOWRI</v>
          </cell>
          <cell r="B76">
            <v>2403700</v>
          </cell>
          <cell r="D76">
            <v>71458</v>
          </cell>
        </row>
        <row r="77">
          <cell r="A77" t="str">
            <v>GOWRI Total</v>
          </cell>
          <cell r="B77">
            <v>2403700</v>
          </cell>
          <cell r="C77">
            <v>0</v>
          </cell>
          <cell r="D77">
            <v>71458</v>
          </cell>
          <cell r="E77">
            <v>0</v>
          </cell>
        </row>
        <row r="78">
          <cell r="A78" t="str">
            <v>BUDDIKKA</v>
          </cell>
          <cell r="B78">
            <v>-3200</v>
          </cell>
          <cell r="D78">
            <v>-64</v>
          </cell>
        </row>
        <row r="79">
          <cell r="A79" t="str">
            <v>BUDDIKKA Total</v>
          </cell>
          <cell r="B79">
            <v>-3200</v>
          </cell>
          <cell r="C79">
            <v>0</v>
          </cell>
          <cell r="D79">
            <v>-64</v>
          </cell>
          <cell r="E79">
            <v>0</v>
          </cell>
        </row>
        <row r="80">
          <cell r="A80" t="str">
            <v>DAISY</v>
          </cell>
          <cell r="B80">
            <v>5460824</v>
          </cell>
          <cell r="D80">
            <v>150445</v>
          </cell>
        </row>
        <row r="81">
          <cell r="A81" t="str">
            <v>DAISY Total</v>
          </cell>
          <cell r="B81">
            <v>5460824</v>
          </cell>
          <cell r="C81">
            <v>0</v>
          </cell>
          <cell r="D81">
            <v>150445</v>
          </cell>
          <cell r="E81">
            <v>0</v>
          </cell>
        </row>
        <row r="82">
          <cell r="A82" t="str">
            <v>IRCTC</v>
          </cell>
          <cell r="C82">
            <v>243600</v>
          </cell>
          <cell r="E82">
            <v>18270</v>
          </cell>
        </row>
        <row r="83">
          <cell r="A83" t="str">
            <v>IRCTC Total</v>
          </cell>
          <cell r="B83">
            <v>0</v>
          </cell>
          <cell r="C83">
            <v>243600</v>
          </cell>
          <cell r="D83">
            <v>0</v>
          </cell>
          <cell r="E83">
            <v>18270</v>
          </cell>
        </row>
        <row r="84">
          <cell r="A84" t="str">
            <v>MAHESH</v>
          </cell>
          <cell r="B84">
            <v>938800</v>
          </cell>
          <cell r="D84">
            <v>33582</v>
          </cell>
        </row>
        <row r="85">
          <cell r="A85" t="str">
            <v>MAHESH Total</v>
          </cell>
          <cell r="B85">
            <v>938800</v>
          </cell>
          <cell r="C85">
            <v>0</v>
          </cell>
          <cell r="D85">
            <v>33582</v>
          </cell>
          <cell r="E85">
            <v>0</v>
          </cell>
        </row>
        <row r="86">
          <cell r="A86" t="str">
            <v>   Team Rapthi Corporat</v>
          </cell>
          <cell r="B86">
            <v>8498456.1099999994</v>
          </cell>
          <cell r="C86">
            <v>12344887.5</v>
          </cell>
          <cell r="D86">
            <v>300855.89</v>
          </cell>
          <cell r="E86">
            <v>611927.91</v>
          </cell>
        </row>
        <row r="87">
          <cell r="A87" t="str">
            <v>   Team Rapthi Corporat Total</v>
          </cell>
          <cell r="B87">
            <v>8498456.1099999994</v>
          </cell>
          <cell r="C87">
            <v>12344887.5</v>
          </cell>
          <cell r="D87">
            <v>300855.89</v>
          </cell>
          <cell r="E87">
            <v>611927.91</v>
          </cell>
        </row>
        <row r="88">
          <cell r="A88" t="str">
            <v>AMANDA</v>
          </cell>
          <cell r="B88">
            <v>8530081.1099999994</v>
          </cell>
          <cell r="C88">
            <v>12344887.5</v>
          </cell>
          <cell r="D88">
            <v>300855.89</v>
          </cell>
          <cell r="E88">
            <v>611927.91</v>
          </cell>
        </row>
        <row r="89">
          <cell r="A89" t="str">
            <v>AMANDA Total</v>
          </cell>
          <cell r="B89">
            <v>8530081.1099999994</v>
          </cell>
          <cell r="C89">
            <v>12344887.5</v>
          </cell>
          <cell r="D89">
            <v>300855.89</v>
          </cell>
          <cell r="E89">
            <v>611927.91</v>
          </cell>
        </row>
        <row r="90">
          <cell r="A90" t="str">
            <v>SHERIN</v>
          </cell>
          <cell r="B90">
            <v>-31625</v>
          </cell>
          <cell r="D90">
            <v>0</v>
          </cell>
        </row>
        <row r="91">
          <cell r="A91" t="str">
            <v>SHERIN Total</v>
          </cell>
          <cell r="B91">
            <v>-31625</v>
          </cell>
          <cell r="C91">
            <v>0</v>
          </cell>
          <cell r="D91">
            <v>0</v>
          </cell>
          <cell r="E91">
            <v>0</v>
          </cell>
        </row>
        <row r="92">
          <cell r="A92" t="str">
            <v>   Team Jackie Corporat</v>
          </cell>
          <cell r="B92">
            <v>22642678.579999998</v>
          </cell>
          <cell r="C92">
            <v>16574450.18</v>
          </cell>
          <cell r="D92">
            <v>968011.52</v>
          </cell>
          <cell r="E92">
            <v>889242.77</v>
          </cell>
        </row>
        <row r="93">
          <cell r="A93" t="str">
            <v>   Team Jackie Corporat Total</v>
          </cell>
          <cell r="B93">
            <v>22642678.579999998</v>
          </cell>
          <cell r="C93">
            <v>16574450.18</v>
          </cell>
          <cell r="D93">
            <v>968011.52</v>
          </cell>
          <cell r="E93">
            <v>889242.77</v>
          </cell>
        </row>
        <row r="94">
          <cell r="A94" t="str">
            <v>GITHENDRA</v>
          </cell>
          <cell r="B94">
            <v>8666067.6300000008</v>
          </cell>
          <cell r="C94">
            <v>16574450.18</v>
          </cell>
          <cell r="D94">
            <v>423780.47</v>
          </cell>
          <cell r="E94">
            <v>889242.77</v>
          </cell>
        </row>
        <row r="95">
          <cell r="A95" t="str">
            <v>GITHENDRA Total</v>
          </cell>
          <cell r="B95">
            <v>8666067.6300000008</v>
          </cell>
          <cell r="C95">
            <v>16574450.18</v>
          </cell>
          <cell r="D95">
            <v>423780.47</v>
          </cell>
          <cell r="E95">
            <v>889242.77</v>
          </cell>
        </row>
        <row r="96">
          <cell r="A96" t="str">
            <v>SENAKA</v>
          </cell>
          <cell r="B96">
            <v>4192053.95</v>
          </cell>
          <cell r="D96">
            <v>212765.05</v>
          </cell>
        </row>
        <row r="97">
          <cell r="A97" t="str">
            <v>SENAKA Total</v>
          </cell>
          <cell r="B97">
            <v>4192053.95</v>
          </cell>
          <cell r="C97">
            <v>0</v>
          </cell>
          <cell r="D97">
            <v>212765.05</v>
          </cell>
          <cell r="E97">
            <v>0</v>
          </cell>
        </row>
        <row r="98">
          <cell r="A98" t="str">
            <v>CLIFTON</v>
          </cell>
          <cell r="B98">
            <v>9784557</v>
          </cell>
          <cell r="D98">
            <v>331466</v>
          </cell>
        </row>
        <row r="99">
          <cell r="A99" t="str">
            <v>CLIFTON Total</v>
          </cell>
          <cell r="B99">
            <v>9784557</v>
          </cell>
          <cell r="C99">
            <v>0</v>
          </cell>
          <cell r="D99">
            <v>331466</v>
          </cell>
          <cell r="E99">
            <v>0</v>
          </cell>
        </row>
        <row r="100">
          <cell r="A100" t="str">
            <v>   HTL Visa Team</v>
          </cell>
          <cell r="B100">
            <v>315525</v>
          </cell>
          <cell r="D100">
            <v>27302</v>
          </cell>
        </row>
        <row r="101">
          <cell r="A101" t="str">
            <v>   HTL Visa Team Total</v>
          </cell>
          <cell r="B101">
            <v>315525</v>
          </cell>
          <cell r="C101">
            <v>0</v>
          </cell>
          <cell r="D101">
            <v>27302</v>
          </cell>
          <cell r="E101">
            <v>0</v>
          </cell>
        </row>
        <row r="102">
          <cell r="A102" t="str">
            <v>BEVERLEY</v>
          </cell>
          <cell r="B102">
            <v>315525</v>
          </cell>
          <cell r="D102">
            <v>27302</v>
          </cell>
        </row>
        <row r="103">
          <cell r="A103" t="str">
            <v>BEVERLEY Total</v>
          </cell>
          <cell r="B103">
            <v>315525</v>
          </cell>
          <cell r="C103">
            <v>0</v>
          </cell>
          <cell r="D103">
            <v>27302</v>
          </cell>
          <cell r="E103">
            <v>0</v>
          </cell>
        </row>
        <row r="104">
          <cell r="A104" t="str">
            <v>Grand Total</v>
          </cell>
          <cell r="B104">
            <v>369128954.13</v>
          </cell>
          <cell r="C104">
            <v>529912581.75</v>
          </cell>
          <cell r="D104">
            <v>23549041.109999999</v>
          </cell>
          <cell r="E104">
            <v>29685984.48</v>
          </cell>
        </row>
        <row r="132">
          <cell r="B132">
            <v>123042984.70999999</v>
          </cell>
          <cell r="C132">
            <v>176637527.25</v>
          </cell>
          <cell r="D132">
            <v>7849680.3700000001</v>
          </cell>
          <cell r="E132">
            <v>9895328.1600000001</v>
          </cell>
        </row>
        <row r="133">
          <cell r="B133">
            <v>0</v>
          </cell>
          <cell r="C133">
            <v>0</v>
          </cell>
          <cell r="D133">
            <v>0</v>
          </cell>
          <cell r="E133">
            <v>0</v>
          </cell>
        </row>
      </sheetData>
      <sheetData sheetId="5">
        <row r="7">
          <cell r="D7">
            <v>62941464.659999996</v>
          </cell>
        </row>
      </sheetData>
      <sheetData sheetId="6" refreshError="1"/>
      <sheetData sheetId="7"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efreshError="1">
        <row r="1">
          <cell r="A1" t="str">
            <v>Abbott - Medisence</v>
          </cell>
          <cell r="B1">
            <v>179643.3</v>
          </cell>
          <cell r="C1">
            <v>258000</v>
          </cell>
        </row>
        <row r="2">
          <cell r="A2" t="str">
            <v>Apex Marketing &amp; Technical Ser</v>
          </cell>
          <cell r="B2">
            <v>94381.59</v>
          </cell>
          <cell r="C2">
            <v>46450</v>
          </cell>
        </row>
        <row r="3">
          <cell r="A3" t="str">
            <v>AstraZeneca</v>
          </cell>
          <cell r="B3">
            <v>2229751.42</v>
          </cell>
          <cell r="C3">
            <v>2825810.6</v>
          </cell>
        </row>
        <row r="4">
          <cell r="A4" t="str">
            <v>Bristol-Myers Squibb</v>
          </cell>
          <cell r="B4">
            <v>42947.51</v>
          </cell>
          <cell r="C4">
            <v>53800</v>
          </cell>
        </row>
        <row r="5">
          <cell r="A5" t="str">
            <v>Expanding Industry Limited</v>
          </cell>
          <cell r="B5">
            <v>843836.8</v>
          </cell>
          <cell r="C5">
            <v>819285.3</v>
          </cell>
        </row>
        <row r="6">
          <cell r="A6" t="str">
            <v>Fresenius Kabi Deutchaland</v>
          </cell>
          <cell r="B6">
            <v>94252.47</v>
          </cell>
          <cell r="C6">
            <v>129356</v>
          </cell>
        </row>
        <row r="7">
          <cell r="A7" t="str">
            <v>G R Exports</v>
          </cell>
          <cell r="B7">
            <v>3971313.56</v>
          </cell>
          <cell r="C7">
            <v>4222800</v>
          </cell>
        </row>
        <row r="8">
          <cell r="A8" t="str">
            <v>Kalbe Pharma</v>
          </cell>
          <cell r="B8">
            <v>166324.17000000001</v>
          </cell>
          <cell r="C8">
            <v>196531.25</v>
          </cell>
        </row>
        <row r="9">
          <cell r="A9" t="str">
            <v>Lanka Laboratories Ltd</v>
          </cell>
          <cell r="B9">
            <v>3200</v>
          </cell>
          <cell r="C9">
            <v>4950</v>
          </cell>
        </row>
        <row r="10">
          <cell r="A10" t="str">
            <v>Leo</v>
          </cell>
          <cell r="B10">
            <v>2640495.25</v>
          </cell>
          <cell r="C10">
            <v>3725785.5</v>
          </cell>
        </row>
        <row r="11">
          <cell r="A11" t="str">
            <v>Pharmacia &amp; Upjohn</v>
          </cell>
          <cell r="B11">
            <v>2359.27</v>
          </cell>
          <cell r="C11">
            <v>3215</v>
          </cell>
        </row>
        <row r="12">
          <cell r="A12" t="str">
            <v>Ranbaxy</v>
          </cell>
          <cell r="B12">
            <v>134016.42000000001</v>
          </cell>
          <cell r="C12">
            <v>178000</v>
          </cell>
        </row>
        <row r="13">
          <cell r="A13" t="str">
            <v>Schering</v>
          </cell>
          <cell r="B13">
            <v>2156040.1</v>
          </cell>
          <cell r="C13">
            <v>3454050</v>
          </cell>
        </row>
        <row r="14">
          <cell r="A14" t="str">
            <v>Seven Seas</v>
          </cell>
          <cell r="B14">
            <v>1593541.7</v>
          </cell>
          <cell r="C14">
            <v>1817605.44</v>
          </cell>
        </row>
        <row r="15">
          <cell r="A15" t="str">
            <v>Smith &amp; Nephew</v>
          </cell>
          <cell r="B15">
            <v>158348.35999999999</v>
          </cell>
          <cell r="C15">
            <v>269341.28000000003</v>
          </cell>
        </row>
        <row r="16">
          <cell r="A16" t="str">
            <v>Tanabe</v>
          </cell>
          <cell r="B16">
            <v>6322.44</v>
          </cell>
          <cell r="C16">
            <v>7655</v>
          </cell>
        </row>
        <row r="17">
          <cell r="A17" t="str">
            <v>Terumo</v>
          </cell>
          <cell r="B17">
            <v>16469.13</v>
          </cell>
          <cell r="C17">
            <v>20805.599999999999</v>
          </cell>
        </row>
        <row r="18">
          <cell r="A18" t="str">
            <v>Allergan</v>
          </cell>
          <cell r="B18">
            <v>2040112.58</v>
          </cell>
          <cell r="C18">
            <v>2521500</v>
          </cell>
        </row>
        <row r="19">
          <cell r="A19" t="str">
            <v>Wockhardt - Pharmaceuticals</v>
          </cell>
          <cell r="B19">
            <v>444897.91</v>
          </cell>
          <cell r="C19">
            <v>440250</v>
          </cell>
        </row>
        <row r="20">
          <cell r="A20" t="str">
            <v>Lanka Laboratories Ltd</v>
          </cell>
          <cell r="B20">
            <v>16373356.069999998</v>
          </cell>
          <cell r="C20">
            <v>20554940.970000003</v>
          </cell>
        </row>
        <row r="21">
          <cell r="B21">
            <v>11547407.010000002</v>
          </cell>
          <cell r="C21">
            <v>13379864.800000001</v>
          </cell>
        </row>
        <row r="22">
          <cell r="B22">
            <v>19500431.080000002</v>
          </cell>
          <cell r="C22">
            <v>22714688.539999999</v>
          </cell>
        </row>
        <row r="24">
          <cell r="B24" t="str">
            <v>cost</v>
          </cell>
          <cell r="C24" t="str">
            <v>sales</v>
          </cell>
        </row>
        <row r="26">
          <cell r="B26">
            <v>5009963.9400000004</v>
          </cell>
          <cell r="C26">
            <v>5671856.5199999996</v>
          </cell>
        </row>
        <row r="27">
          <cell r="B27">
            <v>0</v>
          </cell>
          <cell r="C27">
            <v>0</v>
          </cell>
        </row>
        <row r="28">
          <cell r="B28" t="str">
            <v>cost</v>
          </cell>
          <cell r="C28" t="str">
            <v>sales</v>
          </cell>
        </row>
        <row r="29">
          <cell r="B29">
            <v>2679648.5299999998</v>
          </cell>
          <cell r="C29">
            <v>2993277.8</v>
          </cell>
        </row>
        <row r="30">
          <cell r="B30">
            <v>16373356.069999998</v>
          </cell>
          <cell r="C30">
            <v>20554940.970000003</v>
          </cell>
        </row>
        <row r="31">
          <cell r="B31">
            <v>16373356.069999998</v>
          </cell>
          <cell r="C31">
            <v>20554940.970000003</v>
          </cell>
        </row>
        <row r="32">
          <cell r="B32">
            <v>16373356.069999998</v>
          </cell>
          <cell r="C32">
            <v>20554940.970000003</v>
          </cell>
        </row>
      </sheetData>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tab"/>
      <sheetName val="Ctry_Plan"/>
      <sheetName val="z-tab"/>
      <sheetName val="Reporting Units"/>
      <sheetName val="Plan_Qtr_2003"/>
      <sheetName val="Plan_Mth_2003"/>
    </sheetNames>
    <sheetDataSet>
      <sheetData sheetId="0" refreshError="1"/>
      <sheetData sheetId="1" refreshError="1"/>
      <sheetData sheetId="2" refreshError="1"/>
      <sheetData sheetId="3" refreshError="1"/>
      <sheetData sheetId="4" refreshError="1">
        <row r="4">
          <cell r="C4" t="str">
            <v>MEXICO</v>
          </cell>
          <cell r="D4" t="str">
            <v>NA</v>
          </cell>
          <cell r="E4" t="str">
            <v>NORTH AMERICA</v>
          </cell>
        </row>
        <row r="5">
          <cell r="C5" t="str">
            <v>UNITED STATES</v>
          </cell>
          <cell r="D5" t="str">
            <v>NA</v>
          </cell>
          <cell r="E5" t="str">
            <v>NORTH AMERICA</v>
          </cell>
        </row>
        <row r="6">
          <cell r="C6" t="str">
            <v>TRADER - NA</v>
          </cell>
          <cell r="D6" t="str">
            <v>NA</v>
          </cell>
          <cell r="E6" t="str">
            <v>NORTH AMERICA</v>
          </cell>
        </row>
        <row r="7">
          <cell r="C7" t="str">
            <v>HQ - NA</v>
          </cell>
          <cell r="D7" t="str">
            <v>NA</v>
          </cell>
          <cell r="E7" t="str">
            <v>NORTH AMERICA</v>
          </cell>
        </row>
        <row r="8">
          <cell r="C8" t="str">
            <v>NORTH AMERICA ADJ</v>
          </cell>
          <cell r="D8" t="str">
            <v>NA</v>
          </cell>
          <cell r="E8" t="str">
            <v>NORTH AMERICA</v>
          </cell>
        </row>
        <row r="9">
          <cell r="C9" t="str">
            <v>ARGENTINA</v>
          </cell>
          <cell r="D9" t="str">
            <v>AS</v>
          </cell>
          <cell r="E9" t="str">
            <v>AMERICAS SOUTH [LS]</v>
          </cell>
        </row>
        <row r="10">
          <cell r="C10" t="str">
            <v>BRAZIL</v>
          </cell>
          <cell r="D10" t="str">
            <v>AS</v>
          </cell>
          <cell r="E10" t="str">
            <v>AMERICAS SOUTH [LS]</v>
          </cell>
        </row>
        <row r="11">
          <cell r="C11" t="str">
            <v>CARIBBEAN [LS]</v>
          </cell>
          <cell r="D11" t="str">
            <v>AS</v>
          </cell>
          <cell r="E11" t="str">
            <v>AMERICAS SOUTH [LS]</v>
          </cell>
        </row>
        <row r="12">
          <cell r="C12" t="str">
            <v>CENTAM [LS]</v>
          </cell>
          <cell r="D12" t="str">
            <v>AS</v>
          </cell>
          <cell r="E12" t="str">
            <v>AMERICAS SOUTH [LS]</v>
          </cell>
        </row>
        <row r="13">
          <cell r="C13" t="str">
            <v>CHILE</v>
          </cell>
          <cell r="D13" t="str">
            <v>AS</v>
          </cell>
          <cell r="E13" t="str">
            <v>AMERICAS SOUTH [LS]</v>
          </cell>
        </row>
        <row r="14">
          <cell r="C14" t="str">
            <v>COLOMBIA</v>
          </cell>
          <cell r="D14" t="str">
            <v>AS</v>
          </cell>
          <cell r="E14" t="str">
            <v>AMERICAS SOUTH [LS]</v>
          </cell>
        </row>
        <row r="15">
          <cell r="C15" t="str">
            <v>COPEC</v>
          </cell>
          <cell r="D15" t="str">
            <v>AS</v>
          </cell>
          <cell r="E15" t="str">
            <v>AMERICAS SOUTH [LS]</v>
          </cell>
        </row>
        <row r="16">
          <cell r="C16" t="str">
            <v>ECUADOR</v>
          </cell>
          <cell r="D16" t="str">
            <v>AS</v>
          </cell>
          <cell r="E16" t="str">
            <v>AMERICAS SOUTH [LS]</v>
          </cell>
        </row>
        <row r="17">
          <cell r="C17" t="str">
            <v>PARAGUAY</v>
          </cell>
          <cell r="D17" t="str">
            <v>AS</v>
          </cell>
          <cell r="E17" t="str">
            <v>AMERICAS SOUTH [LS]</v>
          </cell>
        </row>
        <row r="18">
          <cell r="C18" t="str">
            <v>PERU</v>
          </cell>
          <cell r="D18" t="str">
            <v>AS</v>
          </cell>
          <cell r="E18" t="str">
            <v>AMERICAS SOUTH [LS]</v>
          </cell>
        </row>
        <row r="19">
          <cell r="C19" t="str">
            <v>TAMCO</v>
          </cell>
          <cell r="D19" t="str">
            <v>AS</v>
          </cell>
          <cell r="E19" t="str">
            <v>AMERICAS SOUTH [LS]</v>
          </cell>
        </row>
        <row r="20">
          <cell r="C20" t="str">
            <v>URUGUAY</v>
          </cell>
          <cell r="D20" t="str">
            <v>AS</v>
          </cell>
          <cell r="E20" t="str">
            <v>AMERICAS SOUTH [LS]</v>
          </cell>
        </row>
        <row r="21">
          <cell r="C21" t="str">
            <v>VENEZUELA</v>
          </cell>
          <cell r="D21" t="str">
            <v>AS</v>
          </cell>
          <cell r="E21" t="str">
            <v>AMERICAS SOUTH [LS]</v>
          </cell>
        </row>
        <row r="22">
          <cell r="C22" t="str">
            <v>TRADER - AS</v>
          </cell>
          <cell r="D22" t="str">
            <v>AS</v>
          </cell>
          <cell r="E22" t="str">
            <v>AMERICAS SOUTH [LS]</v>
          </cell>
        </row>
        <row r="23">
          <cell r="C23" t="str">
            <v>HQ - AS</v>
          </cell>
          <cell r="D23" t="str">
            <v>AS</v>
          </cell>
          <cell r="E23" t="str">
            <v>AMERICAS SOUTH [LS]</v>
          </cell>
        </row>
        <row r="24">
          <cell r="C24" t="str">
            <v>AMERICAS SOUTH ADJ</v>
          </cell>
          <cell r="D24" t="str">
            <v>AS</v>
          </cell>
          <cell r="E24" t="str">
            <v>AMERICAS SOUTH [LS]</v>
          </cell>
        </row>
        <row r="25">
          <cell r="C25" t="str">
            <v>IOL</v>
          </cell>
          <cell r="D25" t="str">
            <v>IOL</v>
          </cell>
          <cell r="E25" t="str">
            <v>IOL SUM [LS]</v>
          </cell>
        </row>
        <row r="26">
          <cell r="C26" t="str">
            <v>TRADER - IOL</v>
          </cell>
          <cell r="D26" t="str">
            <v>IOL</v>
          </cell>
          <cell r="E26" t="str">
            <v>IOL SUM [LS]</v>
          </cell>
        </row>
        <row r="27">
          <cell r="C27" t="str">
            <v>HQ - IOL</v>
          </cell>
          <cell r="D27" t="str">
            <v>IOL</v>
          </cell>
          <cell r="E27" t="str">
            <v>IOL SUM [LS]</v>
          </cell>
        </row>
        <row r="28">
          <cell r="C28" t="str">
            <v>IOL ADJ</v>
          </cell>
          <cell r="D28" t="str">
            <v>IOL</v>
          </cell>
          <cell r="E28" t="str">
            <v>IOL SUM [LS]</v>
          </cell>
        </row>
        <row r="29">
          <cell r="C29" t="str">
            <v>AUSTRIA</v>
          </cell>
          <cell r="D29" t="str">
            <v>EU</v>
          </cell>
          <cell r="E29" t="str">
            <v>EUROPE [LS]</v>
          </cell>
        </row>
        <row r="30">
          <cell r="C30" t="str">
            <v>BALKANS</v>
          </cell>
          <cell r="D30" t="str">
            <v>EU</v>
          </cell>
          <cell r="E30" t="str">
            <v>EUROPE [LS]</v>
          </cell>
        </row>
        <row r="31">
          <cell r="C31" t="str">
            <v>BENELUX</v>
          </cell>
          <cell r="D31" t="str">
            <v>EU</v>
          </cell>
          <cell r="E31" t="str">
            <v>EUROPE [LS]</v>
          </cell>
        </row>
        <row r="32">
          <cell r="C32" t="str">
            <v>CTRL ASIA / CAUCASUS</v>
          </cell>
          <cell r="D32" t="str">
            <v>EU</v>
          </cell>
          <cell r="E32" t="str">
            <v>EUROPE [LS]</v>
          </cell>
        </row>
        <row r="33">
          <cell r="C33" t="str">
            <v>CZECHIA</v>
          </cell>
          <cell r="D33" t="str">
            <v>EU</v>
          </cell>
          <cell r="E33" t="str">
            <v>EUROPE [LS]</v>
          </cell>
        </row>
        <row r="34">
          <cell r="C34" t="str">
            <v>DENMARK</v>
          </cell>
          <cell r="D34" t="str">
            <v>EU</v>
          </cell>
          <cell r="E34" t="str">
            <v>EUROPE [LS]</v>
          </cell>
        </row>
        <row r="35">
          <cell r="C35" t="str">
            <v>FINLAND</v>
          </cell>
          <cell r="D35" t="str">
            <v>EU</v>
          </cell>
          <cell r="E35" t="str">
            <v>EUROPE [LS]</v>
          </cell>
        </row>
        <row r="36">
          <cell r="C36" t="str">
            <v>FRANCE</v>
          </cell>
          <cell r="D36" t="str">
            <v>EU</v>
          </cell>
          <cell r="E36" t="str">
            <v>EUROPE [LS]</v>
          </cell>
        </row>
        <row r="37">
          <cell r="C37" t="str">
            <v>GERMANY</v>
          </cell>
          <cell r="D37" t="str">
            <v>EU</v>
          </cell>
          <cell r="E37" t="str">
            <v>EUROPE [LS]</v>
          </cell>
        </row>
        <row r="38">
          <cell r="C38" t="str">
            <v>GREECE</v>
          </cell>
          <cell r="D38" t="str">
            <v>EU</v>
          </cell>
          <cell r="E38" t="str">
            <v>EUROPE [LS]</v>
          </cell>
        </row>
        <row r="39">
          <cell r="C39" t="str">
            <v>HUNGARY</v>
          </cell>
          <cell r="D39" t="str">
            <v>EU</v>
          </cell>
          <cell r="E39" t="str">
            <v>EUROPE [LS]</v>
          </cell>
        </row>
        <row r="40">
          <cell r="C40" t="str">
            <v>ITALY</v>
          </cell>
          <cell r="D40" t="str">
            <v>EU</v>
          </cell>
          <cell r="E40" t="str">
            <v>EUROPE [LS]</v>
          </cell>
        </row>
        <row r="41">
          <cell r="C41" t="str">
            <v>KAZAKHSTAN</v>
          </cell>
          <cell r="D41" t="str">
            <v>EU</v>
          </cell>
          <cell r="E41" t="str">
            <v>EUROPE [LS]</v>
          </cell>
        </row>
        <row r="42">
          <cell r="C42" t="str">
            <v>NORWAY</v>
          </cell>
          <cell r="D42" t="str">
            <v>EU</v>
          </cell>
          <cell r="E42" t="str">
            <v>EUROPE [LS]</v>
          </cell>
        </row>
        <row r="43">
          <cell r="C43" t="str">
            <v>POLAND</v>
          </cell>
          <cell r="D43" t="str">
            <v>EU</v>
          </cell>
          <cell r="E43" t="str">
            <v>EUROPE [LS]</v>
          </cell>
        </row>
        <row r="44">
          <cell r="C44" t="str">
            <v>PORTUGAL</v>
          </cell>
          <cell r="D44" t="str">
            <v>EU</v>
          </cell>
          <cell r="E44" t="str">
            <v>EUROPE [LS]</v>
          </cell>
        </row>
        <row r="45">
          <cell r="C45" t="str">
            <v>RUSSIA</v>
          </cell>
          <cell r="D45" t="str">
            <v>EU</v>
          </cell>
          <cell r="E45" t="str">
            <v>EUROPE [LS]</v>
          </cell>
        </row>
        <row r="46">
          <cell r="C46" t="str">
            <v>SLOVAKIA</v>
          </cell>
          <cell r="D46" t="str">
            <v>EU</v>
          </cell>
          <cell r="E46" t="str">
            <v>EUROPE [LS]</v>
          </cell>
        </row>
        <row r="47">
          <cell r="C47" t="str">
            <v>SPAIN</v>
          </cell>
          <cell r="D47" t="str">
            <v>EU</v>
          </cell>
          <cell r="E47" t="str">
            <v>EUROPE [LS]</v>
          </cell>
        </row>
        <row r="48">
          <cell r="C48" t="str">
            <v>SWEDEN</v>
          </cell>
          <cell r="D48" t="str">
            <v>EU</v>
          </cell>
          <cell r="E48" t="str">
            <v>EUROPE [LS]</v>
          </cell>
        </row>
        <row r="49">
          <cell r="C49" t="str">
            <v>SWITZERLAND</v>
          </cell>
          <cell r="D49" t="str">
            <v>EU</v>
          </cell>
          <cell r="E49" t="str">
            <v>EUROPE [LS]</v>
          </cell>
        </row>
        <row r="50">
          <cell r="C50" t="str">
            <v>TURKEY</v>
          </cell>
          <cell r="D50" t="str">
            <v>EU</v>
          </cell>
          <cell r="E50" t="str">
            <v>EUROPE [LS]</v>
          </cell>
        </row>
        <row r="51">
          <cell r="C51" t="str">
            <v>UK</v>
          </cell>
          <cell r="D51" t="str">
            <v>EU</v>
          </cell>
          <cell r="E51" t="str">
            <v>EUROPE [LS]</v>
          </cell>
        </row>
        <row r="52">
          <cell r="C52" t="str">
            <v>UKRAINE</v>
          </cell>
          <cell r="D52" t="str">
            <v>EU</v>
          </cell>
          <cell r="E52" t="str">
            <v>EUROPE [LS]</v>
          </cell>
        </row>
        <row r="53">
          <cell r="C53" t="str">
            <v>TRADER - EUROPE</v>
          </cell>
          <cell r="D53" t="str">
            <v>EU</v>
          </cell>
          <cell r="E53" t="str">
            <v>EUROPE [LS]</v>
          </cell>
        </row>
        <row r="54">
          <cell r="C54" t="str">
            <v>HQ - EUROPE</v>
          </cell>
          <cell r="D54" t="str">
            <v>EU</v>
          </cell>
          <cell r="E54" t="str">
            <v>EUROPE [LS]</v>
          </cell>
        </row>
        <row r="55">
          <cell r="C55" t="str">
            <v>EUROPE ADJ</v>
          </cell>
          <cell r="D55" t="str">
            <v>EU</v>
          </cell>
          <cell r="E55" t="str">
            <v>EUROPE [LS]</v>
          </cell>
        </row>
        <row r="56">
          <cell r="C56" t="str">
            <v>EAST AFRICA [LS]</v>
          </cell>
          <cell r="D56" t="str">
            <v>AME</v>
          </cell>
          <cell r="E56" t="str">
            <v>AFRICA / MIDDLE EAST [LS]</v>
          </cell>
        </row>
        <row r="57">
          <cell r="C57" t="str">
            <v>EGYPT</v>
          </cell>
          <cell r="D57" t="str">
            <v>AME</v>
          </cell>
          <cell r="E57" t="str">
            <v>AFRICA / MIDDLE EAST [LS]</v>
          </cell>
        </row>
        <row r="58">
          <cell r="C58" t="str">
            <v>MASI</v>
          </cell>
          <cell r="D58" t="str">
            <v>AME</v>
          </cell>
          <cell r="E58" t="str">
            <v>AFRICA / MIDDLE EAST [LS]</v>
          </cell>
        </row>
        <row r="59">
          <cell r="C59" t="str">
            <v>MIDDLE EAST [LS]</v>
          </cell>
          <cell r="D59" t="str">
            <v>AME</v>
          </cell>
          <cell r="E59" t="str">
            <v>AFRICA / MIDDLE EAST [LS]</v>
          </cell>
        </row>
        <row r="60">
          <cell r="C60" t="str">
            <v>MOROCCO</v>
          </cell>
          <cell r="D60" t="str">
            <v>AME</v>
          </cell>
          <cell r="E60" t="str">
            <v>AFRICA / MIDDLE EAST [LS]</v>
          </cell>
        </row>
        <row r="61">
          <cell r="C61" t="str">
            <v>NIGERIA</v>
          </cell>
          <cell r="D61" t="str">
            <v>AME</v>
          </cell>
          <cell r="E61" t="str">
            <v>AFRICA / MIDDLE EAST [LS]</v>
          </cell>
        </row>
        <row r="62">
          <cell r="C62" t="str">
            <v>SOUTH AFRICA</v>
          </cell>
          <cell r="D62" t="str">
            <v>AME</v>
          </cell>
          <cell r="E62" t="str">
            <v>AFRICA / MIDDLE EAST [LS]</v>
          </cell>
        </row>
        <row r="63">
          <cell r="C63" t="str">
            <v>SOUTHERN AFRICA [LS]</v>
          </cell>
          <cell r="D63" t="str">
            <v>AME</v>
          </cell>
          <cell r="E63" t="str">
            <v>AFRICA / MIDDLE EAST [LS]</v>
          </cell>
        </row>
        <row r="64">
          <cell r="C64" t="str">
            <v>TUNISIA</v>
          </cell>
          <cell r="D64" t="str">
            <v>AME</v>
          </cell>
          <cell r="E64" t="str">
            <v>AFRICA / MIDDLE EAST [LS]</v>
          </cell>
        </row>
        <row r="65">
          <cell r="C65" t="str">
            <v>WEST AFRICA [LS]</v>
          </cell>
          <cell r="D65" t="str">
            <v>AME</v>
          </cell>
          <cell r="E65" t="str">
            <v>AFRICA / MIDDLE EAST [LS]</v>
          </cell>
        </row>
        <row r="66">
          <cell r="C66" t="str">
            <v>HQ - AME</v>
          </cell>
          <cell r="D66" t="str">
            <v>AME</v>
          </cell>
          <cell r="E66" t="str">
            <v>AFRICA / MIDDLE EAST [LS]</v>
          </cell>
        </row>
        <row r="67">
          <cell r="C67" t="str">
            <v>AFRICA / MIDDLE EAST ADJ</v>
          </cell>
          <cell r="D67" t="str">
            <v>AME</v>
          </cell>
          <cell r="E67" t="str">
            <v>AFRICA / MIDDLE EAST [LS]</v>
          </cell>
        </row>
        <row r="68">
          <cell r="C68" t="str">
            <v>AUSTRALIA</v>
          </cell>
          <cell r="D68" t="str">
            <v>AP</v>
          </cell>
          <cell r="E68" t="str">
            <v>ASIA-PACIFIC [LS]</v>
          </cell>
        </row>
        <row r="69">
          <cell r="C69" t="str">
            <v>BANGLADESH</v>
          </cell>
          <cell r="D69" t="str">
            <v>AP</v>
          </cell>
          <cell r="E69" t="str">
            <v>ASIA-PACIFIC [LS]</v>
          </cell>
        </row>
        <row r="70">
          <cell r="C70" t="str">
            <v>CHINA</v>
          </cell>
          <cell r="D70" t="str">
            <v>AP</v>
          </cell>
          <cell r="E70" t="str">
            <v>ASIA-PACIFIC [LS]</v>
          </cell>
        </row>
        <row r="71">
          <cell r="C71" t="str">
            <v>GUAM</v>
          </cell>
          <cell r="D71" t="str">
            <v>AP</v>
          </cell>
          <cell r="E71" t="str">
            <v>ASIA-PACIFIC [LS]</v>
          </cell>
        </row>
        <row r="72">
          <cell r="C72" t="str">
            <v>INDIA</v>
          </cell>
          <cell r="D72" t="str">
            <v>AP</v>
          </cell>
          <cell r="E72" t="str">
            <v>ASIA-PACIFIC [LS]</v>
          </cell>
        </row>
        <row r="73">
          <cell r="C73" t="str">
            <v>INDONESIA</v>
          </cell>
          <cell r="D73" t="str">
            <v>AP</v>
          </cell>
          <cell r="E73" t="str">
            <v>ASIA-PACIFIC [LS]</v>
          </cell>
        </row>
        <row r="74">
          <cell r="C74" t="str">
            <v>JAPAN</v>
          </cell>
          <cell r="D74" t="str">
            <v>AP</v>
          </cell>
          <cell r="E74" t="str">
            <v>ASIA-PACIFIC [LS]</v>
          </cell>
        </row>
        <row r="75">
          <cell r="C75" t="str">
            <v>KOREA</v>
          </cell>
          <cell r="D75" t="str">
            <v>AP</v>
          </cell>
          <cell r="E75" t="str">
            <v>ASIA-PACIFIC [LS]</v>
          </cell>
        </row>
        <row r="76">
          <cell r="C76" t="str">
            <v>MALAYSIA</v>
          </cell>
          <cell r="D76" t="str">
            <v>AP</v>
          </cell>
          <cell r="E76" t="str">
            <v>ASIA-PACIFIC [LS]</v>
          </cell>
        </row>
        <row r="77">
          <cell r="C77" t="str">
            <v>NEW ZEALAND</v>
          </cell>
          <cell r="D77" t="str">
            <v>AP</v>
          </cell>
          <cell r="E77" t="str">
            <v>ASIA-PACIFIC [LS]</v>
          </cell>
        </row>
        <row r="78">
          <cell r="C78" t="str">
            <v>PACIFIC ISLANDS</v>
          </cell>
          <cell r="D78" t="str">
            <v>AP</v>
          </cell>
          <cell r="E78" t="str">
            <v>ASIA-PACIFIC [LS]</v>
          </cell>
        </row>
        <row r="79">
          <cell r="C79" t="str">
            <v>PAKISTAN</v>
          </cell>
          <cell r="D79" t="str">
            <v>AP</v>
          </cell>
          <cell r="E79" t="str">
            <v>ASIA-PACIFIC [LS]</v>
          </cell>
        </row>
        <row r="80">
          <cell r="C80" t="str">
            <v>PHILIPPINES</v>
          </cell>
          <cell r="D80" t="str">
            <v>AP</v>
          </cell>
          <cell r="E80" t="str">
            <v>ASIA-PACIFIC [LS]</v>
          </cell>
        </row>
        <row r="81">
          <cell r="C81" t="str">
            <v>SINGAPORE</v>
          </cell>
          <cell r="D81" t="str">
            <v>AP</v>
          </cell>
          <cell r="E81" t="str">
            <v>ASIA-PACIFIC [LS]</v>
          </cell>
        </row>
        <row r="82">
          <cell r="C82" t="str">
            <v>TAIWAN</v>
          </cell>
          <cell r="D82" t="str">
            <v>AP</v>
          </cell>
          <cell r="E82" t="str">
            <v>ASIA-PACIFIC [LS]</v>
          </cell>
        </row>
        <row r="83">
          <cell r="C83" t="str">
            <v>THAILAND</v>
          </cell>
          <cell r="D83" t="str">
            <v>AP</v>
          </cell>
          <cell r="E83" t="str">
            <v>ASIA-PACIFIC [LS]</v>
          </cell>
        </row>
        <row r="84">
          <cell r="C84" t="str">
            <v>VIETNAM</v>
          </cell>
          <cell r="D84" t="str">
            <v>AP</v>
          </cell>
          <cell r="E84" t="str">
            <v>ASIA-PACIFIC [LS]</v>
          </cell>
        </row>
        <row r="85">
          <cell r="C85" t="str">
            <v>TRADER - AP</v>
          </cell>
          <cell r="D85" t="str">
            <v>AP</v>
          </cell>
          <cell r="E85" t="str">
            <v>ASIA-PACIFIC [LS]</v>
          </cell>
        </row>
        <row r="86">
          <cell r="C86" t="str">
            <v>HQ - AP</v>
          </cell>
          <cell r="D86" t="str">
            <v>AP</v>
          </cell>
          <cell r="E86" t="str">
            <v>ASIA-PACIFIC [LS]</v>
          </cell>
        </row>
        <row r="87">
          <cell r="C87" t="str">
            <v>ASIA-PACIFIC ADJ</v>
          </cell>
          <cell r="D87" t="str">
            <v>AP</v>
          </cell>
          <cell r="E87" t="str">
            <v>ASIA-PACIFIC [LS]</v>
          </cell>
        </row>
        <row r="88">
          <cell r="C88" t="str">
            <v>HQ</v>
          </cell>
          <cell r="D88" t="str">
            <v>GLB</v>
          </cell>
          <cell r="E88" t="str">
            <v>GLOBAL [LS]</v>
          </cell>
        </row>
        <row r="89">
          <cell r="C89" t="str">
            <v>GLOBAL ADJ</v>
          </cell>
          <cell r="D89" t="str">
            <v>GLB</v>
          </cell>
          <cell r="E89" t="str">
            <v>GLOBAL [LS]</v>
          </cell>
        </row>
      </sheetData>
      <sheetData sheetId="5" refreshError="1"/>
      <sheetData sheetId="6"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e"/>
      <sheetName val="Def"/>
      <sheetName val="Pvl"/>
      <sheetName val="Cvl"/>
      <sheetName val="Ind"/>
      <sheetName val="PCI"/>
      <sheetName val="Mar"/>
      <sheetName val="Avi"/>
      <sheetName val="MA"/>
      <sheetName val="FL"/>
      <sheetName val="Wol"/>
      <sheetName val="Wax"/>
      <sheetName val="Ops"/>
      <sheetName val="SP"/>
      <sheetName val="Asp"/>
      <sheetName val="Bsk"/>
      <sheetName val="Tot"/>
      <sheetName val="Drv01"/>
      <sheetName val="Opx01"/>
      <sheetName val="Cts01"/>
      <sheetName val="T3%01"/>
      <sheetName val="Drv02"/>
      <sheetName val="Opx02"/>
      <sheetName val="Cts02"/>
      <sheetName val="Var1-2"/>
      <sheetName val="P&amp;L02"/>
      <sheetName val="T3%02"/>
      <sheetName val="Drv03"/>
      <sheetName val="Opx03"/>
      <sheetName val="P&amp;L03"/>
      <sheetName val="T3%03"/>
      <sheetName val="P&amp;LJun"/>
      <sheetName val="P&amp;LJunx2"/>
      <sheetName val="Var01vsX2"/>
      <sheetName val="P&amp;L01s"/>
      <sheetName val="P&amp;L00"/>
      <sheetName val="P&amp;L01"/>
      <sheetName val="2000"/>
      <sheetName val="2001"/>
      <sheetName val="2002"/>
      <sheetName val="2003"/>
      <sheetName val="Reporting Units"/>
      <sheetName val="Royal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row r="4">
          <cell r="D4" t="str">
            <v>COLOMBIA</v>
          </cell>
        </row>
        <row r="5">
          <cell r="D5" t="str">
            <v>TAMCO</v>
          </cell>
        </row>
        <row r="6">
          <cell r="D6" t="str">
            <v>ECUADOR</v>
          </cell>
        </row>
        <row r="7">
          <cell r="D7" t="str">
            <v>PERU</v>
          </cell>
        </row>
        <row r="8">
          <cell r="D8" t="str">
            <v>VENEZUELA</v>
          </cell>
        </row>
        <row r="9">
          <cell r="D9" t="str">
            <v>ARGENTINA</v>
          </cell>
        </row>
        <row r="10">
          <cell r="D10" t="str">
            <v>PARAGUAY</v>
          </cell>
        </row>
        <row r="11">
          <cell r="D11" t="str">
            <v>URUGUAY</v>
          </cell>
        </row>
        <row r="12">
          <cell r="D12" t="str">
            <v>CHILE</v>
          </cell>
        </row>
        <row r="13">
          <cell r="D13" t="str">
            <v>COPEC</v>
          </cell>
        </row>
        <row r="14">
          <cell r="D14" t="str">
            <v>BRAZIL</v>
          </cell>
        </row>
        <row r="15">
          <cell r="D15" t="str">
            <v>CARIBBEAN [LS]</v>
          </cell>
        </row>
        <row r="16">
          <cell r="D16" t="str">
            <v>CENTAM [LS]</v>
          </cell>
        </row>
        <row r="17">
          <cell r="D17" t="str">
            <v>HQ - AS</v>
          </cell>
        </row>
        <row r="18">
          <cell r="D18" t="str">
            <v>TRADER - AS</v>
          </cell>
        </row>
        <row r="19">
          <cell r="D19" t="str">
            <v>AMERICAS SOUTH ADJ</v>
          </cell>
        </row>
        <row r="20">
          <cell r="D20" t="str">
            <v>CANADA</v>
          </cell>
        </row>
        <row r="21">
          <cell r="D21" t="str">
            <v>MEXICO</v>
          </cell>
        </row>
        <row r="22">
          <cell r="D22" t="str">
            <v>TRADER - NA</v>
          </cell>
        </row>
        <row r="23">
          <cell r="D23" t="str">
            <v>UNITED STATES</v>
          </cell>
        </row>
        <row r="24">
          <cell r="D24" t="str">
            <v>HQ - NA</v>
          </cell>
        </row>
        <row r="25">
          <cell r="D25" t="str">
            <v>NORTH AMERICA ADJ</v>
          </cell>
        </row>
        <row r="26">
          <cell r="D26" t="str">
            <v>BENELUX</v>
          </cell>
        </row>
        <row r="27">
          <cell r="D27" t="str">
            <v>AUSTRIA</v>
          </cell>
        </row>
        <row r="28">
          <cell r="D28" t="str">
            <v>GERMANY</v>
          </cell>
        </row>
        <row r="29">
          <cell r="D29" t="str">
            <v>SWITZERLAND</v>
          </cell>
        </row>
        <row r="30">
          <cell r="D30" t="str">
            <v>CTRL ASIA / CAUCASUS</v>
          </cell>
        </row>
        <row r="31">
          <cell r="D31" t="str">
            <v>BALKANS</v>
          </cell>
        </row>
        <row r="32">
          <cell r="D32" t="str">
            <v>CZECHIA</v>
          </cell>
        </row>
        <row r="33">
          <cell r="D33" t="str">
            <v>HUNGARY</v>
          </cell>
        </row>
        <row r="34">
          <cell r="D34" t="str">
            <v>POLAND</v>
          </cell>
        </row>
        <row r="35">
          <cell r="D35" t="str">
            <v>SLOVAKIA</v>
          </cell>
        </row>
        <row r="36">
          <cell r="D36" t="str">
            <v>FRANCE</v>
          </cell>
        </row>
        <row r="37">
          <cell r="D37" t="str">
            <v>GREECE</v>
          </cell>
        </row>
        <row r="38">
          <cell r="D38" t="str">
            <v>SPAIN</v>
          </cell>
        </row>
        <row r="39">
          <cell r="D39" t="str">
            <v>PORTUGAL</v>
          </cell>
        </row>
        <row r="40">
          <cell r="D40" t="str">
            <v>ITALY</v>
          </cell>
        </row>
        <row r="41">
          <cell r="D41" t="str">
            <v>DENMARK</v>
          </cell>
        </row>
        <row r="42">
          <cell r="D42" t="str">
            <v>FINLAND</v>
          </cell>
        </row>
        <row r="43">
          <cell r="D43" t="str">
            <v>NORWAY</v>
          </cell>
        </row>
        <row r="44">
          <cell r="D44" t="str">
            <v>SWEDEN</v>
          </cell>
        </row>
        <row r="45">
          <cell r="D45" t="str">
            <v>RUSSIA</v>
          </cell>
        </row>
        <row r="46">
          <cell r="D46" t="str">
            <v>UKRAINE</v>
          </cell>
        </row>
        <row r="47">
          <cell r="D47" t="str">
            <v>TRADER - EUROPE</v>
          </cell>
        </row>
        <row r="48">
          <cell r="D48" t="str">
            <v>TURKEY</v>
          </cell>
        </row>
        <row r="49">
          <cell r="D49" t="str">
            <v>UK</v>
          </cell>
        </row>
        <row r="50">
          <cell r="D50" t="str">
            <v>HQ - EUROPE</v>
          </cell>
        </row>
        <row r="51">
          <cell r="D51" t="str">
            <v>EUROPE ADJ</v>
          </cell>
        </row>
        <row r="52">
          <cell r="D52" t="str">
            <v>EAST AFRICA [LS]</v>
          </cell>
        </row>
        <row r="53">
          <cell r="D53" t="str">
            <v>EGYPT</v>
          </cell>
        </row>
        <row r="54">
          <cell r="D54" t="str">
            <v>MASI</v>
          </cell>
        </row>
        <row r="55">
          <cell r="D55" t="str">
            <v>MIDDLE EAST [LS]</v>
          </cell>
        </row>
        <row r="56">
          <cell r="D56" t="str">
            <v>MOROCCO</v>
          </cell>
        </row>
        <row r="57">
          <cell r="D57" t="str">
            <v>NIGERIA</v>
          </cell>
        </row>
        <row r="58">
          <cell r="D58" t="str">
            <v>SOUTH AFRICA</v>
          </cell>
        </row>
        <row r="59">
          <cell r="D59" t="str">
            <v>SOUTHERN AFRICA [LS]</v>
          </cell>
        </row>
        <row r="60">
          <cell r="D60" t="str">
            <v>TUNISIA</v>
          </cell>
        </row>
        <row r="61">
          <cell r="D61" t="str">
            <v>WEST AFRICA [LS]</v>
          </cell>
        </row>
        <row r="62">
          <cell r="D62" t="str">
            <v>HQ - AME</v>
          </cell>
        </row>
        <row r="63">
          <cell r="D63" t="str">
            <v>AFRICA / MIDDLE EAST ADJ</v>
          </cell>
        </row>
        <row r="64">
          <cell r="D64" t="str">
            <v>AUSTRALIA</v>
          </cell>
        </row>
        <row r="65">
          <cell r="D65" t="str">
            <v>NEW ZEALAND</v>
          </cell>
        </row>
        <row r="66">
          <cell r="D66" t="str">
            <v>PACIFIC ISLANDS</v>
          </cell>
        </row>
        <row r="67">
          <cell r="D67" t="str">
            <v>CHINA</v>
          </cell>
        </row>
        <row r="68">
          <cell r="D68" t="str">
            <v>GUAM</v>
          </cell>
        </row>
        <row r="69">
          <cell r="D69" t="str">
            <v>JAPAN</v>
          </cell>
        </row>
        <row r="70">
          <cell r="D70" t="str">
            <v>INDONESIA</v>
          </cell>
        </row>
        <row r="71">
          <cell r="D71" t="str">
            <v>KOREA</v>
          </cell>
        </row>
        <row r="72">
          <cell r="D72" t="str">
            <v>VIETNAM</v>
          </cell>
        </row>
        <row r="73">
          <cell r="D73" t="str">
            <v>MALAYSIA</v>
          </cell>
        </row>
        <row r="74">
          <cell r="D74" t="str">
            <v>PHILIPPINES</v>
          </cell>
        </row>
        <row r="75">
          <cell r="D75" t="str">
            <v>SINGAPORE</v>
          </cell>
        </row>
        <row r="76">
          <cell r="D76" t="str">
            <v>TAIWAN</v>
          </cell>
        </row>
        <row r="77">
          <cell r="D77" t="str">
            <v>THAILAND</v>
          </cell>
        </row>
        <row r="78">
          <cell r="D78" t="str">
            <v>BANGLADESH</v>
          </cell>
        </row>
        <row r="79">
          <cell r="D79" t="str">
            <v>INDIA</v>
          </cell>
        </row>
        <row r="80">
          <cell r="D80" t="str">
            <v>PAKISTAN</v>
          </cell>
        </row>
        <row r="81">
          <cell r="D81" t="str">
            <v>TRADER - AP</v>
          </cell>
        </row>
        <row r="82">
          <cell r="D82" t="str">
            <v>HQ - AP</v>
          </cell>
        </row>
        <row r="83">
          <cell r="D83" t="str">
            <v>ASIA-PACIFIC ADJ</v>
          </cell>
        </row>
        <row r="84">
          <cell r="D84" t="str">
            <v>HQ</v>
          </cell>
        </row>
        <row r="85">
          <cell r="D85" t="str">
            <v>GLOBAL ADJ</v>
          </cell>
        </row>
      </sheetData>
      <sheetData sheetId="4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Out"/>
      <sheetName val="Chart"/>
    </sheetNames>
    <sheetDataSet>
      <sheetData sheetId="0" refreshError="1">
        <row r="1">
          <cell r="A1" t="str">
            <v>HEMAS HEALTHCARE (PVT) Ltd.</v>
          </cell>
        </row>
        <row r="2">
          <cell r="A2" t="str">
            <v>Debtors age analysis as at 31.12.2004.</v>
          </cell>
        </row>
        <row r="3">
          <cell r="A3" t="str">
            <v>A/C</v>
          </cell>
          <cell r="B3" t="str">
            <v>Customer</v>
          </cell>
          <cell r="C3" t="str">
            <v>Less Than</v>
          </cell>
          <cell r="D3" t="str">
            <v>38 - 45</v>
          </cell>
          <cell r="E3" t="str">
            <v>46 - 60</v>
          </cell>
          <cell r="F3" t="str">
            <v>61 - 90</v>
          </cell>
          <cell r="G3" t="str">
            <v>91 - 120</v>
          </cell>
          <cell r="H3" t="str">
            <v>Over</v>
          </cell>
          <cell r="I3" t="str">
            <v>Total</v>
          </cell>
        </row>
        <row r="4">
          <cell r="A4" t="str">
            <v>Code</v>
          </cell>
          <cell r="B4" t="str">
            <v>Name</v>
          </cell>
          <cell r="C4" t="str">
            <v>37 Days</v>
          </cell>
          <cell r="D4" t="str">
            <v>Days</v>
          </cell>
          <cell r="E4" t="str">
            <v>Days</v>
          </cell>
          <cell r="F4" t="str">
            <v>Days</v>
          </cell>
          <cell r="G4" t="str">
            <v>Days</v>
          </cell>
          <cell r="H4" t="str">
            <v>120 days</v>
          </cell>
          <cell r="I4" t="str">
            <v>As at 31.12.04</v>
          </cell>
        </row>
        <row r="5">
          <cell r="I5" t="str">
            <v>Rs.</v>
          </cell>
        </row>
        <row r="6">
          <cell r="B6" t="str">
            <v>DISTRIBUTORS</v>
          </cell>
        </row>
        <row r="7">
          <cell r="A7" t="str">
            <v>DB001</v>
          </cell>
          <cell r="B7" t="str">
            <v>MAC Pharma (1)</v>
          </cell>
        </row>
        <row r="8">
          <cell r="A8" t="str">
            <v>DB002</v>
          </cell>
          <cell r="B8" t="str">
            <v>Central Distributors</v>
          </cell>
          <cell r="C8">
            <v>4242447.34</v>
          </cell>
          <cell r="D8">
            <v>0</v>
          </cell>
          <cell r="E8">
            <v>0</v>
          </cell>
          <cell r="F8">
            <v>0</v>
          </cell>
          <cell r="G8">
            <v>0</v>
          </cell>
          <cell r="H8">
            <v>0</v>
          </cell>
          <cell r="I8">
            <v>4242447.34</v>
          </cell>
        </row>
        <row r="9">
          <cell r="A9" t="str">
            <v>DB003</v>
          </cell>
          <cell r="B9" t="str">
            <v>MAC Pharma (2)</v>
          </cell>
          <cell r="C9">
            <v>0</v>
          </cell>
          <cell r="D9">
            <v>0</v>
          </cell>
          <cell r="E9">
            <v>0</v>
          </cell>
          <cell r="F9">
            <v>0</v>
          </cell>
          <cell r="G9">
            <v>0</v>
          </cell>
          <cell r="H9">
            <v>0</v>
          </cell>
          <cell r="I9">
            <v>0</v>
          </cell>
        </row>
        <row r="10">
          <cell r="A10" t="str">
            <v>DB004</v>
          </cell>
          <cell r="B10" t="str">
            <v>MEG Trading (Pvt) Ltd.</v>
          </cell>
          <cell r="C10">
            <v>0</v>
          </cell>
          <cell r="D10">
            <v>0</v>
          </cell>
          <cell r="E10">
            <v>0</v>
          </cell>
          <cell r="F10">
            <v>0</v>
          </cell>
          <cell r="G10">
            <v>0</v>
          </cell>
          <cell r="H10">
            <v>-1832.52</v>
          </cell>
          <cell r="I10">
            <v>-1832.52</v>
          </cell>
        </row>
        <row r="11">
          <cell r="A11" t="str">
            <v>DB005</v>
          </cell>
          <cell r="B11" t="str">
            <v>Nugegoda Chemists</v>
          </cell>
          <cell r="C11">
            <v>3146568.38</v>
          </cell>
          <cell r="D11">
            <v>673718.12</v>
          </cell>
          <cell r="E11">
            <v>176850.72</v>
          </cell>
          <cell r="F11">
            <v>1288909.6499999999</v>
          </cell>
          <cell r="G11">
            <v>185111.31</v>
          </cell>
          <cell r="H11">
            <v>0</v>
          </cell>
          <cell r="I11">
            <v>5471158.1799999997</v>
          </cell>
        </row>
        <row r="12">
          <cell r="A12" t="str">
            <v>DB006</v>
          </cell>
          <cell r="B12" t="str">
            <v>Vijitha Pharmacy</v>
          </cell>
          <cell r="C12">
            <v>3885886.5999999996</v>
          </cell>
          <cell r="D12">
            <v>592000.68000000005</v>
          </cell>
          <cell r="E12">
            <v>0</v>
          </cell>
          <cell r="F12">
            <v>868352.77</v>
          </cell>
          <cell r="G12">
            <v>0</v>
          </cell>
          <cell r="H12">
            <v>0</v>
          </cell>
          <cell r="I12">
            <v>5346240.0499999989</v>
          </cell>
        </row>
        <row r="13">
          <cell r="A13" t="str">
            <v>DB007</v>
          </cell>
          <cell r="B13" t="str">
            <v>Asoka Pharma</v>
          </cell>
          <cell r="C13">
            <v>2370115</v>
          </cell>
          <cell r="D13">
            <v>0</v>
          </cell>
          <cell r="E13">
            <v>0</v>
          </cell>
          <cell r="F13">
            <v>0</v>
          </cell>
          <cell r="G13">
            <v>0</v>
          </cell>
          <cell r="H13">
            <v>0</v>
          </cell>
          <cell r="I13">
            <v>2370115</v>
          </cell>
        </row>
        <row r="14">
          <cell r="A14" t="str">
            <v>DB008</v>
          </cell>
          <cell r="B14" t="str">
            <v>CHL Marketing</v>
          </cell>
          <cell r="C14">
            <v>9476383.5399999972</v>
          </cell>
          <cell r="D14">
            <v>709335.8</v>
          </cell>
          <cell r="E14">
            <v>0</v>
          </cell>
          <cell r="F14">
            <v>0</v>
          </cell>
          <cell r="G14">
            <v>0</v>
          </cell>
          <cell r="H14">
            <v>0</v>
          </cell>
          <cell r="I14">
            <v>10185719.339999998</v>
          </cell>
        </row>
        <row r="15">
          <cell r="A15" t="str">
            <v>DB009</v>
          </cell>
          <cell r="B15" t="str">
            <v>A.L.Distributor(1)</v>
          </cell>
          <cell r="C15">
            <v>0</v>
          </cell>
          <cell r="D15">
            <v>0</v>
          </cell>
          <cell r="E15">
            <v>0</v>
          </cell>
          <cell r="F15">
            <v>0</v>
          </cell>
          <cell r="G15">
            <v>0</v>
          </cell>
          <cell r="H15">
            <v>-56173.21</v>
          </cell>
          <cell r="I15">
            <v>-56173.21</v>
          </cell>
        </row>
        <row r="16">
          <cell r="A16" t="str">
            <v>DB010</v>
          </cell>
          <cell r="B16" t="str">
            <v>Noor Pharmaceuticals (Pvt) Ltd.</v>
          </cell>
          <cell r="C16">
            <v>0</v>
          </cell>
          <cell r="D16">
            <v>0</v>
          </cell>
          <cell r="E16">
            <v>0</v>
          </cell>
          <cell r="F16">
            <v>0</v>
          </cell>
          <cell r="G16">
            <v>0</v>
          </cell>
          <cell r="H16">
            <v>0</v>
          </cell>
          <cell r="I16">
            <v>0</v>
          </cell>
        </row>
        <row r="17">
          <cell r="A17" t="str">
            <v>DB011</v>
          </cell>
          <cell r="B17" t="str">
            <v>A.L.Distributor(2)</v>
          </cell>
          <cell r="I17">
            <v>0</v>
          </cell>
        </row>
        <row r="18">
          <cell r="A18" t="str">
            <v>DB012</v>
          </cell>
          <cell r="B18" t="str">
            <v>Rupa Versatile (Pvt) Ltd.</v>
          </cell>
          <cell r="C18">
            <v>1050483.6000000001</v>
          </cell>
          <cell r="D18">
            <v>0</v>
          </cell>
          <cell r="E18">
            <v>0</v>
          </cell>
          <cell r="F18">
            <v>0</v>
          </cell>
          <cell r="G18">
            <v>0</v>
          </cell>
          <cell r="H18">
            <v>0</v>
          </cell>
          <cell r="I18">
            <v>1050483.6000000001</v>
          </cell>
        </row>
        <row r="19">
          <cell r="A19" t="str">
            <v>DB013</v>
          </cell>
          <cell r="B19" t="str">
            <v>L.J.&amp; Sons,</v>
          </cell>
          <cell r="C19">
            <v>0</v>
          </cell>
          <cell r="D19">
            <v>0</v>
          </cell>
          <cell r="E19">
            <v>0</v>
          </cell>
          <cell r="F19">
            <v>0</v>
          </cell>
          <cell r="G19">
            <v>0</v>
          </cell>
          <cell r="H19">
            <v>0</v>
          </cell>
          <cell r="I19">
            <v>0</v>
          </cell>
        </row>
        <row r="20">
          <cell r="A20" t="str">
            <v>DB014</v>
          </cell>
          <cell r="B20" t="str">
            <v>New Eleans Marketing Service,</v>
          </cell>
          <cell r="C20">
            <v>0</v>
          </cell>
          <cell r="D20">
            <v>0</v>
          </cell>
          <cell r="E20">
            <v>0</v>
          </cell>
          <cell r="F20">
            <v>0</v>
          </cell>
          <cell r="G20">
            <v>0</v>
          </cell>
          <cell r="H20">
            <v>0</v>
          </cell>
          <cell r="I20">
            <v>0</v>
          </cell>
        </row>
        <row r="21">
          <cell r="A21" t="str">
            <v>DB015</v>
          </cell>
          <cell r="B21" t="str">
            <v>Friendlies Drugs</v>
          </cell>
          <cell r="C21">
            <v>0</v>
          </cell>
          <cell r="D21">
            <v>0</v>
          </cell>
          <cell r="E21">
            <v>0</v>
          </cell>
          <cell r="F21">
            <v>0</v>
          </cell>
          <cell r="G21">
            <v>0</v>
          </cell>
          <cell r="H21">
            <v>-16191.98</v>
          </cell>
          <cell r="I21">
            <v>-16191.98</v>
          </cell>
        </row>
        <row r="22">
          <cell r="A22" t="str">
            <v>DB016</v>
          </cell>
          <cell r="B22" t="str">
            <v>Siri Katha Pharmacy</v>
          </cell>
          <cell r="C22">
            <v>4172540.3799999994</v>
          </cell>
          <cell r="D22">
            <v>1177056.5999999999</v>
          </cell>
          <cell r="E22">
            <v>89273.4</v>
          </cell>
          <cell r="F22">
            <v>1466145.42</v>
          </cell>
          <cell r="G22">
            <v>230511.96</v>
          </cell>
          <cell r="H22">
            <v>0</v>
          </cell>
          <cell r="I22">
            <v>7135527.7599999998</v>
          </cell>
        </row>
        <row r="23">
          <cell r="A23" t="str">
            <v>DB017</v>
          </cell>
          <cell r="B23" t="str">
            <v>Mawarani Distributors,</v>
          </cell>
          <cell r="C23">
            <v>1041785.5</v>
          </cell>
          <cell r="D23">
            <v>0</v>
          </cell>
          <cell r="E23">
            <v>0</v>
          </cell>
          <cell r="F23">
            <v>0</v>
          </cell>
          <cell r="G23">
            <v>0</v>
          </cell>
          <cell r="H23">
            <v>0</v>
          </cell>
          <cell r="I23">
            <v>1041785.5</v>
          </cell>
        </row>
        <row r="24">
          <cell r="A24" t="str">
            <v>DB018</v>
          </cell>
          <cell r="B24" t="str">
            <v>S &amp; D Agencies,</v>
          </cell>
          <cell r="C24">
            <v>4474314.3599999994</v>
          </cell>
          <cell r="D24">
            <v>142539.48000000001</v>
          </cell>
          <cell r="E24">
            <v>22285.88</v>
          </cell>
          <cell r="F24">
            <v>0</v>
          </cell>
          <cell r="G24">
            <v>549713.01</v>
          </cell>
          <cell r="H24">
            <v>69799.67</v>
          </cell>
          <cell r="I24">
            <v>5258652.3999999994</v>
          </cell>
        </row>
        <row r="25">
          <cell r="A25" t="str">
            <v>DB019</v>
          </cell>
          <cell r="B25" t="str">
            <v>Glenic Distributors,</v>
          </cell>
          <cell r="C25">
            <v>659210.60999999987</v>
          </cell>
          <cell r="D25">
            <v>640579.62</v>
          </cell>
          <cell r="E25">
            <v>0</v>
          </cell>
          <cell r="F25">
            <v>967264.11</v>
          </cell>
          <cell r="G25">
            <v>1449044.81</v>
          </cell>
          <cell r="H25">
            <v>898766.6100000001</v>
          </cell>
          <cell r="I25">
            <v>4614865.76</v>
          </cell>
        </row>
        <row r="26">
          <cell r="A26" t="str">
            <v>DB020</v>
          </cell>
          <cell r="B26" t="str">
            <v>Medicare</v>
          </cell>
          <cell r="C26">
            <v>0</v>
          </cell>
          <cell r="D26">
            <v>0.08</v>
          </cell>
          <cell r="E26">
            <v>0</v>
          </cell>
          <cell r="F26">
            <v>1074763.31</v>
          </cell>
          <cell r="G26">
            <v>1119337.17</v>
          </cell>
          <cell r="H26">
            <v>102528.15</v>
          </cell>
          <cell r="I26">
            <v>2296628.71</v>
          </cell>
        </row>
        <row r="27">
          <cell r="A27" t="str">
            <v>DB021</v>
          </cell>
          <cell r="B27" t="str">
            <v>Mendis Distributors</v>
          </cell>
          <cell r="C27">
            <v>1642412.8199999998</v>
          </cell>
          <cell r="D27">
            <v>547146.23999999999</v>
          </cell>
          <cell r="E27">
            <v>0</v>
          </cell>
          <cell r="F27">
            <v>162755.65999999997</v>
          </cell>
          <cell r="G27">
            <v>0</v>
          </cell>
          <cell r="H27">
            <v>0</v>
          </cell>
          <cell r="I27">
            <v>2352314.7199999997</v>
          </cell>
        </row>
        <row r="28">
          <cell r="A28" t="str">
            <v>DB022</v>
          </cell>
          <cell r="B28" t="str">
            <v>The Pharmacy</v>
          </cell>
          <cell r="C28">
            <v>6878572.79</v>
          </cell>
          <cell r="D28">
            <v>0</v>
          </cell>
          <cell r="E28">
            <v>0</v>
          </cell>
          <cell r="F28">
            <v>0</v>
          </cell>
          <cell r="G28">
            <v>0</v>
          </cell>
          <cell r="H28">
            <v>0</v>
          </cell>
          <cell r="I28">
            <v>6878572.79</v>
          </cell>
        </row>
        <row r="30">
          <cell r="B30" t="str">
            <v>Total for Distributors</v>
          </cell>
          <cell r="C30">
            <v>43040720.920000002</v>
          </cell>
          <cell r="D30">
            <v>4482376.62</v>
          </cell>
          <cell r="E30">
            <v>288410</v>
          </cell>
          <cell r="F30">
            <v>5828190.9199999999</v>
          </cell>
          <cell r="G30">
            <v>3533718.26</v>
          </cell>
          <cell r="H30">
            <v>996896.72000000009</v>
          </cell>
          <cell r="I30">
            <v>58170313.43999999</v>
          </cell>
        </row>
        <row r="32">
          <cell r="B32" t="str">
            <v>HOSPITALS</v>
          </cell>
        </row>
        <row r="33">
          <cell r="A33" t="str">
            <v>DH001</v>
          </cell>
          <cell r="B33" t="str">
            <v>Neptune Hospital</v>
          </cell>
          <cell r="I33">
            <v>0</v>
          </cell>
        </row>
        <row r="34">
          <cell r="A34" t="str">
            <v>DH002</v>
          </cell>
          <cell r="B34" t="str">
            <v>Nawaloka Hospital (Pvt) Ltd.</v>
          </cell>
          <cell r="C34">
            <v>4174.2</v>
          </cell>
          <cell r="D34">
            <v>10215</v>
          </cell>
          <cell r="E34">
            <v>13569.3</v>
          </cell>
          <cell r="F34">
            <v>1949.4</v>
          </cell>
          <cell r="G34">
            <v>0</v>
          </cell>
          <cell r="H34">
            <v>0</v>
          </cell>
          <cell r="I34">
            <v>29907.9</v>
          </cell>
        </row>
        <row r="35">
          <cell r="A35" t="str">
            <v>DH003</v>
          </cell>
          <cell r="B35" t="str">
            <v>Western Informary Hospital</v>
          </cell>
          <cell r="C35">
            <v>0</v>
          </cell>
          <cell r="D35">
            <v>0</v>
          </cell>
          <cell r="E35">
            <v>0</v>
          </cell>
          <cell r="F35">
            <v>0</v>
          </cell>
          <cell r="G35">
            <v>0</v>
          </cell>
          <cell r="H35">
            <v>0</v>
          </cell>
          <cell r="I35">
            <v>0</v>
          </cell>
        </row>
        <row r="36">
          <cell r="A36" t="str">
            <v>DH004</v>
          </cell>
          <cell r="B36" t="str">
            <v>Durdans Hospital</v>
          </cell>
          <cell r="C36">
            <v>4464.4000000000015</v>
          </cell>
          <cell r="D36">
            <v>8586</v>
          </cell>
          <cell r="E36">
            <v>35226</v>
          </cell>
          <cell r="F36">
            <v>0</v>
          </cell>
          <cell r="G36">
            <v>0</v>
          </cell>
          <cell r="H36">
            <v>0</v>
          </cell>
          <cell r="I36">
            <v>48276.4</v>
          </cell>
        </row>
        <row r="37">
          <cell r="A37" t="str">
            <v>DH005</v>
          </cell>
          <cell r="B37" t="str">
            <v>Asha Central Hospital Ltd.</v>
          </cell>
          <cell r="C37">
            <v>2087.38</v>
          </cell>
          <cell r="D37">
            <v>0</v>
          </cell>
          <cell r="E37">
            <v>6274.8</v>
          </cell>
          <cell r="F37">
            <v>9594</v>
          </cell>
          <cell r="G37">
            <v>9441</v>
          </cell>
          <cell r="H37">
            <v>0</v>
          </cell>
          <cell r="I37">
            <v>27397.18</v>
          </cell>
        </row>
        <row r="38">
          <cell r="A38" t="str">
            <v>DH006</v>
          </cell>
          <cell r="B38" t="str">
            <v>Oasis Hospital (Pvt) Ltd.</v>
          </cell>
          <cell r="C38">
            <v>0</v>
          </cell>
          <cell r="D38">
            <v>572.4</v>
          </cell>
          <cell r="E38">
            <v>0</v>
          </cell>
          <cell r="F38">
            <v>0</v>
          </cell>
          <cell r="G38">
            <v>0</v>
          </cell>
          <cell r="H38">
            <v>0</v>
          </cell>
          <cell r="I38">
            <v>572.4</v>
          </cell>
        </row>
        <row r="39">
          <cell r="A39" t="str">
            <v>DH007</v>
          </cell>
          <cell r="B39" t="str">
            <v>Mediquick (Pvt) Ltd.</v>
          </cell>
          <cell r="C39">
            <v>4023</v>
          </cell>
          <cell r="D39">
            <v>0</v>
          </cell>
          <cell r="E39">
            <v>0</v>
          </cell>
          <cell r="F39">
            <v>0</v>
          </cell>
          <cell r="G39">
            <v>0</v>
          </cell>
          <cell r="H39">
            <v>0</v>
          </cell>
          <cell r="I39">
            <v>4023</v>
          </cell>
        </row>
        <row r="40">
          <cell r="A40" t="str">
            <v>DH008</v>
          </cell>
          <cell r="B40" t="str">
            <v>St.Michael's Hospital</v>
          </cell>
          <cell r="C40">
            <v>0</v>
          </cell>
          <cell r="D40">
            <v>0</v>
          </cell>
          <cell r="E40">
            <v>0</v>
          </cell>
          <cell r="F40">
            <v>0</v>
          </cell>
          <cell r="G40">
            <v>0</v>
          </cell>
          <cell r="H40">
            <v>-504.4</v>
          </cell>
          <cell r="I40">
            <v>-504.4</v>
          </cell>
        </row>
        <row r="41">
          <cell r="A41" t="str">
            <v>DH009</v>
          </cell>
          <cell r="B41" t="str">
            <v>Kaleels Nursing Home</v>
          </cell>
          <cell r="C41">
            <v>-8818</v>
          </cell>
          <cell r="D41">
            <v>0</v>
          </cell>
          <cell r="E41">
            <v>12654</v>
          </cell>
          <cell r="F41">
            <v>0</v>
          </cell>
          <cell r="G41">
            <v>0</v>
          </cell>
          <cell r="H41">
            <v>0</v>
          </cell>
          <cell r="I41">
            <v>3836</v>
          </cell>
        </row>
        <row r="42">
          <cell r="A42" t="str">
            <v>DH010</v>
          </cell>
          <cell r="B42" t="str">
            <v>Asiri Hospitals Ltd,</v>
          </cell>
          <cell r="C42">
            <v>4536</v>
          </cell>
          <cell r="D42">
            <v>0</v>
          </cell>
          <cell r="E42">
            <v>1093.5</v>
          </cell>
          <cell r="F42">
            <v>0</v>
          </cell>
          <cell r="G42">
            <v>0</v>
          </cell>
          <cell r="H42">
            <v>0</v>
          </cell>
          <cell r="I42">
            <v>5629.5</v>
          </cell>
        </row>
        <row r="43">
          <cell r="A43" t="str">
            <v>DH011</v>
          </cell>
          <cell r="B43" t="str">
            <v>Pearl Hospital,</v>
          </cell>
          <cell r="C43">
            <v>0</v>
          </cell>
          <cell r="D43">
            <v>0</v>
          </cell>
          <cell r="E43">
            <v>0</v>
          </cell>
          <cell r="F43">
            <v>0</v>
          </cell>
          <cell r="G43">
            <v>0</v>
          </cell>
          <cell r="H43">
            <v>0</v>
          </cell>
          <cell r="I43">
            <v>0</v>
          </cell>
        </row>
        <row r="44">
          <cell r="A44" t="str">
            <v>DH012</v>
          </cell>
          <cell r="B44" t="str">
            <v>Blue Cross,</v>
          </cell>
          <cell r="C44">
            <v>5409</v>
          </cell>
          <cell r="D44">
            <v>0</v>
          </cell>
          <cell r="E44">
            <v>0</v>
          </cell>
          <cell r="F44">
            <v>0</v>
          </cell>
          <cell r="G44">
            <v>0</v>
          </cell>
          <cell r="H44">
            <v>0</v>
          </cell>
          <cell r="I44">
            <v>5409</v>
          </cell>
        </row>
        <row r="45">
          <cell r="A45" t="str">
            <v>DH013</v>
          </cell>
          <cell r="B45" t="str">
            <v>Co-op Hospital - Colombo 13</v>
          </cell>
          <cell r="I45">
            <v>0</v>
          </cell>
        </row>
        <row r="46">
          <cell r="A46" t="str">
            <v>DH014</v>
          </cell>
          <cell r="B46" t="str">
            <v>Royal Hospital</v>
          </cell>
          <cell r="I46">
            <v>0</v>
          </cell>
        </row>
        <row r="47">
          <cell r="A47" t="str">
            <v>DH015</v>
          </cell>
          <cell r="B47" t="str">
            <v>Lanka Hospitals Corporation Limited</v>
          </cell>
          <cell r="C47">
            <v>-66.809999999999945</v>
          </cell>
          <cell r="D47">
            <v>1093.5</v>
          </cell>
          <cell r="E47">
            <v>10152</v>
          </cell>
          <cell r="F47">
            <v>0</v>
          </cell>
          <cell r="G47">
            <v>0</v>
          </cell>
          <cell r="H47">
            <v>-986</v>
          </cell>
          <cell r="I47">
            <v>10192.69</v>
          </cell>
        </row>
        <row r="48">
          <cell r="A48" t="str">
            <v>DH016</v>
          </cell>
          <cell r="B48" t="str">
            <v>Sulaimans Hospital</v>
          </cell>
          <cell r="C48">
            <v>0</v>
          </cell>
          <cell r="D48">
            <v>0</v>
          </cell>
          <cell r="E48">
            <v>0</v>
          </cell>
          <cell r="F48">
            <v>0</v>
          </cell>
          <cell r="G48">
            <v>0</v>
          </cell>
          <cell r="H48">
            <v>0</v>
          </cell>
          <cell r="I48">
            <v>0</v>
          </cell>
        </row>
        <row r="49">
          <cell r="A49" t="str">
            <v>DH017</v>
          </cell>
          <cell r="B49" t="str">
            <v>Park Hospitals (Pvt) Ltd</v>
          </cell>
          <cell r="C49">
            <v>6948.9</v>
          </cell>
          <cell r="D49">
            <v>0</v>
          </cell>
          <cell r="E49">
            <v>0</v>
          </cell>
          <cell r="F49">
            <v>0</v>
          </cell>
          <cell r="G49">
            <v>0</v>
          </cell>
          <cell r="H49">
            <v>0</v>
          </cell>
          <cell r="I49">
            <v>6948.9</v>
          </cell>
        </row>
        <row r="52">
          <cell r="B52" t="str">
            <v>Total for Hospitals</v>
          </cell>
          <cell r="C52">
            <v>22758.070000000003</v>
          </cell>
          <cell r="D52">
            <v>20466.900000000001</v>
          </cell>
          <cell r="E52">
            <v>78969.600000000006</v>
          </cell>
          <cell r="F52">
            <v>11543.4</v>
          </cell>
          <cell r="G52">
            <v>9441</v>
          </cell>
          <cell r="H52">
            <v>-1490.4</v>
          </cell>
          <cell r="I52">
            <v>141688.57</v>
          </cell>
        </row>
        <row r="54">
          <cell r="B54" t="str">
            <v>Institutions</v>
          </cell>
        </row>
        <row r="55">
          <cell r="A55" t="str">
            <v>DI001</v>
          </cell>
          <cell r="B55" t="str">
            <v>Marie Stops Clinic Services</v>
          </cell>
          <cell r="I55">
            <v>0</v>
          </cell>
        </row>
        <row r="56">
          <cell r="A56" t="str">
            <v>DI002</v>
          </cell>
          <cell r="B56" t="str">
            <v>Arpico Super</v>
          </cell>
          <cell r="C56">
            <v>0</v>
          </cell>
          <cell r="D56">
            <v>0</v>
          </cell>
          <cell r="E56">
            <v>14894.1</v>
          </cell>
          <cell r="F56">
            <v>0</v>
          </cell>
          <cell r="G56">
            <v>0</v>
          </cell>
          <cell r="H56">
            <v>80232.729999999981</v>
          </cell>
          <cell r="I56">
            <v>95126.829999999987</v>
          </cell>
        </row>
        <row r="57">
          <cell r="A57" t="str">
            <v>DI003</v>
          </cell>
          <cell r="B57" t="str">
            <v>Harcourts (Pvt) Ltd.</v>
          </cell>
          <cell r="C57">
            <v>497.40999999999997</v>
          </cell>
          <cell r="D57">
            <v>5061.6000000000004</v>
          </cell>
          <cell r="E57">
            <v>0</v>
          </cell>
          <cell r="F57">
            <v>0</v>
          </cell>
          <cell r="G57">
            <v>0</v>
          </cell>
          <cell r="H57">
            <v>0</v>
          </cell>
          <cell r="I57">
            <v>5559.01</v>
          </cell>
        </row>
        <row r="58">
          <cell r="A58" t="str">
            <v>DI004</v>
          </cell>
          <cell r="B58" t="str">
            <v>Sathosa Super</v>
          </cell>
          <cell r="I58">
            <v>0</v>
          </cell>
        </row>
        <row r="59">
          <cell r="A59" t="str">
            <v>DI005</v>
          </cell>
          <cell r="B59" t="str">
            <v>Medi Plus (Pvt) Ltd.</v>
          </cell>
          <cell r="C59">
            <v>45156.600000000006</v>
          </cell>
          <cell r="D59">
            <v>12159</v>
          </cell>
          <cell r="E59">
            <v>0</v>
          </cell>
          <cell r="F59">
            <v>0</v>
          </cell>
          <cell r="G59">
            <v>0</v>
          </cell>
          <cell r="H59">
            <v>-897.58</v>
          </cell>
          <cell r="I59">
            <v>56418.020000000004</v>
          </cell>
        </row>
        <row r="60">
          <cell r="A60" t="str">
            <v>DI006</v>
          </cell>
          <cell r="B60" t="str">
            <v>Crystal Super Market</v>
          </cell>
          <cell r="C60">
            <v>0</v>
          </cell>
          <cell r="D60">
            <v>0</v>
          </cell>
          <cell r="E60">
            <v>0</v>
          </cell>
          <cell r="F60">
            <v>0</v>
          </cell>
          <cell r="G60">
            <v>0</v>
          </cell>
          <cell r="H60">
            <v>0</v>
          </cell>
          <cell r="I60">
            <v>0</v>
          </cell>
        </row>
        <row r="61">
          <cell r="A61" t="str">
            <v>DI007</v>
          </cell>
          <cell r="B61" t="str">
            <v>St. Anthony's Super</v>
          </cell>
          <cell r="C61">
            <v>8748</v>
          </cell>
          <cell r="D61">
            <v>0</v>
          </cell>
          <cell r="E61">
            <v>0</v>
          </cell>
          <cell r="F61">
            <v>0</v>
          </cell>
          <cell r="G61">
            <v>0</v>
          </cell>
          <cell r="H61">
            <v>0</v>
          </cell>
          <cell r="I61">
            <v>8748</v>
          </cell>
        </row>
        <row r="62">
          <cell r="A62" t="str">
            <v>DI008</v>
          </cell>
          <cell r="B62" t="str">
            <v>Keels Super Central Purchasing</v>
          </cell>
          <cell r="C62">
            <v>2257.4400000000005</v>
          </cell>
          <cell r="D62">
            <v>0</v>
          </cell>
          <cell r="E62">
            <v>0</v>
          </cell>
          <cell r="F62">
            <v>0</v>
          </cell>
          <cell r="G62">
            <v>351</v>
          </cell>
          <cell r="H62">
            <v>-201.79</v>
          </cell>
          <cell r="I62">
            <v>2406.6500000000005</v>
          </cell>
        </row>
        <row r="63">
          <cell r="A63" t="str">
            <v>DI009</v>
          </cell>
          <cell r="B63" t="str">
            <v>Cargills (Ceylon) Ltd.</v>
          </cell>
          <cell r="C63">
            <v>0</v>
          </cell>
          <cell r="D63">
            <v>136029.6</v>
          </cell>
          <cell r="E63">
            <v>0</v>
          </cell>
          <cell r="F63">
            <v>0</v>
          </cell>
          <cell r="G63">
            <v>646.79999999999995</v>
          </cell>
          <cell r="H63">
            <v>-743.58000000000038</v>
          </cell>
          <cell r="I63">
            <v>135932.82</v>
          </cell>
        </row>
        <row r="64">
          <cell r="A64" t="str">
            <v>DI010</v>
          </cell>
          <cell r="B64" t="str">
            <v>Co-op Wholesale Establishment</v>
          </cell>
          <cell r="C64">
            <v>0</v>
          </cell>
          <cell r="D64">
            <v>0</v>
          </cell>
          <cell r="E64">
            <v>0</v>
          </cell>
          <cell r="F64">
            <v>0</v>
          </cell>
          <cell r="G64">
            <v>0</v>
          </cell>
          <cell r="H64">
            <v>13499.44</v>
          </cell>
          <cell r="I64">
            <v>13499.44</v>
          </cell>
        </row>
        <row r="65">
          <cell r="A65" t="str">
            <v>DI011</v>
          </cell>
          <cell r="B65" t="str">
            <v>Laugfs Sunup Market</v>
          </cell>
          <cell r="C65">
            <v>12024.59</v>
          </cell>
          <cell r="D65">
            <v>16324.2</v>
          </cell>
          <cell r="E65">
            <v>11509.2</v>
          </cell>
          <cell r="F65">
            <v>0</v>
          </cell>
          <cell r="G65">
            <v>0</v>
          </cell>
          <cell r="H65">
            <v>0</v>
          </cell>
          <cell r="I65">
            <v>39857.990000000005</v>
          </cell>
        </row>
        <row r="66">
          <cell r="A66" t="str">
            <v>DI012</v>
          </cell>
          <cell r="B66" t="str">
            <v>Osusala-Colombo 04.</v>
          </cell>
          <cell r="I66">
            <v>0</v>
          </cell>
        </row>
        <row r="67">
          <cell r="A67" t="str">
            <v>DI013</v>
          </cell>
          <cell r="B67" t="str">
            <v>Elephant House</v>
          </cell>
          <cell r="I67">
            <v>0</v>
          </cell>
        </row>
        <row r="68">
          <cell r="A68" t="str">
            <v>DI014</v>
          </cell>
          <cell r="B68" t="str">
            <v>Pharma Lanka (Pvt) Ltd.</v>
          </cell>
          <cell r="C68">
            <v>0</v>
          </cell>
          <cell r="D68">
            <v>0</v>
          </cell>
          <cell r="E68">
            <v>0</v>
          </cell>
          <cell r="F68">
            <v>0</v>
          </cell>
          <cell r="G68">
            <v>0</v>
          </cell>
          <cell r="H68">
            <v>-0.6</v>
          </cell>
          <cell r="I68">
            <v>-0.6</v>
          </cell>
        </row>
        <row r="69">
          <cell r="A69" t="str">
            <v>DI015</v>
          </cell>
          <cell r="B69" t="str">
            <v>New Chandrikas</v>
          </cell>
          <cell r="I69">
            <v>0</v>
          </cell>
        </row>
        <row r="70">
          <cell r="A70" t="str">
            <v>DI016</v>
          </cell>
          <cell r="B70" t="str">
            <v>Co-op City</v>
          </cell>
          <cell r="I70">
            <v>0</v>
          </cell>
        </row>
        <row r="71">
          <cell r="A71" t="str">
            <v>DI017</v>
          </cell>
          <cell r="B71" t="str">
            <v>Sentra Mirihana</v>
          </cell>
          <cell r="C71">
            <v>0</v>
          </cell>
          <cell r="D71">
            <v>0</v>
          </cell>
          <cell r="E71">
            <v>23581.8</v>
          </cell>
          <cell r="F71">
            <v>0</v>
          </cell>
          <cell r="G71">
            <v>0</v>
          </cell>
          <cell r="H71">
            <v>0</v>
          </cell>
          <cell r="I71">
            <v>23581.8</v>
          </cell>
        </row>
        <row r="72">
          <cell r="A72" t="str">
            <v>DI018</v>
          </cell>
          <cell r="B72" t="str">
            <v>Delete</v>
          </cell>
          <cell r="I72">
            <v>0</v>
          </cell>
        </row>
        <row r="73">
          <cell r="A73" t="str">
            <v>DI019</v>
          </cell>
          <cell r="B73" t="str">
            <v>Keels Super K - Piliyandala</v>
          </cell>
          <cell r="C73">
            <v>0</v>
          </cell>
          <cell r="D73">
            <v>7032.6</v>
          </cell>
          <cell r="E73">
            <v>0</v>
          </cell>
          <cell r="F73">
            <v>0</v>
          </cell>
          <cell r="G73">
            <v>0</v>
          </cell>
          <cell r="H73">
            <v>0</v>
          </cell>
          <cell r="I73">
            <v>7032.6</v>
          </cell>
        </row>
        <row r="74">
          <cell r="A74" t="str">
            <v>DI020</v>
          </cell>
          <cell r="B74" t="str">
            <v>Nawaloka Medical Centre,</v>
          </cell>
          <cell r="C74">
            <v>0</v>
          </cell>
          <cell r="D74">
            <v>0</v>
          </cell>
          <cell r="E74">
            <v>0</v>
          </cell>
          <cell r="F74">
            <v>0</v>
          </cell>
          <cell r="G74">
            <v>0</v>
          </cell>
          <cell r="H74">
            <v>0</v>
          </cell>
          <cell r="I74">
            <v>0</v>
          </cell>
        </row>
        <row r="75">
          <cell r="A75" t="str">
            <v>DI021</v>
          </cell>
          <cell r="B75" t="str">
            <v>Osu Sala - Colombo 01</v>
          </cell>
          <cell r="C75">
            <v>2053.38</v>
          </cell>
          <cell r="D75">
            <v>907.2</v>
          </cell>
          <cell r="E75">
            <v>0</v>
          </cell>
          <cell r="F75">
            <v>0</v>
          </cell>
          <cell r="G75">
            <v>0</v>
          </cell>
          <cell r="H75">
            <v>0</v>
          </cell>
          <cell r="I75">
            <v>2960.58</v>
          </cell>
        </row>
        <row r="76">
          <cell r="A76" t="str">
            <v>DI022</v>
          </cell>
          <cell r="B76" t="str">
            <v>S.M.L.Global Management Services</v>
          </cell>
          <cell r="I76">
            <v>0</v>
          </cell>
        </row>
        <row r="77">
          <cell r="A77" t="str">
            <v>DI023</v>
          </cell>
          <cell r="B77" t="str">
            <v>Alankulama Holdings (Pvt) Ltd,</v>
          </cell>
          <cell r="C77">
            <v>0</v>
          </cell>
          <cell r="D77">
            <v>0</v>
          </cell>
          <cell r="E77">
            <v>0</v>
          </cell>
          <cell r="F77">
            <v>0</v>
          </cell>
          <cell r="G77">
            <v>0</v>
          </cell>
          <cell r="H77">
            <v>0</v>
          </cell>
          <cell r="I77">
            <v>0</v>
          </cell>
        </row>
        <row r="78">
          <cell r="A78" t="str">
            <v>DI024</v>
          </cell>
          <cell r="B78" t="str">
            <v>Keels Super K Negombo,</v>
          </cell>
          <cell r="I78">
            <v>0</v>
          </cell>
        </row>
        <row r="79">
          <cell r="A79" t="str">
            <v>DI025</v>
          </cell>
          <cell r="B79" t="str">
            <v>Thilakma City (Pvt) Ltd</v>
          </cell>
          <cell r="C79">
            <v>8748</v>
          </cell>
          <cell r="D79">
            <v>0</v>
          </cell>
          <cell r="E79">
            <v>0</v>
          </cell>
          <cell r="F79">
            <v>0</v>
          </cell>
          <cell r="G79">
            <v>0</v>
          </cell>
          <cell r="H79">
            <v>0</v>
          </cell>
          <cell r="I79">
            <v>8748</v>
          </cell>
        </row>
        <row r="80">
          <cell r="A80" t="str">
            <v>DI026</v>
          </cell>
          <cell r="B80" t="str">
            <v>Aprow Nest (Pvt) Ltd</v>
          </cell>
          <cell r="C80">
            <v>1093.5</v>
          </cell>
          <cell r="D80">
            <v>1828.8</v>
          </cell>
          <cell r="E80">
            <v>0</v>
          </cell>
          <cell r="F80">
            <v>0</v>
          </cell>
          <cell r="G80">
            <v>0</v>
          </cell>
          <cell r="H80">
            <v>0</v>
          </cell>
          <cell r="I80">
            <v>2922.3</v>
          </cell>
        </row>
        <row r="81">
          <cell r="A81" t="str">
            <v>DI027</v>
          </cell>
          <cell r="B81" t="str">
            <v>LN Super</v>
          </cell>
          <cell r="I81">
            <v>0</v>
          </cell>
        </row>
        <row r="82">
          <cell r="A82" t="str">
            <v>DI028</v>
          </cell>
          <cell r="B82" t="str">
            <v>Glass House</v>
          </cell>
          <cell r="C82">
            <v>0</v>
          </cell>
          <cell r="D82">
            <v>0</v>
          </cell>
          <cell r="E82">
            <v>0</v>
          </cell>
          <cell r="F82">
            <v>0</v>
          </cell>
          <cell r="G82">
            <v>0</v>
          </cell>
          <cell r="H82">
            <v>-456.5</v>
          </cell>
          <cell r="I82">
            <v>-456.5</v>
          </cell>
        </row>
        <row r="83">
          <cell r="A83" t="str">
            <v>DI029</v>
          </cell>
          <cell r="B83" t="str">
            <v>Salinda Shopping Complex</v>
          </cell>
          <cell r="C83">
            <v>0</v>
          </cell>
          <cell r="D83">
            <v>0</v>
          </cell>
          <cell r="E83">
            <v>0</v>
          </cell>
          <cell r="F83">
            <v>0</v>
          </cell>
          <cell r="G83">
            <v>0</v>
          </cell>
          <cell r="H83">
            <v>0</v>
          </cell>
          <cell r="I83">
            <v>0</v>
          </cell>
        </row>
        <row r="84">
          <cell r="A84" t="str">
            <v>DI030</v>
          </cell>
          <cell r="B84" t="str">
            <v>Thirasara Supermarket</v>
          </cell>
          <cell r="C84">
            <v>0</v>
          </cell>
          <cell r="D84">
            <v>0</v>
          </cell>
          <cell r="E84">
            <v>0</v>
          </cell>
          <cell r="F84">
            <v>0</v>
          </cell>
          <cell r="G84">
            <v>0</v>
          </cell>
          <cell r="H84">
            <v>0</v>
          </cell>
          <cell r="I84">
            <v>0</v>
          </cell>
        </row>
        <row r="85">
          <cell r="A85" t="str">
            <v>DI031</v>
          </cell>
          <cell r="B85" t="str">
            <v>Prisca Stores</v>
          </cell>
          <cell r="C85">
            <v>9282.6</v>
          </cell>
          <cell r="D85">
            <v>0</v>
          </cell>
          <cell r="E85">
            <v>0</v>
          </cell>
          <cell r="F85">
            <v>0</v>
          </cell>
          <cell r="G85">
            <v>0</v>
          </cell>
          <cell r="H85">
            <v>0</v>
          </cell>
          <cell r="I85">
            <v>9282.6</v>
          </cell>
        </row>
        <row r="86">
          <cell r="A86" t="str">
            <v>DI032</v>
          </cell>
          <cell r="B86" t="str">
            <v>Jayakody Stores</v>
          </cell>
          <cell r="C86">
            <v>0</v>
          </cell>
          <cell r="D86">
            <v>0</v>
          </cell>
          <cell r="E86">
            <v>0</v>
          </cell>
          <cell r="F86">
            <v>0</v>
          </cell>
          <cell r="G86">
            <v>0</v>
          </cell>
          <cell r="H86">
            <v>0</v>
          </cell>
          <cell r="I86">
            <v>0</v>
          </cell>
        </row>
        <row r="87">
          <cell r="A87" t="str">
            <v>DI033</v>
          </cell>
          <cell r="B87" t="str">
            <v>Best Super Market</v>
          </cell>
          <cell r="C87">
            <v>0</v>
          </cell>
          <cell r="D87">
            <v>0</v>
          </cell>
          <cell r="E87">
            <v>0</v>
          </cell>
          <cell r="F87">
            <v>0</v>
          </cell>
          <cell r="G87">
            <v>0</v>
          </cell>
          <cell r="H87">
            <v>0</v>
          </cell>
          <cell r="I87">
            <v>0</v>
          </cell>
        </row>
        <row r="88">
          <cell r="A88" t="str">
            <v>DI034</v>
          </cell>
          <cell r="B88" t="str">
            <v>Super K.(Jayantha Associates (Pvt)</v>
          </cell>
          <cell r="C88">
            <v>0</v>
          </cell>
          <cell r="D88">
            <v>0</v>
          </cell>
          <cell r="E88">
            <v>0</v>
          </cell>
          <cell r="F88">
            <v>0</v>
          </cell>
          <cell r="G88">
            <v>0</v>
          </cell>
          <cell r="H88">
            <v>5098</v>
          </cell>
          <cell r="I88">
            <v>5098</v>
          </cell>
        </row>
        <row r="89">
          <cell r="A89" t="str">
            <v>DI035</v>
          </cell>
          <cell r="B89" t="str">
            <v>King's Lanka Super Markets Company</v>
          </cell>
          <cell r="C89">
            <v>18468</v>
          </cell>
          <cell r="D89">
            <v>0</v>
          </cell>
          <cell r="E89">
            <v>4320</v>
          </cell>
          <cell r="F89">
            <v>0</v>
          </cell>
          <cell r="G89">
            <v>0</v>
          </cell>
          <cell r="H89">
            <v>0</v>
          </cell>
          <cell r="I89">
            <v>22788</v>
          </cell>
        </row>
        <row r="90">
          <cell r="A90" t="str">
            <v>DI036</v>
          </cell>
          <cell r="B90" t="str">
            <v>Health Guard (Pvt) Ltd</v>
          </cell>
          <cell r="C90">
            <v>3094.83</v>
          </cell>
          <cell r="D90">
            <v>0</v>
          </cell>
          <cell r="E90">
            <v>11356.2</v>
          </cell>
          <cell r="F90">
            <v>0</v>
          </cell>
          <cell r="G90">
            <v>0</v>
          </cell>
          <cell r="H90">
            <v>0</v>
          </cell>
          <cell r="I90">
            <v>14451.03</v>
          </cell>
        </row>
        <row r="91">
          <cell r="A91" t="str">
            <v>DI037</v>
          </cell>
          <cell r="B91" t="str">
            <v>King's Super Market</v>
          </cell>
          <cell r="C91">
            <v>72.630000000000109</v>
          </cell>
          <cell r="D91">
            <v>102.31999999999991</v>
          </cell>
          <cell r="E91">
            <v>2403</v>
          </cell>
          <cell r="F91">
            <v>0</v>
          </cell>
          <cell r="G91">
            <v>0</v>
          </cell>
          <cell r="H91">
            <v>4271.3999999999996</v>
          </cell>
          <cell r="I91">
            <v>6849.3499999999995</v>
          </cell>
        </row>
        <row r="92">
          <cell r="A92" t="str">
            <v>DI038</v>
          </cell>
          <cell r="B92" t="str">
            <v>Medicopharma NB (Ceylon) Ltd</v>
          </cell>
          <cell r="C92">
            <v>-7040.26</v>
          </cell>
          <cell r="D92">
            <v>0</v>
          </cell>
          <cell r="E92">
            <v>7378.2</v>
          </cell>
          <cell r="F92">
            <v>0</v>
          </cell>
          <cell r="G92">
            <v>6634.8</v>
          </cell>
          <cell r="H92">
            <v>0</v>
          </cell>
          <cell r="I92">
            <v>6972.74</v>
          </cell>
        </row>
        <row r="93">
          <cell r="A93" t="str">
            <v>DI039</v>
          </cell>
          <cell r="B93" t="str">
            <v>Family Super</v>
          </cell>
          <cell r="C93">
            <v>0</v>
          </cell>
          <cell r="D93">
            <v>0</v>
          </cell>
          <cell r="E93">
            <v>0</v>
          </cell>
          <cell r="F93">
            <v>0</v>
          </cell>
          <cell r="G93">
            <v>0</v>
          </cell>
          <cell r="H93">
            <v>0</v>
          </cell>
          <cell r="I93">
            <v>0</v>
          </cell>
        </row>
        <row r="94">
          <cell r="A94" t="str">
            <v>DI040</v>
          </cell>
          <cell r="B94" t="str">
            <v>Union Chemists (Pte) Ltd</v>
          </cell>
          <cell r="C94">
            <v>20589.3</v>
          </cell>
          <cell r="D94">
            <v>52800.3</v>
          </cell>
          <cell r="E94">
            <v>0</v>
          </cell>
          <cell r="F94">
            <v>0</v>
          </cell>
          <cell r="G94">
            <v>0</v>
          </cell>
          <cell r="H94">
            <v>0</v>
          </cell>
          <cell r="I94">
            <v>73389.600000000006</v>
          </cell>
        </row>
        <row r="95">
          <cell r="A95" t="str">
            <v>DI041</v>
          </cell>
          <cell r="B95" t="str">
            <v>Commercial Bank Welfare Pharmacy</v>
          </cell>
          <cell r="C95">
            <v>1444.5</v>
          </cell>
          <cell r="D95">
            <v>0</v>
          </cell>
          <cell r="E95">
            <v>0</v>
          </cell>
          <cell r="F95">
            <v>0</v>
          </cell>
          <cell r="G95">
            <v>0</v>
          </cell>
          <cell r="H95">
            <v>0</v>
          </cell>
          <cell r="I95">
            <v>1444.5</v>
          </cell>
        </row>
        <row r="96">
          <cell r="A96" t="str">
            <v>DI042</v>
          </cell>
          <cell r="B96" t="str">
            <v>Ceylinco Swiftcare (Pvt) Ltd</v>
          </cell>
          <cell r="C96">
            <v>0</v>
          </cell>
          <cell r="D96">
            <v>0</v>
          </cell>
          <cell r="E96">
            <v>0</v>
          </cell>
          <cell r="F96">
            <v>0</v>
          </cell>
          <cell r="G96">
            <v>0</v>
          </cell>
          <cell r="H96">
            <v>0</v>
          </cell>
          <cell r="I96">
            <v>0</v>
          </cell>
        </row>
        <row r="97">
          <cell r="A97" t="str">
            <v>DI043</v>
          </cell>
          <cell r="B97" t="str">
            <v>P &amp; D Super</v>
          </cell>
          <cell r="C97">
            <v>0</v>
          </cell>
          <cell r="D97">
            <v>0</v>
          </cell>
          <cell r="E97">
            <v>0</v>
          </cell>
          <cell r="F97">
            <v>0</v>
          </cell>
          <cell r="G97">
            <v>0</v>
          </cell>
          <cell r="H97">
            <v>0</v>
          </cell>
          <cell r="I97">
            <v>0</v>
          </cell>
        </row>
        <row r="100">
          <cell r="B100" t="str">
            <v>Total for institutions</v>
          </cell>
          <cell r="C100">
            <v>126490.52000000003</v>
          </cell>
          <cell r="D100">
            <v>232245.62000000005</v>
          </cell>
          <cell r="E100">
            <v>75442.5</v>
          </cell>
          <cell r="F100">
            <v>0</v>
          </cell>
          <cell r="G100">
            <v>7632.6</v>
          </cell>
          <cell r="H100">
            <v>100801.51999999997</v>
          </cell>
          <cell r="I100">
            <v>542612.75999999989</v>
          </cell>
        </row>
        <row r="102">
          <cell r="B102" t="str">
            <v>Cash &amp; other customers.</v>
          </cell>
        </row>
        <row r="103">
          <cell r="A103" t="str">
            <v>DC001</v>
          </cell>
          <cell r="B103" t="str">
            <v>Cash Customer</v>
          </cell>
          <cell r="C103">
            <v>1702811.8</v>
          </cell>
          <cell r="D103">
            <v>0</v>
          </cell>
          <cell r="E103">
            <v>0</v>
          </cell>
          <cell r="F103">
            <v>0</v>
          </cell>
          <cell r="G103">
            <v>0</v>
          </cell>
          <cell r="H103">
            <v>-27670.61</v>
          </cell>
          <cell r="I103">
            <v>1675141.19</v>
          </cell>
        </row>
        <row r="105">
          <cell r="A105" t="str">
            <v>DD001</v>
          </cell>
          <cell r="B105" t="str">
            <v>Mr. Thuraisamy</v>
          </cell>
          <cell r="C105">
            <v>0</v>
          </cell>
          <cell r="D105">
            <v>0</v>
          </cell>
          <cell r="E105">
            <v>0</v>
          </cell>
          <cell r="F105">
            <v>0</v>
          </cell>
          <cell r="G105">
            <v>0</v>
          </cell>
          <cell r="H105">
            <v>0</v>
          </cell>
          <cell r="I105">
            <v>0</v>
          </cell>
        </row>
        <row r="107">
          <cell r="A107" t="str">
            <v>DN999</v>
          </cell>
          <cell r="B107" t="str">
            <v>Other Customer-Dummy</v>
          </cell>
          <cell r="I107">
            <v>0</v>
          </cell>
        </row>
        <row r="109">
          <cell r="B109" t="str">
            <v>TOTAL - SLR</v>
          </cell>
          <cell r="C109">
            <v>44892781.310000002</v>
          </cell>
          <cell r="D109">
            <v>4735089.1400000006</v>
          </cell>
          <cell r="E109">
            <v>442822.1</v>
          </cell>
          <cell r="F109">
            <v>5839734.3200000003</v>
          </cell>
          <cell r="G109">
            <v>3550791.86</v>
          </cell>
          <cell r="H109">
            <v>1068537.23</v>
          </cell>
          <cell r="I109">
            <v>60529755.959999986</v>
          </cell>
        </row>
        <row r="110">
          <cell r="I110">
            <v>0</v>
          </cell>
        </row>
        <row r="111">
          <cell r="B111" t="str">
            <v>Security Deposits</v>
          </cell>
        </row>
        <row r="112">
          <cell r="B112" t="str">
            <v>Nugegoda Chemist</v>
          </cell>
          <cell r="G112">
            <v>-988232.09</v>
          </cell>
          <cell r="I112">
            <v>-988232.09</v>
          </cell>
        </row>
        <row r="113">
          <cell r="B113" t="str">
            <v>S &amp; D Agencies</v>
          </cell>
          <cell r="H113">
            <v>-1097803.44</v>
          </cell>
          <cell r="I113">
            <v>-1097803.44</v>
          </cell>
        </row>
        <row r="114">
          <cell r="B114" t="str">
            <v>Mawarani Distributors</v>
          </cell>
          <cell r="I114">
            <v>0</v>
          </cell>
        </row>
        <row r="115">
          <cell r="B115" t="str">
            <v>Siri Katha Pharmacy</v>
          </cell>
          <cell r="G115">
            <v>-910147.76</v>
          </cell>
          <cell r="I115">
            <v>-910147.76</v>
          </cell>
        </row>
        <row r="116">
          <cell r="B116" t="str">
            <v>Glenic Distributors</v>
          </cell>
          <cell r="G116">
            <v>-2340142.52</v>
          </cell>
          <cell r="I116">
            <v>-2340142.52</v>
          </cell>
        </row>
        <row r="118">
          <cell r="B118" t="str">
            <v>Total security deposit</v>
          </cell>
          <cell r="C118">
            <v>0</v>
          </cell>
          <cell r="D118">
            <v>0</v>
          </cell>
          <cell r="E118">
            <v>0</v>
          </cell>
          <cell r="F118">
            <v>0</v>
          </cell>
          <cell r="G118">
            <v>-4238522.37</v>
          </cell>
          <cell r="H118">
            <v>-1097803.44</v>
          </cell>
          <cell r="I118">
            <v>-5336325.8100000005</v>
          </cell>
        </row>
        <row r="120">
          <cell r="B120" t="str">
            <v>Total Receivable balance</v>
          </cell>
          <cell r="C120">
            <v>44892781.310000002</v>
          </cell>
          <cell r="D120">
            <v>4735089.1400000006</v>
          </cell>
          <cell r="E120">
            <v>442822.1</v>
          </cell>
          <cell r="F120">
            <v>5839734.3200000003</v>
          </cell>
          <cell r="G120">
            <v>-687730.51000000024</v>
          </cell>
          <cell r="H120">
            <v>-29266.209999999963</v>
          </cell>
          <cell r="I120">
            <v>55193430.149999984</v>
          </cell>
        </row>
        <row r="121">
          <cell r="B121" t="str">
            <v>%</v>
          </cell>
          <cell r="C121">
            <v>0.81337183045145489</v>
          </cell>
          <cell r="D121">
            <v>8.5790811100730294E-2</v>
          </cell>
          <cell r="E121">
            <v>8.0230943935996717E-3</v>
          </cell>
          <cell r="F121">
            <v>0.1058048811992527</v>
          </cell>
          <cell r="G121">
            <v>-1.2460369071662064E-2</v>
          </cell>
          <cell r="H121">
            <v>-5.3024807337508756E-4</v>
          </cell>
          <cell r="I121">
            <v>1</v>
          </cell>
        </row>
      </sheetData>
      <sheetData sheetId="1"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city"/>
      <sheetName val="Capacity Plan"/>
      <sheetName val="Capital"/>
      <sheetName val="Pivot"/>
      <sheetName val="Summary"/>
      <sheetName val="Admin"/>
      <sheetName val="PRD"/>
      <sheetName val="CUT"/>
      <sheetName val="P&amp;A"/>
      <sheetName val="PUR"/>
      <sheetName val="HR"/>
      <sheetName val="IT"/>
      <sheetName val="COM"/>
      <sheetName val="BPLII"/>
      <sheetName val="SP"/>
      <sheetName val="LAB"/>
      <sheetName val="RMW"/>
      <sheetName val="MQA"/>
      <sheetName val="FIN"/>
      <sheetName val="COR"/>
      <sheetName val="Insurance"/>
      <sheetName val="codes"/>
      <sheetName val="202001"/>
      <sheetName val="203001"/>
      <sheetName val="203005"/>
      <sheetName val="203006"/>
      <sheetName val="203007"/>
      <sheetName val="203017-RR"/>
      <sheetName val="203017-R"/>
      <sheetName val="203020"/>
      <sheetName val="204005"/>
      <sheetName val="204008"/>
      <sheetName val="204016"/>
      <sheetName val="204014"/>
      <sheetName val="Working"/>
      <sheetName val="Capacity_Plan"/>
      <sheetName val="Capacity_Plan1"/>
      <sheetName val="BUD-D.X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2">
          <cell r="A2" t="str">
            <v>SAP code to Tecsys Code</v>
          </cell>
        </row>
        <row r="3">
          <cell r="A3" t="str">
            <v>Old A/C Code</v>
          </cell>
          <cell r="B3" t="str">
            <v>New Codes</v>
          </cell>
          <cell r="C3" t="str">
            <v>Description</v>
          </cell>
        </row>
        <row r="4">
          <cell r="A4">
            <v>201001</v>
          </cell>
          <cell r="B4">
            <v>710000</v>
          </cell>
          <cell r="C4" t="str">
            <v>Purchases</v>
          </cell>
        </row>
        <row r="5">
          <cell r="A5">
            <v>201002</v>
          </cell>
          <cell r="B5">
            <v>710001</v>
          </cell>
          <cell r="C5" t="str">
            <v>Purchases-Packing materials</v>
          </cell>
        </row>
        <row r="6">
          <cell r="A6">
            <v>201003</v>
          </cell>
          <cell r="B6">
            <v>710002</v>
          </cell>
          <cell r="C6" t="str">
            <v>Claim Expenses</v>
          </cell>
        </row>
        <row r="7">
          <cell r="A7">
            <v>201004</v>
          </cell>
          <cell r="B7">
            <v>710003</v>
          </cell>
          <cell r="C7" t="str">
            <v>Claim Income</v>
          </cell>
        </row>
        <row r="8">
          <cell r="A8">
            <v>201005</v>
          </cell>
          <cell r="B8">
            <v>710004</v>
          </cell>
          <cell r="C8" t="str">
            <v>Re-Exports</v>
          </cell>
        </row>
        <row r="9">
          <cell r="A9">
            <v>201021</v>
          </cell>
          <cell r="B9">
            <v>740060</v>
          </cell>
          <cell r="C9" t="str">
            <v>Gym Income/Expense</v>
          </cell>
        </row>
        <row r="10">
          <cell r="A10">
            <v>202001</v>
          </cell>
          <cell r="B10">
            <v>720000</v>
          </cell>
          <cell r="C10" t="str">
            <v>Wages</v>
          </cell>
        </row>
        <row r="11">
          <cell r="A11">
            <v>202003</v>
          </cell>
          <cell r="B11">
            <v>720001</v>
          </cell>
          <cell r="C11" t="str">
            <v>Direct Labour-OT</v>
          </cell>
        </row>
        <row r="12">
          <cell r="A12">
            <v>202004</v>
          </cell>
          <cell r="B12">
            <v>720002</v>
          </cell>
          <cell r="C12" t="str">
            <v>Direct Labour-EPF</v>
          </cell>
        </row>
        <row r="13">
          <cell r="A13">
            <v>202005</v>
          </cell>
          <cell r="B13">
            <v>710300</v>
          </cell>
          <cell r="C13" t="str">
            <v>Royalty fees</v>
          </cell>
        </row>
        <row r="14">
          <cell r="A14">
            <v>202006</v>
          </cell>
          <cell r="B14">
            <v>720003</v>
          </cell>
          <cell r="C14" t="str">
            <v>Direct Labour-ETF</v>
          </cell>
        </row>
        <row r="15">
          <cell r="A15">
            <v>202007</v>
          </cell>
          <cell r="B15">
            <v>720004</v>
          </cell>
          <cell r="C15" t="str">
            <v>Direct Labour-Bonus</v>
          </cell>
        </row>
        <row r="16">
          <cell r="A16">
            <v>202008</v>
          </cell>
          <cell r="B16">
            <v>720005</v>
          </cell>
          <cell r="C16" t="str">
            <v>Gratuity Provision-Directs</v>
          </cell>
        </row>
        <row r="17">
          <cell r="A17">
            <v>202009</v>
          </cell>
          <cell r="B17">
            <v>720006</v>
          </cell>
          <cell r="C17" t="str">
            <v>Direct Labour-Incentive</v>
          </cell>
        </row>
        <row r="18">
          <cell r="A18">
            <v>202010</v>
          </cell>
          <cell r="B18">
            <v>740092</v>
          </cell>
          <cell r="C18" t="str">
            <v>Direct Expenses</v>
          </cell>
        </row>
        <row r="19">
          <cell r="A19">
            <v>202011</v>
          </cell>
          <cell r="B19">
            <v>720007</v>
          </cell>
          <cell r="C19" t="str">
            <v>Direct Labour-Other Costs</v>
          </cell>
        </row>
        <row r="20">
          <cell r="A20">
            <v>202030</v>
          </cell>
          <cell r="B20">
            <v>710200</v>
          </cell>
          <cell r="C20" t="str">
            <v>Customs duty</v>
          </cell>
        </row>
        <row r="21">
          <cell r="A21">
            <v>203001</v>
          </cell>
          <cell r="B21">
            <v>740020</v>
          </cell>
          <cell r="C21" t="str">
            <v>Consumable Materials</v>
          </cell>
        </row>
        <row r="22">
          <cell r="A22">
            <v>203002</v>
          </cell>
          <cell r="B22">
            <v>740010</v>
          </cell>
          <cell r="C22" t="str">
            <v>Electricity</v>
          </cell>
        </row>
        <row r="23">
          <cell r="A23">
            <v>203004</v>
          </cell>
          <cell r="B23">
            <v>740011</v>
          </cell>
          <cell r="C23" t="str">
            <v>Generator Hire</v>
          </cell>
        </row>
        <row r="24">
          <cell r="A24">
            <v>203005</v>
          </cell>
          <cell r="B24">
            <v>740061</v>
          </cell>
          <cell r="C24" t="str">
            <v>Meal Allowance</v>
          </cell>
        </row>
        <row r="25">
          <cell r="A25">
            <v>203006</v>
          </cell>
          <cell r="B25">
            <v>740070</v>
          </cell>
          <cell r="C25" t="str">
            <v>Expatriate personnel cost</v>
          </cell>
        </row>
        <row r="26">
          <cell r="A26">
            <v>203007</v>
          </cell>
          <cell r="B26">
            <v>740000</v>
          </cell>
          <cell r="C26" t="str">
            <v>Maintenance-Factory</v>
          </cell>
        </row>
        <row r="27">
          <cell r="A27">
            <v>203008</v>
          </cell>
          <cell r="B27">
            <v>730004</v>
          </cell>
          <cell r="C27" t="str">
            <v>Depreciation-Plant &amp; Machinery</v>
          </cell>
        </row>
        <row r="28">
          <cell r="A28">
            <v>203009</v>
          </cell>
          <cell r="B28">
            <v>730006</v>
          </cell>
          <cell r="C28" t="str">
            <v>Depreciation-Factory Furniture &amp; Fittings</v>
          </cell>
        </row>
        <row r="29">
          <cell r="A29">
            <v>203010</v>
          </cell>
          <cell r="B29">
            <v>730007</v>
          </cell>
          <cell r="C29" t="str">
            <v>Depreciation-Electrical Installations</v>
          </cell>
        </row>
        <row r="30">
          <cell r="A30">
            <v>203011</v>
          </cell>
          <cell r="B30">
            <v>730001</v>
          </cell>
          <cell r="C30" t="str">
            <v>Depreciation-Buildings</v>
          </cell>
        </row>
        <row r="31">
          <cell r="A31">
            <v>203013</v>
          </cell>
          <cell r="B31">
            <v>740035</v>
          </cell>
          <cell r="C31" t="str">
            <v>EPF. - Other</v>
          </cell>
        </row>
        <row r="32">
          <cell r="A32">
            <v>203014</v>
          </cell>
          <cell r="B32">
            <v>740038</v>
          </cell>
          <cell r="C32" t="str">
            <v>ETF. - Other</v>
          </cell>
        </row>
        <row r="33">
          <cell r="A33">
            <v>203015</v>
          </cell>
          <cell r="B33">
            <v>740043</v>
          </cell>
          <cell r="C33" t="str">
            <v>Other Wages</v>
          </cell>
        </row>
        <row r="34">
          <cell r="A34">
            <v>203016</v>
          </cell>
          <cell r="B34">
            <v>740001</v>
          </cell>
          <cell r="C34" t="str">
            <v>Maintenance-Machinery</v>
          </cell>
        </row>
        <row r="35">
          <cell r="A35">
            <v>203017</v>
          </cell>
          <cell r="B35">
            <v>740021</v>
          </cell>
          <cell r="C35" t="str">
            <v>Direct Cutting Expenses</v>
          </cell>
        </row>
        <row r="36">
          <cell r="A36">
            <v>203018</v>
          </cell>
          <cell r="B36">
            <v>740012</v>
          </cell>
          <cell r="C36" t="str">
            <v>Generator Running Charges</v>
          </cell>
        </row>
        <row r="37">
          <cell r="A37">
            <v>203019</v>
          </cell>
          <cell r="B37">
            <v>740041</v>
          </cell>
          <cell r="C37" t="str">
            <v>Gratuity Provision -W &amp; Others</v>
          </cell>
        </row>
        <row r="38">
          <cell r="A38">
            <v>203020</v>
          </cell>
          <cell r="B38">
            <v>740022</v>
          </cell>
          <cell r="C38" t="str">
            <v>Machinery Attachments</v>
          </cell>
        </row>
        <row r="39">
          <cell r="A39">
            <v>203021</v>
          </cell>
          <cell r="B39">
            <v>740002</v>
          </cell>
          <cell r="C39" t="str">
            <v>Maintenance-Bungalow</v>
          </cell>
        </row>
        <row r="40">
          <cell r="A40">
            <v>203022</v>
          </cell>
          <cell r="B40">
            <v>740046</v>
          </cell>
          <cell r="C40" t="str">
            <v>Overtime - W/Others</v>
          </cell>
        </row>
        <row r="41">
          <cell r="A41">
            <v>203023</v>
          </cell>
          <cell r="B41">
            <v>740032</v>
          </cell>
          <cell r="C41" t="str">
            <v>Bonus - W/Others</v>
          </cell>
        </row>
        <row r="42">
          <cell r="A42">
            <v>203024</v>
          </cell>
          <cell r="B42">
            <v>740042</v>
          </cell>
          <cell r="C42" t="str">
            <v>Other Indirect Labour Costs</v>
          </cell>
        </row>
        <row r="43">
          <cell r="A43">
            <v>203090</v>
          </cell>
          <cell r="B43">
            <v>740045</v>
          </cell>
          <cell r="C43" t="str">
            <v>Overtime - Prod.</v>
          </cell>
        </row>
        <row r="44">
          <cell r="A44">
            <v>203093</v>
          </cell>
          <cell r="B44">
            <v>740031</v>
          </cell>
          <cell r="C44" t="str">
            <v>Bonus - Prod.</v>
          </cell>
        </row>
        <row r="45">
          <cell r="A45">
            <v>203094</v>
          </cell>
          <cell r="B45">
            <v>740040</v>
          </cell>
          <cell r="C45" t="str">
            <v>Gratuity Provision -Production Salaries</v>
          </cell>
        </row>
        <row r="46">
          <cell r="A46">
            <v>203097</v>
          </cell>
          <cell r="B46">
            <v>740048</v>
          </cell>
          <cell r="C46" t="str">
            <v>Salaries - Production</v>
          </cell>
        </row>
        <row r="47">
          <cell r="A47">
            <v>203098</v>
          </cell>
          <cell r="B47">
            <v>740034</v>
          </cell>
          <cell r="C47" t="str">
            <v>EPF. - Production</v>
          </cell>
        </row>
        <row r="48">
          <cell r="A48">
            <v>203099</v>
          </cell>
          <cell r="B48">
            <v>740037</v>
          </cell>
          <cell r="C48" t="str">
            <v>ETF. - Production</v>
          </cell>
        </row>
        <row r="49">
          <cell r="A49">
            <v>204001</v>
          </cell>
          <cell r="B49">
            <v>740047</v>
          </cell>
          <cell r="C49" t="str">
            <v>Salaries - Staff</v>
          </cell>
        </row>
        <row r="50">
          <cell r="A50">
            <v>204002</v>
          </cell>
          <cell r="B50">
            <v>740049</v>
          </cell>
          <cell r="C50" t="str">
            <v>Salaries - Expatriate Staff</v>
          </cell>
        </row>
        <row r="51">
          <cell r="A51">
            <v>204004</v>
          </cell>
          <cell r="B51">
            <v>740090</v>
          </cell>
          <cell r="C51" t="str">
            <v>Directors Emoluments</v>
          </cell>
        </row>
        <row r="52">
          <cell r="A52">
            <v>204005</v>
          </cell>
          <cell r="B52">
            <v>740062</v>
          </cell>
          <cell r="C52" t="str">
            <v>Staff Welfare</v>
          </cell>
        </row>
        <row r="53">
          <cell r="A53">
            <v>204006</v>
          </cell>
          <cell r="B53">
            <v>740063</v>
          </cell>
          <cell r="C53" t="str">
            <v>Medical Expenses</v>
          </cell>
        </row>
        <row r="54">
          <cell r="A54">
            <v>204007</v>
          </cell>
          <cell r="B54">
            <v>740023</v>
          </cell>
          <cell r="C54" t="str">
            <v>Printing &amp; Stationary</v>
          </cell>
        </row>
        <row r="55">
          <cell r="A55">
            <v>204008</v>
          </cell>
          <cell r="B55">
            <v>740024</v>
          </cell>
          <cell r="C55" t="str">
            <v>Communication Expenses</v>
          </cell>
        </row>
        <row r="56">
          <cell r="A56">
            <v>204009</v>
          </cell>
          <cell r="B56">
            <v>740003</v>
          </cell>
          <cell r="C56" t="str">
            <v>Maintenance-Office equipment</v>
          </cell>
        </row>
        <row r="57">
          <cell r="A57">
            <v>204010</v>
          </cell>
          <cell r="B57">
            <v>740004</v>
          </cell>
          <cell r="C57" t="str">
            <v>Maintenance-Motor vehicles</v>
          </cell>
        </row>
        <row r="58">
          <cell r="A58">
            <v>204011</v>
          </cell>
          <cell r="B58">
            <v>740005</v>
          </cell>
          <cell r="C58" t="str">
            <v>Maintenance-General office</v>
          </cell>
        </row>
        <row r="59">
          <cell r="A59">
            <v>204012</v>
          </cell>
          <cell r="B59">
            <v>740080</v>
          </cell>
          <cell r="C59" t="str">
            <v>Other Insurance</v>
          </cell>
        </row>
        <row r="60">
          <cell r="A60">
            <v>204013</v>
          </cell>
          <cell r="B60">
            <v>740081</v>
          </cell>
          <cell r="C60" t="str">
            <v>Rent &amp; Rates</v>
          </cell>
        </row>
        <row r="61">
          <cell r="A61">
            <v>204014</v>
          </cell>
          <cell r="B61">
            <v>740064</v>
          </cell>
          <cell r="C61" t="str">
            <v>Travel &amp; Transport</v>
          </cell>
        </row>
        <row r="62">
          <cell r="A62">
            <v>204016</v>
          </cell>
          <cell r="B62">
            <v>740065</v>
          </cell>
          <cell r="C62" t="str">
            <v>Entertainment</v>
          </cell>
        </row>
        <row r="63">
          <cell r="A63">
            <v>204017</v>
          </cell>
          <cell r="B63">
            <v>730010</v>
          </cell>
          <cell r="C63" t="str">
            <v>Depreciation-Office Equipment</v>
          </cell>
        </row>
        <row r="64">
          <cell r="A64">
            <v>204018</v>
          </cell>
          <cell r="B64">
            <v>730002</v>
          </cell>
          <cell r="C64" t="str">
            <v>Depreciation-Expatriate House, Villa</v>
          </cell>
        </row>
        <row r="65">
          <cell r="A65">
            <v>204019</v>
          </cell>
          <cell r="B65">
            <v>730012</v>
          </cell>
          <cell r="C65" t="str">
            <v>Depreciation-Motor Vehicles</v>
          </cell>
        </row>
        <row r="66">
          <cell r="A66">
            <v>204020</v>
          </cell>
          <cell r="B66">
            <v>730009</v>
          </cell>
          <cell r="C66" t="str">
            <v>Depreciation-Computer Equipment</v>
          </cell>
        </row>
        <row r="67">
          <cell r="A67">
            <v>204021</v>
          </cell>
          <cell r="B67">
            <v>740091</v>
          </cell>
          <cell r="C67" t="str">
            <v>Auditors Remuneration</v>
          </cell>
        </row>
        <row r="68">
          <cell r="A68">
            <v>204023</v>
          </cell>
          <cell r="B68">
            <v>740093</v>
          </cell>
          <cell r="C68" t="str">
            <v>Professional Fees</v>
          </cell>
        </row>
        <row r="69">
          <cell r="A69">
            <v>204024</v>
          </cell>
          <cell r="B69">
            <v>740094</v>
          </cell>
          <cell r="C69" t="str">
            <v>Advertisements</v>
          </cell>
        </row>
        <row r="70">
          <cell r="A70">
            <v>204025</v>
          </cell>
          <cell r="B70">
            <v>740066</v>
          </cell>
          <cell r="C70" t="str">
            <v>Staff Training Expenses</v>
          </cell>
        </row>
        <row r="71">
          <cell r="A71">
            <v>204026</v>
          </cell>
          <cell r="B71">
            <v>740095</v>
          </cell>
          <cell r="C71" t="str">
            <v>Subscriptions &amp; Periodicals</v>
          </cell>
        </row>
        <row r="72">
          <cell r="A72">
            <v>204027</v>
          </cell>
          <cell r="B72">
            <v>740096</v>
          </cell>
          <cell r="C72" t="str">
            <v>Gifts &amp; Donations</v>
          </cell>
        </row>
        <row r="73">
          <cell r="A73">
            <v>204028</v>
          </cell>
          <cell r="B73">
            <v>740083</v>
          </cell>
          <cell r="C73" t="str">
            <v>Other Misc. Expenses</v>
          </cell>
        </row>
        <row r="74">
          <cell r="A74">
            <v>204029</v>
          </cell>
          <cell r="B74">
            <v>740084</v>
          </cell>
          <cell r="C74" t="str">
            <v>Security Charges</v>
          </cell>
        </row>
        <row r="75">
          <cell r="A75">
            <v>204030</v>
          </cell>
          <cell r="B75">
            <v>740033</v>
          </cell>
          <cell r="C75" t="str">
            <v>EPF. - Admin</v>
          </cell>
        </row>
        <row r="76">
          <cell r="A76">
            <v>204031</v>
          </cell>
          <cell r="B76">
            <v>740036</v>
          </cell>
          <cell r="C76" t="str">
            <v>ETF. - Admin</v>
          </cell>
        </row>
        <row r="77">
          <cell r="A77">
            <v>204032</v>
          </cell>
          <cell r="B77">
            <v>740067</v>
          </cell>
          <cell r="C77" t="str">
            <v>Foreign Travel</v>
          </cell>
        </row>
        <row r="78">
          <cell r="A78">
            <v>204033</v>
          </cell>
          <cell r="B78">
            <v>740068</v>
          </cell>
          <cell r="C78" t="str">
            <v>Community Development</v>
          </cell>
        </row>
        <row r="79">
          <cell r="A79">
            <v>204034</v>
          </cell>
          <cell r="B79">
            <v>740039</v>
          </cell>
          <cell r="C79" t="str">
            <v>Gratuity Provision -Administration</v>
          </cell>
        </row>
        <row r="80">
          <cell r="A80">
            <v>204035</v>
          </cell>
          <cell r="B80">
            <v>740069</v>
          </cell>
          <cell r="C80" t="str">
            <v>Holiday Bungalow Expenses</v>
          </cell>
        </row>
        <row r="81">
          <cell r="A81">
            <v>204036</v>
          </cell>
          <cell r="B81">
            <v>740085</v>
          </cell>
          <cell r="C81" t="str">
            <v>Courier Charges</v>
          </cell>
        </row>
        <row r="82">
          <cell r="A82">
            <v>204040</v>
          </cell>
          <cell r="B82">
            <v>740086</v>
          </cell>
          <cell r="C82" t="str">
            <v>Software Expenses</v>
          </cell>
        </row>
        <row r="83">
          <cell r="A83">
            <v>204050</v>
          </cell>
          <cell r="B83">
            <v>740044</v>
          </cell>
          <cell r="C83" t="str">
            <v>Overtime - Admin.</v>
          </cell>
        </row>
        <row r="84">
          <cell r="A84">
            <v>204051</v>
          </cell>
          <cell r="B84">
            <v>740030</v>
          </cell>
          <cell r="C84" t="str">
            <v>Bonus - Admin</v>
          </cell>
        </row>
        <row r="85">
          <cell r="A85">
            <v>204060</v>
          </cell>
          <cell r="B85">
            <v>730017</v>
          </cell>
          <cell r="C85" t="str">
            <v>Amortisation of Lease hold Land</v>
          </cell>
        </row>
        <row r="86">
          <cell r="A86">
            <v>205002</v>
          </cell>
          <cell r="B86">
            <v>740087</v>
          </cell>
          <cell r="C86" t="str">
            <v>Bank charges</v>
          </cell>
        </row>
        <row r="87">
          <cell r="A87">
            <v>205007</v>
          </cell>
          <cell r="B87">
            <v>740088</v>
          </cell>
          <cell r="C87" t="str">
            <v>Debit Tax</v>
          </cell>
        </row>
        <row r="88">
          <cell r="A88">
            <v>206001</v>
          </cell>
          <cell r="B88">
            <v>740082</v>
          </cell>
          <cell r="C88" t="str">
            <v>Advertisements - Selling &amp; Marketing</v>
          </cell>
        </row>
        <row r="89">
          <cell r="A89">
            <v>207002</v>
          </cell>
          <cell r="B89">
            <v>810000</v>
          </cell>
          <cell r="C89" t="str">
            <v>Sales-Mast</v>
          </cell>
        </row>
        <row r="90">
          <cell r="A90">
            <v>207003</v>
          </cell>
          <cell r="B90">
            <v>810001</v>
          </cell>
          <cell r="C90" t="str">
            <v>Sales -Others(USD)</v>
          </cell>
        </row>
        <row r="91">
          <cell r="A91">
            <v>207010</v>
          </cell>
          <cell r="B91">
            <v>810002</v>
          </cell>
          <cell r="C91" t="str">
            <v>Local Sales</v>
          </cell>
        </row>
        <row r="92">
          <cell r="A92">
            <v>207201</v>
          </cell>
          <cell r="B92">
            <v>810003</v>
          </cell>
          <cell r="C92" t="str">
            <v>Interest Income</v>
          </cell>
        </row>
        <row r="93">
          <cell r="A93">
            <v>207301</v>
          </cell>
          <cell r="B93">
            <v>850000</v>
          </cell>
          <cell r="C93" t="str">
            <v>FOREX Translation Gain/ Loss (USD)</v>
          </cell>
        </row>
        <row r="94">
          <cell r="A94">
            <v>207301</v>
          </cell>
          <cell r="B94">
            <v>850002</v>
          </cell>
          <cell r="C94" t="str">
            <v>FOREX Translation Gain/Loss  (LKR)</v>
          </cell>
        </row>
        <row r="95">
          <cell r="A95">
            <v>207302</v>
          </cell>
          <cell r="B95">
            <v>850001</v>
          </cell>
          <cell r="C95" t="str">
            <v>Transaction Gain/Loss A/C</v>
          </cell>
        </row>
        <row r="96">
          <cell r="A96">
            <v>207401</v>
          </cell>
          <cell r="B96">
            <v>810004</v>
          </cell>
          <cell r="C96" t="str">
            <v>Sundry Incomes</v>
          </cell>
        </row>
        <row r="97">
          <cell r="A97">
            <v>207500</v>
          </cell>
          <cell r="B97">
            <v>880000</v>
          </cell>
          <cell r="C97" t="str">
            <v>Fixed Assets Disposal</v>
          </cell>
        </row>
        <row r="98">
          <cell r="A98">
            <v>208001</v>
          </cell>
          <cell r="B98">
            <v>740089</v>
          </cell>
          <cell r="C98" t="str">
            <v>Taxation</v>
          </cell>
        </row>
        <row r="99">
          <cell r="A99">
            <v>209000</v>
          </cell>
          <cell r="B99">
            <v>910000</v>
          </cell>
          <cell r="C99" t="str">
            <v>Preference Dividends</v>
          </cell>
        </row>
        <row r="100">
          <cell r="A100">
            <v>209001</v>
          </cell>
          <cell r="B100">
            <v>910001</v>
          </cell>
          <cell r="C100" t="str">
            <v>Dividends-Ordinary</v>
          </cell>
        </row>
        <row r="101">
          <cell r="A101">
            <v>209002</v>
          </cell>
          <cell r="B101">
            <v>910002</v>
          </cell>
          <cell r="C101" t="str">
            <v>Transfers to Reserves</v>
          </cell>
        </row>
        <row r="102">
          <cell r="B102">
            <v>710005</v>
          </cell>
          <cell r="C102" t="str">
            <v>Freight Charges</v>
          </cell>
        </row>
        <row r="103">
          <cell r="B103">
            <v>710100</v>
          </cell>
          <cell r="C103" t="str">
            <v>RM - Opening  Stock Adjustment account</v>
          </cell>
        </row>
        <row r="104">
          <cell r="B104">
            <v>710101</v>
          </cell>
          <cell r="C104" t="str">
            <v>WIP -Opening  Stock Adjustment account</v>
          </cell>
        </row>
        <row r="105">
          <cell r="B105">
            <v>710102</v>
          </cell>
          <cell r="C105" t="str">
            <v>FG - Opening Stock Adjustment account</v>
          </cell>
        </row>
        <row r="106">
          <cell r="B106">
            <v>730003</v>
          </cell>
          <cell r="C106" t="str">
            <v>Depreciation-Household Appliance, Villa</v>
          </cell>
        </row>
        <row r="107">
          <cell r="B107">
            <v>730005</v>
          </cell>
          <cell r="C107" t="str">
            <v>Depreciation-Office Furniture &amp; Fittings</v>
          </cell>
        </row>
        <row r="108">
          <cell r="B108">
            <v>730008</v>
          </cell>
          <cell r="C108" t="str">
            <v>Depreciation-Communication Equipment</v>
          </cell>
        </row>
        <row r="109">
          <cell r="B109">
            <v>730011</v>
          </cell>
          <cell r="C109" t="str">
            <v>Depreciation-Factory Equipment</v>
          </cell>
        </row>
        <row r="110">
          <cell r="B110">
            <v>730013</v>
          </cell>
          <cell r="C110" t="str">
            <v>Depreciation-AC Installations</v>
          </cell>
        </row>
        <row r="111">
          <cell r="B111">
            <v>730014</v>
          </cell>
          <cell r="C111" t="str">
            <v>Depreciation-Fire Fitting Equipment</v>
          </cell>
        </row>
        <row r="112">
          <cell r="B112">
            <v>730015</v>
          </cell>
          <cell r="C112" t="str">
            <v>Depreciation-Interiors</v>
          </cell>
        </row>
        <row r="113">
          <cell r="B113">
            <v>730016</v>
          </cell>
          <cell r="C113" t="str">
            <v>Depreciation-Kitchen Equipment</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sheetData sheetId="36"/>
      <sheetData sheetId="3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LOAD"/>
      <sheetName val="TOUR SCH"/>
      <sheetName val="Sheet1"/>
      <sheetName val="28 Feb"/>
      <sheetName val="Report with Pending"/>
      <sheetName val="Despatch"/>
      <sheetName val="FG Summery"/>
    </sheetNames>
    <sheetDataSet>
      <sheetData sheetId="0" refreshError="1">
        <row r="7">
          <cell r="A7" t="str">
            <v>D004</v>
          </cell>
          <cell r="B7">
            <v>7500</v>
          </cell>
          <cell r="C7">
            <v>0</v>
          </cell>
        </row>
        <row r="8">
          <cell r="A8" t="str">
            <v>F014</v>
          </cell>
          <cell r="B8">
            <v>5000</v>
          </cell>
          <cell r="C8">
            <v>0</v>
          </cell>
        </row>
        <row r="9">
          <cell r="A9" t="str">
            <v>R003</v>
          </cell>
          <cell r="B9">
            <v>6000</v>
          </cell>
          <cell r="C9">
            <v>0</v>
          </cell>
        </row>
        <row r="10">
          <cell r="B10" t="str">
            <v>--------------------</v>
          </cell>
          <cell r="C10" t="str">
            <v>----------------</v>
          </cell>
        </row>
        <row r="11">
          <cell r="A11" t="str">
            <v>AB</v>
          </cell>
          <cell r="B11">
            <v>18500</v>
          </cell>
          <cell r="C11">
            <v>0</v>
          </cell>
        </row>
        <row r="13">
          <cell r="A13" t="str">
            <v>A007</v>
          </cell>
          <cell r="B13">
            <v>8000</v>
          </cell>
        </row>
        <row r="14">
          <cell r="B14" t="str">
            <v>--------------------</v>
          </cell>
          <cell r="C14" t="str">
            <v>----------------</v>
          </cell>
        </row>
        <row r="15">
          <cell r="A15" t="str">
            <v>AE</v>
          </cell>
          <cell r="B15">
            <v>8000</v>
          </cell>
          <cell r="C15">
            <v>0</v>
          </cell>
        </row>
        <row r="17">
          <cell r="A17" t="str">
            <v>C007</v>
          </cell>
          <cell r="B17">
            <v>16500</v>
          </cell>
          <cell r="C17">
            <v>0</v>
          </cell>
        </row>
        <row r="18">
          <cell r="A18" t="str">
            <v>M005</v>
          </cell>
          <cell r="B18">
            <v>6500</v>
          </cell>
          <cell r="C18">
            <v>0</v>
          </cell>
        </row>
        <row r="19">
          <cell r="A19" t="str">
            <v>P016</v>
          </cell>
          <cell r="B19">
            <v>14000</v>
          </cell>
          <cell r="C19">
            <v>0</v>
          </cell>
        </row>
        <row r="20">
          <cell r="A20" t="str">
            <v>V003</v>
          </cell>
          <cell r="B20">
            <v>10000</v>
          </cell>
          <cell r="C20">
            <v>0</v>
          </cell>
        </row>
        <row r="21">
          <cell r="B21" t="str">
            <v>--------------------</v>
          </cell>
          <cell r="C21" t="str">
            <v>----------------</v>
          </cell>
        </row>
        <row r="22">
          <cell r="A22" t="str">
            <v>AL</v>
          </cell>
          <cell r="B22">
            <v>47000</v>
          </cell>
          <cell r="C22">
            <v>0</v>
          </cell>
        </row>
        <row r="24">
          <cell r="A24" t="str">
            <v>A015</v>
          </cell>
          <cell r="B24">
            <v>10000</v>
          </cell>
          <cell r="C24">
            <v>0</v>
          </cell>
        </row>
        <row r="25">
          <cell r="A25" t="str">
            <v>A016</v>
          </cell>
          <cell r="B25">
            <v>10000</v>
          </cell>
          <cell r="C25">
            <v>0</v>
          </cell>
        </row>
        <row r="26">
          <cell r="A26" t="str">
            <v>A020</v>
          </cell>
          <cell r="B26">
            <v>6000</v>
          </cell>
          <cell r="C26">
            <v>0</v>
          </cell>
        </row>
        <row r="27">
          <cell r="A27" t="str">
            <v>D026</v>
          </cell>
          <cell r="B27">
            <v>7000</v>
          </cell>
          <cell r="C27">
            <v>0</v>
          </cell>
        </row>
        <row r="28">
          <cell r="A28" t="str">
            <v>E004</v>
          </cell>
          <cell r="B28">
            <v>7000</v>
          </cell>
          <cell r="C28">
            <v>0</v>
          </cell>
        </row>
        <row r="29">
          <cell r="A29" t="str">
            <v>H006</v>
          </cell>
          <cell r="B29">
            <v>7270.5</v>
          </cell>
          <cell r="C29">
            <v>0</v>
          </cell>
        </row>
        <row r="30">
          <cell r="A30" t="str">
            <v>H009</v>
          </cell>
          <cell r="B30">
            <v>7000</v>
          </cell>
          <cell r="C30">
            <v>0</v>
          </cell>
        </row>
        <row r="31">
          <cell r="A31" t="str">
            <v>M010</v>
          </cell>
          <cell r="B31">
            <v>6000</v>
          </cell>
        </row>
        <row r="32">
          <cell r="A32" t="str">
            <v>M020</v>
          </cell>
          <cell r="B32">
            <v>6000</v>
          </cell>
          <cell r="C32">
            <v>0</v>
          </cell>
        </row>
        <row r="33">
          <cell r="A33" t="str">
            <v>R020</v>
          </cell>
          <cell r="B33">
            <v>12000</v>
          </cell>
          <cell r="C33">
            <v>0</v>
          </cell>
        </row>
        <row r="34">
          <cell r="A34" t="str">
            <v>S025</v>
          </cell>
          <cell r="B34">
            <v>26896.5</v>
          </cell>
          <cell r="C34">
            <v>0</v>
          </cell>
        </row>
        <row r="35">
          <cell r="A35" t="str">
            <v>S029</v>
          </cell>
          <cell r="B35">
            <v>42000</v>
          </cell>
          <cell r="C35">
            <v>0</v>
          </cell>
        </row>
        <row r="36">
          <cell r="B36" t="str">
            <v>--------------------</v>
          </cell>
          <cell r="C36" t="str">
            <v>----------------</v>
          </cell>
        </row>
        <row r="37">
          <cell r="A37" t="str">
            <v>EL</v>
          </cell>
          <cell r="B37">
            <v>147167</v>
          </cell>
          <cell r="C37">
            <v>0</v>
          </cell>
        </row>
        <row r="39">
          <cell r="A39" t="str">
            <v>A009</v>
          </cell>
          <cell r="B39">
            <v>20000</v>
          </cell>
          <cell r="C39">
            <v>0</v>
          </cell>
        </row>
        <row r="40">
          <cell r="A40" t="str">
            <v>L003</v>
          </cell>
          <cell r="B40">
            <v>15636</v>
          </cell>
          <cell r="C40">
            <v>0</v>
          </cell>
        </row>
        <row r="41">
          <cell r="A41" t="str">
            <v>R019</v>
          </cell>
          <cell r="B41">
            <v>10000</v>
          </cell>
          <cell r="C41">
            <v>0</v>
          </cell>
        </row>
        <row r="42">
          <cell r="B42" t="str">
            <v>--------------------</v>
          </cell>
          <cell r="C42" t="str">
            <v>----------------</v>
          </cell>
        </row>
        <row r="43">
          <cell r="A43" t="str">
            <v>ET</v>
          </cell>
          <cell r="B43">
            <v>45636</v>
          </cell>
          <cell r="C43">
            <v>0</v>
          </cell>
        </row>
        <row r="45">
          <cell r="A45" t="str">
            <v>C006</v>
          </cell>
          <cell r="B45">
            <v>12000</v>
          </cell>
          <cell r="C45">
            <v>0</v>
          </cell>
        </row>
        <row r="46">
          <cell r="A46" t="str">
            <v>D021</v>
          </cell>
          <cell r="B46">
            <v>10000</v>
          </cell>
          <cell r="C46">
            <v>0</v>
          </cell>
        </row>
        <row r="47">
          <cell r="A47" t="str">
            <v>F002</v>
          </cell>
          <cell r="B47">
            <v>8000</v>
          </cell>
          <cell r="C47">
            <v>0</v>
          </cell>
        </row>
        <row r="48">
          <cell r="A48" t="str">
            <v>F003</v>
          </cell>
          <cell r="B48">
            <v>8000</v>
          </cell>
          <cell r="C48">
            <v>0</v>
          </cell>
        </row>
        <row r="49">
          <cell r="A49" t="str">
            <v>F006</v>
          </cell>
          <cell r="B49">
            <v>10000</v>
          </cell>
          <cell r="C49">
            <v>0</v>
          </cell>
        </row>
        <row r="50">
          <cell r="A50" t="str">
            <v>R010</v>
          </cell>
          <cell r="B50">
            <v>16000</v>
          </cell>
          <cell r="C50">
            <v>0</v>
          </cell>
        </row>
        <row r="51">
          <cell r="A51" t="str">
            <v>S030</v>
          </cell>
          <cell r="B51">
            <v>9000</v>
          </cell>
          <cell r="C51">
            <v>0</v>
          </cell>
        </row>
        <row r="52">
          <cell r="B52" t="str">
            <v>--------------------</v>
          </cell>
          <cell r="C52" t="str">
            <v>----------------</v>
          </cell>
        </row>
        <row r="53">
          <cell r="A53" t="str">
            <v>GR</v>
          </cell>
          <cell r="B53">
            <v>73000</v>
          </cell>
          <cell r="C53">
            <v>0</v>
          </cell>
        </row>
        <row r="55">
          <cell r="A55" t="str">
            <v>R013</v>
          </cell>
          <cell r="B55">
            <v>0</v>
          </cell>
          <cell r="C55">
            <v>0</v>
          </cell>
        </row>
        <row r="56">
          <cell r="B56" t="str">
            <v>--------------------</v>
          </cell>
          <cell r="C56" t="str">
            <v>----------------</v>
          </cell>
        </row>
        <row r="57">
          <cell r="A57" t="str">
            <v>JO</v>
          </cell>
          <cell r="B57">
            <v>0</v>
          </cell>
          <cell r="C57">
            <v>0</v>
          </cell>
        </row>
        <row r="59">
          <cell r="A59" t="str">
            <v>A014</v>
          </cell>
          <cell r="B59">
            <v>28000</v>
          </cell>
          <cell r="C59">
            <v>0</v>
          </cell>
        </row>
        <row r="60">
          <cell r="A60" t="str">
            <v>C005</v>
          </cell>
          <cell r="B60">
            <v>18607</v>
          </cell>
          <cell r="C60">
            <v>0</v>
          </cell>
        </row>
        <row r="61">
          <cell r="A61" t="str">
            <v>D005</v>
          </cell>
          <cell r="B61">
            <v>17000</v>
          </cell>
          <cell r="C61">
            <v>0</v>
          </cell>
        </row>
        <row r="62">
          <cell r="A62" t="str">
            <v>D030</v>
          </cell>
          <cell r="B62">
            <v>14393</v>
          </cell>
          <cell r="C62">
            <v>0</v>
          </cell>
        </row>
        <row r="63">
          <cell r="A63" t="str">
            <v>E002</v>
          </cell>
          <cell r="B63">
            <v>12000</v>
          </cell>
          <cell r="C63">
            <v>0</v>
          </cell>
        </row>
        <row r="64">
          <cell r="A64" t="str">
            <v>F004</v>
          </cell>
          <cell r="B64">
            <v>22000</v>
          </cell>
          <cell r="C64">
            <v>0</v>
          </cell>
        </row>
        <row r="65">
          <cell r="A65" t="str">
            <v>F012</v>
          </cell>
          <cell r="B65">
            <v>30000</v>
          </cell>
          <cell r="C65">
            <v>0</v>
          </cell>
        </row>
        <row r="66">
          <cell r="A66" t="str">
            <v>H005</v>
          </cell>
          <cell r="B66">
            <v>18397.2</v>
          </cell>
          <cell r="C66">
            <v>0</v>
          </cell>
        </row>
        <row r="67">
          <cell r="A67" t="str">
            <v>H007</v>
          </cell>
          <cell r="B67">
            <v>29000</v>
          </cell>
          <cell r="C67">
            <v>0</v>
          </cell>
        </row>
        <row r="68">
          <cell r="A68" t="str">
            <v>K004</v>
          </cell>
          <cell r="B68">
            <v>22000</v>
          </cell>
          <cell r="C68">
            <v>0</v>
          </cell>
        </row>
        <row r="69">
          <cell r="A69" t="str">
            <v>M013</v>
          </cell>
          <cell r="B69">
            <v>3350.5</v>
          </cell>
          <cell r="C69">
            <v>0</v>
          </cell>
        </row>
        <row r="70">
          <cell r="A70" t="str">
            <v>M017</v>
          </cell>
          <cell r="B70">
            <v>28000</v>
          </cell>
          <cell r="C70">
            <v>0</v>
          </cell>
        </row>
        <row r="71">
          <cell r="A71" t="str">
            <v>P005</v>
          </cell>
          <cell r="B71">
            <v>30000</v>
          </cell>
          <cell r="C71">
            <v>0</v>
          </cell>
        </row>
        <row r="72">
          <cell r="A72" t="str">
            <v>P024</v>
          </cell>
          <cell r="B72">
            <v>9000</v>
          </cell>
          <cell r="C72">
            <v>0</v>
          </cell>
        </row>
        <row r="73">
          <cell r="A73" t="str">
            <v>P026</v>
          </cell>
          <cell r="B73">
            <v>8675</v>
          </cell>
          <cell r="C73">
            <v>0</v>
          </cell>
        </row>
        <row r="74">
          <cell r="A74" t="str">
            <v>R017</v>
          </cell>
          <cell r="B74">
            <v>6400</v>
          </cell>
          <cell r="C74">
            <v>0</v>
          </cell>
        </row>
        <row r="75">
          <cell r="A75" t="str">
            <v>R023</v>
          </cell>
          <cell r="B75">
            <v>20000</v>
          </cell>
          <cell r="C75">
            <v>0</v>
          </cell>
        </row>
        <row r="76">
          <cell r="A76" t="str">
            <v>R025</v>
          </cell>
          <cell r="B76">
            <v>8000</v>
          </cell>
          <cell r="C76">
            <v>0</v>
          </cell>
        </row>
        <row r="77">
          <cell r="A77" t="str">
            <v>S021</v>
          </cell>
          <cell r="B77">
            <v>22000</v>
          </cell>
          <cell r="C77">
            <v>0</v>
          </cell>
        </row>
        <row r="78">
          <cell r="A78" t="str">
            <v>T001</v>
          </cell>
          <cell r="B78">
            <v>15500</v>
          </cell>
          <cell r="C78">
            <v>0</v>
          </cell>
        </row>
        <row r="79">
          <cell r="B79" t="str">
            <v>--------------------</v>
          </cell>
          <cell r="C79" t="str">
            <v>----------------</v>
          </cell>
        </row>
        <row r="80">
          <cell r="A80" t="str">
            <v>KA</v>
          </cell>
          <cell r="B80">
            <v>362322.7</v>
          </cell>
          <cell r="C80">
            <v>0</v>
          </cell>
        </row>
        <row r="82">
          <cell r="A82" t="str">
            <v>D028</v>
          </cell>
          <cell r="B82">
            <v>11500</v>
          </cell>
          <cell r="C82">
            <v>0</v>
          </cell>
        </row>
        <row r="83">
          <cell r="A83" t="str">
            <v>F015</v>
          </cell>
          <cell r="B83">
            <v>12000</v>
          </cell>
          <cell r="C83">
            <v>0</v>
          </cell>
        </row>
        <row r="84">
          <cell r="A84" t="str">
            <v>J012</v>
          </cell>
          <cell r="B84">
            <v>10500</v>
          </cell>
          <cell r="C84">
            <v>0</v>
          </cell>
        </row>
        <row r="85">
          <cell r="A85" t="str">
            <v>K005</v>
          </cell>
          <cell r="B85">
            <v>12000</v>
          </cell>
          <cell r="C85">
            <v>0</v>
          </cell>
        </row>
        <row r="86">
          <cell r="A86" t="str">
            <v>K011</v>
          </cell>
          <cell r="B86">
            <v>8500</v>
          </cell>
          <cell r="C86">
            <v>0</v>
          </cell>
        </row>
        <row r="87">
          <cell r="A87" t="str">
            <v>S005</v>
          </cell>
          <cell r="B87">
            <v>8800.25</v>
          </cell>
          <cell r="C87">
            <v>0</v>
          </cell>
        </row>
        <row r="88">
          <cell r="A88" t="str">
            <v>S016</v>
          </cell>
          <cell r="B88">
            <v>11000</v>
          </cell>
          <cell r="C88">
            <v>0</v>
          </cell>
        </row>
        <row r="89">
          <cell r="A89" t="str">
            <v>S031</v>
          </cell>
          <cell r="B89">
            <v>8000</v>
          </cell>
          <cell r="C89">
            <v>0</v>
          </cell>
        </row>
        <row r="90">
          <cell r="A90" t="str">
            <v>S035</v>
          </cell>
          <cell r="B90">
            <v>8500</v>
          </cell>
          <cell r="C90">
            <v>0</v>
          </cell>
        </row>
        <row r="91">
          <cell r="A91" t="str">
            <v>W013</v>
          </cell>
          <cell r="B91">
            <v>10946.7</v>
          </cell>
          <cell r="C91">
            <v>0</v>
          </cell>
        </row>
        <row r="92">
          <cell r="B92" t="str">
            <v>--------------------</v>
          </cell>
          <cell r="C92" t="str">
            <v>----------------</v>
          </cell>
        </row>
        <row r="93">
          <cell r="A93" t="str">
            <v>LE</v>
          </cell>
          <cell r="B93">
            <v>101746.95</v>
          </cell>
          <cell r="C93">
            <v>0</v>
          </cell>
        </row>
        <row r="95">
          <cell r="A95" t="str">
            <v>A001</v>
          </cell>
          <cell r="B95">
            <v>12000</v>
          </cell>
          <cell r="C95">
            <v>0</v>
          </cell>
        </row>
        <row r="96">
          <cell r="B96" t="str">
            <v>--------------------</v>
          </cell>
          <cell r="C96" t="str">
            <v>----------------</v>
          </cell>
        </row>
        <row r="97">
          <cell r="A97" t="str">
            <v>MA</v>
          </cell>
          <cell r="B97">
            <v>12000</v>
          </cell>
          <cell r="C97">
            <v>0</v>
          </cell>
        </row>
        <row r="99">
          <cell r="A99" t="str">
            <v>D002</v>
          </cell>
          <cell r="B99">
            <v>9280.0499999999993</v>
          </cell>
          <cell r="C99">
            <v>0</v>
          </cell>
        </row>
        <row r="100">
          <cell r="A100" t="str">
            <v>P028</v>
          </cell>
          <cell r="B100">
            <v>22000</v>
          </cell>
          <cell r="C100">
            <v>0</v>
          </cell>
        </row>
        <row r="101">
          <cell r="A101" t="str">
            <v>P030</v>
          </cell>
          <cell r="B101">
            <v>8400</v>
          </cell>
          <cell r="C101">
            <v>0</v>
          </cell>
        </row>
        <row r="102">
          <cell r="A102" t="str">
            <v>S027</v>
          </cell>
          <cell r="B102">
            <v>5914</v>
          </cell>
          <cell r="C102">
            <v>0</v>
          </cell>
        </row>
        <row r="103">
          <cell r="B103" t="str">
            <v>--------------------</v>
          </cell>
          <cell r="C103" t="str">
            <v>----------------</v>
          </cell>
        </row>
        <row r="104">
          <cell r="A104" t="str">
            <v>MC</v>
          </cell>
          <cell r="B104">
            <v>45594.05</v>
          </cell>
          <cell r="C104">
            <v>0</v>
          </cell>
        </row>
        <row r="106">
          <cell r="A106" t="str">
            <v>N005</v>
          </cell>
          <cell r="B106">
            <v>10074.15</v>
          </cell>
          <cell r="C106">
            <v>0</v>
          </cell>
        </row>
        <row r="107">
          <cell r="B107" t="str">
            <v>--------------------</v>
          </cell>
          <cell r="C107" t="str">
            <v>----------------</v>
          </cell>
        </row>
        <row r="108">
          <cell r="A108" t="str">
            <v>ML</v>
          </cell>
          <cell r="B108">
            <v>10074.15</v>
          </cell>
          <cell r="C108">
            <v>0</v>
          </cell>
        </row>
        <row r="110">
          <cell r="A110" t="str">
            <v>A006</v>
          </cell>
          <cell r="B110">
            <v>0</v>
          </cell>
          <cell r="C110">
            <v>0</v>
          </cell>
        </row>
        <row r="111">
          <cell r="A111" t="str">
            <v>B003</v>
          </cell>
          <cell r="B111">
            <v>10500</v>
          </cell>
          <cell r="C111">
            <v>0</v>
          </cell>
        </row>
        <row r="112">
          <cell r="A112" t="str">
            <v>D006</v>
          </cell>
          <cell r="B112">
            <v>7500</v>
          </cell>
          <cell r="C112">
            <v>0</v>
          </cell>
        </row>
        <row r="113">
          <cell r="A113" t="str">
            <v>D013</v>
          </cell>
          <cell r="B113">
            <v>10500</v>
          </cell>
        </row>
        <row r="114">
          <cell r="B114" t="str">
            <v>--------------------</v>
          </cell>
          <cell r="C114" t="str">
            <v>----------------</v>
          </cell>
        </row>
        <row r="115">
          <cell r="A115" t="str">
            <v>NO</v>
          </cell>
          <cell r="B115">
            <v>28500</v>
          </cell>
        </row>
        <row r="117">
          <cell r="A117" t="str">
            <v>D014</v>
          </cell>
          <cell r="B117">
            <v>15000</v>
          </cell>
          <cell r="C117">
            <v>0</v>
          </cell>
        </row>
        <row r="118">
          <cell r="A118" t="str">
            <v>F007</v>
          </cell>
          <cell r="B118">
            <v>3364</v>
          </cell>
          <cell r="C118">
            <v>0</v>
          </cell>
        </row>
        <row r="119">
          <cell r="A119" t="str">
            <v>G006</v>
          </cell>
          <cell r="B119">
            <v>22500</v>
          </cell>
          <cell r="C119">
            <v>0</v>
          </cell>
        </row>
        <row r="120">
          <cell r="B120" t="str">
            <v>--------------------</v>
          </cell>
          <cell r="C120" t="str">
            <v>----------------</v>
          </cell>
        </row>
        <row r="121">
          <cell r="A121" t="str">
            <v>PA</v>
          </cell>
          <cell r="B121">
            <v>40864</v>
          </cell>
          <cell r="C121">
            <v>0</v>
          </cell>
        </row>
        <row r="123">
          <cell r="A123" t="str">
            <v>A013</v>
          </cell>
          <cell r="B123">
            <v>2400.75</v>
          </cell>
          <cell r="C123">
            <v>0</v>
          </cell>
        </row>
        <row r="124">
          <cell r="A124" t="str">
            <v>C008</v>
          </cell>
          <cell r="B124">
            <v>13700</v>
          </cell>
          <cell r="C124">
            <v>0</v>
          </cell>
        </row>
        <row r="125">
          <cell r="A125" t="str">
            <v>D010</v>
          </cell>
          <cell r="B125">
            <v>11500.5</v>
          </cell>
          <cell r="C125">
            <v>0</v>
          </cell>
        </row>
        <row r="126">
          <cell r="A126" t="str">
            <v>F017</v>
          </cell>
          <cell r="B126">
            <v>12100</v>
          </cell>
          <cell r="C126">
            <v>0</v>
          </cell>
        </row>
        <row r="127">
          <cell r="A127" t="str">
            <v>G002</v>
          </cell>
          <cell r="B127">
            <v>20000</v>
          </cell>
          <cell r="C127">
            <v>0</v>
          </cell>
        </row>
        <row r="128">
          <cell r="A128" t="str">
            <v>G010</v>
          </cell>
          <cell r="B128">
            <v>19400</v>
          </cell>
          <cell r="C128">
            <v>0</v>
          </cell>
        </row>
        <row r="129">
          <cell r="A129" t="str">
            <v>H004</v>
          </cell>
          <cell r="B129">
            <v>16500</v>
          </cell>
          <cell r="C129">
            <v>0</v>
          </cell>
        </row>
        <row r="130">
          <cell r="A130" t="str">
            <v>R015</v>
          </cell>
          <cell r="B130">
            <v>9450</v>
          </cell>
          <cell r="C130">
            <v>0</v>
          </cell>
        </row>
        <row r="131">
          <cell r="A131" t="str">
            <v>Z001</v>
          </cell>
          <cell r="B131">
            <v>16600</v>
          </cell>
          <cell r="C131">
            <v>0</v>
          </cell>
        </row>
        <row r="132">
          <cell r="B132" t="str">
            <v>--------------------</v>
          </cell>
          <cell r="C132" t="str">
            <v>----------------</v>
          </cell>
        </row>
        <row r="133">
          <cell r="A133" t="str">
            <v>PU</v>
          </cell>
          <cell r="B133">
            <v>121651.25</v>
          </cell>
          <cell r="C133">
            <v>0</v>
          </cell>
        </row>
        <row r="135">
          <cell r="A135" t="str">
            <v>D007</v>
          </cell>
          <cell r="B135">
            <v>12000</v>
          </cell>
          <cell r="C135">
            <v>0</v>
          </cell>
        </row>
        <row r="136">
          <cell r="A136" t="str">
            <v>D008</v>
          </cell>
          <cell r="B136">
            <v>8000</v>
          </cell>
          <cell r="C136">
            <v>0</v>
          </cell>
        </row>
        <row r="137">
          <cell r="A137" t="str">
            <v>E003</v>
          </cell>
          <cell r="B137">
            <v>11144</v>
          </cell>
          <cell r="C137">
            <v>0</v>
          </cell>
        </row>
        <row r="138">
          <cell r="A138" t="str">
            <v>F018</v>
          </cell>
          <cell r="B138">
            <v>16000</v>
          </cell>
          <cell r="C138">
            <v>0</v>
          </cell>
        </row>
        <row r="139">
          <cell r="A139" t="str">
            <v>G008</v>
          </cell>
          <cell r="B139">
            <v>21107</v>
          </cell>
          <cell r="C139">
            <v>0</v>
          </cell>
        </row>
        <row r="140">
          <cell r="A140" t="str">
            <v>H002</v>
          </cell>
          <cell r="B140">
            <v>10000</v>
          </cell>
          <cell r="C140">
            <v>0</v>
          </cell>
        </row>
        <row r="141">
          <cell r="A141" t="str">
            <v>J013</v>
          </cell>
          <cell r="B141">
            <v>24000</v>
          </cell>
          <cell r="C141">
            <v>0</v>
          </cell>
        </row>
        <row r="142">
          <cell r="A142" t="str">
            <v>J015</v>
          </cell>
          <cell r="B142">
            <v>7000</v>
          </cell>
          <cell r="C142">
            <v>0</v>
          </cell>
        </row>
        <row r="143">
          <cell r="A143" t="str">
            <v>M012</v>
          </cell>
          <cell r="B143">
            <v>15649.5</v>
          </cell>
          <cell r="C143">
            <v>0</v>
          </cell>
        </row>
        <row r="144">
          <cell r="A144" t="str">
            <v>M018</v>
          </cell>
          <cell r="B144">
            <v>5000</v>
          </cell>
          <cell r="C144">
            <v>0</v>
          </cell>
        </row>
        <row r="145">
          <cell r="A145" t="str">
            <v>P003</v>
          </cell>
          <cell r="B145">
            <v>14000</v>
          </cell>
          <cell r="C145">
            <v>0</v>
          </cell>
        </row>
        <row r="146">
          <cell r="A146" t="str">
            <v>P027</v>
          </cell>
          <cell r="B146">
            <v>10296</v>
          </cell>
          <cell r="C146">
            <v>0</v>
          </cell>
        </row>
        <row r="147">
          <cell r="A147" t="str">
            <v>P032</v>
          </cell>
          <cell r="B147">
            <v>13000</v>
          </cell>
          <cell r="C147">
            <v>0</v>
          </cell>
        </row>
        <row r="148">
          <cell r="A148" t="str">
            <v>P035</v>
          </cell>
          <cell r="B148">
            <v>10000</v>
          </cell>
          <cell r="C148">
            <v>0</v>
          </cell>
        </row>
        <row r="149">
          <cell r="A149" t="str">
            <v>R001</v>
          </cell>
          <cell r="B149">
            <v>30000</v>
          </cell>
          <cell r="C149">
            <v>0</v>
          </cell>
        </row>
        <row r="150">
          <cell r="A150" t="str">
            <v>R005</v>
          </cell>
          <cell r="B150">
            <v>13000</v>
          </cell>
          <cell r="C150">
            <v>0</v>
          </cell>
        </row>
        <row r="151">
          <cell r="A151" t="str">
            <v>R006</v>
          </cell>
          <cell r="B151">
            <v>9000</v>
          </cell>
          <cell r="C151">
            <v>0</v>
          </cell>
        </row>
        <row r="152">
          <cell r="A152" t="str">
            <v>R022</v>
          </cell>
          <cell r="B152">
            <v>5000</v>
          </cell>
          <cell r="C152">
            <v>0</v>
          </cell>
        </row>
        <row r="153">
          <cell r="A153" t="str">
            <v>R024</v>
          </cell>
          <cell r="B153">
            <v>12500</v>
          </cell>
          <cell r="C153">
            <v>0</v>
          </cell>
        </row>
        <row r="154">
          <cell r="A154" t="str">
            <v>S007</v>
          </cell>
          <cell r="B154">
            <v>11500</v>
          </cell>
          <cell r="C154">
            <v>0</v>
          </cell>
        </row>
        <row r="155">
          <cell r="A155" t="str">
            <v>S011</v>
          </cell>
          <cell r="B155">
            <v>10000</v>
          </cell>
          <cell r="C155">
            <v>0</v>
          </cell>
        </row>
        <row r="156">
          <cell r="A156" t="str">
            <v>S028</v>
          </cell>
          <cell r="B156">
            <v>6000</v>
          </cell>
          <cell r="C156">
            <v>0</v>
          </cell>
        </row>
        <row r="157">
          <cell r="A157" t="str">
            <v>S034</v>
          </cell>
          <cell r="B157">
            <v>10100</v>
          </cell>
          <cell r="C157">
            <v>0</v>
          </cell>
        </row>
        <row r="158">
          <cell r="A158" t="str">
            <v>U003</v>
          </cell>
          <cell r="B158">
            <v>9000</v>
          </cell>
          <cell r="C158">
            <v>0</v>
          </cell>
        </row>
        <row r="159">
          <cell r="A159" t="str">
            <v>W001</v>
          </cell>
          <cell r="B159">
            <v>8000</v>
          </cell>
          <cell r="C159">
            <v>0</v>
          </cell>
        </row>
        <row r="160">
          <cell r="A160" t="str">
            <v>W017</v>
          </cell>
          <cell r="B160">
            <v>8500</v>
          </cell>
          <cell r="C160">
            <v>0</v>
          </cell>
        </row>
        <row r="161">
          <cell r="B161" t="str">
            <v>--------------------</v>
          </cell>
          <cell r="C161" t="str">
            <v>----------------</v>
          </cell>
        </row>
        <row r="162">
          <cell r="A162" t="str">
            <v>RA</v>
          </cell>
          <cell r="B162">
            <v>309796.5</v>
          </cell>
          <cell r="C162">
            <v>0</v>
          </cell>
        </row>
        <row r="164">
          <cell r="A164" t="str">
            <v>A002</v>
          </cell>
          <cell r="B164">
            <v>18000</v>
          </cell>
          <cell r="C164">
            <v>0</v>
          </cell>
        </row>
        <row r="165">
          <cell r="A165" t="str">
            <v>A017</v>
          </cell>
          <cell r="B165">
            <v>10500</v>
          </cell>
          <cell r="C165">
            <v>0</v>
          </cell>
        </row>
        <row r="166">
          <cell r="A166" t="str">
            <v>J011</v>
          </cell>
          <cell r="B166">
            <v>12430</v>
          </cell>
          <cell r="C166">
            <v>0</v>
          </cell>
        </row>
        <row r="167">
          <cell r="A167" t="str">
            <v>K001</v>
          </cell>
          <cell r="B167">
            <v>3082.5</v>
          </cell>
          <cell r="C167">
            <v>0</v>
          </cell>
        </row>
        <row r="168">
          <cell r="A168" t="str">
            <v>K012</v>
          </cell>
          <cell r="B168">
            <v>9000</v>
          </cell>
          <cell r="C168">
            <v>0</v>
          </cell>
        </row>
        <row r="169">
          <cell r="A169" t="str">
            <v>M001</v>
          </cell>
          <cell r="B169">
            <v>18000</v>
          </cell>
          <cell r="C169">
            <v>0</v>
          </cell>
        </row>
        <row r="170">
          <cell r="A170" t="str">
            <v>N001</v>
          </cell>
          <cell r="B170">
            <v>9000</v>
          </cell>
          <cell r="C170">
            <v>0</v>
          </cell>
        </row>
        <row r="171">
          <cell r="A171" t="str">
            <v>S013</v>
          </cell>
          <cell r="B171">
            <v>9000</v>
          </cell>
          <cell r="C171">
            <v>0</v>
          </cell>
        </row>
        <row r="172">
          <cell r="A172" t="str">
            <v>W016</v>
          </cell>
          <cell r="B172">
            <v>18098.5</v>
          </cell>
          <cell r="C172">
            <v>0</v>
          </cell>
        </row>
        <row r="173">
          <cell r="B173" t="str">
            <v>--------------------</v>
          </cell>
          <cell r="C173" t="str">
            <v>----------------</v>
          </cell>
        </row>
        <row r="174">
          <cell r="A174" t="str">
            <v>SC</v>
          </cell>
          <cell r="B174">
            <v>107111</v>
          </cell>
          <cell r="C174">
            <v>0</v>
          </cell>
        </row>
        <row r="176">
          <cell r="A176" t="str">
            <v>S001</v>
          </cell>
          <cell r="B176">
            <v>9000</v>
          </cell>
          <cell r="C176">
            <v>0</v>
          </cell>
        </row>
        <row r="177">
          <cell r="B177" t="str">
            <v>--------------------</v>
          </cell>
          <cell r="C177" t="str">
            <v>----------------</v>
          </cell>
        </row>
        <row r="178">
          <cell r="A178" t="str">
            <v>SI</v>
          </cell>
          <cell r="B178">
            <v>9000</v>
          </cell>
          <cell r="C178">
            <v>0</v>
          </cell>
        </row>
        <row r="180">
          <cell r="A180" t="str">
            <v>D018</v>
          </cell>
          <cell r="B180">
            <v>15000</v>
          </cell>
          <cell r="C180">
            <v>0</v>
          </cell>
        </row>
        <row r="181">
          <cell r="A181" t="str">
            <v>K013</v>
          </cell>
          <cell r="B181">
            <v>29000</v>
          </cell>
          <cell r="C181">
            <v>0</v>
          </cell>
        </row>
        <row r="182">
          <cell r="B182" t="str">
            <v>--------------------</v>
          </cell>
          <cell r="C182" t="str">
            <v>----------------</v>
          </cell>
        </row>
        <row r="183">
          <cell r="A183" t="str">
            <v>SN</v>
          </cell>
          <cell r="B183">
            <v>44000</v>
          </cell>
          <cell r="C183">
            <v>0</v>
          </cell>
        </row>
        <row r="185">
          <cell r="A185" t="str">
            <v>D027</v>
          </cell>
          <cell r="B185">
            <v>20000</v>
          </cell>
          <cell r="C185">
            <v>0</v>
          </cell>
        </row>
        <row r="186">
          <cell r="A186" t="str">
            <v>M004</v>
          </cell>
          <cell r="B186">
            <v>6000.5</v>
          </cell>
          <cell r="C186">
            <v>0</v>
          </cell>
        </row>
        <row r="187">
          <cell r="A187" t="str">
            <v>R016</v>
          </cell>
          <cell r="B187">
            <v>36000</v>
          </cell>
          <cell r="C187">
            <v>0</v>
          </cell>
        </row>
        <row r="188">
          <cell r="B188" t="str">
            <v>--------------------</v>
          </cell>
          <cell r="C188" t="str">
            <v>----------------</v>
          </cell>
        </row>
        <row r="189">
          <cell r="A189" t="str">
            <v>TA</v>
          </cell>
          <cell r="B189">
            <v>62000.5</v>
          </cell>
          <cell r="C189">
            <v>0</v>
          </cell>
        </row>
        <row r="191">
          <cell r="A191" t="str">
            <v>F019</v>
          </cell>
          <cell r="B191">
            <v>3500</v>
          </cell>
          <cell r="C191">
            <v>0</v>
          </cell>
        </row>
        <row r="192">
          <cell r="A192" t="str">
            <v>S018</v>
          </cell>
          <cell r="B192">
            <v>8000</v>
          </cell>
          <cell r="C192">
            <v>0</v>
          </cell>
        </row>
        <row r="193">
          <cell r="A193" t="str">
            <v>W019</v>
          </cell>
          <cell r="B193">
            <v>12000</v>
          </cell>
          <cell r="C193">
            <v>0</v>
          </cell>
        </row>
        <row r="194">
          <cell r="B194" t="str">
            <v>--------------------</v>
          </cell>
          <cell r="C194" t="str">
            <v>----------------</v>
          </cell>
        </row>
        <row r="195">
          <cell r="A195" t="str">
            <v>TE</v>
          </cell>
          <cell r="B195">
            <v>23500</v>
          </cell>
          <cell r="C195">
            <v>0</v>
          </cell>
        </row>
        <row r="197">
          <cell r="A197" t="str">
            <v>A012</v>
          </cell>
          <cell r="B197">
            <v>14149.5</v>
          </cell>
          <cell r="C197">
            <v>0</v>
          </cell>
        </row>
        <row r="198">
          <cell r="A198" t="str">
            <v>J001</v>
          </cell>
          <cell r="B198">
            <v>43925</v>
          </cell>
          <cell r="C198">
            <v>0</v>
          </cell>
        </row>
        <row r="199">
          <cell r="A199" t="str">
            <v>M006</v>
          </cell>
          <cell r="B199">
            <v>9330.75</v>
          </cell>
          <cell r="C199">
            <v>0</v>
          </cell>
        </row>
        <row r="200">
          <cell r="B200" t="str">
            <v>--------------------</v>
          </cell>
          <cell r="C200" t="str">
            <v>----------------</v>
          </cell>
        </row>
        <row r="201">
          <cell r="A201" t="str">
            <v>UN</v>
          </cell>
          <cell r="B201">
            <v>67405.25</v>
          </cell>
          <cell r="C201">
            <v>0</v>
          </cell>
        </row>
        <row r="203">
          <cell r="A203" t="str">
            <v>A019</v>
          </cell>
          <cell r="B203">
            <v>5000</v>
          </cell>
          <cell r="C203">
            <v>0</v>
          </cell>
        </row>
        <row r="204">
          <cell r="A204" t="str">
            <v>C004</v>
          </cell>
          <cell r="B204">
            <v>10000</v>
          </cell>
          <cell r="C204">
            <v>0</v>
          </cell>
        </row>
        <row r="205">
          <cell r="A205" t="str">
            <v>D001</v>
          </cell>
          <cell r="B205">
            <v>12000</v>
          </cell>
          <cell r="C205">
            <v>0</v>
          </cell>
        </row>
        <row r="206">
          <cell r="A206" t="str">
            <v>D029</v>
          </cell>
          <cell r="B206">
            <v>8000</v>
          </cell>
          <cell r="C206">
            <v>0</v>
          </cell>
        </row>
        <row r="207">
          <cell r="A207" t="str">
            <v>E005</v>
          </cell>
          <cell r="B207">
            <v>27000</v>
          </cell>
          <cell r="C207">
            <v>0</v>
          </cell>
        </row>
        <row r="208">
          <cell r="A208" t="str">
            <v>J008</v>
          </cell>
          <cell r="B208">
            <v>10000</v>
          </cell>
          <cell r="C208">
            <v>0</v>
          </cell>
        </row>
        <row r="209">
          <cell r="A209" t="str">
            <v>L004</v>
          </cell>
          <cell r="B209">
            <v>3500</v>
          </cell>
          <cell r="C209">
            <v>0</v>
          </cell>
        </row>
        <row r="210">
          <cell r="A210" t="str">
            <v>N012</v>
          </cell>
          <cell r="B210">
            <v>10000</v>
          </cell>
          <cell r="C210">
            <v>0</v>
          </cell>
        </row>
        <row r="211">
          <cell r="A211" t="str">
            <v>W011</v>
          </cell>
          <cell r="B211">
            <v>15000</v>
          </cell>
          <cell r="C211">
            <v>0</v>
          </cell>
        </row>
        <row r="212">
          <cell r="A212" t="str">
            <v>W012</v>
          </cell>
          <cell r="B212">
            <v>7000</v>
          </cell>
          <cell r="C212">
            <v>0</v>
          </cell>
        </row>
        <row r="213">
          <cell r="A213" t="str">
            <v>W020</v>
          </cell>
          <cell r="B213">
            <v>6000</v>
          </cell>
          <cell r="C213">
            <v>0</v>
          </cell>
        </row>
        <row r="214">
          <cell r="B214" t="str">
            <v>--------------------</v>
          </cell>
          <cell r="C214" t="str">
            <v>----------------</v>
          </cell>
        </row>
        <row r="215">
          <cell r="A215" t="str">
            <v>US</v>
          </cell>
          <cell r="B215">
            <v>113500</v>
          </cell>
          <cell r="C215">
            <v>0</v>
          </cell>
        </row>
        <row r="217">
          <cell r="A217" t="str">
            <v>E001</v>
          </cell>
          <cell r="B217">
            <v>9000</v>
          </cell>
          <cell r="C217">
            <v>0</v>
          </cell>
        </row>
        <row r="218">
          <cell r="A218" t="str">
            <v>H008</v>
          </cell>
          <cell r="B218">
            <v>11000</v>
          </cell>
          <cell r="C218">
            <v>0</v>
          </cell>
        </row>
        <row r="219">
          <cell r="A219" t="str">
            <v>I003</v>
          </cell>
          <cell r="B219">
            <v>11000</v>
          </cell>
          <cell r="C219">
            <v>0</v>
          </cell>
        </row>
        <row r="220">
          <cell r="A220" t="str">
            <v>M015</v>
          </cell>
          <cell r="B220">
            <v>6000</v>
          </cell>
          <cell r="C220">
            <v>0</v>
          </cell>
        </row>
        <row r="221">
          <cell r="A221" t="str">
            <v>M016</v>
          </cell>
          <cell r="B221">
            <v>11000</v>
          </cell>
          <cell r="C221">
            <v>0</v>
          </cell>
        </row>
        <row r="222">
          <cell r="A222" t="str">
            <v>R007</v>
          </cell>
          <cell r="B222">
            <v>9000</v>
          </cell>
          <cell r="C222">
            <v>0</v>
          </cell>
        </row>
        <row r="223">
          <cell r="B223" t="str">
            <v>--------------------</v>
          </cell>
          <cell r="C223" t="str">
            <v>----------------</v>
          </cell>
        </row>
        <row r="224">
          <cell r="A224" t="str">
            <v>WP</v>
          </cell>
          <cell r="B224">
            <v>57000</v>
          </cell>
          <cell r="C224">
            <v>0</v>
          </cell>
        </row>
        <row r="226">
          <cell r="A226" t="str">
            <v>D031</v>
          </cell>
          <cell r="B226">
            <v>17000</v>
          </cell>
          <cell r="C226">
            <v>0</v>
          </cell>
        </row>
        <row r="227">
          <cell r="B227" t="str">
            <v>--------------------</v>
          </cell>
          <cell r="C227" t="str">
            <v>----------------</v>
          </cell>
        </row>
        <row r="228">
          <cell r="A228" t="str">
            <v>WV</v>
          </cell>
          <cell r="B228">
            <v>17000</v>
          </cell>
          <cell r="C228">
            <v>0</v>
          </cell>
        </row>
        <row r="230">
          <cell r="A230" t="str">
            <v>B002</v>
          </cell>
          <cell r="B230">
            <v>7000</v>
          </cell>
          <cell r="C230">
            <v>0</v>
          </cell>
        </row>
        <row r="231">
          <cell r="B231" t="str">
            <v>--------------------</v>
          </cell>
          <cell r="C231" t="str">
            <v>----------------</v>
          </cell>
        </row>
        <row r="232">
          <cell r="A232">
            <v>2</v>
          </cell>
          <cell r="B232">
            <v>7000</v>
          </cell>
          <cell r="C232">
            <v>0</v>
          </cell>
        </row>
        <row r="234">
          <cell r="A234" t="str">
            <v>A018</v>
          </cell>
          <cell r="B234">
            <v>9000</v>
          </cell>
          <cell r="C234">
            <v>0</v>
          </cell>
        </row>
        <row r="235">
          <cell r="A235" t="str">
            <v>C002</v>
          </cell>
          <cell r="B235">
            <v>5000</v>
          </cell>
          <cell r="C235">
            <v>0</v>
          </cell>
        </row>
        <row r="236">
          <cell r="A236" t="str">
            <v>D015</v>
          </cell>
          <cell r="B236">
            <v>2500</v>
          </cell>
          <cell r="C236">
            <v>0</v>
          </cell>
        </row>
        <row r="237">
          <cell r="A237" t="str">
            <v>F001</v>
          </cell>
          <cell r="B237">
            <v>2000</v>
          </cell>
          <cell r="C237">
            <v>0</v>
          </cell>
        </row>
        <row r="238">
          <cell r="A238" t="str">
            <v>G009</v>
          </cell>
          <cell r="B238">
            <v>5000</v>
          </cell>
          <cell r="C238">
            <v>0</v>
          </cell>
        </row>
        <row r="239">
          <cell r="A239" t="str">
            <v>I001</v>
          </cell>
          <cell r="B239">
            <v>4000</v>
          </cell>
          <cell r="C239">
            <v>0</v>
          </cell>
        </row>
        <row r="240">
          <cell r="A240" t="str">
            <v>J003</v>
          </cell>
          <cell r="B240">
            <v>4000</v>
          </cell>
          <cell r="C240">
            <v>0</v>
          </cell>
        </row>
        <row r="241">
          <cell r="A241" t="str">
            <v>J014</v>
          </cell>
          <cell r="B241">
            <v>14000</v>
          </cell>
          <cell r="C241">
            <v>0</v>
          </cell>
        </row>
        <row r="242">
          <cell r="A242" t="str">
            <v>K008</v>
          </cell>
          <cell r="B242">
            <v>12543</v>
          </cell>
          <cell r="C242">
            <v>0</v>
          </cell>
        </row>
        <row r="243">
          <cell r="A243" t="str">
            <v>K014</v>
          </cell>
          <cell r="B243">
            <v>3000</v>
          </cell>
          <cell r="C243">
            <v>0</v>
          </cell>
        </row>
        <row r="244">
          <cell r="A244" t="str">
            <v>M002</v>
          </cell>
          <cell r="B244">
            <v>5000</v>
          </cell>
          <cell r="C244">
            <v>0</v>
          </cell>
        </row>
        <row r="245">
          <cell r="A245" t="str">
            <v>M014</v>
          </cell>
          <cell r="B245">
            <v>3000</v>
          </cell>
          <cell r="C245">
            <v>0</v>
          </cell>
        </row>
        <row r="246">
          <cell r="A246" t="str">
            <v>M019</v>
          </cell>
          <cell r="B246">
            <v>10000</v>
          </cell>
          <cell r="C246">
            <v>0</v>
          </cell>
        </row>
        <row r="247">
          <cell r="A247" t="str">
            <v>N010</v>
          </cell>
          <cell r="B247">
            <v>4000</v>
          </cell>
          <cell r="C247">
            <v>0</v>
          </cell>
        </row>
        <row r="248">
          <cell r="A248" t="str">
            <v>P008</v>
          </cell>
          <cell r="B248">
            <v>4000</v>
          </cell>
          <cell r="C248">
            <v>0</v>
          </cell>
        </row>
        <row r="249">
          <cell r="A249" t="str">
            <v>P010</v>
          </cell>
          <cell r="B249">
            <v>10000</v>
          </cell>
          <cell r="C249">
            <v>0</v>
          </cell>
        </row>
        <row r="250">
          <cell r="A250" t="str">
            <v>P012</v>
          </cell>
          <cell r="B250">
            <v>4000</v>
          </cell>
          <cell r="C250">
            <v>0</v>
          </cell>
        </row>
        <row r="251">
          <cell r="A251" t="str">
            <v>P023</v>
          </cell>
          <cell r="B251">
            <v>4000</v>
          </cell>
          <cell r="C251">
            <v>0</v>
          </cell>
        </row>
        <row r="252">
          <cell r="A252" t="str">
            <v>P025</v>
          </cell>
          <cell r="B252">
            <v>1000</v>
          </cell>
          <cell r="C252">
            <v>0</v>
          </cell>
        </row>
        <row r="253">
          <cell r="A253" t="str">
            <v>P029</v>
          </cell>
          <cell r="B253">
            <v>7000</v>
          </cell>
          <cell r="C253">
            <v>0</v>
          </cell>
        </row>
        <row r="254">
          <cell r="A254" t="str">
            <v>P031</v>
          </cell>
          <cell r="B254">
            <v>2250</v>
          </cell>
          <cell r="C254">
            <v>0</v>
          </cell>
        </row>
        <row r="255">
          <cell r="A255" t="str">
            <v>P033</v>
          </cell>
          <cell r="B255">
            <v>9000</v>
          </cell>
          <cell r="C255">
            <v>0</v>
          </cell>
        </row>
        <row r="256">
          <cell r="A256" t="str">
            <v>P034</v>
          </cell>
          <cell r="B256">
            <v>4000</v>
          </cell>
          <cell r="C256">
            <v>0</v>
          </cell>
        </row>
        <row r="257">
          <cell r="A257" t="str">
            <v>R021</v>
          </cell>
          <cell r="B257">
            <v>6000</v>
          </cell>
          <cell r="C257">
            <v>0</v>
          </cell>
        </row>
        <row r="258">
          <cell r="A258" t="str">
            <v>S004</v>
          </cell>
          <cell r="B258">
            <v>4000</v>
          </cell>
          <cell r="C258">
            <v>0</v>
          </cell>
        </row>
        <row r="259">
          <cell r="A259" t="str">
            <v>S033</v>
          </cell>
          <cell r="B259">
            <v>5000</v>
          </cell>
          <cell r="C259">
            <v>0</v>
          </cell>
        </row>
        <row r="260">
          <cell r="A260" t="str">
            <v>S036</v>
          </cell>
          <cell r="B260">
            <v>4000</v>
          </cell>
          <cell r="C260">
            <v>0</v>
          </cell>
        </row>
        <row r="261">
          <cell r="A261" t="str">
            <v>U002</v>
          </cell>
          <cell r="B261">
            <v>4000</v>
          </cell>
          <cell r="C261">
            <v>0</v>
          </cell>
        </row>
        <row r="262">
          <cell r="A262" t="str">
            <v>V002</v>
          </cell>
          <cell r="B262">
            <v>18000</v>
          </cell>
          <cell r="C262">
            <v>0</v>
          </cell>
        </row>
        <row r="263">
          <cell r="A263" t="str">
            <v>V004</v>
          </cell>
          <cell r="B263">
            <v>20769.5</v>
          </cell>
          <cell r="C263">
            <v>0</v>
          </cell>
        </row>
        <row r="264">
          <cell r="A264" t="str">
            <v>W018</v>
          </cell>
          <cell r="B264">
            <v>4000</v>
          </cell>
          <cell r="C264">
            <v>0</v>
          </cell>
        </row>
        <row r="265">
          <cell r="B265" t="str">
            <v>--------------------</v>
          </cell>
          <cell r="C265" t="str">
            <v>----------------</v>
          </cell>
        </row>
        <row r="266">
          <cell r="A266">
            <v>12</v>
          </cell>
          <cell r="B266">
            <v>194062.5</v>
          </cell>
          <cell r="C266">
            <v>0</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L175PT401358"/>
      <sheetName val="Blaupunkt 1412 (31)"/>
      <sheetName val="Sum_THB"/>
      <sheetName val="PO.Detail"/>
      <sheetName val="DTG 2020 IT Expenses"/>
      <sheetName val="Sales Dept"/>
      <sheetName val="Marketing"/>
      <sheetName val="IT"/>
      <sheetName val="Ratio Analysis"/>
      <sheetName val="TB _2018_"/>
      <sheetName val="FG Summery"/>
    </sheetNames>
    <sheetDataSet>
      <sheetData sheetId="0" refreshError="1"/>
      <sheetData sheetId="1" refreshError="1">
        <row r="10">
          <cell r="A10" t="str">
            <v>Turnover - Normal</v>
          </cell>
        </row>
        <row r="11">
          <cell r="A11" t="str">
            <v>Turnover - Tender</v>
          </cell>
        </row>
        <row r="12">
          <cell r="A12" t="str">
            <v>Turnover - Interco.</v>
          </cell>
        </row>
        <row r="13">
          <cell r="A13" t="str">
            <v>GST Turnover-Normal</v>
          </cell>
        </row>
        <row r="14">
          <cell r="A14" t="str">
            <v>GST Turnover-Tender</v>
          </cell>
        </row>
        <row r="15">
          <cell r="A15" t="str">
            <v>Sales Returns-GST</v>
          </cell>
        </row>
        <row r="16">
          <cell r="A16" t="str">
            <v>Sales Returns-NonGST</v>
          </cell>
        </row>
        <row r="17">
          <cell r="A17" t="str">
            <v>Cash Discounts</v>
          </cell>
        </row>
        <row r="18">
          <cell r="A18" t="str">
            <v>Gross Turnover</v>
          </cell>
        </row>
        <row r="19">
          <cell r="A19" t="str">
            <v>Turnover Taxes</v>
          </cell>
        </row>
        <row r="20">
          <cell r="A20" t="str">
            <v>GST Output</v>
          </cell>
        </row>
        <row r="21">
          <cell r="A21" t="str">
            <v>Sales Taxes</v>
          </cell>
        </row>
        <row r="22">
          <cell r="A22" t="str">
            <v>Cost of Sales-Contl.</v>
          </cell>
        </row>
        <row r="23">
          <cell r="A23" t="str">
            <v>Input GST</v>
          </cell>
        </row>
        <row r="25">
          <cell r="A25" t="str">
            <v>Bonus Issues/Samples</v>
          </cell>
        </row>
        <row r="26">
          <cell r="A26" t="str">
            <v>Stocks Expired</v>
          </cell>
        </row>
        <row r="27">
          <cell r="A27" t="str">
            <v>Exchange Variance</v>
          </cell>
        </row>
        <row r="28">
          <cell r="A28" t="str">
            <v>Price Variance</v>
          </cell>
        </row>
        <row r="29">
          <cell r="A29" t="str">
            <v>Cost Of Sales</v>
          </cell>
        </row>
        <row r="30">
          <cell r="A30" t="str">
            <v>Administration Chgs</v>
          </cell>
        </row>
        <row r="31">
          <cell r="A31" t="str">
            <v>Salary</v>
          </cell>
        </row>
        <row r="32">
          <cell r="A32" t="str">
            <v>MSPS</v>
          </cell>
        </row>
        <row r="33">
          <cell r="A33" t="str">
            <v>EPF</v>
          </cell>
        </row>
        <row r="34">
          <cell r="A34" t="str">
            <v>ETF</v>
          </cell>
        </row>
        <row r="35">
          <cell r="A35" t="str">
            <v>Casual Wages</v>
          </cell>
        </row>
        <row r="36">
          <cell r="A36" t="str">
            <v>Overtime</v>
          </cell>
        </row>
        <row r="37">
          <cell r="A37" t="str">
            <v>Bonus</v>
          </cell>
        </row>
        <row r="38">
          <cell r="A38" t="str">
            <v>Grativity</v>
          </cell>
        </row>
        <row r="39">
          <cell r="A39" t="str">
            <v>Subsistance &amp; Batta</v>
          </cell>
        </row>
        <row r="40">
          <cell r="A40" t="str">
            <v>Staff Welfare</v>
          </cell>
        </row>
        <row r="41">
          <cell r="A41" t="str">
            <v>Staff Training</v>
          </cell>
        </row>
        <row r="42">
          <cell r="A42" t="str">
            <v>Medical</v>
          </cell>
        </row>
        <row r="43">
          <cell r="A43" t="str">
            <v>Audit Fees</v>
          </cell>
        </row>
        <row r="44">
          <cell r="A44" t="str">
            <v>Electricity</v>
          </cell>
        </row>
        <row r="45">
          <cell r="A45" t="str">
            <v>Water</v>
          </cell>
        </row>
        <row r="55">
          <cell r="A55" t="str">
            <v>Communication</v>
          </cell>
        </row>
        <row r="56">
          <cell r="A56" t="str">
            <v>Fax</v>
          </cell>
        </row>
        <row r="57">
          <cell r="A57" t="str">
            <v>Postage &amp; Telegram</v>
          </cell>
        </row>
        <row r="58">
          <cell r="A58" t="str">
            <v>Printiong</v>
          </cell>
        </row>
        <row r="59">
          <cell r="A59" t="str">
            <v>Stationery</v>
          </cell>
        </row>
        <row r="60">
          <cell r="A60" t="str">
            <v>Binding Chargers</v>
          </cell>
        </row>
        <row r="61">
          <cell r="A61" t="str">
            <v>Computer Expenses</v>
          </cell>
        </row>
        <row r="62">
          <cell r="A62" t="str">
            <v>Security Chargers</v>
          </cell>
        </row>
        <row r="63">
          <cell r="A63" t="str">
            <v>Insurance</v>
          </cell>
        </row>
        <row r="64">
          <cell r="A64" t="str">
            <v>Office Maintenance</v>
          </cell>
        </row>
        <row r="65">
          <cell r="A65" t="str">
            <v>Equipment Maintenanc</v>
          </cell>
        </row>
        <row r="66">
          <cell r="A66" t="str">
            <v>Legal Chargers</v>
          </cell>
        </row>
        <row r="67">
          <cell r="A67" t="str">
            <v>Newspapers</v>
          </cell>
        </row>
        <row r="68">
          <cell r="A68" t="str">
            <v>Management Fees</v>
          </cell>
        </row>
        <row r="69">
          <cell r="A69" t="str">
            <v>Professional Charger</v>
          </cell>
        </row>
        <row r="70">
          <cell r="A70" t="str">
            <v>Donation-Approved</v>
          </cell>
        </row>
        <row r="71">
          <cell r="A71" t="str">
            <v>Donation-Non Apprv</v>
          </cell>
        </row>
        <row r="72">
          <cell r="A72" t="str">
            <v>General Expenses</v>
          </cell>
        </row>
        <row r="73">
          <cell r="A73" t="str">
            <v>Rent</v>
          </cell>
        </row>
        <row r="74">
          <cell r="A74" t="str">
            <v>Advertisement-Recrui</v>
          </cell>
        </row>
        <row r="75">
          <cell r="A75" t="str">
            <v>Storage Chargers</v>
          </cell>
        </row>
        <row r="76">
          <cell r="A76" t="str">
            <v>Stamp Duty</v>
          </cell>
        </row>
        <row r="77">
          <cell r="A77" t="str">
            <v>Travelling</v>
          </cell>
        </row>
        <row r="78">
          <cell r="A78" t="str">
            <v>Bank Chg -CBOC</v>
          </cell>
        </row>
        <row r="79">
          <cell r="A79" t="str">
            <v>Bank Chargers-HNB</v>
          </cell>
        </row>
        <row r="80">
          <cell r="A80" t="str">
            <v>Bank Chargers-HSBC</v>
          </cell>
        </row>
        <row r="81">
          <cell r="A81" t="str">
            <v>Bank Chargers-BOC</v>
          </cell>
        </row>
        <row r="82">
          <cell r="A82" t="str">
            <v>BANK CHGS D.B</v>
          </cell>
        </row>
        <row r="83">
          <cell r="A83" t="str">
            <v>BANK CHGS _P.B</v>
          </cell>
        </row>
        <row r="84">
          <cell r="A84" t="str">
            <v>Administration Exps</v>
          </cell>
        </row>
        <row r="85">
          <cell r="A85" t="str">
            <v>Distributor Comm.</v>
          </cell>
        </row>
        <row r="86">
          <cell r="A86" t="str">
            <v>Sales Commission</v>
          </cell>
        </row>
        <row r="88">
          <cell r="A88" t="str">
            <v>Delivery Chargers</v>
          </cell>
        </row>
        <row r="89">
          <cell r="A89" t="str">
            <v>Vehicle Maintenance</v>
          </cell>
        </row>
        <row r="90">
          <cell r="A90" t="str">
            <v>Hiring Chargers</v>
          </cell>
        </row>
        <row r="91">
          <cell r="A91" t="str">
            <v>Registraion Fees</v>
          </cell>
        </row>
        <row r="92">
          <cell r="A92" t="str">
            <v>Licence Fees</v>
          </cell>
        </row>
        <row r="93">
          <cell r="A93" t="str">
            <v>Tender Expenses</v>
          </cell>
        </row>
        <row r="94">
          <cell r="A94" t="str">
            <v>Bad Debts</v>
          </cell>
        </row>
        <row r="104">
          <cell r="A104" t="str">
            <v>Sales Indirect Exp</v>
          </cell>
        </row>
        <row r="105">
          <cell r="A105" t="str">
            <v>Foreign Re-imbur.</v>
          </cell>
        </row>
        <row r="106">
          <cell r="A106" t="str">
            <v>Free Goods</v>
          </cell>
        </row>
        <row r="107">
          <cell r="A107" t="str">
            <v>Bonus Issuees</v>
          </cell>
        </row>
        <row r="108">
          <cell r="A108" t="str">
            <v>Advertisement</v>
          </cell>
        </row>
        <row r="109">
          <cell r="A109" t="str">
            <v>Tour Expenses</v>
          </cell>
        </row>
        <row r="110">
          <cell r="A110" t="str">
            <v>S &amp; D Expenses</v>
          </cell>
        </row>
        <row r="111">
          <cell r="A111" t="str">
            <v>Depriciation - M/V</v>
          </cell>
        </row>
        <row r="112">
          <cell r="A112" t="str">
            <v>Depriciation - Compu</v>
          </cell>
        </row>
        <row r="113">
          <cell r="A113" t="str">
            <v>Depriciation - F &amp; F</v>
          </cell>
        </row>
        <row r="114">
          <cell r="A114" t="str">
            <v>Depriciation - Offic</v>
          </cell>
        </row>
        <row r="115">
          <cell r="A115" t="str">
            <v>Depriciation</v>
          </cell>
        </row>
        <row r="116">
          <cell r="A116" t="str">
            <v>Input GST</v>
          </cell>
        </row>
        <row r="117">
          <cell r="A117" t="str">
            <v>Input GST</v>
          </cell>
        </row>
        <row r="118">
          <cell r="A118" t="str">
            <v>Staff Loan Interest</v>
          </cell>
        </row>
        <row r="119">
          <cell r="A119" t="str">
            <v>Dividend Income</v>
          </cell>
        </row>
        <row r="120">
          <cell r="A120" t="str">
            <v>Income Provission</v>
          </cell>
        </row>
        <row r="121">
          <cell r="A121" t="str">
            <v>Other Income</v>
          </cell>
        </row>
        <row r="122">
          <cell r="A122" t="str">
            <v>Disposal Of Vehicles</v>
          </cell>
        </row>
        <row r="123">
          <cell r="A123" t="str">
            <v>Disposal Of O/Assset</v>
          </cell>
        </row>
        <row r="124">
          <cell r="A124" t="str">
            <v>Other Income</v>
          </cell>
        </row>
        <row r="125">
          <cell r="A125" t="str">
            <v>Non-bankers Loan Int</v>
          </cell>
        </row>
        <row r="126">
          <cell r="A126" t="str">
            <v>Other Interest</v>
          </cell>
        </row>
        <row r="127">
          <cell r="A127" t="str">
            <v>Bank Loan Interest</v>
          </cell>
        </row>
        <row r="128">
          <cell r="A128" t="str">
            <v>Lease Interest</v>
          </cell>
        </row>
        <row r="129">
          <cell r="A129" t="str">
            <v>N.D.B.Loan Interest</v>
          </cell>
        </row>
        <row r="130">
          <cell r="A130" t="str">
            <v>Financial Chgs</v>
          </cell>
        </row>
        <row r="131">
          <cell r="A131" t="str">
            <v>Overdraft Exp-CBOC</v>
          </cell>
        </row>
        <row r="132">
          <cell r="A132" t="str">
            <v>Overdraft Exp-HNB</v>
          </cell>
        </row>
        <row r="133">
          <cell r="A133" t="str">
            <v>Overdraft Exp-HSBC</v>
          </cell>
        </row>
        <row r="134">
          <cell r="A134" t="str">
            <v>Overdraft Exp-BOC</v>
          </cell>
        </row>
        <row r="135">
          <cell r="A135" t="str">
            <v>Overdraft Exps-D.B</v>
          </cell>
        </row>
        <row r="145">
          <cell r="A145" t="str">
            <v>Overdraft Exps-P.B</v>
          </cell>
        </row>
        <row r="146">
          <cell r="A146" t="str">
            <v>Overdraft Expenses</v>
          </cell>
        </row>
        <row r="147">
          <cell r="A147" t="str">
            <v>TR Loan Int.-CBOC</v>
          </cell>
        </row>
        <row r="148">
          <cell r="A148" t="str">
            <v>TR Loan Int.-HNB</v>
          </cell>
        </row>
        <row r="149">
          <cell r="A149" t="str">
            <v>TR Loan Int.-HSBC</v>
          </cell>
        </row>
        <row r="150">
          <cell r="A150" t="str">
            <v>TR Loan Int.-BOC</v>
          </cell>
        </row>
        <row r="151">
          <cell r="A151" t="str">
            <v>Overdue Bill Int.</v>
          </cell>
        </row>
        <row r="152">
          <cell r="A152" t="str">
            <v>TR Loan Interest</v>
          </cell>
        </row>
        <row r="153">
          <cell r="A153" t="str">
            <v>N.D.B.Loan Interest</v>
          </cell>
        </row>
        <row r="154">
          <cell r="A154" t="str">
            <v>UNKNOWN</v>
          </cell>
        </row>
        <row r="155">
          <cell r="A155" t="str">
            <v>Taxation - Corporati</v>
          </cell>
        </row>
        <row r="156">
          <cell r="A156" t="str">
            <v>Taxation</v>
          </cell>
        </row>
        <row r="157">
          <cell r="A157" t="str">
            <v>Dividends</v>
          </cell>
        </row>
        <row r="158">
          <cell r="A158" t="str">
            <v>Prior Year Adjustmen</v>
          </cell>
        </row>
        <row r="159">
          <cell r="A159" t="str">
            <v>Dividends</v>
          </cell>
        </row>
        <row r="160">
          <cell r="A160" t="str">
            <v>Realised Gain &amp; Loss</v>
          </cell>
        </row>
        <row r="161">
          <cell r="A161" t="str">
            <v>Gain &amp; Loss</v>
          </cell>
        </row>
        <row r="162">
          <cell r="A162" t="str">
            <v>AFI Suspense</v>
          </cell>
        </row>
        <row r="163">
          <cell r="A163" t="str">
            <v>Currency Trading</v>
          </cell>
        </row>
        <row r="164">
          <cell r="A164" t="str">
            <v>System Accounts</v>
          </cell>
        </row>
        <row r="165">
          <cell r="A165" t="str">
            <v>TOTAL OF PROFIT &amp; LOSS</v>
          </cell>
        </row>
        <row r="166">
          <cell r="A166" t="str">
            <v>NET VALUE</v>
          </cell>
        </row>
        <row r="168">
          <cell r="A168" t="str">
            <v>Hemas Holdings</v>
          </cell>
        </row>
        <row r="178">
          <cell r="A178" t="str">
            <v>Hemas Travels</v>
          </cell>
        </row>
        <row r="179">
          <cell r="A179" t="str">
            <v>Long Term Assets</v>
          </cell>
        </row>
        <row r="180">
          <cell r="A180" t="str">
            <v>Hemas Travels Curren</v>
          </cell>
        </row>
        <row r="181">
          <cell r="A181" t="str">
            <v>Hemas Holdings Curre</v>
          </cell>
        </row>
        <row r="182">
          <cell r="A182" t="str">
            <v>Hemas Manuf. Current</v>
          </cell>
        </row>
        <row r="183">
          <cell r="A183" t="str">
            <v>Hemas Marketing Deb</v>
          </cell>
        </row>
        <row r="184">
          <cell r="A184" t="str">
            <v>HEMAS HEALTHCARE</v>
          </cell>
        </row>
        <row r="185">
          <cell r="A185" t="str">
            <v>HEMAS CORPORATE SERV</v>
          </cell>
        </row>
        <row r="186">
          <cell r="A186" t="str">
            <v>HEMAS AIRSERV T.O.F</v>
          </cell>
        </row>
        <row r="187">
          <cell r="A187" t="str">
            <v>Current Assets</v>
          </cell>
        </row>
        <row r="188">
          <cell r="A188" t="str">
            <v>Hemas Holding Cur</v>
          </cell>
        </row>
        <row r="189">
          <cell r="A189" t="str">
            <v>Hemas Manyfactu Curr</v>
          </cell>
        </row>
        <row r="190">
          <cell r="A190" t="str">
            <v>Non Moving C/Assets</v>
          </cell>
        </row>
        <row r="191">
          <cell r="A191" t="str">
            <v>Hemas Holdings Trf F</v>
          </cell>
        </row>
        <row r="192">
          <cell r="A192" t="str">
            <v>Hemas Holdings Short</v>
          </cell>
        </row>
        <row r="193">
          <cell r="A193" t="str">
            <v>Current Liabilities</v>
          </cell>
        </row>
        <row r="194">
          <cell r="A194" t="str">
            <v>Hemas Garments</v>
          </cell>
        </row>
        <row r="195">
          <cell r="A195" t="str">
            <v>Non Moving C/Liabil.</v>
          </cell>
        </row>
        <row r="196">
          <cell r="A196" t="str">
            <v>Hemas Holdings</v>
          </cell>
        </row>
        <row r="197">
          <cell r="A197" t="str">
            <v>Hemas Travels</v>
          </cell>
        </row>
        <row r="198">
          <cell r="A198" t="str">
            <v>Long Term Liabil.</v>
          </cell>
        </row>
        <row r="199">
          <cell r="A199" t="str">
            <v>M/Vehicle-Free Hold</v>
          </cell>
        </row>
        <row r="200">
          <cell r="A200" t="str">
            <v>M/Vehicle-Lease Hold</v>
          </cell>
        </row>
        <row r="201">
          <cell r="A201" t="str">
            <v>Property - M/Vehicle</v>
          </cell>
        </row>
        <row r="202">
          <cell r="A202" t="str">
            <v>Computers-Free Hold</v>
          </cell>
        </row>
        <row r="203">
          <cell r="A203" t="str">
            <v>Computers-Lease Hold</v>
          </cell>
        </row>
        <row r="204">
          <cell r="A204" t="str">
            <v>Property - Computers</v>
          </cell>
        </row>
        <row r="214">
          <cell r="A214" t="str">
            <v>Equipments</v>
          </cell>
        </row>
        <row r="215">
          <cell r="A215" t="str">
            <v>Property - Equipment</v>
          </cell>
        </row>
        <row r="216">
          <cell r="A216" t="str">
            <v>Furniture &amp; Fittings</v>
          </cell>
        </row>
        <row r="217">
          <cell r="A217" t="str">
            <v>Property - F &amp; F</v>
          </cell>
        </row>
        <row r="218">
          <cell r="A218" t="str">
            <v>Depn-Motor Vehicle</v>
          </cell>
        </row>
        <row r="219">
          <cell r="A219" t="str">
            <v>Depn-Lease Hold</v>
          </cell>
        </row>
        <row r="220">
          <cell r="A220" t="str">
            <v>Depn - Motor Vehicle</v>
          </cell>
        </row>
        <row r="221">
          <cell r="A221" t="str">
            <v>Free Hold</v>
          </cell>
        </row>
        <row r="222">
          <cell r="A222" t="str">
            <v>Lease Hold</v>
          </cell>
        </row>
        <row r="223">
          <cell r="A223" t="str">
            <v>Depn - Computers</v>
          </cell>
        </row>
        <row r="224">
          <cell r="A224" t="str">
            <v>Equipments</v>
          </cell>
        </row>
        <row r="225">
          <cell r="A225" t="str">
            <v>Depn - Equipments</v>
          </cell>
        </row>
        <row r="226">
          <cell r="A226" t="str">
            <v>Furniture &amp; Fittings</v>
          </cell>
        </row>
        <row r="227">
          <cell r="A227" t="str">
            <v>Depn - F &amp; F</v>
          </cell>
        </row>
        <row r="228">
          <cell r="A228" t="str">
            <v>Hemas Garments</v>
          </cell>
        </row>
        <row r="229">
          <cell r="A229" t="str">
            <v>Long Term Investment</v>
          </cell>
        </row>
        <row r="230">
          <cell r="A230" t="str">
            <v>Trade Stocks</v>
          </cell>
        </row>
        <row r="231">
          <cell r="A231" t="str">
            <v>Trade Stock</v>
          </cell>
        </row>
        <row r="232">
          <cell r="A232" t="str">
            <v>Free Goods Stocks</v>
          </cell>
        </row>
        <row r="233">
          <cell r="A233" t="str">
            <v>Free Goods Stocks</v>
          </cell>
        </row>
        <row r="234">
          <cell r="A234" t="str">
            <v>Stationery</v>
          </cell>
        </row>
        <row r="235">
          <cell r="A235" t="str">
            <v>Srationery</v>
          </cell>
        </row>
        <row r="245">
          <cell r="A245" t="str">
            <v>Goods In Transit</v>
          </cell>
        </row>
        <row r="246">
          <cell r="A246" t="str">
            <v>Goods In Transit</v>
          </cell>
        </row>
        <row r="247">
          <cell r="A247" t="str">
            <v>Showroom Debtors</v>
          </cell>
        </row>
        <row r="248">
          <cell r="A248" t="str">
            <v>Head Office Debtors</v>
          </cell>
        </row>
        <row r="249">
          <cell r="A249" t="str">
            <v>Intercompany Debtors</v>
          </cell>
        </row>
        <row r="250">
          <cell r="A250" t="str">
            <v>Other Debtors</v>
          </cell>
        </row>
        <row r="251">
          <cell r="A251" t="str">
            <v>Provision For B/Dts</v>
          </cell>
        </row>
        <row r="252">
          <cell r="A252" t="str">
            <v>Return Cheques</v>
          </cell>
        </row>
        <row r="253">
          <cell r="A253" t="str">
            <v>Trade Debtors</v>
          </cell>
        </row>
        <row r="254">
          <cell r="A254" t="str">
            <v>Staff Loan</v>
          </cell>
        </row>
        <row r="255">
          <cell r="A255" t="str">
            <v>Other Debtors</v>
          </cell>
        </row>
        <row r="256">
          <cell r="A256" t="str">
            <v>Purchase Margin/Adv</v>
          </cell>
        </row>
        <row r="257">
          <cell r="A257" t="str">
            <v>Purchase Margin</v>
          </cell>
        </row>
        <row r="258">
          <cell r="A258" t="str">
            <v>Receivable</v>
          </cell>
        </row>
        <row r="259">
          <cell r="A259" t="str">
            <v>Lease Int Suspense</v>
          </cell>
        </row>
        <row r="260">
          <cell r="A260" t="str">
            <v>Receivables</v>
          </cell>
        </row>
        <row r="261">
          <cell r="A261" t="str">
            <v>Foreign Receivables</v>
          </cell>
        </row>
        <row r="262">
          <cell r="A262" t="str">
            <v>Foreign Receivables</v>
          </cell>
        </row>
        <row r="263">
          <cell r="A263" t="str">
            <v>Refundable Deposits</v>
          </cell>
        </row>
        <row r="264">
          <cell r="A264" t="str">
            <v>Deposits</v>
          </cell>
        </row>
        <row r="265">
          <cell r="A265" t="str">
            <v>Insurance</v>
          </cell>
        </row>
        <row r="266">
          <cell r="A266" t="str">
            <v>Others</v>
          </cell>
        </row>
        <row r="267">
          <cell r="A267" t="str">
            <v>Pre Payments</v>
          </cell>
        </row>
        <row r="268">
          <cell r="A268" t="str">
            <v>General Advance</v>
          </cell>
        </row>
        <row r="269">
          <cell r="A269" t="str">
            <v>General Advance S/L</v>
          </cell>
        </row>
        <row r="270">
          <cell r="A270" t="str">
            <v>Tour Advance</v>
          </cell>
        </row>
        <row r="280">
          <cell r="A280" t="str">
            <v>Advances</v>
          </cell>
        </row>
        <row r="281">
          <cell r="A281" t="str">
            <v>CBOC-Current A/C</v>
          </cell>
        </row>
        <row r="282">
          <cell r="A282" t="str">
            <v>CBOC-Loan A/C TR</v>
          </cell>
        </row>
        <row r="283">
          <cell r="A283" t="str">
            <v>CBCO-Loan A/C Short</v>
          </cell>
        </row>
        <row r="284">
          <cell r="A284" t="str">
            <v>CBOC-Tfr Of Funds</v>
          </cell>
        </row>
        <row r="285">
          <cell r="A285" t="str">
            <v>HNB-Current A/C</v>
          </cell>
        </row>
        <row r="286">
          <cell r="A286" t="str">
            <v>HNB-Loan A/C TR</v>
          </cell>
        </row>
        <row r="287">
          <cell r="A287" t="str">
            <v>HNB-Loan A/C Short</v>
          </cell>
        </row>
        <row r="288">
          <cell r="A288" t="str">
            <v>HNB-Trf Of Funds</v>
          </cell>
        </row>
        <row r="289">
          <cell r="A289" t="str">
            <v>HSBC-Current A/C</v>
          </cell>
        </row>
        <row r="290">
          <cell r="A290" t="str">
            <v>HSBC-Loan A/C TR</v>
          </cell>
        </row>
        <row r="291">
          <cell r="A291" t="str">
            <v>HSBC-Loan A/C Short</v>
          </cell>
        </row>
        <row r="292">
          <cell r="A292" t="str">
            <v>HSBC-Trf Of Funds</v>
          </cell>
        </row>
        <row r="293">
          <cell r="A293" t="str">
            <v>BOC-Current A/c</v>
          </cell>
        </row>
        <row r="294">
          <cell r="A294" t="str">
            <v>BOC-Loan A/C TR</v>
          </cell>
        </row>
        <row r="295">
          <cell r="A295" t="str">
            <v>BOC-Loan A/C Short</v>
          </cell>
        </row>
        <row r="296">
          <cell r="A296" t="str">
            <v>BOC-Trf Of Funds</v>
          </cell>
        </row>
        <row r="297">
          <cell r="A297" t="str">
            <v>PB-Current A/C</v>
          </cell>
        </row>
        <row r="298">
          <cell r="A298" t="str">
            <v>PB-Loan A/C TR</v>
          </cell>
        </row>
        <row r="299">
          <cell r="A299" t="str">
            <v>PB-Loan A/C Short</v>
          </cell>
        </row>
        <row r="300">
          <cell r="A300" t="str">
            <v>PB-Trf Of Funds</v>
          </cell>
        </row>
        <row r="301">
          <cell r="A301" t="str">
            <v>DB-Current A/C</v>
          </cell>
        </row>
        <row r="302">
          <cell r="A302" t="str">
            <v>DB-Loan A/C TR</v>
          </cell>
        </row>
        <row r="303">
          <cell r="A303" t="str">
            <v>DB-Loan A/C Short</v>
          </cell>
        </row>
        <row r="304">
          <cell r="A304" t="str">
            <v>DB-Trf Of Funds</v>
          </cell>
        </row>
        <row r="305">
          <cell r="A305" t="str">
            <v>Cash Book Suspence</v>
          </cell>
        </row>
        <row r="306">
          <cell r="A306" t="str">
            <v>Bank</v>
          </cell>
        </row>
        <row r="307">
          <cell r="A307" t="str">
            <v>Cash In Hand</v>
          </cell>
        </row>
        <row r="308">
          <cell r="A308" t="str">
            <v>Cash In Hand</v>
          </cell>
        </row>
        <row r="309">
          <cell r="A309" t="str">
            <v>Trade Creditors</v>
          </cell>
        </row>
        <row r="310">
          <cell r="A310" t="str">
            <v>Trade Creditor</v>
          </cell>
        </row>
        <row r="311">
          <cell r="A311" t="str">
            <v>Other Purchases cred</v>
          </cell>
        </row>
        <row r="312">
          <cell r="A312" t="str">
            <v>Def Levy on Purchase</v>
          </cell>
        </row>
        <row r="313">
          <cell r="A313" t="str">
            <v>A/P Suspense</v>
          </cell>
        </row>
        <row r="314">
          <cell r="A314" t="str">
            <v>Trade Creditors</v>
          </cell>
        </row>
        <row r="324">
          <cell r="A324" t="str">
            <v>Supplier creditors</v>
          </cell>
        </row>
        <row r="325">
          <cell r="A325" t="str">
            <v>Expense Creditors</v>
          </cell>
        </row>
        <row r="326">
          <cell r="A326" t="str">
            <v>Foreign Advance</v>
          </cell>
        </row>
        <row r="327">
          <cell r="A327" t="str">
            <v>Payroll Creditors</v>
          </cell>
        </row>
        <row r="328">
          <cell r="A328" t="str">
            <v>Sundry Creditors</v>
          </cell>
        </row>
        <row r="329">
          <cell r="A329" t="str">
            <v>Deposits Payable</v>
          </cell>
        </row>
        <row r="330">
          <cell r="A330" t="str">
            <v>Differed Income</v>
          </cell>
        </row>
        <row r="331">
          <cell r="A331" t="str">
            <v>Payable - Agency</v>
          </cell>
        </row>
        <row r="332">
          <cell r="A332" t="str">
            <v>Other Creditors</v>
          </cell>
        </row>
        <row r="333">
          <cell r="A333" t="str">
            <v>Accruals</v>
          </cell>
        </row>
        <row r="334">
          <cell r="A334" t="str">
            <v>Accruals</v>
          </cell>
        </row>
        <row r="335">
          <cell r="A335" t="str">
            <v>Provision - Grativit</v>
          </cell>
        </row>
        <row r="336">
          <cell r="A336" t="str">
            <v>Provisions</v>
          </cell>
        </row>
        <row r="337">
          <cell r="A337" t="str">
            <v>Corporation Tax</v>
          </cell>
        </row>
        <row r="338">
          <cell r="A338" t="str">
            <v>Differed Tax</v>
          </cell>
        </row>
        <row r="339">
          <cell r="A339" t="str">
            <v>With Holding Tax</v>
          </cell>
        </row>
        <row r="340">
          <cell r="A340" t="str">
            <v>G.S.T.</v>
          </cell>
        </row>
        <row r="341">
          <cell r="A341" t="str">
            <v>Cash Based - VAT</v>
          </cell>
        </row>
        <row r="342">
          <cell r="A342" t="str">
            <v>TT Control</v>
          </cell>
        </row>
        <row r="343">
          <cell r="A343" t="str">
            <v>Taxations</v>
          </cell>
        </row>
        <row r="344">
          <cell r="A344" t="str">
            <v>Lease Creditors</v>
          </cell>
        </row>
        <row r="345">
          <cell r="A345" t="str">
            <v>Term Loan</v>
          </cell>
        </row>
        <row r="346">
          <cell r="A346" t="str">
            <v>Long Term Loans</v>
          </cell>
        </row>
        <row r="347">
          <cell r="A347" t="str">
            <v>Share Capital</v>
          </cell>
        </row>
        <row r="348">
          <cell r="A348" t="str">
            <v>Share Capital</v>
          </cell>
        </row>
        <row r="349">
          <cell r="A349" t="str">
            <v>Share Premium</v>
          </cell>
        </row>
        <row r="350">
          <cell r="A350" t="str">
            <v>Revaluation</v>
          </cell>
        </row>
        <row r="351">
          <cell r="A351" t="str">
            <v>Reserve Capital</v>
          </cell>
        </row>
        <row r="361">
          <cell r="A361" t="str">
            <v>General</v>
          </cell>
        </row>
        <row r="362">
          <cell r="A362" t="str">
            <v>Revenue reserve</v>
          </cell>
        </row>
        <row r="363">
          <cell r="A363" t="str">
            <v>Revenue</v>
          </cell>
        </row>
        <row r="364">
          <cell r="A364" t="str">
            <v>Unrealised Gain &amp; Lo</v>
          </cell>
        </row>
        <row r="365">
          <cell r="A365" t="str">
            <v>Contra</v>
          </cell>
        </row>
        <row r="366">
          <cell r="A366" t="str">
            <v>Gain &amp; Loss</v>
          </cell>
        </row>
        <row r="367">
          <cell r="A367" t="str">
            <v>Rounding errors</v>
          </cell>
        </row>
        <row r="368">
          <cell r="A368" t="str">
            <v>Future Suspense</v>
          </cell>
        </row>
        <row r="369">
          <cell r="A369" t="str">
            <v>Prior Suspense</v>
          </cell>
        </row>
        <row r="370">
          <cell r="A370" t="str">
            <v>Contras Suspense</v>
          </cell>
        </row>
        <row r="371">
          <cell r="A371" t="str">
            <v>Profit account</v>
          </cell>
        </row>
        <row r="372">
          <cell r="A372" t="str">
            <v>Unassigned Cash</v>
          </cell>
        </row>
        <row r="373">
          <cell r="A373" t="str">
            <v>Bank Suspense</v>
          </cell>
        </row>
        <row r="374">
          <cell r="A374" t="str">
            <v>A/R Suspense</v>
          </cell>
        </row>
        <row r="375">
          <cell r="A375" t="str">
            <v>System A/C</v>
          </cell>
        </row>
        <row r="376">
          <cell r="A376" t="str">
            <v>TOTAL OF BALANCE SHEET</v>
          </cell>
        </row>
        <row r="377">
          <cell r="A377" t="str">
            <v>NET VALUE</v>
          </cell>
        </row>
        <row r="378">
          <cell r="A378" t="str">
            <v>GENERAL LEDGER BALANCE</v>
          </cell>
        </row>
        <row r="379">
          <cell r="A379" t="str">
            <v>NOT IN BALANCE - DIFFERENCE IS</v>
          </cell>
        </row>
        <row r="380">
          <cell r="A380" t="str">
            <v>~~~~~~~~~~~~~~~~~~~~~~~~~~~~~~~</v>
          </cell>
        </row>
        <row r="381">
          <cell r="A381" t="str">
            <v>*** END</v>
          </cell>
        </row>
        <row r="382">
          <cell r="A382" t="str">
            <v>~~~~~~~~~~~~~~~~~~~~~~~~~~~~~~~</v>
          </cell>
        </row>
      </sheetData>
      <sheetData sheetId="2" refreshError="1"/>
      <sheetData sheetId="3" refreshError="1"/>
      <sheetData sheetId="4" refreshError="1"/>
      <sheetData sheetId="5">
        <row r="14">
          <cell r="A14">
            <v>0</v>
          </cell>
        </row>
      </sheetData>
      <sheetData sheetId="6"/>
      <sheetData sheetId="7"/>
      <sheetData sheetId="8"/>
      <sheetData sheetId="9" refreshError="1"/>
      <sheetData sheetId="10" refreshError="1"/>
      <sheetData sheetId="1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6"/>
      <sheetName val="CAPEX Budget Format"/>
      <sheetName val="CAPEX-Sew Free"/>
      <sheetName val="summary"/>
      <sheetName val="CAPEX"/>
      <sheetName val="sew-free"/>
      <sheetName val=" Revenue"/>
      <sheetName val="all"/>
      <sheetName val="codes"/>
      <sheetName val="CAPEX_Budget_Format"/>
      <sheetName val="CAPEX-Sew_Free"/>
      <sheetName val="_Revenue"/>
      <sheetName val="MARINE"/>
      <sheetName val="Var. for Comments"/>
      <sheetName val="Notes"/>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 sheetId="14"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TallySheet"/>
      <sheetName val="GroupConsol"/>
      <sheetName val="Shipping"/>
      <sheetName val="Bunkering"/>
      <sheetName val="Trading"/>
      <sheetName val="Property"/>
      <sheetName val="Manufac"/>
      <sheetName val="Leisure"/>
      <sheetName val="StratInvest"/>
      <sheetName val="Adjustments"/>
      <sheetName val="Div - MHL 2013 "/>
      <sheetName val="Int.Co.Div2013"/>
      <sheetName val="Div_-_MHL_2013_"/>
      <sheetName val="Int_Co_Div2013"/>
      <sheetName val="Work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TallySheet"/>
      <sheetName val="GroupConsol"/>
      <sheetName val="Shipping"/>
      <sheetName val="Bunkering"/>
      <sheetName val="Trading"/>
      <sheetName val="Property"/>
      <sheetName val="Manufac"/>
      <sheetName val="Leisure"/>
      <sheetName val="StratInvest"/>
      <sheetName val="Adjustments"/>
      <sheetName val="Div - MHL 2013 "/>
      <sheetName val="Int.Co.Div201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ummary by xtries"/>
      <sheetName val="Total Exports Scorecard"/>
      <sheetName val="Philippines"/>
      <sheetName val="Borneo"/>
      <sheetName val="Australia"/>
      <sheetName val="Guam"/>
      <sheetName val="Cam &amp; Laos"/>
      <sheetName val="EMAPPL Vietnam"/>
      <sheetName val="SouthAsia"/>
      <sheetName val="Pivot"/>
      <sheetName val="FPC"/>
      <sheetName val="DSDW"/>
      <sheetName val="Value Chain"/>
      <sheetName val="2007 PL (Final)"/>
      <sheetName val="FY06"/>
      <sheetName val="Customer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5">
          <cell r="B5" t="str">
            <v>CountryLOB</v>
          </cell>
          <cell r="C5" t="str">
            <v>Vol PM (KB)</v>
          </cell>
          <cell r="D5" t="str">
            <v>Vol CM (KB)</v>
          </cell>
          <cell r="E5" t="str">
            <v>Vol YTD (KB)</v>
          </cell>
          <cell r="F5" t="str">
            <v>Vol PYTD (KB)</v>
          </cell>
          <cell r="G5" t="str">
            <v>Reals PM ($M)</v>
          </cell>
          <cell r="H5" t="str">
            <v>Reals CM ($M)</v>
          </cell>
          <cell r="I5" t="str">
            <v>Reals YTD ($M)</v>
          </cell>
          <cell r="J5" t="str">
            <v>Reals PYTD ($M)</v>
          </cell>
          <cell r="K5" t="str">
            <v>Ref GM PM ($M)</v>
          </cell>
          <cell r="L5" t="str">
            <v>Ref GM CM ($M)</v>
          </cell>
          <cell r="M5" t="str">
            <v>Ref GM YTD ($M)</v>
          </cell>
          <cell r="N5" t="str">
            <v>Ref GM PYTD ($M)</v>
          </cell>
        </row>
        <row r="6">
          <cell r="B6" t="str">
            <v>AustraliaPVL</v>
          </cell>
          <cell r="C6">
            <v>0.282161</v>
          </cell>
          <cell r="D6">
            <v>0.27682800000000002</v>
          </cell>
          <cell r="E6">
            <v>1.9932799999999999</v>
          </cell>
          <cell r="G6">
            <v>6.159336E-2</v>
          </cell>
          <cell r="H6">
            <v>6.029644E-2</v>
          </cell>
          <cell r="I6">
            <v>0.44259830999999999</v>
          </cell>
          <cell r="K6">
            <v>2.0547889999999999E-2</v>
          </cell>
          <cell r="L6">
            <v>1.993704E-2</v>
          </cell>
          <cell r="M6">
            <v>0.14301351000000001</v>
          </cell>
        </row>
        <row r="7">
          <cell r="B7" t="str">
            <v>AustraliaCVL</v>
          </cell>
          <cell r="C7">
            <v>3.9171199999999997</v>
          </cell>
          <cell r="D7">
            <v>5.4058669999999998</v>
          </cell>
          <cell r="E7">
            <v>22.347569</v>
          </cell>
          <cell r="G7">
            <v>1.0149196700000001</v>
          </cell>
          <cell r="H7">
            <v>1.3469536999999998</v>
          </cell>
          <cell r="I7">
            <v>5.6087605800000002</v>
          </cell>
          <cell r="K7">
            <v>0.42788413999999997</v>
          </cell>
          <cell r="L7">
            <v>0.53932676999999996</v>
          </cell>
          <cell r="M7">
            <v>2.1962222899999997</v>
          </cell>
        </row>
        <row r="8">
          <cell r="B8" t="str">
            <v>AustraliaIndustrial</v>
          </cell>
          <cell r="C8">
            <v>0.67298999999999998</v>
          </cell>
          <cell r="D8">
            <v>0.71827299999999994</v>
          </cell>
          <cell r="E8">
            <v>5.0957429999999997</v>
          </cell>
          <cell r="G8">
            <v>0.17259864</v>
          </cell>
          <cell r="H8">
            <v>0.18271018</v>
          </cell>
          <cell r="I8">
            <v>1.4056232200000001</v>
          </cell>
          <cell r="K8">
            <v>8.0295499999999992E-2</v>
          </cell>
          <cell r="L8">
            <v>8.4071549999999995E-2</v>
          </cell>
          <cell r="M8">
            <v>0.66134285000000004</v>
          </cell>
        </row>
        <row r="9">
          <cell r="C9">
            <v>4.8722709999999996</v>
          </cell>
          <cell r="D9">
            <v>6.4009679999999998</v>
          </cell>
          <cell r="E9">
            <v>29.436591999999997</v>
          </cell>
          <cell r="G9">
            <v>1.24911167</v>
          </cell>
          <cell r="H9">
            <v>1.5899603199999996</v>
          </cell>
          <cell r="I9">
            <v>7.4569821100000002</v>
          </cell>
          <cell r="K9">
            <v>0.52872752999999995</v>
          </cell>
          <cell r="L9">
            <v>0.64333535999999991</v>
          </cell>
          <cell r="M9">
            <v>3.0005786499999996</v>
          </cell>
        </row>
        <row r="10">
          <cell r="B10" t="str">
            <v>BangladeshPVL</v>
          </cell>
          <cell r="C10">
            <v>5.2329999999999998E-3</v>
          </cell>
          <cell r="D10">
            <v>0</v>
          </cell>
          <cell r="E10">
            <v>0.12912899999999999</v>
          </cell>
          <cell r="F10">
            <v>0.210006</v>
          </cell>
          <cell r="G10">
            <v>2.8890299999999999E-3</v>
          </cell>
          <cell r="H10">
            <v>0</v>
          </cell>
          <cell r="I10">
            <v>4.3543800000000001E-2</v>
          </cell>
          <cell r="J10">
            <v>6.3864709999999991E-2</v>
          </cell>
          <cell r="K10">
            <v>8.8739999999999994E-5</v>
          </cell>
          <cell r="L10">
            <v>0</v>
          </cell>
          <cell r="M10">
            <v>7.3582799999999992E-3</v>
          </cell>
          <cell r="N10">
            <v>1.1815269999999999E-2</v>
          </cell>
        </row>
        <row r="11">
          <cell r="B11" t="str">
            <v>BangladeshCVL</v>
          </cell>
          <cell r="C11">
            <v>0.15699400000000002</v>
          </cell>
          <cell r="D11">
            <v>0.83729799999999999</v>
          </cell>
          <cell r="E11">
            <v>4.3460960000000002</v>
          </cell>
          <cell r="F11">
            <v>4.7595080000000003</v>
          </cell>
          <cell r="G11">
            <v>4.2434239999999998E-2</v>
          </cell>
          <cell r="H11">
            <v>0.20953881999999999</v>
          </cell>
          <cell r="I11">
            <v>1.0846395800000002</v>
          </cell>
          <cell r="J11">
            <v>0.96349026999999998</v>
          </cell>
          <cell r="K11">
            <v>7.5062900000000005E-3</v>
          </cell>
          <cell r="L11">
            <v>4.0134970000000006E-2</v>
          </cell>
          <cell r="M11">
            <v>0.19452117999999999</v>
          </cell>
          <cell r="N11">
            <v>0.14358936999999999</v>
          </cell>
        </row>
        <row r="12">
          <cell r="B12" t="str">
            <v>BangladeshIndustrial</v>
          </cell>
          <cell r="C12">
            <v>1.1553</v>
          </cell>
          <cell r="D12">
            <v>1.6745920000000001</v>
          </cell>
          <cell r="E12">
            <v>12.295027000000001</v>
          </cell>
          <cell r="F12">
            <v>12.094778000000002</v>
          </cell>
          <cell r="G12">
            <v>0.25506308999999999</v>
          </cell>
          <cell r="H12">
            <v>0.33861409999999997</v>
          </cell>
          <cell r="I12">
            <v>2.6513019199999999</v>
          </cell>
          <cell r="J12">
            <v>2.2767694999999999</v>
          </cell>
          <cell r="K12">
            <v>4.0242319999999998E-2</v>
          </cell>
          <cell r="L12">
            <v>4.8748279999999998E-2</v>
          </cell>
          <cell r="M12">
            <v>0.36339867999999997</v>
          </cell>
          <cell r="N12">
            <v>0.30654365</v>
          </cell>
        </row>
        <row r="13">
          <cell r="B13" t="str">
            <v>BangladeshMarine</v>
          </cell>
          <cell r="F13">
            <v>5.2801999999999998</v>
          </cell>
          <cell r="J13">
            <v>0.95991793000000003</v>
          </cell>
          <cell r="N13">
            <v>0.12855316999999999</v>
          </cell>
        </row>
        <row r="14">
          <cell r="C14">
            <v>1.3175270000000001</v>
          </cell>
          <cell r="D14">
            <v>2.5118900000000002</v>
          </cell>
          <cell r="E14">
            <v>16.770251999999999</v>
          </cell>
          <cell r="F14">
            <v>22.344492000000002</v>
          </cell>
          <cell r="G14">
            <v>0.30038635999999996</v>
          </cell>
          <cell r="H14">
            <v>0.54815291999999993</v>
          </cell>
          <cell r="I14">
            <v>3.7794853000000002</v>
          </cell>
          <cell r="J14">
            <v>4.2640424100000001</v>
          </cell>
          <cell r="K14">
            <v>4.7837350000000001E-2</v>
          </cell>
          <cell r="L14">
            <v>8.8883249999999997E-2</v>
          </cell>
          <cell r="M14">
            <v>0.56527813999999998</v>
          </cell>
          <cell r="N14">
            <v>0.59050146000000003</v>
          </cell>
        </row>
        <row r="15">
          <cell r="B15" t="str">
            <v>BorneoPVL</v>
          </cell>
          <cell r="C15">
            <v>0.31670599999999993</v>
          </cell>
          <cell r="D15">
            <v>0.77976299999999987</v>
          </cell>
          <cell r="E15">
            <v>2.2863559999999992</v>
          </cell>
          <cell r="F15">
            <v>3.3559729999999992</v>
          </cell>
          <cell r="G15">
            <v>0.12456627000000001</v>
          </cell>
          <cell r="H15">
            <v>0.31825554</v>
          </cell>
          <cell r="I15">
            <v>0.83820260999999974</v>
          </cell>
          <cell r="J15">
            <v>1.16642208</v>
          </cell>
          <cell r="K15">
            <v>5.9740969999999997E-2</v>
          </cell>
          <cell r="L15">
            <v>0.14942964</v>
          </cell>
          <cell r="M15">
            <v>0.35924868999999998</v>
          </cell>
          <cell r="N15">
            <v>0.53488782999999995</v>
          </cell>
        </row>
        <row r="16">
          <cell r="B16" t="str">
            <v>BorneoCVL</v>
          </cell>
          <cell r="C16">
            <v>1.5087109999999997</v>
          </cell>
          <cell r="D16">
            <v>4.8230210000000007</v>
          </cell>
          <cell r="E16">
            <v>15.850093999999999</v>
          </cell>
          <cell r="F16">
            <v>19.667109999999994</v>
          </cell>
          <cell r="G16">
            <v>0.31044158999999999</v>
          </cell>
          <cell r="H16">
            <v>0.97814351999999993</v>
          </cell>
          <cell r="I16">
            <v>3.2159667700000005</v>
          </cell>
          <cell r="J16">
            <v>3.0658949399999997</v>
          </cell>
          <cell r="K16">
            <v>8.2800650000000003E-2</v>
          </cell>
          <cell r="L16">
            <v>0.24644456999999997</v>
          </cell>
          <cell r="M16">
            <v>0.75963670999999999</v>
          </cell>
          <cell r="N16">
            <v>0.24211328999999998</v>
          </cell>
        </row>
        <row r="17">
          <cell r="B17" t="str">
            <v>BorneoIndustrial</v>
          </cell>
          <cell r="C17">
            <v>1.5051600000000003</v>
          </cell>
          <cell r="D17">
            <v>4.2682669999999998</v>
          </cell>
          <cell r="E17">
            <v>13.839437</v>
          </cell>
          <cell r="F17">
            <v>10.590311999999999</v>
          </cell>
          <cell r="G17">
            <v>0.33123932000000011</v>
          </cell>
          <cell r="H17">
            <v>0.89058250999999999</v>
          </cell>
          <cell r="I17">
            <v>2.9190668199999998</v>
          </cell>
          <cell r="J17">
            <v>1.6151070199999999</v>
          </cell>
          <cell r="K17">
            <v>0.10200927000000001</v>
          </cell>
          <cell r="L17">
            <v>0.24785419</v>
          </cell>
          <cell r="M17">
            <v>0.79362807999999962</v>
          </cell>
          <cell r="N17">
            <v>0.13874076000000002</v>
          </cell>
        </row>
        <row r="18">
          <cell r="B18" t="str">
            <v>BorneoMarine</v>
          </cell>
          <cell r="F18">
            <v>2.8381289999999999</v>
          </cell>
          <cell r="J18">
            <v>0.47711673999999998</v>
          </cell>
          <cell r="N18">
            <v>6.9626010000000002E-2</v>
          </cell>
        </row>
        <row r="19">
          <cell r="C19">
            <v>3.3305769999999999</v>
          </cell>
          <cell r="D19">
            <v>9.8710510000000014</v>
          </cell>
          <cell r="E19">
            <v>31.975886999999997</v>
          </cell>
          <cell r="F19">
            <v>36.451523999999992</v>
          </cell>
          <cell r="G19">
            <v>0.76624718000000014</v>
          </cell>
          <cell r="H19">
            <v>2.1869815699999999</v>
          </cell>
          <cell r="I19">
            <v>6.9732362000000006</v>
          </cell>
          <cell r="J19">
            <v>6.3245407799999995</v>
          </cell>
          <cell r="K19">
            <v>0.24455089000000002</v>
          </cell>
          <cell r="L19">
            <v>0.64372839999999998</v>
          </cell>
          <cell r="M19">
            <v>1.9125134799999994</v>
          </cell>
          <cell r="N19">
            <v>0.98536789000000002</v>
          </cell>
        </row>
        <row r="20">
          <cell r="B20" t="str">
            <v>NepalPVL</v>
          </cell>
          <cell r="C20">
            <v>0</v>
          </cell>
          <cell r="E20">
            <v>6.5409999999999999E-3</v>
          </cell>
          <cell r="F20">
            <v>7.7999999999999996E-3</v>
          </cell>
          <cell r="G20">
            <v>0</v>
          </cell>
          <cell r="I20">
            <v>1.8418499999999999E-3</v>
          </cell>
          <cell r="J20">
            <v>4.1021E-3</v>
          </cell>
          <cell r="K20">
            <v>0</v>
          </cell>
          <cell r="M20">
            <v>6.2953E-4</v>
          </cell>
          <cell r="N20">
            <v>2.1438400000000002E-3</v>
          </cell>
        </row>
        <row r="21">
          <cell r="B21" t="str">
            <v>NepalCVL</v>
          </cell>
          <cell r="C21">
            <v>0</v>
          </cell>
          <cell r="E21">
            <v>0.165245</v>
          </cell>
          <cell r="F21">
            <v>0.26205999999999996</v>
          </cell>
          <cell r="G21">
            <v>0</v>
          </cell>
          <cell r="I21">
            <v>4.1876919999999998E-2</v>
          </cell>
          <cell r="J21">
            <v>4.896023E-2</v>
          </cell>
          <cell r="K21">
            <v>0</v>
          </cell>
          <cell r="M21">
            <v>1.665231E-2</v>
          </cell>
          <cell r="N21">
            <v>1.4801730000000001E-2</v>
          </cell>
        </row>
        <row r="22">
          <cell r="B22" t="str">
            <v>NepalIndustrial</v>
          </cell>
          <cell r="C22">
            <v>0</v>
          </cell>
          <cell r="E22">
            <v>3.0358E-2</v>
          </cell>
          <cell r="F22">
            <v>0.25259899999999996</v>
          </cell>
          <cell r="G22">
            <v>0</v>
          </cell>
          <cell r="I22">
            <v>9.5590499999999995E-3</v>
          </cell>
          <cell r="J22">
            <v>4.90687E-2</v>
          </cell>
          <cell r="K22">
            <v>0</v>
          </cell>
          <cell r="M22">
            <v>3.7162800000000002E-3</v>
          </cell>
          <cell r="N22">
            <v>1.4190410000000001E-2</v>
          </cell>
        </row>
        <row r="23">
          <cell r="C23">
            <v>0</v>
          </cell>
          <cell r="E23">
            <v>0.20214399999999999</v>
          </cell>
          <cell r="F23">
            <v>0.5224589999999999</v>
          </cell>
          <cell r="G23">
            <v>0</v>
          </cell>
          <cell r="I23">
            <v>5.3277819999999997E-2</v>
          </cell>
          <cell r="J23">
            <v>0.10213103</v>
          </cell>
          <cell r="K23">
            <v>0</v>
          </cell>
          <cell r="M23">
            <v>2.0998119999999999E-2</v>
          </cell>
          <cell r="N23">
            <v>3.1135980000000001E-2</v>
          </cell>
        </row>
        <row r="24">
          <cell r="B24" t="str">
            <v>PhilippinesPVL</v>
          </cell>
          <cell r="C24">
            <v>0.65452599999999994</v>
          </cell>
          <cell r="D24">
            <v>1.211163</v>
          </cell>
          <cell r="E24">
            <v>5.9112719999999994</v>
          </cell>
          <cell r="F24">
            <v>5.7136959999999997</v>
          </cell>
          <cell r="G24">
            <v>0.15835131</v>
          </cell>
          <cell r="H24">
            <v>0.30432637000000001</v>
          </cell>
          <cell r="I24">
            <v>1.75543217</v>
          </cell>
          <cell r="J24">
            <v>1.6763667799999997</v>
          </cell>
          <cell r="K24">
            <v>3.99973E-2</v>
          </cell>
          <cell r="L24">
            <v>7.9247460000000006E-2</v>
          </cell>
          <cell r="M24">
            <v>0.51911291999999998</v>
          </cell>
          <cell r="N24">
            <v>0.53068620999999994</v>
          </cell>
        </row>
        <row r="25">
          <cell r="B25" t="str">
            <v>PhilippinesCVL</v>
          </cell>
          <cell r="C25">
            <v>0.65827400000000003</v>
          </cell>
          <cell r="D25">
            <v>1.5253929999999998</v>
          </cell>
          <cell r="E25">
            <v>7.1873019999999999</v>
          </cell>
          <cell r="F25">
            <v>6.2512689999999997</v>
          </cell>
          <cell r="G25">
            <v>0.14567294</v>
          </cell>
          <cell r="H25">
            <v>0.33801656000000002</v>
          </cell>
          <cell r="I25">
            <v>1.6885409900000004</v>
          </cell>
          <cell r="J25">
            <v>1.2431012799999999</v>
          </cell>
          <cell r="K25">
            <v>3.9438809999999998E-2</v>
          </cell>
          <cell r="L25">
            <v>8.9737080000000011E-2</v>
          </cell>
          <cell r="M25">
            <v>0.46026467999999998</v>
          </cell>
          <cell r="N25">
            <v>0.26933262000000002</v>
          </cell>
        </row>
        <row r="26">
          <cell r="B26" t="str">
            <v>PhilippinesIndustrial</v>
          </cell>
          <cell r="C26">
            <v>0.92959000000000003</v>
          </cell>
          <cell r="D26">
            <v>2.3166320000000002</v>
          </cell>
          <cell r="E26">
            <v>13.697184</v>
          </cell>
          <cell r="F26">
            <v>11.212799999999998</v>
          </cell>
          <cell r="G26">
            <v>0.21525872999999995</v>
          </cell>
          <cell r="H26">
            <v>0.59274741999999991</v>
          </cell>
          <cell r="I26">
            <v>3.34475218</v>
          </cell>
          <cell r="J26">
            <v>2.3578087000000001</v>
          </cell>
          <cell r="K26">
            <v>6.2576709999999994E-2</v>
          </cell>
          <cell r="L26">
            <v>0.20937352000000006</v>
          </cell>
          <cell r="M26">
            <v>1.1246306499999994</v>
          </cell>
          <cell r="N26">
            <v>0.72593176999999987</v>
          </cell>
        </row>
        <row r="27">
          <cell r="B27" t="str">
            <v>PhilippinesMarine</v>
          </cell>
          <cell r="E27">
            <v>0.40844399999999997</v>
          </cell>
          <cell r="F27">
            <v>2.6636909999999996</v>
          </cell>
          <cell r="I27">
            <v>0.11623839</v>
          </cell>
          <cell r="J27">
            <v>0.50500195999999997</v>
          </cell>
          <cell r="M27">
            <v>4.7695439999999999E-2</v>
          </cell>
          <cell r="N27">
            <v>0.10368466000000001</v>
          </cell>
        </row>
        <row r="28">
          <cell r="C28">
            <v>2.2423899999999999</v>
          </cell>
          <cell r="D28">
            <v>5.0531880000000005</v>
          </cell>
          <cell r="E28">
            <v>27.204201999999999</v>
          </cell>
          <cell r="F28">
            <v>25.841455999999997</v>
          </cell>
          <cell r="G28">
            <v>0.51928297999999995</v>
          </cell>
          <cell r="H28">
            <v>1.2350903500000001</v>
          </cell>
          <cell r="I28">
            <v>6.9049637300000013</v>
          </cell>
          <cell r="J28">
            <v>5.782278719999999</v>
          </cell>
          <cell r="K28">
            <v>0.14201281999999998</v>
          </cell>
          <cell r="L28">
            <v>0.37835806000000005</v>
          </cell>
          <cell r="M28">
            <v>2.1517036899999993</v>
          </cell>
          <cell r="N28">
            <v>1.6296352599999999</v>
          </cell>
        </row>
        <row r="29">
          <cell r="B29" t="str">
            <v>Sri LankaPVL</v>
          </cell>
          <cell r="C29">
            <v>0.30213899999999999</v>
          </cell>
          <cell r="D29">
            <v>0</v>
          </cell>
          <cell r="E29">
            <v>0.82090400000000008</v>
          </cell>
          <cell r="F29">
            <v>1.3199480000000001</v>
          </cell>
          <cell r="G29">
            <v>9.6993810000000014E-2</v>
          </cell>
          <cell r="H29">
            <v>0</v>
          </cell>
          <cell r="I29">
            <v>0.29990448999999997</v>
          </cell>
          <cell r="J29">
            <v>0.44046486000000001</v>
          </cell>
          <cell r="K29">
            <v>3.327256E-2</v>
          </cell>
          <cell r="L29">
            <v>0</v>
          </cell>
          <cell r="M29">
            <v>0.11187354000000001</v>
          </cell>
          <cell r="N29">
            <v>0.16593650999999998</v>
          </cell>
        </row>
        <row r="30">
          <cell r="B30" t="str">
            <v>Sri LankaCVL</v>
          </cell>
          <cell r="C30">
            <v>0.21140100000000001</v>
          </cell>
          <cell r="D30">
            <v>0</v>
          </cell>
          <cell r="E30">
            <v>0.51424300000000001</v>
          </cell>
          <cell r="F30">
            <v>1.316306</v>
          </cell>
          <cell r="G30">
            <v>5.5994710000000003E-2</v>
          </cell>
          <cell r="H30">
            <v>0</v>
          </cell>
          <cell r="I30">
            <v>0.12384089000000001</v>
          </cell>
          <cell r="J30">
            <v>0.30973116000000001</v>
          </cell>
          <cell r="K30">
            <v>1.951261E-2</v>
          </cell>
          <cell r="L30">
            <v>0</v>
          </cell>
          <cell r="M30">
            <v>3.7840559999999995E-2</v>
          </cell>
          <cell r="N30">
            <v>9.454744000000001E-2</v>
          </cell>
        </row>
        <row r="31">
          <cell r="B31" t="str">
            <v>Sri LankaIndustrial</v>
          </cell>
          <cell r="C31">
            <v>1.1657679999999999</v>
          </cell>
          <cell r="D31">
            <v>0.10466200000000001</v>
          </cell>
          <cell r="E31">
            <v>4.10562</v>
          </cell>
          <cell r="F31">
            <v>0.49243800000000004</v>
          </cell>
          <cell r="G31">
            <v>0.28380936000000001</v>
          </cell>
          <cell r="H31">
            <v>2.6195599999999999E-2</v>
          </cell>
          <cell r="I31">
            <v>0.96877535000000004</v>
          </cell>
          <cell r="J31">
            <v>0.11073823000000001</v>
          </cell>
          <cell r="K31">
            <v>8.9669620000000005E-2</v>
          </cell>
          <cell r="L31">
            <v>7.5320300000000003E-3</v>
          </cell>
          <cell r="M31">
            <v>0.28012203000000002</v>
          </cell>
          <cell r="N31">
            <v>3.5491809999999999E-2</v>
          </cell>
        </row>
        <row r="32">
          <cell r="B32" t="str">
            <v>Sri LankaMarine</v>
          </cell>
          <cell r="F32">
            <v>4.4200199999999992</v>
          </cell>
          <cell r="J32">
            <v>0.81836065000000002</v>
          </cell>
          <cell r="N32">
            <v>0.15466594</v>
          </cell>
        </row>
        <row r="33">
          <cell r="C33">
            <v>1.6793079999999998</v>
          </cell>
          <cell r="D33">
            <v>0.10466200000000001</v>
          </cell>
          <cell r="E33">
            <v>5.4407670000000001</v>
          </cell>
          <cell r="F33">
            <v>7.5487119999999992</v>
          </cell>
          <cell r="G33">
            <v>0.43679788000000003</v>
          </cell>
          <cell r="H33">
            <v>2.6195599999999999E-2</v>
          </cell>
          <cell r="I33">
            <v>1.39252073</v>
          </cell>
          <cell r="J33">
            <v>1.6792948999999999</v>
          </cell>
          <cell r="K33">
            <v>0.14245479</v>
          </cell>
          <cell r="L33">
            <v>7.5320300000000003E-3</v>
          </cell>
          <cell r="M33">
            <v>0.42983613000000004</v>
          </cell>
          <cell r="N33">
            <v>0.45064170000000003</v>
          </cell>
        </row>
        <row r="34">
          <cell r="B34" t="str">
            <v>Vietnam (EMAPPL)PVL</v>
          </cell>
          <cell r="C34">
            <v>0.28623700000000002</v>
          </cell>
          <cell r="D34">
            <v>0.35277999999999998</v>
          </cell>
          <cell r="E34">
            <v>1.3530310000000001</v>
          </cell>
          <cell r="F34">
            <v>0.18142799999999998</v>
          </cell>
          <cell r="G34">
            <v>9.9050379999999993E-2</v>
          </cell>
          <cell r="H34">
            <v>0.10621037999999999</v>
          </cell>
          <cell r="I34">
            <v>0.44056173999999998</v>
          </cell>
          <cell r="J34">
            <v>5.0201839999999998E-2</v>
          </cell>
          <cell r="K34">
            <v>1.0797049999999999E-2</v>
          </cell>
          <cell r="L34">
            <v>1.0369E-2</v>
          </cell>
          <cell r="M34">
            <v>4.8644360000000005E-2</v>
          </cell>
          <cell r="N34">
            <v>5.2514299999999996E-3</v>
          </cell>
        </row>
        <row r="35">
          <cell r="B35" t="str">
            <v>Vietnam (EMAPPL)CVL</v>
          </cell>
          <cell r="C35">
            <v>0.14894199999999999</v>
          </cell>
          <cell r="D35">
            <v>9.3887999999999999E-2</v>
          </cell>
          <cell r="E35">
            <v>0.72437099999999999</v>
          </cell>
          <cell r="F35">
            <v>2.6165999999999998E-2</v>
          </cell>
          <cell r="G35">
            <v>3.5571249999999999E-2</v>
          </cell>
          <cell r="H35">
            <v>2.5558040000000001E-2</v>
          </cell>
          <cell r="I35">
            <v>0.19174800999999997</v>
          </cell>
          <cell r="J35">
            <v>4.2899000000000001E-3</v>
          </cell>
          <cell r="K35">
            <v>2.5202100000000002E-3</v>
          </cell>
          <cell r="L35">
            <v>2.5315000000000005E-4</v>
          </cell>
          <cell r="M35">
            <v>1.5162620000000002E-2</v>
          </cell>
          <cell r="N35">
            <v>3.1927000000000002E-4</v>
          </cell>
        </row>
        <row r="36">
          <cell r="B36" t="str">
            <v>Vietnam (EMAPPL)Industrial</v>
          </cell>
          <cell r="C36">
            <v>0.78195999999999999</v>
          </cell>
          <cell r="D36">
            <v>0.69555600000000006</v>
          </cell>
          <cell r="E36">
            <v>5.5064039999999999</v>
          </cell>
          <cell r="F36">
            <v>0.37893299999999996</v>
          </cell>
          <cell r="G36">
            <v>0.21642025000000001</v>
          </cell>
          <cell r="H36">
            <v>0.15262222</v>
          </cell>
          <cell r="I36">
            <v>1.40451188</v>
          </cell>
          <cell r="J36">
            <v>0.11444065</v>
          </cell>
          <cell r="K36">
            <v>1.9061399999999999E-2</v>
          </cell>
          <cell r="L36">
            <v>1.3297720000000001E-2</v>
          </cell>
          <cell r="M36">
            <v>0.10183236</v>
          </cell>
          <cell r="N36">
            <v>4.8674599999999997E-3</v>
          </cell>
        </row>
        <row r="37">
          <cell r="B37" t="str">
            <v>Vietnam (EMAPPL)Marine</v>
          </cell>
          <cell r="F37">
            <v>0.10466200000000001</v>
          </cell>
          <cell r="J37">
            <v>1.87317E-2</v>
          </cell>
          <cell r="N37">
            <v>2.54776E-3</v>
          </cell>
        </row>
        <row r="38">
          <cell r="C38">
            <v>1.217139</v>
          </cell>
          <cell r="D38">
            <v>1.1422240000000001</v>
          </cell>
          <cell r="E38">
            <v>7.583806</v>
          </cell>
          <cell r="F38">
            <v>0.69118899999999994</v>
          </cell>
          <cell r="G38">
            <v>0.35104188000000003</v>
          </cell>
          <cell r="H38">
            <v>0.28439064000000003</v>
          </cell>
          <cell r="I38">
            <v>2.0368216299999999</v>
          </cell>
          <cell r="J38">
            <v>0.18766408999999998</v>
          </cell>
          <cell r="K38">
            <v>3.2378659999999997E-2</v>
          </cell>
          <cell r="L38">
            <v>2.3919870000000003E-2</v>
          </cell>
          <cell r="M38">
            <v>0.16563934000000002</v>
          </cell>
          <cell r="N38">
            <v>1.2985919999999998E-2</v>
          </cell>
        </row>
        <row r="39">
          <cell r="B39" t="str">
            <v>GuamPVL</v>
          </cell>
          <cell r="C39">
            <v>0.113217</v>
          </cell>
          <cell r="D39">
            <v>2.0983000000000002E-2</v>
          </cell>
          <cell r="E39">
            <v>0.32742300000000002</v>
          </cell>
          <cell r="G39">
            <v>3.4979999999999997E-2</v>
          </cell>
          <cell r="H39">
            <v>6.4829600000000003E-3</v>
          </cell>
          <cell r="I39">
            <v>0.10139756</v>
          </cell>
          <cell r="K39">
            <v>6.0982400000000004E-3</v>
          </cell>
          <cell r="L39">
            <v>1.0051699999999999E-3</v>
          </cell>
          <cell r="M39">
            <v>2.518339E-2</v>
          </cell>
        </row>
        <row r="40">
          <cell r="B40" t="str">
            <v>GuamCVL</v>
          </cell>
          <cell r="D40">
            <v>5.3638999999999999E-2</v>
          </cell>
          <cell r="E40">
            <v>7.9805000000000001E-2</v>
          </cell>
          <cell r="H40">
            <v>1.0673530000000001E-2</v>
          </cell>
          <cell r="I40">
            <v>1.674703E-2</v>
          </cell>
          <cell r="L40">
            <v>3.0355600000000001E-3</v>
          </cell>
          <cell r="M40">
            <v>4.8891500000000001E-3</v>
          </cell>
        </row>
        <row r="41">
          <cell r="B41" t="str">
            <v>GuamIndustrial</v>
          </cell>
          <cell r="C41">
            <v>0</v>
          </cell>
          <cell r="D41">
            <v>3.1996999999999998E-2</v>
          </cell>
          <cell r="E41">
            <v>0.21515699999999999</v>
          </cell>
          <cell r="G41">
            <v>0</v>
          </cell>
          <cell r="H41">
            <v>8.96132E-3</v>
          </cell>
          <cell r="I41">
            <v>5.7665319999999999E-2</v>
          </cell>
          <cell r="K41">
            <v>0</v>
          </cell>
          <cell r="L41">
            <v>4.2193999999999999E-3</v>
          </cell>
          <cell r="M41">
            <v>2.469201E-2</v>
          </cell>
        </row>
        <row r="42">
          <cell r="C42">
            <v>0.113217</v>
          </cell>
          <cell r="D42">
            <v>0.10661899999999999</v>
          </cell>
          <cell r="E42">
            <v>0.62238499999999997</v>
          </cell>
          <cell r="G42">
            <v>3.4979999999999997E-2</v>
          </cell>
          <cell r="H42">
            <v>2.6117809999999998E-2</v>
          </cell>
          <cell r="I42">
            <v>0.17580990999999999</v>
          </cell>
          <cell r="K42">
            <v>6.0982400000000004E-3</v>
          </cell>
          <cell r="L42">
            <v>8.2601300000000009E-3</v>
          </cell>
          <cell r="M42">
            <v>5.4764550000000002E-2</v>
          </cell>
        </row>
        <row r="43">
          <cell r="B43" t="str">
            <v>AfghanistanCVL</v>
          </cell>
          <cell r="C43">
            <v>0</v>
          </cell>
          <cell r="D43">
            <v>0.100637</v>
          </cell>
          <cell r="E43">
            <v>1.44665</v>
          </cell>
          <cell r="F43">
            <v>0.61237399999999997</v>
          </cell>
          <cell r="G43">
            <v>0</v>
          </cell>
          <cell r="H43">
            <v>3.1754999999999999E-2</v>
          </cell>
          <cell r="I43">
            <v>0.43157980000000001</v>
          </cell>
          <cell r="J43">
            <v>0.1668</v>
          </cell>
          <cell r="K43">
            <v>0</v>
          </cell>
          <cell r="L43">
            <v>1.388552E-2</v>
          </cell>
          <cell r="M43">
            <v>0.17786643000000002</v>
          </cell>
          <cell r="N43">
            <v>6.5518969999999996E-2</v>
          </cell>
        </row>
        <row r="44">
          <cell r="C44">
            <v>0</v>
          </cell>
          <cell r="D44">
            <v>0.100637</v>
          </cell>
          <cell r="E44">
            <v>1.44665</v>
          </cell>
          <cell r="F44">
            <v>0.61237399999999997</v>
          </cell>
          <cell r="G44">
            <v>0</v>
          </cell>
          <cell r="H44">
            <v>3.1754999999999999E-2</v>
          </cell>
          <cell r="I44">
            <v>0.43157980000000001</v>
          </cell>
          <cell r="J44">
            <v>0.1668</v>
          </cell>
          <cell r="K44">
            <v>0</v>
          </cell>
          <cell r="L44">
            <v>1.388552E-2</v>
          </cell>
          <cell r="M44">
            <v>0.17786643000000002</v>
          </cell>
          <cell r="N44">
            <v>6.5518969999999996E-2</v>
          </cell>
        </row>
        <row r="45">
          <cell r="B45" t="str">
            <v>Cambodia / LaosPVL</v>
          </cell>
          <cell r="C45">
            <v>6.038E-3</v>
          </cell>
          <cell r="D45">
            <v>4.5279999999999999E-3</v>
          </cell>
          <cell r="E45">
            <v>5.0693000000000002E-2</v>
          </cell>
          <cell r="G45">
            <v>1.3600000000000001E-3</v>
          </cell>
          <cell r="H45">
            <v>1.2582000000000001E-3</v>
          </cell>
          <cell r="I45">
            <v>1.77392E-2</v>
          </cell>
          <cell r="K45">
            <v>2.8399000000000002E-4</v>
          </cell>
          <cell r="L45">
            <v>3.5742E-4</v>
          </cell>
          <cell r="M45">
            <v>5.8335399999999999E-3</v>
          </cell>
        </row>
        <row r="46">
          <cell r="B46" t="str">
            <v>Cambodia / LaosCVL</v>
          </cell>
          <cell r="C46">
            <v>0.40305400000000002</v>
          </cell>
          <cell r="D46">
            <v>0.46876499999999999</v>
          </cell>
          <cell r="E46">
            <v>2.9837420000000003</v>
          </cell>
          <cell r="G46">
            <v>8.4809539999999989E-2</v>
          </cell>
          <cell r="H46">
            <v>0.10170172</v>
          </cell>
          <cell r="I46">
            <v>0.63537527999999988</v>
          </cell>
          <cell r="K46">
            <v>2.6001669999999998E-2</v>
          </cell>
          <cell r="L46">
            <v>2.9560530000000002E-2</v>
          </cell>
          <cell r="M46">
            <v>0.17764777000000001</v>
          </cell>
        </row>
        <row r="47">
          <cell r="B47" t="str">
            <v>Cambodia / LaosIndustrial</v>
          </cell>
          <cell r="C47">
            <v>8.9612999999999998E-2</v>
          </cell>
          <cell r="D47">
            <v>0.46795700000000001</v>
          </cell>
          <cell r="E47">
            <v>1.859137</v>
          </cell>
          <cell r="G47">
            <v>2.34562E-2</v>
          </cell>
          <cell r="H47">
            <v>0.11482339999999999</v>
          </cell>
          <cell r="I47">
            <v>0.4575179800000001</v>
          </cell>
          <cell r="K47">
            <v>4.7216899999999997E-3</v>
          </cell>
          <cell r="L47">
            <v>3.5556120000000004E-2</v>
          </cell>
          <cell r="M47">
            <v>0.13612986999999999</v>
          </cell>
        </row>
        <row r="48">
          <cell r="C48">
            <v>0.49870500000000001</v>
          </cell>
          <cell r="D48">
            <v>0.94125000000000003</v>
          </cell>
          <cell r="E48">
            <v>4.8935720000000007</v>
          </cell>
          <cell r="G48">
            <v>0.10962573999999999</v>
          </cell>
          <cell r="H48">
            <v>0.21778332</v>
          </cell>
          <cell r="I48">
            <v>1.1106324599999999</v>
          </cell>
          <cell r="K48">
            <v>3.1007349999999999E-2</v>
          </cell>
          <cell r="L48">
            <v>6.5474070000000009E-2</v>
          </cell>
          <cell r="M48">
            <v>0.31961117999999999</v>
          </cell>
        </row>
        <row r="49">
          <cell r="C49">
            <v>15.271134</v>
          </cell>
          <cell r="D49">
            <v>26.232489000000001</v>
          </cell>
          <cell r="E49">
            <v>125.57625700000001</v>
          </cell>
          <cell r="F49">
            <v>94.012205999999992</v>
          </cell>
          <cell r="G49">
            <v>3.7674736900000005</v>
          </cell>
          <cell r="H49">
            <v>6.1464275299999995</v>
          </cell>
          <cell r="I49">
            <v>30.315309690000007</v>
          </cell>
          <cell r="J49">
            <v>18.506751929999993</v>
          </cell>
          <cell r="K49">
            <v>1.1750676300000003</v>
          </cell>
          <cell r="L49">
            <v>1.87337669</v>
          </cell>
          <cell r="M49">
            <v>8.7987897099999994</v>
          </cell>
          <cell r="N49">
            <v>3.7657871799999993</v>
          </cell>
        </row>
      </sheetData>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ummary by xtries"/>
      <sheetName val="Total Exports Scorecard"/>
      <sheetName val="Philippines"/>
      <sheetName val="Borneo"/>
      <sheetName val="Australia"/>
      <sheetName val="Guam"/>
      <sheetName val="Cam &amp; Laos"/>
      <sheetName val="EMAPPL Vietnam"/>
      <sheetName val="SouthAsia"/>
      <sheetName val="Pivot"/>
      <sheetName val="FPC"/>
      <sheetName val="DSDW"/>
      <sheetName val="Value Chain"/>
      <sheetName val="2007 PL (Final)"/>
      <sheetName val="FY06"/>
      <sheetName val="Customer list"/>
      <sheetName val="Reporting Un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5">
          <cell r="B5" t="str">
            <v>CountryLOB</v>
          </cell>
          <cell r="C5" t="str">
            <v>Vol PM (KB)</v>
          </cell>
          <cell r="D5" t="str">
            <v>Vol CM (KB)</v>
          </cell>
          <cell r="E5" t="str">
            <v>Vol YTD (KB)</v>
          </cell>
          <cell r="F5" t="str">
            <v>Vol PYTD (KB)</v>
          </cell>
          <cell r="G5" t="str">
            <v>Reals PM ($M)</v>
          </cell>
          <cell r="H5" t="str">
            <v>Reals CM ($M)</v>
          </cell>
          <cell r="I5" t="str">
            <v>Reals YTD ($M)</v>
          </cell>
          <cell r="J5" t="str">
            <v>Reals PYTD ($M)</v>
          </cell>
          <cell r="K5" t="str">
            <v>Ref GM PM ($M)</v>
          </cell>
          <cell r="L5" t="str">
            <v>Ref GM CM ($M)</v>
          </cell>
          <cell r="M5" t="str">
            <v>Ref GM YTD ($M)</v>
          </cell>
          <cell r="N5" t="str">
            <v>Ref GM PYTD ($M)</v>
          </cell>
        </row>
        <row r="6">
          <cell r="B6" t="str">
            <v>AustraliaPVL</v>
          </cell>
          <cell r="C6">
            <v>0.282161</v>
          </cell>
          <cell r="D6">
            <v>0.27682800000000002</v>
          </cell>
          <cell r="E6">
            <v>1.9932799999999999</v>
          </cell>
          <cell r="G6">
            <v>6.159336E-2</v>
          </cell>
          <cell r="H6">
            <v>6.029644E-2</v>
          </cell>
          <cell r="I6">
            <v>0.44259830999999999</v>
          </cell>
          <cell r="K6">
            <v>2.0547889999999999E-2</v>
          </cell>
          <cell r="L6">
            <v>1.993704E-2</v>
          </cell>
          <cell r="M6">
            <v>0.14301351000000001</v>
          </cell>
        </row>
        <row r="7">
          <cell r="B7" t="str">
            <v>AustraliaCVL</v>
          </cell>
          <cell r="C7">
            <v>3.9171199999999997</v>
          </cell>
          <cell r="D7">
            <v>5.4058669999999998</v>
          </cell>
          <cell r="E7">
            <v>22.347569</v>
          </cell>
          <cell r="G7">
            <v>1.0149196700000001</v>
          </cell>
          <cell r="H7">
            <v>1.3469536999999998</v>
          </cell>
          <cell r="I7">
            <v>5.6087605800000002</v>
          </cell>
          <cell r="K7">
            <v>0.42788413999999997</v>
          </cell>
          <cell r="L7">
            <v>0.53932676999999996</v>
          </cell>
          <cell r="M7">
            <v>2.1962222899999997</v>
          </cell>
        </row>
        <row r="8">
          <cell r="B8" t="str">
            <v>AustraliaIndustrial</v>
          </cell>
          <cell r="C8">
            <v>0.67298999999999998</v>
          </cell>
          <cell r="D8">
            <v>0.71827299999999994</v>
          </cell>
          <cell r="E8">
            <v>5.0957429999999997</v>
          </cell>
          <cell r="G8">
            <v>0.17259864</v>
          </cell>
          <cell r="H8">
            <v>0.18271018</v>
          </cell>
          <cell r="I8">
            <v>1.4056232200000001</v>
          </cell>
          <cell r="K8">
            <v>8.0295499999999992E-2</v>
          </cell>
          <cell r="L8">
            <v>8.4071549999999995E-2</v>
          </cell>
          <cell r="M8">
            <v>0.66134285000000004</v>
          </cell>
        </row>
        <row r="9">
          <cell r="C9">
            <v>4.8722709999999996</v>
          </cell>
          <cell r="D9">
            <v>6.4009679999999998</v>
          </cell>
          <cell r="E9">
            <v>29.436591999999997</v>
          </cell>
          <cell r="G9">
            <v>1.24911167</v>
          </cell>
          <cell r="H9">
            <v>1.5899603199999996</v>
          </cell>
          <cell r="I9">
            <v>7.4569821100000002</v>
          </cell>
          <cell r="K9">
            <v>0.52872752999999995</v>
          </cell>
          <cell r="L9">
            <v>0.64333535999999991</v>
          </cell>
          <cell r="M9">
            <v>3.0005786499999996</v>
          </cell>
        </row>
        <row r="10">
          <cell r="B10" t="str">
            <v>BangladeshPVL</v>
          </cell>
          <cell r="C10">
            <v>5.2329999999999998E-3</v>
          </cell>
          <cell r="D10">
            <v>0</v>
          </cell>
          <cell r="E10">
            <v>0.12912899999999999</v>
          </cell>
          <cell r="F10">
            <v>0.210006</v>
          </cell>
          <cell r="G10">
            <v>2.8890299999999999E-3</v>
          </cell>
          <cell r="H10">
            <v>0</v>
          </cell>
          <cell r="I10">
            <v>4.3543800000000001E-2</v>
          </cell>
          <cell r="J10">
            <v>6.3864709999999991E-2</v>
          </cell>
          <cell r="K10">
            <v>8.8739999999999994E-5</v>
          </cell>
          <cell r="L10">
            <v>0</v>
          </cell>
          <cell r="M10">
            <v>7.3582799999999992E-3</v>
          </cell>
          <cell r="N10">
            <v>1.1815269999999999E-2</v>
          </cell>
        </row>
        <row r="11">
          <cell r="B11" t="str">
            <v>BangladeshCVL</v>
          </cell>
          <cell r="C11">
            <v>0.15699400000000002</v>
          </cell>
          <cell r="D11">
            <v>0.83729799999999999</v>
          </cell>
          <cell r="E11">
            <v>4.3460960000000002</v>
          </cell>
          <cell r="F11">
            <v>4.7595080000000003</v>
          </cell>
          <cell r="G11">
            <v>4.2434239999999998E-2</v>
          </cell>
          <cell r="H11">
            <v>0.20953881999999999</v>
          </cell>
          <cell r="I11">
            <v>1.0846395800000002</v>
          </cell>
          <cell r="J11">
            <v>0.96349026999999998</v>
          </cell>
          <cell r="K11">
            <v>7.5062900000000005E-3</v>
          </cell>
          <cell r="L11">
            <v>4.0134970000000006E-2</v>
          </cell>
          <cell r="M11">
            <v>0.19452117999999999</v>
          </cell>
          <cell r="N11">
            <v>0.14358936999999999</v>
          </cell>
        </row>
        <row r="12">
          <cell r="B12" t="str">
            <v>BangladeshIndustrial</v>
          </cell>
          <cell r="C12">
            <v>1.1553</v>
          </cell>
          <cell r="D12">
            <v>1.6745920000000001</v>
          </cell>
          <cell r="E12">
            <v>12.295027000000001</v>
          </cell>
          <cell r="F12">
            <v>12.094778000000002</v>
          </cell>
          <cell r="G12">
            <v>0.25506308999999999</v>
          </cell>
          <cell r="H12">
            <v>0.33861409999999997</v>
          </cell>
          <cell r="I12">
            <v>2.6513019199999999</v>
          </cell>
          <cell r="J12">
            <v>2.2767694999999999</v>
          </cell>
          <cell r="K12">
            <v>4.0242319999999998E-2</v>
          </cell>
          <cell r="L12">
            <v>4.8748279999999998E-2</v>
          </cell>
          <cell r="M12">
            <v>0.36339867999999997</v>
          </cell>
          <cell r="N12">
            <v>0.30654365</v>
          </cell>
        </row>
        <row r="13">
          <cell r="B13" t="str">
            <v>BangladeshMarine</v>
          </cell>
          <cell r="F13">
            <v>5.2801999999999998</v>
          </cell>
          <cell r="J13">
            <v>0.95991793000000003</v>
          </cell>
          <cell r="N13">
            <v>0.12855316999999999</v>
          </cell>
        </row>
        <row r="14">
          <cell r="C14">
            <v>1.3175270000000001</v>
          </cell>
          <cell r="D14">
            <v>2.5118900000000002</v>
          </cell>
          <cell r="E14">
            <v>16.770251999999999</v>
          </cell>
          <cell r="F14">
            <v>22.344492000000002</v>
          </cell>
          <cell r="G14">
            <v>0.30038635999999996</v>
          </cell>
          <cell r="H14">
            <v>0.54815291999999993</v>
          </cell>
          <cell r="I14">
            <v>3.7794853000000002</v>
          </cell>
          <cell r="J14">
            <v>4.2640424100000001</v>
          </cell>
          <cell r="K14">
            <v>4.7837350000000001E-2</v>
          </cell>
          <cell r="L14">
            <v>8.8883249999999997E-2</v>
          </cell>
          <cell r="M14">
            <v>0.56527813999999998</v>
          </cell>
          <cell r="N14">
            <v>0.59050146000000003</v>
          </cell>
        </row>
        <row r="15">
          <cell r="B15" t="str">
            <v>BorneoPVL</v>
          </cell>
          <cell r="C15">
            <v>0.31670599999999993</v>
          </cell>
          <cell r="D15">
            <v>0.77976299999999987</v>
          </cell>
          <cell r="E15">
            <v>2.2863559999999992</v>
          </cell>
          <cell r="F15">
            <v>3.3559729999999992</v>
          </cell>
          <cell r="G15">
            <v>0.12456627000000001</v>
          </cell>
          <cell r="H15">
            <v>0.31825554</v>
          </cell>
          <cell r="I15">
            <v>0.83820260999999974</v>
          </cell>
          <cell r="J15">
            <v>1.16642208</v>
          </cell>
          <cell r="K15">
            <v>5.9740969999999997E-2</v>
          </cell>
          <cell r="L15">
            <v>0.14942964</v>
          </cell>
          <cell r="M15">
            <v>0.35924868999999998</v>
          </cell>
          <cell r="N15">
            <v>0.53488782999999995</v>
          </cell>
        </row>
        <row r="16">
          <cell r="B16" t="str">
            <v>BorneoCVL</v>
          </cell>
          <cell r="C16">
            <v>1.5087109999999997</v>
          </cell>
          <cell r="D16">
            <v>4.8230210000000007</v>
          </cell>
          <cell r="E16">
            <v>15.850093999999999</v>
          </cell>
          <cell r="F16">
            <v>19.667109999999994</v>
          </cell>
          <cell r="G16">
            <v>0.31044158999999999</v>
          </cell>
          <cell r="H16">
            <v>0.97814351999999993</v>
          </cell>
          <cell r="I16">
            <v>3.2159667700000005</v>
          </cell>
          <cell r="J16">
            <v>3.0658949399999997</v>
          </cell>
          <cell r="K16">
            <v>8.2800650000000003E-2</v>
          </cell>
          <cell r="L16">
            <v>0.24644456999999997</v>
          </cell>
          <cell r="M16">
            <v>0.75963670999999999</v>
          </cell>
          <cell r="N16">
            <v>0.24211328999999998</v>
          </cell>
        </row>
        <row r="17">
          <cell r="B17" t="str">
            <v>BorneoIndustrial</v>
          </cell>
          <cell r="C17">
            <v>1.5051600000000003</v>
          </cell>
          <cell r="D17">
            <v>4.2682669999999998</v>
          </cell>
          <cell r="E17">
            <v>13.839437</v>
          </cell>
          <cell r="F17">
            <v>10.590311999999999</v>
          </cell>
          <cell r="G17">
            <v>0.33123932000000011</v>
          </cell>
          <cell r="H17">
            <v>0.89058250999999999</v>
          </cell>
          <cell r="I17">
            <v>2.9190668199999998</v>
          </cell>
          <cell r="J17">
            <v>1.6151070199999999</v>
          </cell>
          <cell r="K17">
            <v>0.10200927000000001</v>
          </cell>
          <cell r="L17">
            <v>0.24785419</v>
          </cell>
          <cell r="M17">
            <v>0.79362807999999962</v>
          </cell>
          <cell r="N17">
            <v>0.13874076000000002</v>
          </cell>
        </row>
        <row r="18">
          <cell r="B18" t="str">
            <v>BorneoMarine</v>
          </cell>
          <cell r="F18">
            <v>2.8381289999999999</v>
          </cell>
          <cell r="J18">
            <v>0.47711673999999998</v>
          </cell>
          <cell r="N18">
            <v>6.9626010000000002E-2</v>
          </cell>
        </row>
        <row r="19">
          <cell r="C19">
            <v>3.3305769999999999</v>
          </cell>
          <cell r="D19">
            <v>9.8710510000000014</v>
          </cell>
          <cell r="E19">
            <v>31.975886999999997</v>
          </cell>
          <cell r="F19">
            <v>36.451523999999992</v>
          </cell>
          <cell r="G19">
            <v>0.76624718000000014</v>
          </cell>
          <cell r="H19">
            <v>2.1869815699999999</v>
          </cell>
          <cell r="I19">
            <v>6.9732362000000006</v>
          </cell>
          <cell r="J19">
            <v>6.3245407799999995</v>
          </cell>
          <cell r="K19">
            <v>0.24455089000000002</v>
          </cell>
          <cell r="L19">
            <v>0.64372839999999998</v>
          </cell>
          <cell r="M19">
            <v>1.9125134799999994</v>
          </cell>
          <cell r="N19">
            <v>0.98536789000000002</v>
          </cell>
        </row>
        <row r="20">
          <cell r="B20" t="str">
            <v>NepalPVL</v>
          </cell>
          <cell r="C20">
            <v>0</v>
          </cell>
          <cell r="E20">
            <v>6.5409999999999999E-3</v>
          </cell>
          <cell r="F20">
            <v>7.7999999999999996E-3</v>
          </cell>
          <cell r="G20">
            <v>0</v>
          </cell>
          <cell r="I20">
            <v>1.8418499999999999E-3</v>
          </cell>
          <cell r="J20">
            <v>4.1021E-3</v>
          </cell>
          <cell r="K20">
            <v>0</v>
          </cell>
          <cell r="M20">
            <v>6.2953E-4</v>
          </cell>
          <cell r="N20">
            <v>2.1438400000000002E-3</v>
          </cell>
        </row>
        <row r="21">
          <cell r="B21" t="str">
            <v>NepalCVL</v>
          </cell>
          <cell r="C21">
            <v>0</v>
          </cell>
          <cell r="E21">
            <v>0.165245</v>
          </cell>
          <cell r="F21">
            <v>0.26205999999999996</v>
          </cell>
          <cell r="G21">
            <v>0</v>
          </cell>
          <cell r="I21">
            <v>4.1876919999999998E-2</v>
          </cell>
          <cell r="J21">
            <v>4.896023E-2</v>
          </cell>
          <cell r="K21">
            <v>0</v>
          </cell>
          <cell r="M21">
            <v>1.665231E-2</v>
          </cell>
          <cell r="N21">
            <v>1.4801730000000001E-2</v>
          </cell>
        </row>
        <row r="22">
          <cell r="B22" t="str">
            <v>NepalIndustrial</v>
          </cell>
          <cell r="C22">
            <v>0</v>
          </cell>
          <cell r="E22">
            <v>3.0358E-2</v>
          </cell>
          <cell r="F22">
            <v>0.25259899999999996</v>
          </cell>
          <cell r="G22">
            <v>0</v>
          </cell>
          <cell r="I22">
            <v>9.5590499999999995E-3</v>
          </cell>
          <cell r="J22">
            <v>4.90687E-2</v>
          </cell>
          <cell r="K22">
            <v>0</v>
          </cell>
          <cell r="M22">
            <v>3.7162800000000002E-3</v>
          </cell>
          <cell r="N22">
            <v>1.4190410000000001E-2</v>
          </cell>
        </row>
        <row r="23">
          <cell r="C23">
            <v>0</v>
          </cell>
          <cell r="E23">
            <v>0.20214399999999999</v>
          </cell>
          <cell r="F23">
            <v>0.5224589999999999</v>
          </cell>
          <cell r="G23">
            <v>0</v>
          </cell>
          <cell r="I23">
            <v>5.3277819999999997E-2</v>
          </cell>
          <cell r="J23">
            <v>0.10213103</v>
          </cell>
          <cell r="K23">
            <v>0</v>
          </cell>
          <cell r="M23">
            <v>2.0998119999999999E-2</v>
          </cell>
          <cell r="N23">
            <v>3.1135980000000001E-2</v>
          </cell>
        </row>
        <row r="24">
          <cell r="B24" t="str">
            <v>PhilippinesPVL</v>
          </cell>
          <cell r="C24">
            <v>0.65452599999999994</v>
          </cell>
          <cell r="D24">
            <v>1.211163</v>
          </cell>
          <cell r="E24">
            <v>5.9112719999999994</v>
          </cell>
          <cell r="F24">
            <v>5.7136959999999997</v>
          </cell>
          <cell r="G24">
            <v>0.15835131</v>
          </cell>
          <cell r="H24">
            <v>0.30432637000000001</v>
          </cell>
          <cell r="I24">
            <v>1.75543217</v>
          </cell>
          <cell r="J24">
            <v>1.6763667799999997</v>
          </cell>
          <cell r="K24">
            <v>3.99973E-2</v>
          </cell>
          <cell r="L24">
            <v>7.9247460000000006E-2</v>
          </cell>
          <cell r="M24">
            <v>0.51911291999999998</v>
          </cell>
          <cell r="N24">
            <v>0.53068620999999994</v>
          </cell>
        </row>
        <row r="25">
          <cell r="B25" t="str">
            <v>PhilippinesCVL</v>
          </cell>
          <cell r="C25">
            <v>0.65827400000000003</v>
          </cell>
          <cell r="D25">
            <v>1.5253929999999998</v>
          </cell>
          <cell r="E25">
            <v>7.1873019999999999</v>
          </cell>
          <cell r="F25">
            <v>6.2512689999999997</v>
          </cell>
          <cell r="G25">
            <v>0.14567294</v>
          </cell>
          <cell r="H25">
            <v>0.33801656000000002</v>
          </cell>
          <cell r="I25">
            <v>1.6885409900000004</v>
          </cell>
          <cell r="J25">
            <v>1.2431012799999999</v>
          </cell>
          <cell r="K25">
            <v>3.9438809999999998E-2</v>
          </cell>
          <cell r="L25">
            <v>8.9737080000000011E-2</v>
          </cell>
          <cell r="M25">
            <v>0.46026467999999998</v>
          </cell>
          <cell r="N25">
            <v>0.26933262000000002</v>
          </cell>
        </row>
        <row r="26">
          <cell r="B26" t="str">
            <v>PhilippinesIndustrial</v>
          </cell>
          <cell r="C26">
            <v>0.92959000000000003</v>
          </cell>
          <cell r="D26">
            <v>2.3166320000000002</v>
          </cell>
          <cell r="E26">
            <v>13.697184</v>
          </cell>
          <cell r="F26">
            <v>11.212799999999998</v>
          </cell>
          <cell r="G26">
            <v>0.21525872999999995</v>
          </cell>
          <cell r="H26">
            <v>0.59274741999999991</v>
          </cell>
          <cell r="I26">
            <v>3.34475218</v>
          </cell>
          <cell r="J26">
            <v>2.3578087000000001</v>
          </cell>
          <cell r="K26">
            <v>6.2576709999999994E-2</v>
          </cell>
          <cell r="L26">
            <v>0.20937352000000006</v>
          </cell>
          <cell r="M26">
            <v>1.1246306499999994</v>
          </cell>
          <cell r="N26">
            <v>0.72593176999999987</v>
          </cell>
        </row>
        <row r="27">
          <cell r="B27" t="str">
            <v>PhilippinesMarine</v>
          </cell>
          <cell r="E27">
            <v>0.40844399999999997</v>
          </cell>
          <cell r="F27">
            <v>2.6636909999999996</v>
          </cell>
          <cell r="I27">
            <v>0.11623839</v>
          </cell>
          <cell r="J27">
            <v>0.50500195999999997</v>
          </cell>
          <cell r="M27">
            <v>4.7695439999999999E-2</v>
          </cell>
          <cell r="N27">
            <v>0.10368466000000001</v>
          </cell>
        </row>
        <row r="28">
          <cell r="C28">
            <v>2.2423899999999999</v>
          </cell>
          <cell r="D28">
            <v>5.0531880000000005</v>
          </cell>
          <cell r="E28">
            <v>27.204201999999999</v>
          </cell>
          <cell r="F28">
            <v>25.841455999999997</v>
          </cell>
          <cell r="G28">
            <v>0.51928297999999995</v>
          </cell>
          <cell r="H28">
            <v>1.2350903500000001</v>
          </cell>
          <cell r="I28">
            <v>6.9049637300000013</v>
          </cell>
          <cell r="J28">
            <v>5.782278719999999</v>
          </cell>
          <cell r="K28">
            <v>0.14201281999999998</v>
          </cell>
          <cell r="L28">
            <v>0.37835806000000005</v>
          </cell>
          <cell r="M28">
            <v>2.1517036899999993</v>
          </cell>
          <cell r="N28">
            <v>1.6296352599999999</v>
          </cell>
        </row>
        <row r="29">
          <cell r="B29" t="str">
            <v>Sri LankaPVL</v>
          </cell>
          <cell r="C29">
            <v>0.30213899999999999</v>
          </cell>
          <cell r="D29">
            <v>0</v>
          </cell>
          <cell r="E29">
            <v>0.82090400000000008</v>
          </cell>
          <cell r="F29">
            <v>1.3199480000000001</v>
          </cell>
          <cell r="G29">
            <v>9.6993810000000014E-2</v>
          </cell>
          <cell r="H29">
            <v>0</v>
          </cell>
          <cell r="I29">
            <v>0.29990448999999997</v>
          </cell>
          <cell r="J29">
            <v>0.44046486000000001</v>
          </cell>
          <cell r="K29">
            <v>3.327256E-2</v>
          </cell>
          <cell r="L29">
            <v>0</v>
          </cell>
          <cell r="M29">
            <v>0.11187354000000001</v>
          </cell>
          <cell r="N29">
            <v>0.16593650999999998</v>
          </cell>
        </row>
        <row r="30">
          <cell r="B30" t="str">
            <v>Sri LankaCVL</v>
          </cell>
          <cell r="C30">
            <v>0.21140100000000001</v>
          </cell>
          <cell r="D30">
            <v>0</v>
          </cell>
          <cell r="E30">
            <v>0.51424300000000001</v>
          </cell>
          <cell r="F30">
            <v>1.316306</v>
          </cell>
          <cell r="G30">
            <v>5.5994710000000003E-2</v>
          </cell>
          <cell r="H30">
            <v>0</v>
          </cell>
          <cell r="I30">
            <v>0.12384089000000001</v>
          </cell>
          <cell r="J30">
            <v>0.30973116000000001</v>
          </cell>
          <cell r="K30">
            <v>1.951261E-2</v>
          </cell>
          <cell r="L30">
            <v>0</v>
          </cell>
          <cell r="M30">
            <v>3.7840559999999995E-2</v>
          </cell>
          <cell r="N30">
            <v>9.454744000000001E-2</v>
          </cell>
        </row>
        <row r="31">
          <cell r="B31" t="str">
            <v>Sri LankaIndustrial</v>
          </cell>
          <cell r="C31">
            <v>1.1657679999999999</v>
          </cell>
          <cell r="D31">
            <v>0.10466200000000001</v>
          </cell>
          <cell r="E31">
            <v>4.10562</v>
          </cell>
          <cell r="F31">
            <v>0.49243800000000004</v>
          </cell>
          <cell r="G31">
            <v>0.28380936000000001</v>
          </cell>
          <cell r="H31">
            <v>2.6195599999999999E-2</v>
          </cell>
          <cell r="I31">
            <v>0.96877535000000004</v>
          </cell>
          <cell r="J31">
            <v>0.11073823000000001</v>
          </cell>
          <cell r="K31">
            <v>8.9669620000000005E-2</v>
          </cell>
          <cell r="L31">
            <v>7.5320300000000003E-3</v>
          </cell>
          <cell r="M31">
            <v>0.28012203000000002</v>
          </cell>
          <cell r="N31">
            <v>3.5491809999999999E-2</v>
          </cell>
        </row>
        <row r="32">
          <cell r="B32" t="str">
            <v>Sri LankaMarine</v>
          </cell>
          <cell r="F32">
            <v>4.4200199999999992</v>
          </cell>
          <cell r="J32">
            <v>0.81836065000000002</v>
          </cell>
          <cell r="N32">
            <v>0.15466594</v>
          </cell>
        </row>
        <row r="33">
          <cell r="C33">
            <v>1.6793079999999998</v>
          </cell>
          <cell r="D33">
            <v>0.10466200000000001</v>
          </cell>
          <cell r="E33">
            <v>5.4407670000000001</v>
          </cell>
          <cell r="F33">
            <v>7.5487119999999992</v>
          </cell>
          <cell r="G33">
            <v>0.43679788000000003</v>
          </cell>
          <cell r="H33">
            <v>2.6195599999999999E-2</v>
          </cell>
          <cell r="I33">
            <v>1.39252073</v>
          </cell>
          <cell r="J33">
            <v>1.6792948999999999</v>
          </cell>
          <cell r="K33">
            <v>0.14245479</v>
          </cell>
          <cell r="L33">
            <v>7.5320300000000003E-3</v>
          </cell>
          <cell r="M33">
            <v>0.42983613000000004</v>
          </cell>
          <cell r="N33">
            <v>0.45064170000000003</v>
          </cell>
        </row>
        <row r="34">
          <cell r="B34" t="str">
            <v>Vietnam (EMAPPL)PVL</v>
          </cell>
          <cell r="C34">
            <v>0.28623700000000002</v>
          </cell>
          <cell r="D34">
            <v>0.35277999999999998</v>
          </cell>
          <cell r="E34">
            <v>1.3530310000000001</v>
          </cell>
          <cell r="F34">
            <v>0.18142799999999998</v>
          </cell>
          <cell r="G34">
            <v>9.9050379999999993E-2</v>
          </cell>
          <cell r="H34">
            <v>0.10621037999999999</v>
          </cell>
          <cell r="I34">
            <v>0.44056173999999998</v>
          </cell>
          <cell r="J34">
            <v>5.0201839999999998E-2</v>
          </cell>
          <cell r="K34">
            <v>1.0797049999999999E-2</v>
          </cell>
          <cell r="L34">
            <v>1.0369E-2</v>
          </cell>
          <cell r="M34">
            <v>4.8644360000000005E-2</v>
          </cell>
          <cell r="N34">
            <v>5.2514299999999996E-3</v>
          </cell>
        </row>
        <row r="35">
          <cell r="B35" t="str">
            <v>Vietnam (EMAPPL)CVL</v>
          </cell>
          <cell r="C35">
            <v>0.14894199999999999</v>
          </cell>
          <cell r="D35">
            <v>9.3887999999999999E-2</v>
          </cell>
          <cell r="E35">
            <v>0.72437099999999999</v>
          </cell>
          <cell r="F35">
            <v>2.6165999999999998E-2</v>
          </cell>
          <cell r="G35">
            <v>3.5571249999999999E-2</v>
          </cell>
          <cell r="H35">
            <v>2.5558040000000001E-2</v>
          </cell>
          <cell r="I35">
            <v>0.19174800999999997</v>
          </cell>
          <cell r="J35">
            <v>4.2899000000000001E-3</v>
          </cell>
          <cell r="K35">
            <v>2.5202100000000002E-3</v>
          </cell>
          <cell r="L35">
            <v>2.5315000000000005E-4</v>
          </cell>
          <cell r="M35">
            <v>1.5162620000000002E-2</v>
          </cell>
          <cell r="N35">
            <v>3.1927000000000002E-4</v>
          </cell>
        </row>
        <row r="36">
          <cell r="B36" t="str">
            <v>Vietnam (EMAPPL)Industrial</v>
          </cell>
          <cell r="C36">
            <v>0.78195999999999999</v>
          </cell>
          <cell r="D36">
            <v>0.69555600000000006</v>
          </cell>
          <cell r="E36">
            <v>5.5064039999999999</v>
          </cell>
          <cell r="F36">
            <v>0.37893299999999996</v>
          </cell>
          <cell r="G36">
            <v>0.21642025000000001</v>
          </cell>
          <cell r="H36">
            <v>0.15262222</v>
          </cell>
          <cell r="I36">
            <v>1.40451188</v>
          </cell>
          <cell r="J36">
            <v>0.11444065</v>
          </cell>
          <cell r="K36">
            <v>1.9061399999999999E-2</v>
          </cell>
          <cell r="L36">
            <v>1.3297720000000001E-2</v>
          </cell>
          <cell r="M36">
            <v>0.10183236</v>
          </cell>
          <cell r="N36">
            <v>4.8674599999999997E-3</v>
          </cell>
        </row>
        <row r="37">
          <cell r="B37" t="str">
            <v>Vietnam (EMAPPL)Marine</v>
          </cell>
          <cell r="F37">
            <v>0.10466200000000001</v>
          </cell>
          <cell r="J37">
            <v>1.87317E-2</v>
          </cell>
          <cell r="N37">
            <v>2.54776E-3</v>
          </cell>
        </row>
        <row r="38">
          <cell r="C38">
            <v>1.217139</v>
          </cell>
          <cell r="D38">
            <v>1.1422240000000001</v>
          </cell>
          <cell r="E38">
            <v>7.583806</v>
          </cell>
          <cell r="F38">
            <v>0.69118899999999994</v>
          </cell>
          <cell r="G38">
            <v>0.35104188000000003</v>
          </cell>
          <cell r="H38">
            <v>0.28439064000000003</v>
          </cell>
          <cell r="I38">
            <v>2.0368216299999999</v>
          </cell>
          <cell r="J38">
            <v>0.18766408999999998</v>
          </cell>
          <cell r="K38">
            <v>3.2378659999999997E-2</v>
          </cell>
          <cell r="L38">
            <v>2.3919870000000003E-2</v>
          </cell>
          <cell r="M38">
            <v>0.16563934000000002</v>
          </cell>
          <cell r="N38">
            <v>1.2985919999999998E-2</v>
          </cell>
        </row>
        <row r="39">
          <cell r="B39" t="str">
            <v>GuamPVL</v>
          </cell>
          <cell r="C39">
            <v>0.113217</v>
          </cell>
          <cell r="D39">
            <v>2.0983000000000002E-2</v>
          </cell>
          <cell r="E39">
            <v>0.32742300000000002</v>
          </cell>
          <cell r="G39">
            <v>3.4979999999999997E-2</v>
          </cell>
          <cell r="H39">
            <v>6.4829600000000003E-3</v>
          </cell>
          <cell r="I39">
            <v>0.10139756</v>
          </cell>
          <cell r="K39">
            <v>6.0982400000000004E-3</v>
          </cell>
          <cell r="L39">
            <v>1.0051699999999999E-3</v>
          </cell>
          <cell r="M39">
            <v>2.518339E-2</v>
          </cell>
        </row>
        <row r="40">
          <cell r="B40" t="str">
            <v>GuamCVL</v>
          </cell>
          <cell r="D40">
            <v>5.3638999999999999E-2</v>
          </cell>
          <cell r="E40">
            <v>7.9805000000000001E-2</v>
          </cell>
          <cell r="H40">
            <v>1.0673530000000001E-2</v>
          </cell>
          <cell r="I40">
            <v>1.674703E-2</v>
          </cell>
          <cell r="L40">
            <v>3.0355600000000001E-3</v>
          </cell>
          <cell r="M40">
            <v>4.8891500000000001E-3</v>
          </cell>
        </row>
        <row r="41">
          <cell r="B41" t="str">
            <v>GuamIndustrial</v>
          </cell>
          <cell r="C41">
            <v>0</v>
          </cell>
          <cell r="D41">
            <v>3.1996999999999998E-2</v>
          </cell>
          <cell r="E41">
            <v>0.21515699999999999</v>
          </cell>
          <cell r="G41">
            <v>0</v>
          </cell>
          <cell r="H41">
            <v>8.96132E-3</v>
          </cell>
          <cell r="I41">
            <v>5.7665319999999999E-2</v>
          </cell>
          <cell r="K41">
            <v>0</v>
          </cell>
          <cell r="L41">
            <v>4.2193999999999999E-3</v>
          </cell>
          <cell r="M41">
            <v>2.469201E-2</v>
          </cell>
        </row>
        <row r="42">
          <cell r="C42">
            <v>0.113217</v>
          </cell>
          <cell r="D42">
            <v>0.10661899999999999</v>
          </cell>
          <cell r="E42">
            <v>0.62238499999999997</v>
          </cell>
          <cell r="G42">
            <v>3.4979999999999997E-2</v>
          </cell>
          <cell r="H42">
            <v>2.6117809999999998E-2</v>
          </cell>
          <cell r="I42">
            <v>0.17580990999999999</v>
          </cell>
          <cell r="K42">
            <v>6.0982400000000004E-3</v>
          </cell>
          <cell r="L42">
            <v>8.2601300000000009E-3</v>
          </cell>
          <cell r="M42">
            <v>5.4764550000000002E-2</v>
          </cell>
        </row>
        <row r="43">
          <cell r="B43" t="str">
            <v>AfghanistanCVL</v>
          </cell>
          <cell r="C43">
            <v>0</v>
          </cell>
          <cell r="D43">
            <v>0.100637</v>
          </cell>
          <cell r="E43">
            <v>1.44665</v>
          </cell>
          <cell r="F43">
            <v>0.61237399999999997</v>
          </cell>
          <cell r="G43">
            <v>0</v>
          </cell>
          <cell r="H43">
            <v>3.1754999999999999E-2</v>
          </cell>
          <cell r="I43">
            <v>0.43157980000000001</v>
          </cell>
          <cell r="J43">
            <v>0.1668</v>
          </cell>
          <cell r="K43">
            <v>0</v>
          </cell>
          <cell r="L43">
            <v>1.388552E-2</v>
          </cell>
          <cell r="M43">
            <v>0.17786643000000002</v>
          </cell>
          <cell r="N43">
            <v>6.5518969999999996E-2</v>
          </cell>
        </row>
        <row r="44">
          <cell r="C44">
            <v>0</v>
          </cell>
          <cell r="D44">
            <v>0.100637</v>
          </cell>
          <cell r="E44">
            <v>1.44665</v>
          </cell>
          <cell r="F44">
            <v>0.61237399999999997</v>
          </cell>
          <cell r="G44">
            <v>0</v>
          </cell>
          <cell r="H44">
            <v>3.1754999999999999E-2</v>
          </cell>
          <cell r="I44">
            <v>0.43157980000000001</v>
          </cell>
          <cell r="J44">
            <v>0.1668</v>
          </cell>
          <cell r="K44">
            <v>0</v>
          </cell>
          <cell r="L44">
            <v>1.388552E-2</v>
          </cell>
          <cell r="M44">
            <v>0.17786643000000002</v>
          </cell>
          <cell r="N44">
            <v>6.5518969999999996E-2</v>
          </cell>
        </row>
        <row r="45">
          <cell r="B45" t="str">
            <v>Cambodia / LaosPVL</v>
          </cell>
          <cell r="C45">
            <v>6.038E-3</v>
          </cell>
          <cell r="D45">
            <v>4.5279999999999999E-3</v>
          </cell>
          <cell r="E45">
            <v>5.0693000000000002E-2</v>
          </cell>
          <cell r="G45">
            <v>1.3600000000000001E-3</v>
          </cell>
          <cell r="H45">
            <v>1.2582000000000001E-3</v>
          </cell>
          <cell r="I45">
            <v>1.77392E-2</v>
          </cell>
          <cell r="K45">
            <v>2.8399000000000002E-4</v>
          </cell>
          <cell r="L45">
            <v>3.5742E-4</v>
          </cell>
          <cell r="M45">
            <v>5.8335399999999999E-3</v>
          </cell>
        </row>
        <row r="46">
          <cell r="B46" t="str">
            <v>Cambodia / LaosCVL</v>
          </cell>
          <cell r="C46">
            <v>0.40305400000000002</v>
          </cell>
          <cell r="D46">
            <v>0.46876499999999999</v>
          </cell>
          <cell r="E46">
            <v>2.9837420000000003</v>
          </cell>
          <cell r="G46">
            <v>8.4809539999999989E-2</v>
          </cell>
          <cell r="H46">
            <v>0.10170172</v>
          </cell>
          <cell r="I46">
            <v>0.63537527999999988</v>
          </cell>
          <cell r="K46">
            <v>2.6001669999999998E-2</v>
          </cell>
          <cell r="L46">
            <v>2.9560530000000002E-2</v>
          </cell>
          <cell r="M46">
            <v>0.17764777000000001</v>
          </cell>
        </row>
        <row r="47">
          <cell r="B47" t="str">
            <v>Cambodia / LaosIndustrial</v>
          </cell>
          <cell r="C47">
            <v>8.9612999999999998E-2</v>
          </cell>
          <cell r="D47">
            <v>0.46795700000000001</v>
          </cell>
          <cell r="E47">
            <v>1.859137</v>
          </cell>
          <cell r="G47">
            <v>2.34562E-2</v>
          </cell>
          <cell r="H47">
            <v>0.11482339999999999</v>
          </cell>
          <cell r="I47">
            <v>0.4575179800000001</v>
          </cell>
          <cell r="K47">
            <v>4.7216899999999997E-3</v>
          </cell>
          <cell r="L47">
            <v>3.5556120000000004E-2</v>
          </cell>
          <cell r="M47">
            <v>0.13612986999999999</v>
          </cell>
        </row>
        <row r="48">
          <cell r="C48">
            <v>0.49870500000000001</v>
          </cell>
          <cell r="D48">
            <v>0.94125000000000003</v>
          </cell>
          <cell r="E48">
            <v>4.8935720000000007</v>
          </cell>
          <cell r="G48">
            <v>0.10962573999999999</v>
          </cell>
          <cell r="H48">
            <v>0.21778332</v>
          </cell>
          <cell r="I48">
            <v>1.1106324599999999</v>
          </cell>
          <cell r="K48">
            <v>3.1007349999999999E-2</v>
          </cell>
          <cell r="L48">
            <v>6.5474070000000009E-2</v>
          </cell>
          <cell r="M48">
            <v>0.31961117999999999</v>
          </cell>
        </row>
        <row r="49">
          <cell r="C49">
            <v>15.271134</v>
          </cell>
          <cell r="D49">
            <v>26.232489000000001</v>
          </cell>
          <cell r="E49">
            <v>125.57625700000001</v>
          </cell>
          <cell r="F49">
            <v>94.012205999999992</v>
          </cell>
          <cell r="G49">
            <v>3.7674736900000005</v>
          </cell>
          <cell r="H49">
            <v>6.1464275299999995</v>
          </cell>
          <cell r="I49">
            <v>30.315309690000007</v>
          </cell>
          <cell r="J49">
            <v>18.506751929999993</v>
          </cell>
          <cell r="K49">
            <v>1.1750676300000003</v>
          </cell>
          <cell r="L49">
            <v>1.87337669</v>
          </cell>
          <cell r="M49">
            <v>8.7987897099999994</v>
          </cell>
          <cell r="N49">
            <v>3.7657871799999993</v>
          </cell>
        </row>
      </sheetData>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
      <sheetName val="1-6"/>
      <sheetName val="7"/>
      <sheetName val="2.1"/>
      <sheetName val="3.1"/>
      <sheetName val="4.1"/>
      <sheetName val="4.2"/>
      <sheetName val="5.1"/>
      <sheetName val="As per FC codes"/>
      <sheetName val="Volume"/>
      <sheetName val="BI stats"/>
      <sheetName val="TB mapping"/>
      <sheetName val="Sheet2"/>
      <sheetName val="TBL31052025"/>
      <sheetName val="TB-Jun-25"/>
      <sheetName val="TB-Jun-25 (2)"/>
    </sheetNames>
    <sheetDataSet>
      <sheetData sheetId="0">
        <row r="11">
          <cell r="J11">
            <v>133546523.73</v>
          </cell>
          <cell r="K11">
            <v>121928000</v>
          </cell>
        </row>
        <row r="13">
          <cell r="J13">
            <v>-18078391.780000001</v>
          </cell>
          <cell r="K13">
            <v>-1749000</v>
          </cell>
        </row>
        <row r="19">
          <cell r="J19">
            <v>5609361.9100000001</v>
          </cell>
          <cell r="K19">
            <v>722000</v>
          </cell>
        </row>
        <row r="22">
          <cell r="J22">
            <v>60376.25</v>
          </cell>
          <cell r="K22">
            <v>100000</v>
          </cell>
        </row>
      </sheetData>
      <sheetData sheetId="1">
        <row r="26">
          <cell r="K26">
            <v>61017360.599999994</v>
          </cell>
          <cell r="N26">
            <v>554269000</v>
          </cell>
        </row>
        <row r="27">
          <cell r="K27">
            <v>2500000</v>
          </cell>
          <cell r="N27">
            <v>8000000</v>
          </cell>
        </row>
        <row r="28">
          <cell r="K28">
            <v>8666876.3600000013</v>
          </cell>
        </row>
        <row r="29">
          <cell r="K29">
            <v>507985.9</v>
          </cell>
        </row>
        <row r="30">
          <cell r="K30">
            <v>83333</v>
          </cell>
        </row>
        <row r="31">
          <cell r="K31">
            <v>241667</v>
          </cell>
        </row>
        <row r="32">
          <cell r="K32">
            <v>3192205.8000000003</v>
          </cell>
        </row>
        <row r="33">
          <cell r="K33">
            <v>446666.31999999983</v>
          </cell>
        </row>
        <row r="34">
          <cell r="K34">
            <v>6582718.5899999999</v>
          </cell>
          <cell r="L34">
            <v>51246647.329999998</v>
          </cell>
        </row>
        <row r="35">
          <cell r="K35">
            <v>985282.64000000013</v>
          </cell>
        </row>
        <row r="36">
          <cell r="K36">
            <v>0</v>
          </cell>
        </row>
        <row r="37">
          <cell r="K37">
            <v>0</v>
          </cell>
        </row>
        <row r="50">
          <cell r="K50">
            <v>431706.02</v>
          </cell>
          <cell r="L50">
            <v>4527258.26</v>
          </cell>
        </row>
        <row r="51">
          <cell r="K51">
            <v>-228784.49999999997</v>
          </cell>
          <cell r="L51">
            <v>-5046561.5199999986</v>
          </cell>
        </row>
        <row r="52">
          <cell r="K52">
            <v>32172854.580000024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
      <sheetName val="1-6"/>
      <sheetName val="7"/>
      <sheetName val="2.1"/>
      <sheetName val="3.1"/>
      <sheetName val="4.1"/>
      <sheetName val="4.2"/>
      <sheetName val="5.1"/>
      <sheetName val="As per FC codes"/>
      <sheetName val="Volume"/>
      <sheetName val="BI stats"/>
      <sheetName val="TB mapping"/>
      <sheetName val="Sheet2"/>
      <sheetName val="TBL31052025"/>
      <sheetName val="TB-Jun-25"/>
      <sheetName val="TB-Jun-25 (2)"/>
    </sheetNames>
    <sheetDataSet>
      <sheetData sheetId="0">
        <row r="8">
          <cell r="K8">
            <v>627975000</v>
          </cell>
        </row>
      </sheetData>
      <sheetData sheetId="1">
        <row r="25">
          <cell r="M25">
            <v>489904000</v>
          </cell>
        </row>
        <row r="26">
          <cell r="M26">
            <v>7000000</v>
          </cell>
        </row>
        <row r="33">
          <cell r="K33">
            <v>44663928.739999995</v>
          </cell>
        </row>
        <row r="49">
          <cell r="K49">
            <v>4095552.24</v>
          </cell>
        </row>
        <row r="50">
          <cell r="K50">
            <v>-4817777.0199999986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th"/>
      <sheetName val="YTD"/>
    </sheetNames>
    <sheetDataSet>
      <sheetData sheetId="0">
        <row r="5">
          <cell r="Z5">
            <v>6204178</v>
          </cell>
          <cell r="AA5">
            <v>6278412</v>
          </cell>
          <cell r="AD5">
            <v>1415632</v>
          </cell>
          <cell r="AE5">
            <v>1885763</v>
          </cell>
          <cell r="AH5">
            <v>502578</v>
          </cell>
          <cell r="AI5">
            <v>209281</v>
          </cell>
          <cell r="AL5">
            <v>577746</v>
          </cell>
          <cell r="AM5">
            <v>313986</v>
          </cell>
          <cell r="AX5">
            <v>-411235</v>
          </cell>
          <cell r="AY5">
            <v>0</v>
          </cell>
          <cell r="BH5">
            <v>0</v>
          </cell>
          <cell r="BI5">
            <v>0</v>
          </cell>
        </row>
        <row r="6">
          <cell r="Z6">
            <v>527878</v>
          </cell>
          <cell r="AA6">
            <v>540067</v>
          </cell>
          <cell r="AD6">
            <v>27198</v>
          </cell>
          <cell r="AE6">
            <v>29716</v>
          </cell>
          <cell r="AH6">
            <v>0</v>
          </cell>
          <cell r="AI6">
            <v>0</v>
          </cell>
          <cell r="AL6">
            <v>6246</v>
          </cell>
          <cell r="AM6">
            <v>5927</v>
          </cell>
          <cell r="AX6">
            <v>-34190</v>
          </cell>
          <cell r="AY6">
            <v>0</v>
          </cell>
          <cell r="BH6">
            <v>0</v>
          </cell>
          <cell r="BI6">
            <v>0</v>
          </cell>
        </row>
        <row r="7">
          <cell r="Z7">
            <v>-16742</v>
          </cell>
          <cell r="AA7">
            <v>485938</v>
          </cell>
          <cell r="AD7">
            <v>47937</v>
          </cell>
          <cell r="AE7">
            <v>31337</v>
          </cell>
          <cell r="AH7">
            <v>0</v>
          </cell>
          <cell r="AI7">
            <v>0</v>
          </cell>
          <cell r="AL7">
            <v>57813</v>
          </cell>
          <cell r="AM7">
            <v>1728</v>
          </cell>
          <cell r="AX7">
            <v>0</v>
          </cell>
          <cell r="AY7">
            <v>0</v>
          </cell>
          <cell r="BH7">
            <v>0</v>
          </cell>
          <cell r="BI7">
            <v>0</v>
          </cell>
        </row>
        <row r="8">
          <cell r="Z8">
            <v>625329</v>
          </cell>
          <cell r="AA8">
            <v>611553</v>
          </cell>
          <cell r="AD8">
            <v>0</v>
          </cell>
          <cell r="AE8">
            <v>0</v>
          </cell>
          <cell r="AH8">
            <v>0</v>
          </cell>
          <cell r="AI8">
            <v>0</v>
          </cell>
          <cell r="AL8">
            <v>0</v>
          </cell>
          <cell r="AM8">
            <v>0</v>
          </cell>
          <cell r="AX8">
            <v>6992</v>
          </cell>
          <cell r="AY8">
            <v>0</v>
          </cell>
          <cell r="BH8">
            <v>0</v>
          </cell>
          <cell r="BI8">
            <v>0</v>
          </cell>
        </row>
        <row r="9">
          <cell r="Z9">
            <v>340467.32283333334</v>
          </cell>
          <cell r="AA9">
            <v>242967.75426038777</v>
          </cell>
          <cell r="AD9">
            <v>0</v>
          </cell>
          <cell r="AE9">
            <v>166.93958869860856</v>
          </cell>
          <cell r="AH9">
            <v>0</v>
          </cell>
          <cell r="AI9">
            <v>0</v>
          </cell>
          <cell r="AL9">
            <v>55916.67</v>
          </cell>
          <cell r="AM9">
            <v>55916.67</v>
          </cell>
          <cell r="AX9">
            <v>-227659</v>
          </cell>
          <cell r="AY9">
            <v>0</v>
          </cell>
          <cell r="BH9">
            <v>0</v>
          </cell>
          <cell r="BI9">
            <v>0</v>
          </cell>
        </row>
        <row r="10">
          <cell r="Z10">
            <v>1862236</v>
          </cell>
          <cell r="AA10">
            <v>2464250</v>
          </cell>
          <cell r="AD10">
            <v>37381</v>
          </cell>
          <cell r="AE10">
            <v>145192</v>
          </cell>
          <cell r="AH10">
            <v>0</v>
          </cell>
          <cell r="AI10">
            <v>0</v>
          </cell>
          <cell r="AL10">
            <v>32352</v>
          </cell>
          <cell r="AM10">
            <v>49442.111111111109</v>
          </cell>
          <cell r="AX10">
            <v>0</v>
          </cell>
          <cell r="AY10">
            <v>0</v>
          </cell>
          <cell r="BH10">
            <v>2425601</v>
          </cell>
          <cell r="BI10">
            <v>2425600.7999999998</v>
          </cell>
        </row>
        <row r="11">
          <cell r="Z11">
            <v>366925.77</v>
          </cell>
          <cell r="AA11">
            <v>399253.44648332818</v>
          </cell>
          <cell r="AD11">
            <v>17200</v>
          </cell>
          <cell r="AE11">
            <v>206779.96142088011</v>
          </cell>
          <cell r="AH11">
            <v>40577.82</v>
          </cell>
          <cell r="AI11">
            <v>83871.553010000003</v>
          </cell>
          <cell r="AL11">
            <v>82995.680000000008</v>
          </cell>
          <cell r="AM11">
            <v>78665.524444444454</v>
          </cell>
          <cell r="AX11">
            <v>-6009.71</v>
          </cell>
          <cell r="AY11">
            <v>0</v>
          </cell>
          <cell r="BH11">
            <v>0</v>
          </cell>
          <cell r="BI11">
            <v>0</v>
          </cell>
        </row>
        <row r="12">
          <cell r="Z12">
            <v>4310729.78</v>
          </cell>
          <cell r="AA12">
            <v>2606868.0808795476</v>
          </cell>
          <cell r="AD12">
            <v>32302</v>
          </cell>
          <cell r="AE12">
            <v>88783.333333333328</v>
          </cell>
          <cell r="AH12">
            <v>0</v>
          </cell>
          <cell r="AI12">
            <v>0</v>
          </cell>
          <cell r="AL12">
            <v>288804.47731506848</v>
          </cell>
          <cell r="AM12">
            <v>512008.74999999994</v>
          </cell>
          <cell r="AX12">
            <v>0</v>
          </cell>
          <cell r="AY12">
            <v>0</v>
          </cell>
          <cell r="BH12">
            <v>1053255.7426849315</v>
          </cell>
          <cell r="BI12">
            <v>0</v>
          </cell>
        </row>
        <row r="13">
          <cell r="Z13">
            <v>3446771.3054207275</v>
          </cell>
          <cell r="AA13">
            <v>3416073.4422040647</v>
          </cell>
          <cell r="AD13">
            <v>1165516.8399999999</v>
          </cell>
          <cell r="AE13">
            <v>851474.1420052693</v>
          </cell>
          <cell r="AH13">
            <v>3571.7700000001641</v>
          </cell>
          <cell r="AI13">
            <v>381325.67467435473</v>
          </cell>
          <cell r="AL13">
            <v>65068</v>
          </cell>
          <cell r="AM13">
            <v>57825</v>
          </cell>
          <cell r="AX13">
            <v>111565.58</v>
          </cell>
          <cell r="AY13">
            <v>0</v>
          </cell>
          <cell r="BH13">
            <v>2401929</v>
          </cell>
          <cell r="BI13">
            <v>0</v>
          </cell>
        </row>
      </sheetData>
      <sheetData sheetId="1">
        <row r="5">
          <cell r="H5">
            <v>406045134</v>
          </cell>
        </row>
      </sheetData>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orrowings (3)"/>
      <sheetName val="GMC SILDES old"/>
      <sheetName val="Hydro,Wind Jule, Beta,Solar"/>
      <sheetName val="CONTROLS"/>
      <sheetName val="Board Month"/>
      <sheetName val="GMC SILDES NEW (2)"/>
      <sheetName val="GMC SILDES NEW"/>
      <sheetName val="Board YTD"/>
      <sheetName val="201415"/>
      <sheetName val="2018-2019powe"/>
      <sheetName val="pl pw"/>
      <sheetName val="Power divisional"/>
      <sheetName val="UNO"/>
      <sheetName val="B-PL -UNO 18"/>
      <sheetName val="Board Presentation"/>
      <sheetName val="P-L irm"/>
      <sheetName val="P-Lhls"/>
      <sheetName val="P-L ii"/>
      <sheetName val="P-L hcl"/>
      <sheetName val="Accounts"/>
      <sheetName val="UNO OH"/>
      <sheetName val="Sheet21"/>
      <sheetName val="Staff movement-Sept 18"/>
      <sheetName val="Staff movement-Aug18"/>
      <sheetName val="Dividend"/>
      <sheetName val="Borrowings"/>
      <sheetName val="Action Item"/>
      <sheetName val="Consolidated PL"/>
      <sheetName val="Consolidated BS"/>
      <sheetName val="Consolidated. BS"/>
      <sheetName val="UML-PL"/>
      <sheetName val="UML-BS"/>
      <sheetName val="ST JOHN-PL"/>
      <sheetName val="ST JOHN-BS"/>
      <sheetName val="SSS-PL"/>
      <sheetName val="SSS-BS"/>
      <sheetName val="CPC"/>
      <sheetName val="CC"/>
      <sheetName val="FF"/>
      <sheetName val="ECR"/>
      <sheetName val="Other Income"/>
      <sheetName val="Container Rent"/>
      <sheetName val="Debtor Outstanding"/>
      <sheetName val="Tax Oustanding"/>
      <sheetName val="Tax Comliances"/>
      <sheetName val="Sheet23"/>
      <sheetName val="MMS PL"/>
      <sheetName val=" MMS BS"/>
      <sheetName val="MOLL-PL"/>
      <sheetName val="MOLL-PL-DL"/>
      <sheetName val="MOLL-BS"/>
      <sheetName val="Debtors - DUE,"/>
      <sheetName val="Prov. Movement"/>
      <sheetName val="Stocks"/>
      <sheetName val="LT movement"/>
      <sheetName val="Sheet13"/>
      <sheetName val="Sheet20"/>
      <sheetName val="Prov move."/>
      <sheetName val="DCP LOAN"/>
      <sheetName val="Sheet17"/>
      <sheetName val="BU FIN RESULTS"/>
      <sheetName val="Debtors - INVOICE"/>
      <sheetName val="Sheet22"/>
      <sheetName val="oMENTRA"/>
      <sheetName val="BU -CF"/>
      <sheetName val="BETA"/>
      <sheetName val="JOULE"/>
      <sheetName val="POW CE- "/>
      <sheetName val="Sheet11"/>
      <sheetName val="Debtors-usd"/>
      <sheetName val="BU Head (2)"/>
      <sheetName val="Summary"/>
      <sheetName val="TAX"/>
      <sheetName val="Sheet3"/>
      <sheetName val="Sheet4"/>
      <sheetName val="Sheet2"/>
      <sheetName val="Sheet5"/>
      <sheetName val="Sheet6"/>
      <sheetName val="Sheet7"/>
      <sheetName val="Sheet9"/>
      <sheetName val="B-BS - IRM"/>
      <sheetName val="Sheet12"/>
      <sheetName val="Sheet1"/>
      <sheetName val="P-L"/>
      <sheetName val="B-BS-HCL"/>
      <sheetName val="B-BS-HLS"/>
      <sheetName val="B-S II"/>
      <sheetName val="B-S Power"/>
      <sheetName val="Board presentation 2"/>
      <sheetName val="Sheet16"/>
      <sheetName val="Sheet10"/>
      <sheetName val="Sheet14"/>
      <sheetName val="Sheet15"/>
      <sheetName val="Dividend income"/>
      <sheetName val="Sheet8"/>
      <sheetName val="Sheet18"/>
      <sheetName val="Sheet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ow r="25">
          <cell r="B25">
            <v>2197</v>
          </cell>
        </row>
        <row r="34">
          <cell r="B34">
            <v>2000</v>
          </cell>
        </row>
      </sheetData>
      <sheetData sheetId="31" refreshError="1"/>
      <sheetData sheetId="32" refreshError="1"/>
      <sheetData sheetId="33" refreshError="1"/>
      <sheetData sheetId="34">
        <row r="18">
          <cell r="C18">
            <v>8672522</v>
          </cell>
          <cell r="D18">
            <v>33043521</v>
          </cell>
        </row>
        <row r="26">
          <cell r="C26">
            <v>4500175</v>
          </cell>
          <cell r="D26">
            <v>11932437</v>
          </cell>
        </row>
        <row r="35">
          <cell r="C35">
            <v>151874</v>
          </cell>
          <cell r="D35">
            <v>54725</v>
          </cell>
        </row>
        <row r="38">
          <cell r="C38">
            <v>3757950</v>
          </cell>
          <cell r="D38">
            <v>4144461</v>
          </cell>
        </row>
        <row r="61">
          <cell r="C61">
            <v>1404625</v>
          </cell>
          <cell r="D61">
            <v>1499618</v>
          </cell>
        </row>
        <row r="91">
          <cell r="C91">
            <v>304502</v>
          </cell>
          <cell r="D91">
            <v>300185</v>
          </cell>
        </row>
        <row r="102">
          <cell r="C102">
            <v>41864</v>
          </cell>
          <cell r="D102">
            <v>220488</v>
          </cell>
        </row>
        <row r="111">
          <cell r="C111">
            <v>72271</v>
          </cell>
          <cell r="D111">
            <v>61654</v>
          </cell>
        </row>
        <row r="123">
          <cell r="C123">
            <v>1375117</v>
          </cell>
        </row>
        <row r="124">
          <cell r="C124">
            <v>-106092</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Content"/>
      <sheetName val="Financial Highlights"/>
      <sheetName val="SALES VALUE BRAKE DOWN"/>
      <sheetName val="COST OF SALES BREAK DOWN"/>
      <sheetName val="Performance Review"/>
      <sheetName val="Budget Performans - Sum"/>
      <sheetName val="Budget Performans - Detail"/>
      <sheetName val="BUDJET WORKING"/>
      <sheetName val="Contribution Report"/>
      <sheetName val="DEVIDEND"/>
      <sheetName val="Contribution Report Job Wise"/>
      <sheetName val="MAS DEDUCTION"/>
      <sheetName val="WHT"/>
      <sheetName val="Detailed P&amp;L"/>
      <sheetName val="Balance Sheet"/>
      <sheetName val="Creditors Age"/>
      <sheetName val="Debtors Age"/>
      <sheetName val="Cash Flow"/>
      <sheetName val="TAX COMPLIANCE REPORT "/>
      <sheetName val="BANK BALANCES"/>
      <sheetName val="24-25 P&amp;L DETAILS"/>
      <sheetName val="OH 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3">
          <cell r="C23">
            <v>10020437.290000001</v>
          </cell>
          <cell r="D23">
            <v>26805470.686959513</v>
          </cell>
        </row>
        <row r="40">
          <cell r="C40">
            <v>2188203.0000000009</v>
          </cell>
          <cell r="D40">
            <v>4929371.3343885355</v>
          </cell>
        </row>
        <row r="44">
          <cell r="C44">
            <v>43249.47</v>
          </cell>
        </row>
        <row r="46">
          <cell r="C46">
            <v>-85000</v>
          </cell>
          <cell r="D46">
            <v>-85000</v>
          </cell>
        </row>
        <row r="47">
          <cell r="C47">
            <v>-10167.52</v>
          </cell>
          <cell r="D47">
            <v>-20460</v>
          </cell>
        </row>
        <row r="60">
          <cell r="C60">
            <v>256482.11</v>
          </cell>
          <cell r="D60">
            <v>265556.70474999998</v>
          </cell>
        </row>
        <row r="71">
          <cell r="C71">
            <v>2580905.0399999996</v>
          </cell>
          <cell r="D71">
            <v>2806167.4076333335</v>
          </cell>
        </row>
        <row r="81">
          <cell r="C81">
            <v>421535.65</v>
          </cell>
          <cell r="D81">
            <v>477062.63515250006</v>
          </cell>
        </row>
        <row r="101">
          <cell r="C101">
            <v>623493.16</v>
          </cell>
          <cell r="D101">
            <v>543054.31283333339</v>
          </cell>
        </row>
        <row r="103">
          <cell r="C103">
            <v>14143</v>
          </cell>
          <cell r="D103">
            <v>5000</v>
          </cell>
        </row>
        <row r="114">
          <cell r="C114">
            <v>579828.51000000013</v>
          </cell>
          <cell r="D114">
            <v>565205.82383963361</v>
          </cell>
        </row>
        <row r="121">
          <cell r="C121">
            <v>203446</v>
          </cell>
          <cell r="D121">
            <v>197477.61000000002</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Financial Highlights"/>
      <sheetName val="SUMMARY"/>
      <sheetName val="Income Statement"/>
      <sheetName val="Balance Sheet"/>
      <sheetName val="Cash Flow"/>
      <sheetName val="Cash "/>
      <sheetName val="Product PL."/>
      <sheetName val="Booking Profit"/>
      <sheetName val="Detail PL"/>
      <sheetName val="Detail BS"/>
      <sheetName val="Detail PL 2"/>
      <sheetName val="Sheet1"/>
      <sheetName val="Solvency"/>
      <sheetName val="Detail P&amp;L"/>
      <sheetName val="Detail PL 2020"/>
      <sheetName val="M. PL"/>
      <sheetName val="FA"/>
      <sheetName val="Debtors"/>
      <sheetName val="Creditor"/>
      <sheetName val="PCC REVENUE"/>
      <sheetName val="Casual Caller"/>
      <sheetName val="Other Receivables"/>
      <sheetName val="Prepayments"/>
      <sheetName val="MLGAc-FF"/>
      <sheetName val="Dividend- July 23"/>
      <sheetName val="PPL AC"/>
      <sheetName val="Budget"/>
      <sheetName val="Con Dep."/>
      <sheetName val="Income Tax"/>
      <sheetName val="2020 budget"/>
      <sheetName val="Mob. Phone"/>
      <sheetName val="Accrued Exp"/>
      <sheetName val="PPL Prepay"/>
      <sheetName val="PPL REC"/>
      <sheetName val="Agency Commission"/>
      <sheetName val="Volumes"/>
      <sheetName val="Group Bank Balances"/>
      <sheetName val="Tax Compliance &amp; OS"/>
      <sheetName val="Job Profitability"/>
      <sheetName val="Rates"/>
      <sheetName val="Set off entries"/>
      <sheetName val="Solvency "/>
      <sheetName val="Sheet2"/>
      <sheetName val="Sheet4"/>
      <sheetName val="Dividend- interim 2 DEC"/>
      <sheetName val="Dividend-Interim 1"/>
      <sheetName val="Ex Impact"/>
      <sheetName val="Period Closure "/>
      <sheetName val="Frieght Forwarding Booking"/>
      <sheetName val="Exchange Gain Bank Rec"/>
      <sheetName val="Sheet3"/>
      <sheetName val="Fixed Assets Register"/>
      <sheetName val="Expenses Det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7">
          <cell r="B27">
            <v>38938652.000000007</v>
          </cell>
          <cell r="C27">
            <v>63046050</v>
          </cell>
        </row>
        <row r="40">
          <cell r="B40">
            <v>30349544.000000007</v>
          </cell>
          <cell r="C40">
            <v>17481550</v>
          </cell>
        </row>
        <row r="46">
          <cell r="B46">
            <v>234799</v>
          </cell>
          <cell r="C46">
            <v>178497</v>
          </cell>
        </row>
        <row r="69">
          <cell r="B69">
            <v>5550339</v>
          </cell>
          <cell r="C69">
            <v>5232994.5614285711</v>
          </cell>
        </row>
        <row r="97">
          <cell r="B97">
            <v>2554314.2800000003</v>
          </cell>
          <cell r="C97">
            <v>3135128.7171106278</v>
          </cell>
        </row>
        <row r="112">
          <cell r="B112">
            <v>775372</v>
          </cell>
          <cell r="C112">
            <v>788933.98683722946</v>
          </cell>
        </row>
        <row r="122">
          <cell r="B122">
            <v>209022</v>
          </cell>
          <cell r="C122">
            <v>455916.67</v>
          </cell>
        </row>
        <row r="132">
          <cell r="B132">
            <v>257973</v>
          </cell>
          <cell r="C132">
            <v>553525.59465277777</v>
          </cell>
        </row>
        <row r="135">
          <cell r="B135">
            <v>1220175.72</v>
          </cell>
          <cell r="C135">
            <v>600000</v>
          </cell>
        </row>
        <row r="139">
          <cell r="B139">
            <v>165516</v>
          </cell>
        </row>
        <row r="140">
          <cell r="B140">
            <v>1723390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Financial Highlights"/>
      <sheetName val="Sheet5"/>
      <sheetName val="Income Statement"/>
      <sheetName val="Sheet4"/>
      <sheetName val="Notes"/>
      <sheetName val="Expenses"/>
      <sheetName val="Balance Sheet"/>
      <sheetName val="Product Wise Summary"/>
      <sheetName val="Job Wise Profitability"/>
      <sheetName val="Comments - LP"/>
      <sheetName val="Sheet2"/>
      <sheetName val="Dividend Payment"/>
      <sheetName val="Balance Sheet Accounts Breakups"/>
      <sheetName val="WHT Breakup OLDD"/>
      <sheetName val="WHT Breakup"/>
      <sheetName val="Overhead Analysis"/>
      <sheetName val="Balance Sheet Analysis"/>
      <sheetName val="Trade Receivable Aging"/>
      <sheetName val="Trade Payable Aging"/>
      <sheetName val="Tax Compliance Report - Summary"/>
      <sheetName val="Tax Outstanding Report"/>
      <sheetName val="Bank Balances"/>
      <sheetName val="August 2025"/>
      <sheetName val="Exchnage Loss Breakup"/>
      <sheetName val="March 2025 - Cum TB"/>
      <sheetName val="Sheet3"/>
      <sheetName val="April to March Cum TB"/>
      <sheetName val="Sheet1"/>
      <sheetName val="April22 -March23"/>
    </sheetNames>
    <sheetDataSet>
      <sheetData sheetId="0" refreshError="1"/>
      <sheetData sheetId="1" refreshError="1"/>
      <sheetData sheetId="2" refreshError="1"/>
      <sheetData sheetId="3">
        <row r="13">
          <cell r="D13">
            <v>126712097.62999998</v>
          </cell>
          <cell r="E13">
            <v>148026836.3281377</v>
          </cell>
        </row>
        <row r="22">
          <cell r="D22">
            <v>10383717.85999997</v>
          </cell>
          <cell r="E22">
            <v>17830743.064837798</v>
          </cell>
        </row>
        <row r="26">
          <cell r="D26">
            <v>270264.10000000149</v>
          </cell>
          <cell r="E26">
            <v>0</v>
          </cell>
        </row>
        <row r="27">
          <cell r="D27">
            <v>84195.229999999981</v>
          </cell>
        </row>
        <row r="39">
          <cell r="D39">
            <v>2595768.4900000002</v>
          </cell>
          <cell r="E39">
            <v>3001546.1769119608</v>
          </cell>
        </row>
        <row r="69">
          <cell r="D69">
            <v>3177252.9699999997</v>
          </cell>
          <cell r="E69">
            <v>3409667.0389296799</v>
          </cell>
        </row>
        <row r="74">
          <cell r="D74">
            <v>206201.87</v>
          </cell>
          <cell r="E74">
            <v>180044.43653779477</v>
          </cell>
        </row>
      </sheetData>
      <sheetData sheetId="4" refreshError="1"/>
      <sheetData sheetId="5" refreshError="1"/>
      <sheetData sheetId="6" refreshError="1"/>
      <sheetData sheetId="7">
        <row r="22">
          <cell r="C22">
            <v>123335804.79999985</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3">
          <cell r="B3">
            <v>1000100</v>
          </cell>
        </row>
      </sheetData>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ummary II"/>
      <sheetName val="P&amp;L"/>
      <sheetName val="BS-Org"/>
      <sheetName val="Revenue Analysis"/>
      <sheetName val="BS_I"/>
      <sheetName val="BS"/>
      <sheetName val="Debtor Aging"/>
      <sheetName val="TB"/>
      <sheetName val="CF"/>
      <sheetName val="BS for CF"/>
      <sheetName val="Debtor"/>
      <sheetName val="Debtor -8th Jun"/>
      <sheetName val="IC-Non Trade"/>
    </sheetNames>
    <sheetDataSet>
      <sheetData sheetId="0"/>
      <sheetData sheetId="1"/>
      <sheetData sheetId="2">
        <row r="22">
          <cell r="K22">
            <v>12940372.799999995</v>
          </cell>
          <cell r="L22">
            <v>14770000</v>
          </cell>
        </row>
        <row r="37">
          <cell r="K37">
            <v>8522577.9199999943</v>
          </cell>
          <cell r="L37">
            <v>10384903.333333334</v>
          </cell>
        </row>
        <row r="45">
          <cell r="K45">
            <v>66273</v>
          </cell>
        </row>
        <row r="73">
          <cell r="K73">
            <v>9797391</v>
          </cell>
          <cell r="L73">
            <v>10163517.656250002</v>
          </cell>
        </row>
        <row r="108">
          <cell r="K108">
            <v>1160750</v>
          </cell>
          <cell r="L108">
            <v>1878648.3536666511</v>
          </cell>
        </row>
        <row r="124">
          <cell r="K124">
            <v>2964397</v>
          </cell>
          <cell r="L124">
            <v>2906420</v>
          </cell>
        </row>
        <row r="134">
          <cell r="K134">
            <v>262192</v>
          </cell>
          <cell r="L134">
            <v>1760000</v>
          </cell>
        </row>
        <row r="142">
          <cell r="K142">
            <v>262745</v>
          </cell>
          <cell r="L142">
            <v>519510.3625902778</v>
          </cell>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 val="Action Points"/>
      <sheetName val="Income GSL"/>
      <sheetName val="Last month"/>
      <sheetName val="Income Aug 25"/>
      <sheetName val="Sheet10"/>
      <sheetName val="SSS july"/>
      <sheetName val="Sheet7"/>
      <sheetName val="Expenses "/>
      <sheetName val="Exp Var Analysis"/>
      <sheetName val="Sheet6"/>
      <sheetName val="Sheet5"/>
      <sheetName val="Sheet4"/>
      <sheetName val="SSS Apr"/>
      <sheetName val="Sheet8"/>
      <sheetName val="System P&amp;L"/>
      <sheetName val="Debtors Ageing"/>
      <sheetName val="Debtors"/>
      <sheetName val="Job Ageing"/>
      <sheetName val="GSL Debtors Ageing"/>
      <sheetName val="Tramp Debtors Ageing"/>
      <sheetName val="IOU &amp; Cash Advances "/>
      <sheetName val="SSS Aug25"/>
      <sheetName val="Tramp"/>
      <sheetName val="IOU Cash Advances"/>
      <sheetName val="Point no 2"/>
      <sheetName val="Point no 6"/>
      <sheetName val="P&amp;L 2024"/>
      <sheetName val="2025 Jan"/>
      <sheetName val="SSS"/>
      <sheetName val="Sheet1"/>
      <sheetName val="Sheet2"/>
      <sheetName val="SSS Income"/>
      <sheetName val="Salary"/>
      <sheetName val="Office Maintenance"/>
      <sheetName val="Security"/>
    </sheetNames>
    <sheetDataSet>
      <sheetData sheetId="0" refreshError="1"/>
      <sheetData sheetId="1" refreshError="1"/>
      <sheetData sheetId="2">
        <row r="13">
          <cell r="D13">
            <v>93964.74457000001</v>
          </cell>
          <cell r="E13">
            <v>104648.73611</v>
          </cell>
        </row>
        <row r="15">
          <cell r="D15">
            <v>22046.308080000003</v>
          </cell>
          <cell r="E15">
            <v>24512.761009999998</v>
          </cell>
        </row>
        <row r="16">
          <cell r="D16">
            <v>33561.186170000001</v>
          </cell>
          <cell r="E16">
            <v>35540.694220000005</v>
          </cell>
        </row>
        <row r="17">
          <cell r="D17">
            <v>3741.6447599999997</v>
          </cell>
          <cell r="E17">
            <v>3897.9087999999997</v>
          </cell>
        </row>
        <row r="18">
          <cell r="D18">
            <v>2618.5589699999996</v>
          </cell>
          <cell r="E18">
            <v>1964.8135799999998</v>
          </cell>
        </row>
        <row r="19">
          <cell r="D19">
            <v>2589.2840499999998</v>
          </cell>
          <cell r="E19">
            <v>2436.7587899999999</v>
          </cell>
        </row>
        <row r="24">
          <cell r="D24">
            <v>1885.3995500000001</v>
          </cell>
          <cell r="E24">
            <v>0</v>
          </cell>
        </row>
        <row r="30">
          <cell r="D30">
            <v>562.35165000000006</v>
          </cell>
          <cell r="E30">
            <v>287.36599999999999</v>
          </cell>
        </row>
        <row r="32">
          <cell r="D32">
            <v>362.38499999999999</v>
          </cell>
          <cell r="E32">
            <v>362.38600000000002</v>
          </cell>
        </row>
        <row r="36">
          <cell r="D36">
            <v>13334.608289999998</v>
          </cell>
          <cell r="E36">
            <v>14423.037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Overview"/>
      <sheetName val="Balance sheet"/>
      <sheetName val="BS Notes "/>
      <sheetName val="Stock"/>
      <sheetName val="Debtors"/>
      <sheetName val="CF Indirect"/>
      <sheetName val="Variances Analysis"/>
    </sheetNames>
    <sheetDataSet>
      <sheetData sheetId="0">
        <row r="5">
          <cell r="C5">
            <v>32197.43882000001</v>
          </cell>
          <cell r="D5">
            <v>42804.701010000004</v>
          </cell>
        </row>
        <row r="7">
          <cell r="C7">
            <v>32197.43882000001</v>
          </cell>
          <cell r="D7">
            <v>42804.701010000004</v>
          </cell>
        </row>
        <row r="10">
          <cell r="C10">
            <v>-17247.30863</v>
          </cell>
          <cell r="D10">
            <v>-19743.975340000001</v>
          </cell>
        </row>
        <row r="11">
          <cell r="C11">
            <v>-16909.032500000001</v>
          </cell>
          <cell r="D11">
            <v>-22356.621589999999</v>
          </cell>
        </row>
        <row r="12">
          <cell r="C12">
            <v>-2761.2678500000002</v>
          </cell>
          <cell r="D12">
            <v>-2942.6021699999997</v>
          </cell>
        </row>
        <row r="13">
          <cell r="C13">
            <v>-1066.48244</v>
          </cell>
          <cell r="D13">
            <v>-1160.3813500000001</v>
          </cell>
        </row>
        <row r="17">
          <cell r="C17">
            <v>-2604.6004400000002</v>
          </cell>
          <cell r="D17">
            <v>-3345.7768299999998</v>
          </cell>
        </row>
        <row r="19">
          <cell r="C19">
            <v>474.91559999999998</v>
          </cell>
          <cell r="D19">
            <v>120</v>
          </cell>
        </row>
        <row r="21">
          <cell r="C21">
            <v>-5600.6513500000001</v>
          </cell>
          <cell r="D21">
            <v>-5550.8842599999998</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eting Minutes"/>
      <sheetName val="Summary"/>
      <sheetName val="Summary -TUG"/>
      <sheetName val="Income Aug 24"/>
      <sheetName val="Op. Income -NOVEMBER'24"/>
      <sheetName val="Sheet4"/>
      <sheetName val="Sheet5"/>
      <sheetName val="Reconcilation"/>
      <sheetName val="REVALUATION-DEC'24"/>
      <sheetName val="Revaluation-Detail-mar'25"/>
      <sheetName val="Rec-Revaluation-mar'25"/>
      <sheetName val="Op. Income -AUG'25"/>
      <sheetName val="Expenses Detailed-AUG'25"/>
      <sheetName val="Analysis"/>
      <sheetName val="P&amp;L Working"/>
      <sheetName val="P&amp;L Working-AUG'24"/>
      <sheetName val="Crew Wage"/>
      <sheetName val="Yevin DOC - LKR"/>
      <sheetName val="Sheet6"/>
      <sheetName val="Realized "/>
      <sheetName val="reconcilation-revaluation"/>
      <sheetName val="Debtors"/>
      <sheetName val="YEVIN Lube Oil (2)"/>
      <sheetName val="REVALUATION"/>
      <sheetName val="Expenses Detailed-JAN'25"/>
      <sheetName val="Reconcilation (2)"/>
      <sheetName val="Expense Analysis"/>
      <sheetName val="SUM"/>
      <sheetName val="Sheet1"/>
      <sheetName val="YTD October Actual Vs Budget"/>
      <sheetName val="Idle Fuel "/>
      <sheetName val="Table "/>
      <sheetName val="Table (2)"/>
      <sheetName val="Table"/>
      <sheetName val="Occupancy"/>
      <sheetName val="YEVIN FUEL "/>
      <sheetName val="YEVIN Lube Oil"/>
      <sheetName val="YEVIN FUEL"/>
      <sheetName val="Realized"/>
      <sheetName val="FTE CHANGE"/>
      <sheetName val="Sheet2"/>
      <sheetName val="Job Aging"/>
      <sheetName val="Realised exchange"/>
      <sheetName val="Cost Saving"/>
      <sheetName val="Sheet3"/>
    </sheetNames>
    <sheetDataSet>
      <sheetData sheetId="0" refreshError="1"/>
      <sheetData sheetId="1" refreshError="1"/>
      <sheetData sheetId="2">
        <row r="13">
          <cell r="D13">
            <v>70919.313099999999</v>
          </cell>
          <cell r="E13">
            <v>78144</v>
          </cell>
        </row>
        <row r="15">
          <cell r="D15">
            <v>21551.308679999998</v>
          </cell>
          <cell r="E15">
            <v>27114.321939999998</v>
          </cell>
        </row>
        <row r="16">
          <cell r="D16">
            <v>23372.913050000003</v>
          </cell>
          <cell r="E16">
            <v>22436.283849999993</v>
          </cell>
        </row>
        <row r="17">
          <cell r="D17">
            <v>195.72196999999997</v>
          </cell>
          <cell r="E17">
            <v>269.03276999999997</v>
          </cell>
        </row>
        <row r="18">
          <cell r="D18">
            <v>126.31039999999999</v>
          </cell>
          <cell r="E18">
            <v>170</v>
          </cell>
        </row>
        <row r="19">
          <cell r="D19">
            <v>4884.7027099999996</v>
          </cell>
          <cell r="E19">
            <v>4254.8857199999993</v>
          </cell>
        </row>
        <row r="24">
          <cell r="D24">
            <v>459.36165</v>
          </cell>
          <cell r="E24">
            <v>0</v>
          </cell>
        </row>
        <row r="30">
          <cell r="D30">
            <v>17.803060000000002</v>
          </cell>
          <cell r="E30">
            <v>0</v>
          </cell>
        </row>
        <row r="32">
          <cell r="D32">
            <v>114.34907000000001</v>
          </cell>
          <cell r="E32">
            <v>277.16394000000003</v>
          </cell>
        </row>
        <row r="36">
          <cell r="D36">
            <v>659.75901999999996</v>
          </cell>
          <cell r="E36">
            <v>660.96567999999991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come - MSL"/>
      <sheetName val="Cost "/>
      <sheetName val="Sheet3"/>
    </sheetNames>
    <sheetDataSet>
      <sheetData sheetId="0">
        <row r="11">
          <cell r="C11">
            <v>84636.131999999998</v>
          </cell>
          <cell r="D11">
            <v>88756.785999999993</v>
          </cell>
        </row>
        <row r="13">
          <cell r="C13">
            <v>11316.424000000001</v>
          </cell>
          <cell r="D13">
            <v>11916.504000000001</v>
          </cell>
        </row>
        <row r="14">
          <cell r="C14">
            <v>7265.8230000000003</v>
          </cell>
          <cell r="D14">
            <v>8076.5810000000001</v>
          </cell>
        </row>
        <row r="15">
          <cell r="C15">
            <v>1603.424</v>
          </cell>
          <cell r="D15">
            <v>2102.335</v>
          </cell>
        </row>
        <row r="16">
          <cell r="C16">
            <v>926.44600000000003</v>
          </cell>
          <cell r="D16">
            <v>1223.06</v>
          </cell>
        </row>
        <row r="17">
          <cell r="C17">
            <v>876.85799999999995</v>
          </cell>
          <cell r="D17">
            <v>1550.393</v>
          </cell>
        </row>
        <row r="22">
          <cell r="C22">
            <v>-1147.03</v>
          </cell>
          <cell r="D22">
            <v>0</v>
          </cell>
        </row>
        <row r="28">
          <cell r="C28">
            <v>0</v>
          </cell>
          <cell r="D28">
            <v>0</v>
          </cell>
        </row>
        <row r="30">
          <cell r="C30">
            <v>312.149</v>
          </cell>
          <cell r="D30">
            <v>443.78399999999999</v>
          </cell>
        </row>
        <row r="34">
          <cell r="C34">
            <v>4134.9849999999997</v>
          </cell>
          <cell r="D34">
            <v>4095.998</v>
          </cell>
        </row>
      </sheetData>
      <sheetData sheetId="1" refreshError="1"/>
      <sheetData sheetId="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ny Overview"/>
      <sheetName val="Balance sheet"/>
      <sheetName val="BS Notes "/>
      <sheetName val="Stock"/>
      <sheetName val="Debtors"/>
      <sheetName val="CF Indirect"/>
      <sheetName val="Variances Analysis"/>
    </sheetNames>
    <sheetDataSet>
      <sheetData sheetId="0">
        <row r="8">
          <cell r="C8">
            <v>35080.452559999998</v>
          </cell>
          <cell r="D8">
            <v>50886.519</v>
          </cell>
        </row>
        <row r="11">
          <cell r="C11">
            <v>-20932.035150000003</v>
          </cell>
          <cell r="D11">
            <v>-22792.669369918884</v>
          </cell>
        </row>
        <row r="12">
          <cell r="C12">
            <v>-12410.924730000001</v>
          </cell>
          <cell r="D12">
            <v>-11234.4886062594</v>
          </cell>
        </row>
        <row r="13">
          <cell r="C13">
            <v>-1638.30468</v>
          </cell>
          <cell r="D13">
            <v>-1741.2267729499999</v>
          </cell>
        </row>
        <row r="14">
          <cell r="C14">
            <v>-888.85329999999999</v>
          </cell>
          <cell r="D14">
            <v>-1996.203388180593</v>
          </cell>
        </row>
        <row r="18">
          <cell r="C18">
            <v>-997.72255000000007</v>
          </cell>
          <cell r="D18">
            <v>-1462.5936322222224</v>
          </cell>
        </row>
        <row r="20">
          <cell r="C20">
            <v>273.33999999999997</v>
          </cell>
          <cell r="D20">
            <v>228.75</v>
          </cell>
        </row>
        <row r="23">
          <cell r="C23">
            <v>-801.01301999999998</v>
          </cell>
          <cell r="D23">
            <v>-910.99683540863407</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aph-PLATTS"/>
      <sheetName val="Graph-Volume"/>
      <sheetName val="Review- Summery (2)"/>
      <sheetName val="Review- Summery"/>
      <sheetName val="Review N (2)"/>
      <sheetName val="Review N (3)"/>
      <sheetName val="Review N"/>
      <sheetName val="Group Profitability State."/>
      <sheetName val="Presentation Slides"/>
      <sheetName val="IOE-Aug 25"/>
      <sheetName val="MCM"/>
      <sheetName val="OLBS"/>
      <sheetName val="CBSL."/>
      <sheetName val="GP Report - July"/>
      <sheetName val="MAYA - Aug 25"/>
      <sheetName val="LSP"/>
      <sheetName val="Vessel Expences"/>
      <sheetName val="Sector Summery New"/>
      <sheetName val="Banking Facility."/>
      <sheetName val="Charter Hire"/>
      <sheetName val="GP Report May 25"/>
      <sheetName val="Purchase History"/>
      <sheetName val="Vessel Utilization"/>
      <sheetName val="Balance Sheet IOE -Aug"/>
      <sheetName val="IOE Creditors June"/>
      <sheetName val="Trend"/>
      <sheetName val="IOE Sales"/>
      <sheetName val="MCM BS"/>
      <sheetName val="Banking Facility"/>
      <sheetName val="Debtors June MCM"/>
      <sheetName val="MCM Creditors"/>
      <sheetName val="Debtor Aging -MCM"/>
      <sheetName val="MCM BS JULY FINAL"/>
      <sheetName val="Creditors -IOE"/>
      <sheetName val="Debtors - IOE Aug"/>
      <sheetName val="Analytical Review  "/>
      <sheetName val="Other Cost Working"/>
      <sheetName val="GP Report April 25"/>
      <sheetName val="IOE IOE"/>
      <sheetName val="Cash Flow Statement"/>
      <sheetName val="Sector Summery"/>
      <sheetName val="BEP"/>
      <sheetName val="Consol Summery -Dec 24"/>
      <sheetName val="IOE - Debtors"/>
      <sheetName val="Creditors- IOE"/>
      <sheetName val="IOE Sales June"/>
      <sheetName val="GP Summery FEB 25"/>
      <sheetName val="PLATs Draph (2)"/>
      <sheetName val="GP Breakup"/>
      <sheetName val="Non-ops"/>
      <sheetName val="cf-qb"/>
      <sheetName val="Non ops-Interest"/>
      <sheetName val="MSC Operation"/>
      <sheetName val="Exchange Impact"/>
    </sheetNames>
    <sheetDataSet>
      <sheetData sheetId="0" refreshError="1"/>
      <sheetData sheetId="1" refreshError="1"/>
      <sheetData sheetId="2" refreshError="1"/>
      <sheetData sheetId="3" refreshError="1"/>
      <sheetData sheetId="4" refreshError="1"/>
      <sheetData sheetId="5" refreshError="1"/>
      <sheetData sheetId="6">
        <row r="22">
          <cell r="D22">
            <v>3441987656.71</v>
          </cell>
        </row>
        <row r="24">
          <cell r="D24">
            <v>94273945.262739122</v>
          </cell>
          <cell r="E24">
            <v>123257868.55365944</v>
          </cell>
        </row>
        <row r="25">
          <cell r="D25">
            <v>27616071</v>
          </cell>
          <cell r="E25">
            <v>27853221.205247395</v>
          </cell>
        </row>
        <row r="26">
          <cell r="D26">
            <v>-7504364.8861129954</v>
          </cell>
          <cell r="E26">
            <v>4574579.2293154038</v>
          </cell>
        </row>
        <row r="27">
          <cell r="D27">
            <v>17543676.57</v>
          </cell>
          <cell r="E27">
            <v>0</v>
          </cell>
        </row>
        <row r="32">
          <cell r="D32">
            <v>21354547.040000003</v>
          </cell>
        </row>
      </sheetData>
      <sheetData sheetId="7">
        <row r="33">
          <cell r="V33">
            <v>69793964.120000005</v>
          </cell>
          <cell r="W33">
            <v>61214514.159936145</v>
          </cell>
        </row>
        <row r="37">
          <cell r="V37">
            <v>22678700.300000001</v>
          </cell>
          <cell r="W37">
            <v>18999266.190513335</v>
          </cell>
        </row>
        <row r="38">
          <cell r="V38">
            <v>9779471.2137620002</v>
          </cell>
          <cell r="W38">
            <v>10400991.670484779</v>
          </cell>
        </row>
        <row r="39">
          <cell r="V39">
            <v>263643.09000000003</v>
          </cell>
          <cell r="W39">
            <v>1743951.8906400001</v>
          </cell>
        </row>
        <row r="40">
          <cell r="V40">
            <v>1068427.7</v>
          </cell>
          <cell r="W40">
            <v>1328219.8808299999</v>
          </cell>
        </row>
        <row r="44">
          <cell r="V44">
            <v>31149330.655567002</v>
          </cell>
          <cell r="W44">
            <v>40056612.696790643</v>
          </cell>
        </row>
        <row r="45">
          <cell r="V45">
            <v>1377648.34</v>
          </cell>
          <cell r="W45">
            <v>1468656.89472</v>
          </cell>
        </row>
      </sheetData>
      <sheetData sheetId="8" refreshError="1"/>
      <sheetData sheetId="9">
        <row r="81">
          <cell r="H81">
            <v>801282.05</v>
          </cell>
          <cell r="I81">
            <v>801282.05</v>
          </cell>
        </row>
        <row r="82">
          <cell r="H82">
            <v>18584.02</v>
          </cell>
          <cell r="I82">
            <v>12420.7</v>
          </cell>
        </row>
        <row r="83">
          <cell r="H83">
            <v>3440</v>
          </cell>
        </row>
      </sheetData>
      <sheetData sheetId="10" refreshError="1"/>
      <sheetData sheetId="11">
        <row r="55">
          <cell r="B55">
            <v>2320681</v>
          </cell>
          <cell r="C55">
            <v>2370705.66</v>
          </cell>
        </row>
      </sheetData>
      <sheetData sheetId="12">
        <row r="59">
          <cell r="B59">
            <v>1458322</v>
          </cell>
          <cell r="C59">
            <v>1458322</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
      <sheetName val="1.Financial Higlights"/>
      <sheetName val="REVENUE DETAILS"/>
      <sheetName val="2.Rev Statement-combined"/>
      <sheetName val="3.TOPAZ"/>
      <sheetName val="4.TOURMALINE"/>
      <sheetName val="5.Balance sheet"/>
      <sheetName val="6.CF"/>
      <sheetName val="Chart1"/>
      <sheetName val="11.Note to FS"/>
      <sheetName val="Inventory"/>
      <sheetName val="BS-Sum"/>
      <sheetName val="7.Debtor's age"/>
      <sheetName val="8.Creditor's age"/>
      <sheetName val="Banquet Functions"/>
      <sheetName val="Suite Aminites"/>
      <sheetName val="Detail p&amp; L"/>
      <sheetName val="COM FOOD"/>
      <sheetName val="A'la carte sales"/>
      <sheetName val="COM BEV"/>
      <sheetName val="Other Accruals"/>
      <sheetName val="shared services"/>
      <sheetName val="11.Inventory "/>
      <sheetName val="9.PERIOD CLOSURE CHECK LIST"/>
      <sheetName val="Working Capital"/>
      <sheetName val="Sheet1"/>
      <sheetName val="AVERAGE FUNDS"/>
      <sheetName val="Cash balance"/>
      <sheetName val="PAYMENTS"/>
      <sheetName val="Forcast PL"/>
      <sheetName val="Per Job Chg"/>
      <sheetName val="Cash forcast"/>
    </sheetNames>
    <sheetDataSet>
      <sheetData sheetId="0" refreshError="1"/>
      <sheetData sheetId="1" refreshError="1">
        <row r="10">
          <cell r="V10">
            <v>298.43</v>
          </cell>
        </row>
        <row r="19">
          <cell r="C19">
            <v>12567745.549999999</v>
          </cell>
          <cell r="D19">
            <v>12254687</v>
          </cell>
        </row>
        <row r="20">
          <cell r="C20">
            <v>2913359.1</v>
          </cell>
          <cell r="D20">
            <v>2353738</v>
          </cell>
        </row>
        <row r="21">
          <cell r="C21">
            <v>4998779.2700000005</v>
          </cell>
          <cell r="D21">
            <v>5935972</v>
          </cell>
        </row>
        <row r="22">
          <cell r="C22">
            <v>3456399.83</v>
          </cell>
          <cell r="D22">
            <v>3467063</v>
          </cell>
        </row>
        <row r="23">
          <cell r="C23">
            <v>328027.42</v>
          </cell>
          <cell r="D23">
            <v>577431.99</v>
          </cell>
        </row>
        <row r="24">
          <cell r="C24">
            <v>1113101.27</v>
          </cell>
          <cell r="D24">
            <v>1400000</v>
          </cell>
        </row>
      </sheetData>
      <sheetData sheetId="2" refreshError="1"/>
      <sheetData sheetId="3" refreshError="1">
        <row r="15">
          <cell r="C15">
            <v>49877039.329999998</v>
          </cell>
          <cell r="D15">
            <v>43131695</v>
          </cell>
          <cell r="CW15">
            <v>38584528.119999997</v>
          </cell>
          <cell r="CX15">
            <v>30995300</v>
          </cell>
        </row>
        <row r="28">
          <cell r="C28">
            <v>827264.02000000083</v>
          </cell>
          <cell r="D28">
            <v>1273270.0009999999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th"/>
      <sheetName val="YTD"/>
    </sheetNames>
    <sheetDataSet>
      <sheetData sheetId="0">
        <row r="5">
          <cell r="H5">
            <v>11977409</v>
          </cell>
          <cell r="I5">
            <v>13691900</v>
          </cell>
          <cell r="L5">
            <v>13570321</v>
          </cell>
          <cell r="M5">
            <v>14423495</v>
          </cell>
          <cell r="V5">
            <v>2517253</v>
          </cell>
          <cell r="W5">
            <v>2832209</v>
          </cell>
          <cell r="Z5">
            <v>5824681</v>
          </cell>
          <cell r="AA5">
            <v>5356428</v>
          </cell>
          <cell r="AL5">
            <v>132729</v>
          </cell>
          <cell r="AM5">
            <v>171293</v>
          </cell>
          <cell r="AT5">
            <v>0</v>
          </cell>
          <cell r="AU5">
            <v>0</v>
          </cell>
          <cell r="AX5">
            <v>0</v>
          </cell>
          <cell r="AY5">
            <v>0</v>
          </cell>
          <cell r="BH5">
            <v>4465723</v>
          </cell>
          <cell r="BI5">
            <v>4287910</v>
          </cell>
          <cell r="BL5">
            <v>0</v>
          </cell>
          <cell r="BM5">
            <v>0</v>
          </cell>
        </row>
        <row r="6">
          <cell r="H6">
            <v>1610897</v>
          </cell>
          <cell r="I6">
            <v>1610897</v>
          </cell>
          <cell r="L6">
            <v>1629038</v>
          </cell>
          <cell r="M6">
            <v>1622385</v>
          </cell>
          <cell r="V6">
            <v>277742</v>
          </cell>
          <cell r="W6">
            <v>246867</v>
          </cell>
          <cell r="Z6">
            <v>1149486</v>
          </cell>
          <cell r="AA6">
            <v>1271226</v>
          </cell>
          <cell r="AL6">
            <v>15733</v>
          </cell>
          <cell r="AM6">
            <v>24312</v>
          </cell>
          <cell r="AT6">
            <v>0</v>
          </cell>
          <cell r="AU6">
            <v>0</v>
          </cell>
          <cell r="AX6">
            <v>0</v>
          </cell>
          <cell r="AY6">
            <v>0</v>
          </cell>
          <cell r="BL6">
            <v>0</v>
          </cell>
          <cell r="BM6">
            <v>0</v>
          </cell>
        </row>
        <row r="7">
          <cell r="H7">
            <v>2474760</v>
          </cell>
          <cell r="I7">
            <v>2604760</v>
          </cell>
          <cell r="L7">
            <v>2474760</v>
          </cell>
          <cell r="M7">
            <v>2604760</v>
          </cell>
          <cell r="Z7">
            <v>660700</v>
          </cell>
          <cell r="AA7">
            <v>736194</v>
          </cell>
          <cell r="AT7">
            <v>0</v>
          </cell>
          <cell r="AU7">
            <v>0</v>
          </cell>
          <cell r="AX7">
            <v>0</v>
          </cell>
          <cell r="AY7">
            <v>0</v>
          </cell>
          <cell r="BL7">
            <v>0</v>
          </cell>
          <cell r="BM7">
            <v>0</v>
          </cell>
        </row>
        <row r="8">
          <cell r="H8">
            <v>872236</v>
          </cell>
          <cell r="I8">
            <v>890126</v>
          </cell>
          <cell r="L8">
            <v>872236</v>
          </cell>
          <cell r="M8">
            <v>890126</v>
          </cell>
          <cell r="S8">
            <v>64775</v>
          </cell>
          <cell r="Z8">
            <v>905216.5</v>
          </cell>
          <cell r="AA8">
            <v>668250</v>
          </cell>
          <cell r="AL8">
            <v>70852.72</v>
          </cell>
          <cell r="AT8">
            <v>0</v>
          </cell>
          <cell r="AU8">
            <v>0</v>
          </cell>
          <cell r="AX8">
            <v>0</v>
          </cell>
          <cell r="AY8">
            <v>0</v>
          </cell>
          <cell r="BL8">
            <v>0</v>
          </cell>
          <cell r="BM8">
            <v>0</v>
          </cell>
        </row>
        <row r="9">
          <cell r="H9">
            <v>1800000</v>
          </cell>
          <cell r="I9">
            <v>1800000</v>
          </cell>
          <cell r="L9">
            <v>1800000</v>
          </cell>
          <cell r="M9">
            <v>1800000</v>
          </cell>
          <cell r="Z9">
            <v>369311</v>
          </cell>
          <cell r="AA9">
            <v>390335</v>
          </cell>
          <cell r="AL9">
            <v>993789</v>
          </cell>
          <cell r="AM9">
            <v>961731</v>
          </cell>
          <cell r="AT9">
            <v>0</v>
          </cell>
          <cell r="AU9">
            <v>0</v>
          </cell>
          <cell r="AX9">
            <v>0</v>
          </cell>
          <cell r="AY9">
            <v>0</v>
          </cell>
          <cell r="BL9">
            <v>0</v>
          </cell>
          <cell r="BM9">
            <v>0</v>
          </cell>
        </row>
        <row r="10">
          <cell r="H10">
            <v>3390000</v>
          </cell>
          <cell r="I10">
            <v>3390000</v>
          </cell>
          <cell r="L10">
            <v>3390000</v>
          </cell>
          <cell r="M10">
            <v>3390000</v>
          </cell>
          <cell r="Z10">
            <v>2062194</v>
          </cell>
          <cell r="AA10">
            <v>2062178</v>
          </cell>
          <cell r="AL10">
            <v>224626</v>
          </cell>
          <cell r="AM10">
            <v>224626</v>
          </cell>
          <cell r="AT10">
            <v>0</v>
          </cell>
          <cell r="AU10">
            <v>0</v>
          </cell>
          <cell r="AX10">
            <v>0</v>
          </cell>
          <cell r="AY10">
            <v>0</v>
          </cell>
          <cell r="BL10">
            <v>0</v>
          </cell>
          <cell r="BM10">
            <v>0</v>
          </cell>
        </row>
        <row r="11">
          <cell r="H11">
            <v>353141</v>
          </cell>
          <cell r="I11">
            <v>440290.63199999998</v>
          </cell>
          <cell r="L11">
            <v>353141</v>
          </cell>
          <cell r="M11">
            <v>440290.63199999998</v>
          </cell>
          <cell r="R11">
            <v>3314</v>
          </cell>
          <cell r="Z11">
            <v>21106</v>
          </cell>
          <cell r="AA11">
            <v>21435.266149999999</v>
          </cell>
          <cell r="AL11">
            <v>61907</v>
          </cell>
          <cell r="AM11">
            <v>73990.333333333299</v>
          </cell>
          <cell r="AT11">
            <v>0</v>
          </cell>
          <cell r="AU11">
            <v>0</v>
          </cell>
          <cell r="AX11">
            <v>0</v>
          </cell>
          <cell r="AY11">
            <v>0</v>
          </cell>
          <cell r="BI11">
            <v>0</v>
          </cell>
          <cell r="BL11">
            <v>0</v>
          </cell>
          <cell r="BM11">
            <v>0</v>
          </cell>
        </row>
        <row r="12">
          <cell r="H12">
            <v>12020893.620000001</v>
          </cell>
          <cell r="I12">
            <v>12338073.669312369</v>
          </cell>
          <cell r="L12">
            <v>12020893.620000001</v>
          </cell>
          <cell r="M12">
            <v>12338073.669312369</v>
          </cell>
          <cell r="R12">
            <v>54599.82</v>
          </cell>
          <cell r="V12">
            <v>2986905.37</v>
          </cell>
          <cell r="W12">
            <v>3060492.5465666698</v>
          </cell>
          <cell r="Z12">
            <v>-6627672.7400000021</v>
          </cell>
          <cell r="AA12">
            <v>4617978.1025050031</v>
          </cell>
          <cell r="AD12">
            <v>0</v>
          </cell>
          <cell r="AE12">
            <v>3500</v>
          </cell>
          <cell r="AL12">
            <v>506072.33</v>
          </cell>
          <cell r="AM12">
            <v>572019.59111111099</v>
          </cell>
          <cell r="AT12">
            <v>0</v>
          </cell>
          <cell r="AU12">
            <v>0</v>
          </cell>
          <cell r="AX12">
            <v>0</v>
          </cell>
          <cell r="AY12">
            <v>0</v>
          </cell>
          <cell r="BH12">
            <v>0</v>
          </cell>
          <cell r="BI12">
            <v>0</v>
          </cell>
          <cell r="BL12">
            <v>0</v>
          </cell>
          <cell r="BM12">
            <v>0</v>
          </cell>
        </row>
      </sheetData>
      <sheetData sheetId="1">
        <row r="5">
          <cell r="H5">
            <v>63248619</v>
          </cell>
        </row>
      </sheetData>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
      <sheetName val="Sheet3"/>
      <sheetName val="PTD Variance"/>
      <sheetName val="Cash flow Working"/>
      <sheetName val="PTD IS- Department (2)"/>
      <sheetName val="Breakup "/>
      <sheetName val="PL Summery New (2)"/>
      <sheetName val="Mgt Summery"/>
      <sheetName val="Summary June 25"/>
      <sheetName val="PL Summery New"/>
      <sheetName val="Divisional Summery"/>
      <sheetName val="PTD IS- Department"/>
      <sheetName val="PTD"/>
      <sheetName val="Variance Analysis PTD"/>
      <sheetName val="YTD IS- Department (2)"/>
      <sheetName val="YTD"/>
      <sheetName val="IS-Budget enter sheet"/>
      <sheetName val="Adjustments Sheet"/>
      <sheetName val="Balance Sheet"/>
      <sheetName val="Cash Flow Indirect"/>
      <sheetName val="Balance Sheet Details"/>
      <sheetName val="TB"/>
      <sheetName val="BS Summaries"/>
      <sheetName val="Unapplied Account"/>
      <sheetName val="Debtors List"/>
      <sheetName val="Fuel Summery"/>
      <sheetName val="Sheet2"/>
      <sheetName val="Debtor List"/>
      <sheetName val="YTD IS- Department"/>
      <sheetName val="Debtor St"/>
      <sheetName val="Adjustments"/>
      <sheetName val="PL Summery Old"/>
      <sheetName val="Income Statement - Summary"/>
      <sheetName val="Variance YTD"/>
      <sheetName val="Cash Flow"/>
      <sheetName val="pp"/>
      <sheetName val="Dept break up"/>
      <sheetName val="Variance Summery"/>
      <sheetName val="Computer Maint"/>
      <sheetName val="Debtor Sheet"/>
      <sheetName val="Period Closure"/>
      <sheetName val="Creditor"/>
      <sheetName val="Tax Compliance Report"/>
      <sheetName val="Tax Outstanding"/>
      <sheetName val="Bank Balance Report"/>
      <sheetName val="Debtor"/>
      <sheetName val="Balance Sheet Schedule"/>
      <sheetName val="Balance Sheet Detail"/>
      <sheetName val="Debtors 9th Feb"/>
      <sheetName val="Analysis"/>
      <sheetName val="Debtor Breakup"/>
      <sheetName val="Debtors"/>
      <sheetName val="BD,CC"/>
      <sheetName val="CF"/>
      <sheetName val="LICENCES"/>
      <sheetName val="Sheet4"/>
      <sheetName val="Break ups"/>
      <sheetName val="Highlights"/>
      <sheetName val="PERIOD CLOSURE CHECK LIST"/>
      <sheetName val="Sheet1"/>
      <sheetName val="Current month adjustments"/>
      <sheetName val="Balance Sheet Summary  "/>
      <sheetName val="KPI sum"/>
      <sheetName val="Cum"/>
      <sheetName val="May'20"/>
      <sheetName val="PTD Vs Act"/>
      <sheetName val="Company Summary"/>
      <sheetName val="Department Summary"/>
      <sheetName val="Balance Sheet Summary Enter"/>
      <sheetName val="Balance Sheet Summary"/>
      <sheetName val="Balance Sheet-Detailed"/>
      <sheetName val="PPE - FF"/>
      <sheetName val="PPE - CE"/>
      <sheetName val="Insurance Recoveries"/>
      <sheetName val="Other Staff Recoveries"/>
      <sheetName val="MHL Creditor Outstanding Statem"/>
      <sheetName val="PC"/>
      <sheetName val="Petty Cash Rec"/>
      <sheetName val="Adv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9">
          <cell r="D9">
            <v>76405395.095043495</v>
          </cell>
        </row>
        <row r="11">
          <cell r="C11">
            <v>78552914.670000002</v>
          </cell>
          <cell r="D11">
            <v>76405395.095043495</v>
          </cell>
        </row>
        <row r="21">
          <cell r="C21">
            <v>1444670.69</v>
          </cell>
          <cell r="D21">
            <v>791666.66666666663</v>
          </cell>
        </row>
        <row r="26">
          <cell r="C26">
            <v>63524372.079999998</v>
          </cell>
          <cell r="D26">
            <v>63794578.863968275</v>
          </cell>
        </row>
        <row r="27">
          <cell r="C27">
            <v>7563313.1500000004</v>
          </cell>
          <cell r="D27">
            <v>6747909.2729819873</v>
          </cell>
        </row>
        <row r="28">
          <cell r="C28">
            <v>3579964.9000000004</v>
          </cell>
          <cell r="D28">
            <v>3540925.0314264647</v>
          </cell>
        </row>
        <row r="29">
          <cell r="C29">
            <v>1807052</v>
          </cell>
          <cell r="D29">
            <v>1508327.9820833334</v>
          </cell>
        </row>
        <row r="30">
          <cell r="C30">
            <v>444177.67</v>
          </cell>
          <cell r="D30">
            <v>347586.74156791077</v>
          </cell>
        </row>
        <row r="31">
          <cell r="C31">
            <v>1648218.123287671</v>
          </cell>
          <cell r="D31">
            <v>1353600.6257638889</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Summery V2"/>
      <sheetName val="Financial Highlights"/>
      <sheetName val="Summery"/>
      <sheetName val="P&amp;L Division wise"/>
      <sheetName val="Non KPI Exp"/>
      <sheetName val="MonthlyPL"/>
      <sheetName val="P&amp;L Detail"/>
      <sheetName val="Presentation"/>
      <sheetName val="P&amp;L"/>
      <sheetName val="BUDGET V2"/>
      <sheetName val="Budget 2025"/>
      <sheetName val="Sheet5"/>
      <sheetName val="TB NAV"/>
      <sheetName val="BUDGET 2024"/>
      <sheetName val="PBT Report"/>
      <sheetName val="Balance sheet"/>
      <sheetName val="BS Notes "/>
      <sheetName val="Grouping"/>
      <sheetName val="Supporting Schedule"/>
      <sheetName val="TB W1"/>
      <sheetName val="CF Direct"/>
      <sheetName val="CF Indirect"/>
      <sheetName val="Graph &amp; Chart"/>
      <sheetName val="Sales Analysis"/>
      <sheetName val="Vehicle Repair"/>
      <sheetName val="Debtors A"/>
      <sheetName val="Creditor A"/>
      <sheetName val="Creditor"/>
      <sheetName val="Stock A"/>
      <sheetName val="Bank Balances"/>
      <sheetName val="Bank Facility-Details"/>
      <sheetName val="Tax Outstanding"/>
    </sheetNames>
    <sheetDataSet>
      <sheetData sheetId="0"/>
      <sheetData sheetId="1"/>
      <sheetData sheetId="2"/>
      <sheetData sheetId="3"/>
      <sheetData sheetId="4">
        <row r="12">
          <cell r="CY12">
            <v>292807369.28999996</v>
          </cell>
          <cell r="CZ12">
            <v>207063995.35091317</v>
          </cell>
        </row>
        <row r="16">
          <cell r="CY16">
            <v>90887781.569999963</v>
          </cell>
          <cell r="CZ16">
            <v>60386849.582202226</v>
          </cell>
        </row>
        <row r="22">
          <cell r="CY22">
            <v>-409348.47470007499</v>
          </cell>
          <cell r="CZ22">
            <v>0</v>
          </cell>
        </row>
        <row r="42">
          <cell r="CY42">
            <v>12396344.534358973</v>
          </cell>
          <cell r="CZ42">
            <v>13014111.63000093</v>
          </cell>
        </row>
        <row r="59">
          <cell r="CY59">
            <v>34604</v>
          </cell>
          <cell r="CZ59">
            <v>35254.666666666664</v>
          </cell>
        </row>
        <row r="60">
          <cell r="CY60">
            <v>125785</v>
          </cell>
          <cell r="CZ60">
            <v>115541.66666666667</v>
          </cell>
        </row>
        <row r="61">
          <cell r="CY61">
            <v>234313</v>
          </cell>
          <cell r="CZ61">
            <v>0</v>
          </cell>
        </row>
        <row r="62">
          <cell r="CY62">
            <v>127660</v>
          </cell>
          <cell r="CZ62">
            <v>145082.94749999998</v>
          </cell>
        </row>
        <row r="66">
          <cell r="CY66">
            <v>8348552.709999999</v>
          </cell>
          <cell r="CZ66">
            <v>8346820.3179540429</v>
          </cell>
        </row>
        <row r="77">
          <cell r="CY77">
            <v>2821697.71</v>
          </cell>
          <cell r="CZ77">
            <v>2711724.7231770586</v>
          </cell>
        </row>
        <row r="85">
          <cell r="CY85">
            <v>2359409.9900000002</v>
          </cell>
          <cell r="CZ85">
            <v>1564094.5766111114</v>
          </cell>
        </row>
        <row r="92">
          <cell r="CY92">
            <v>12938746.530000001</v>
          </cell>
          <cell r="CZ92">
            <v>2755507.0200694446</v>
          </cell>
        </row>
        <row r="100">
          <cell r="CY100">
            <v>11059583.858248029</v>
          </cell>
          <cell r="CZ100">
            <v>8521677.9256837685</v>
          </cell>
        </row>
        <row r="114">
          <cell r="CY114">
            <v>234122.48</v>
          </cell>
          <cell r="CZ114">
            <v>0</v>
          </cell>
        </row>
        <row r="119">
          <cell r="CY119">
            <v>-15516379</v>
          </cell>
          <cell r="CZ119">
            <v>0</v>
          </cell>
        </row>
        <row r="121">
          <cell r="CY121">
            <v>-3550559</v>
          </cell>
          <cell r="CZ121">
            <v>0</v>
          </cell>
        </row>
      </sheetData>
      <sheetData sheetId="5">
        <row r="46">
          <cell r="J46">
            <v>-11337469.94175197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Summery V2"/>
      <sheetName val="Financial Highlights"/>
      <sheetName val="Summery"/>
      <sheetName val="Sales Analysis"/>
      <sheetName val="P&amp;L Division wise"/>
      <sheetName val="PBT Report"/>
      <sheetName val="Non KPI Exp"/>
      <sheetName val="MonthlyPL"/>
      <sheetName val="P&amp;L Detail"/>
      <sheetName val="Presentation"/>
      <sheetName val="BUDGET V2"/>
      <sheetName val="Budget 2025"/>
      <sheetName val="P&amp;L"/>
      <sheetName val="Sheet5"/>
      <sheetName val="TB NAV"/>
      <sheetName val="BUDGET 2024"/>
      <sheetName val="Balance sheet"/>
      <sheetName val="BS Notes "/>
      <sheetName val="Grouping"/>
      <sheetName val="Supporting Schedule"/>
      <sheetName val="TB W1"/>
      <sheetName val="CF Direct"/>
      <sheetName val="Graph &amp; Chart"/>
      <sheetName val="CF Indirect"/>
      <sheetName val="Debtors A"/>
      <sheetName val="Creditor A"/>
      <sheetName val="Creditor"/>
      <sheetName val="Stock A"/>
      <sheetName val="Vehicle Repair"/>
      <sheetName val="Bank Balances"/>
      <sheetName val="Bank Facility-Details"/>
      <sheetName val="Tax Outstanding"/>
    </sheetNames>
    <sheetDataSet>
      <sheetData sheetId="0" refreshError="1"/>
      <sheetData sheetId="1" refreshError="1"/>
      <sheetData sheetId="2">
        <row r="9">
          <cell r="D9">
            <v>236063736.53</v>
          </cell>
        </row>
      </sheetData>
      <sheetData sheetId="3" refreshError="1"/>
      <sheetData sheetId="4" refreshError="1"/>
      <sheetData sheetId="5">
        <row r="12">
          <cell r="CG12">
            <v>1321849532.0899999</v>
          </cell>
        </row>
        <row r="109">
          <cell r="CD109">
            <v>0</v>
          </cell>
        </row>
      </sheetData>
      <sheetData sheetId="6" refreshError="1"/>
      <sheetData sheetId="7" refreshError="1"/>
      <sheetData sheetId="8" refreshError="1"/>
      <sheetData sheetId="9">
        <row r="40">
          <cell r="O40">
            <v>67250726.367435902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CHANGE CLEARING"/>
      <sheetName val="Cover Page"/>
      <sheetName val="Summary"/>
      <sheetName val="Review Actual Vs Budget"/>
      <sheetName val="PL Actual Vs Budget"/>
      <sheetName val="Expenses Variance "/>
      <sheetName val="P&amp;L Breakup   "/>
      <sheetName val="PL-Detailed"/>
      <sheetName val="Balance Sheet"/>
      <sheetName val="Notes"/>
      <sheetName val="Cash Flow   "/>
      <sheetName val="Product Mix "/>
      <sheetName val="Top 20 customers "/>
      <sheetName val="Debtor Summary"/>
      <sheetName val="Debtor Age "/>
      <sheetName val="Stock summary"/>
      <sheetName val="Stock Age  "/>
      <sheetName val="Creditor age  "/>
      <sheetName val="Debtors"/>
      <sheetName val="Charts"/>
      <sheetName val="Tax compliance  "/>
      <sheetName val="Period Closer"/>
      <sheetName val="MV Maintenance"/>
      <sheetName val="Loan balances"/>
      <sheetName val="Bank balances"/>
      <sheetName val="TB"/>
      <sheetName val="JE -Note 04"/>
      <sheetName val="system TB "/>
    </sheetNames>
    <sheetDataSet>
      <sheetData sheetId="0" refreshError="1"/>
      <sheetData sheetId="1" refreshError="1"/>
      <sheetData sheetId="2" refreshError="1"/>
      <sheetData sheetId="3" refreshError="1"/>
      <sheetData sheetId="4">
        <row r="15">
          <cell r="C15">
            <v>415020420.50999999</v>
          </cell>
          <cell r="D15">
            <v>484391137.56692207</v>
          </cell>
        </row>
        <row r="18">
          <cell r="C18">
            <v>2050200.33</v>
          </cell>
        </row>
        <row r="19">
          <cell r="C19">
            <v>-301056.78000000003</v>
          </cell>
        </row>
        <row r="22">
          <cell r="C22">
            <v>124356422.19</v>
          </cell>
          <cell r="D22">
            <v>149940002.88338053</v>
          </cell>
        </row>
        <row r="25">
          <cell r="C25">
            <v>387670.72</v>
          </cell>
        </row>
        <row r="26">
          <cell r="C26">
            <v>649701.39</v>
          </cell>
        </row>
        <row r="28">
          <cell r="C28">
            <v>27226778.699999996</v>
          </cell>
          <cell r="D28">
            <v>29777577.997344051</v>
          </cell>
        </row>
        <row r="29">
          <cell r="C29">
            <v>13415828.959999997</v>
          </cell>
          <cell r="D29">
            <v>13509110.996496895</v>
          </cell>
        </row>
        <row r="30">
          <cell r="C30">
            <v>4691569.43</v>
          </cell>
          <cell r="D30">
            <v>5554962.0207375772</v>
          </cell>
        </row>
        <row r="31">
          <cell r="C31">
            <v>3245781.51</v>
          </cell>
          <cell r="D31">
            <v>3208915.87665</v>
          </cell>
        </row>
        <row r="32">
          <cell r="C32">
            <v>22140914.629999999</v>
          </cell>
          <cell r="D32">
            <v>21924991.143298138</v>
          </cell>
        </row>
        <row r="33">
          <cell r="C33">
            <v>8705319.3800000008</v>
          </cell>
          <cell r="D33">
            <v>6844167</v>
          </cell>
        </row>
        <row r="39">
          <cell r="C39">
            <v>-4677088.6900000004</v>
          </cell>
        </row>
        <row r="40">
          <cell r="C40">
            <v>-535553.97</v>
          </cell>
        </row>
        <row r="48">
          <cell r="C48">
            <v>204318</v>
          </cell>
        </row>
      </sheetData>
      <sheetData sheetId="5">
        <row r="39">
          <cell r="F39">
            <v>10936</v>
          </cell>
          <cell r="G39">
            <v>137344.11111111112</v>
          </cell>
        </row>
        <row r="40">
          <cell r="F40">
            <v>117481.01</v>
          </cell>
          <cell r="G40">
            <v>212531.00000000003</v>
          </cell>
        </row>
        <row r="41">
          <cell r="F41">
            <v>331756</v>
          </cell>
          <cell r="G41">
            <v>382679.54273307149</v>
          </cell>
        </row>
        <row r="42">
          <cell r="F42">
            <v>829315</v>
          </cell>
          <cell r="G42">
            <v>352516</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5"/>
      <sheetName val="TB "/>
      <sheetName val="Performance Summary"/>
      <sheetName val="P&amp;L Summary"/>
      <sheetName val="P&amp;L"/>
      <sheetName val="Budget21"/>
      <sheetName val="Budget P &amp;L"/>
      <sheetName val="Budget"/>
      <sheetName val="GCS Return"/>
      <sheetName val="Details P&amp;L"/>
      <sheetName val="2025 Budget"/>
      <sheetName val="DIV YTD Acc"/>
      <sheetName val="ES"/>
      <sheetName val="BS"/>
      <sheetName val="2023 Budget"/>
      <sheetName val="2022 Budget"/>
      <sheetName val="Cash FS"/>
      <sheetName val="Notes"/>
      <sheetName val="CF FS"/>
      <sheetName val="Variance"/>
      <sheetName val="Expenses "/>
      <sheetName val="AUG MONTH DIV."/>
      <sheetName val="Divisonal performance - Aug"/>
      <sheetName val="GP Break 2025"/>
      <sheetName val="Inventory Summary"/>
      <sheetName val="Top Contributors 10"/>
      <sheetName val="Debtor Aging"/>
      <sheetName val="Aging"/>
      <sheetName val="Inventories Aging"/>
      <sheetName val="OVER 3 YEARS"/>
      <sheetName val="OVER 365 DAYS"/>
      <sheetName val="Sheet6"/>
      <sheetName val="Budegt P&amp;L 21"/>
      <sheetName val="Div TB"/>
      <sheetName val="Div P &amp; L"/>
      <sheetName val="Div Acc 20"/>
      <sheetName val="Online sales"/>
      <sheetName val="Sales Value Breakdown"/>
      <sheetName val="PPT Working"/>
      <sheetName val="Div Acc-2022"/>
      <sheetName val="YTD comparision"/>
      <sheetName val="Summary MOM"/>
      <sheetName val="Div YTD"/>
      <sheetName val="GP Break "/>
      <sheetName val="Ratio"/>
      <sheetName val="Budget BS 1"/>
      <sheetName val="Budgeted BS"/>
      <sheetName val="Items"/>
      <sheetName val="Sheet2"/>
      <sheetName val="Average Stock &amp; debt"/>
      <sheetName val="Inventory"/>
      <sheetName val="Overdue debtors"/>
      <sheetName val="Debtor days"/>
      <sheetName val="Debtors"/>
      <sheetName val="Sales list"/>
      <sheetName val="Debror Overdue %"/>
      <sheetName val="customers"/>
      <sheetName val="Sheet3"/>
      <sheetName val="BANK BALANCES"/>
      <sheetName val="FULL DETAIL"/>
      <sheetName val="Period Closure"/>
      <sheetName val="Sheet4"/>
      <sheetName val="Over 120"/>
      <sheetName val="Customer Ledger Entries"/>
      <sheetName val="KPI"/>
      <sheetName val="91-120 days"/>
      <sheetName val="61-90"/>
      <sheetName val="CF direct"/>
      <sheetName val="Collection"/>
      <sheetName val="New products"/>
      <sheetName val="BG data"/>
      <sheetName val="Item"/>
      <sheetName val="Over 180day inventory"/>
      <sheetName val="June plan for over 180day stock"/>
      <sheetName val="Div over 180 after returns"/>
      <sheetName val="CF"/>
      <sheetName val="CF forecast"/>
      <sheetName val="Exchange "/>
      <sheetName val="July Sales Day book"/>
      <sheetName val="Sheet1"/>
      <sheetName val="S&amp;P"/>
      <sheetName val="Nov colle"/>
      <sheetName val="cus"/>
    </sheetNames>
    <sheetDataSet>
      <sheetData sheetId="0"/>
      <sheetData sheetId="1"/>
      <sheetData sheetId="2"/>
      <sheetData sheetId="3">
        <row r="8">
          <cell r="C8">
            <v>81837604.819999993</v>
          </cell>
          <cell r="D8">
            <v>95340364.844869271</v>
          </cell>
        </row>
        <row r="9">
          <cell r="C9">
            <v>-1022970.06</v>
          </cell>
          <cell r="D9">
            <v>-1191754.560560866</v>
          </cell>
        </row>
        <row r="10">
          <cell r="C10">
            <v>-51879553.060000002</v>
          </cell>
          <cell r="D10">
            <v>-58831985.33156912</v>
          </cell>
        </row>
        <row r="12">
          <cell r="C12">
            <v>35271.93</v>
          </cell>
        </row>
        <row r="13">
          <cell r="C13">
            <v>-35923</v>
          </cell>
        </row>
        <row r="19">
          <cell r="C19">
            <v>18954.79</v>
          </cell>
        </row>
        <row r="21">
          <cell r="C21">
            <v>10209220.890000002</v>
          </cell>
          <cell r="D21">
            <v>11576722.875707494</v>
          </cell>
        </row>
        <row r="22">
          <cell r="C22">
            <v>4125371.0699999994</v>
          </cell>
          <cell r="D22">
            <v>4232052.9427625434</v>
          </cell>
        </row>
        <row r="23">
          <cell r="C23">
            <v>1905427.04</v>
          </cell>
          <cell r="D23">
            <v>2086672.4856547618</v>
          </cell>
        </row>
        <row r="24">
          <cell r="C24">
            <v>230653</v>
          </cell>
          <cell r="D24">
            <v>314091.75</v>
          </cell>
        </row>
        <row r="25">
          <cell r="C25">
            <v>2690000</v>
          </cell>
          <cell r="D25">
            <v>2690000</v>
          </cell>
        </row>
        <row r="26">
          <cell r="C26">
            <v>1958854.69</v>
          </cell>
          <cell r="D26">
            <v>1268298.4730833331</v>
          </cell>
        </row>
        <row r="31">
          <cell r="C31">
            <v>-93513.3</v>
          </cell>
        </row>
        <row r="32">
          <cell r="C32">
            <v>401849.96</v>
          </cell>
        </row>
      </sheetData>
      <sheetData sheetId="4"/>
      <sheetData sheetId="5"/>
      <sheetData sheetId="6"/>
      <sheetData sheetId="7"/>
      <sheetData sheetId="8"/>
      <sheetData sheetId="9">
        <row r="53">
          <cell r="C53">
            <v>48284.59</v>
          </cell>
          <cell r="D53">
            <v>89951.116666666669</v>
          </cell>
        </row>
        <row r="54">
          <cell r="C54">
            <v>29877</v>
          </cell>
          <cell r="D54">
            <v>65804.444444444438</v>
          </cell>
        </row>
        <row r="55">
          <cell r="C55">
            <v>110766.07</v>
          </cell>
          <cell r="D55">
            <v>162659.85999999999</v>
          </cell>
        </row>
        <row r="56">
          <cell r="C56">
            <v>91588.77</v>
          </cell>
          <cell r="D56">
            <v>415360.17333333334</v>
          </cell>
        </row>
        <row r="57">
          <cell r="C57">
            <v>0</v>
          </cell>
          <cell r="D57">
            <v>0</v>
          </cell>
        </row>
        <row r="58">
          <cell r="C58">
            <v>47224.29</v>
          </cell>
          <cell r="D58">
            <v>47223.922291666669</v>
          </cell>
        </row>
      </sheetData>
      <sheetData sheetId="10">
        <row r="39">
          <cell r="C39">
            <v>89951.116666666669</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5"/>
      <sheetName val="TB "/>
      <sheetName val="Performance Summary"/>
      <sheetName val="P&amp;L Summary"/>
      <sheetName val="P&amp;L"/>
      <sheetName val="Budget21"/>
      <sheetName val="Budget P &amp;L"/>
      <sheetName val="Budget"/>
      <sheetName val="GCS Return"/>
      <sheetName val="2025 Budget"/>
      <sheetName val="Details P&amp;L"/>
      <sheetName val="ES"/>
      <sheetName val="BS"/>
      <sheetName val="2023 Budget"/>
      <sheetName val="2022 Budget"/>
      <sheetName val="Cash FS"/>
      <sheetName val="Notes"/>
      <sheetName val="CF FS"/>
      <sheetName val="Variance"/>
      <sheetName val="Expenses "/>
      <sheetName val="JULY MONTH DIV"/>
      <sheetName val="GP Break 2025"/>
      <sheetName val="DIV YTD Acc"/>
      <sheetName val="Inventory Summary"/>
      <sheetName val="Top Contributors 10"/>
      <sheetName val="Debtor Aging"/>
      <sheetName val="Aging"/>
      <sheetName val="Inventories Aging"/>
      <sheetName val="OVER 3 YEARS"/>
      <sheetName val="OVER 365 DAYS"/>
      <sheetName val="Sheet6"/>
      <sheetName val="Budegt P&amp;L 21"/>
      <sheetName val="Div TB"/>
      <sheetName val="Div P &amp; L"/>
      <sheetName val="Div Acc 20"/>
      <sheetName val="Online sales"/>
      <sheetName val="Sales Value Breakdown"/>
      <sheetName val="PPT Working"/>
      <sheetName val="Div Acc-2022"/>
      <sheetName val="YTD comparision"/>
      <sheetName val="Summary MOM"/>
      <sheetName val="Div YTD"/>
      <sheetName val="GP Break "/>
      <sheetName val="Ratio"/>
      <sheetName val="Budget BS 1"/>
      <sheetName val="Budgeted BS"/>
      <sheetName val="Items"/>
      <sheetName val="Sheet2"/>
      <sheetName val="Average Stock &amp; debt"/>
      <sheetName val="Inventory"/>
      <sheetName val="Overdue debtors"/>
      <sheetName val="Debtor days"/>
      <sheetName val="Debtors"/>
      <sheetName val="Sales list"/>
      <sheetName val="Debror Overdue %"/>
      <sheetName val="customers"/>
      <sheetName val="Sheet3"/>
      <sheetName val="BANK BALANCES"/>
      <sheetName val="FULL DETAIL"/>
      <sheetName val="Period Closure"/>
      <sheetName val="Sheet4"/>
      <sheetName val="Over 120"/>
      <sheetName val="Customer Ledger Entries"/>
      <sheetName val="KPI"/>
      <sheetName val="91-120 days"/>
      <sheetName val="61-90"/>
      <sheetName val="CF direct"/>
      <sheetName val="Collection"/>
      <sheetName val="New products"/>
      <sheetName val="BG data"/>
      <sheetName val="Item"/>
      <sheetName val="Over 180day inventory"/>
      <sheetName val="June plan for over 180day stock"/>
      <sheetName val="Div over 180 after returns"/>
      <sheetName val="CF"/>
      <sheetName val="CF forecast"/>
      <sheetName val="Exchange "/>
      <sheetName val="July Sales Day book"/>
      <sheetName val="Sheet1"/>
      <sheetName val="S&amp;P"/>
      <sheetName val="Nov colle"/>
      <sheetName val="cus"/>
    </sheetNames>
    <sheetDataSet>
      <sheetData sheetId="0"/>
      <sheetData sheetId="1"/>
      <sheetData sheetId="2"/>
      <sheetData sheetId="3">
        <row r="8">
          <cell r="C8">
            <v>96760549.800000012</v>
          </cell>
        </row>
        <row r="34">
          <cell r="C34">
            <v>0</v>
          </cell>
          <cell r="D34">
            <v>0</v>
          </cell>
        </row>
      </sheetData>
      <sheetData sheetId="4"/>
      <sheetData sheetId="5"/>
      <sheetData sheetId="6"/>
      <sheetData sheetId="7"/>
      <sheetData sheetId="8"/>
      <sheetData sheetId="9">
        <row r="39">
          <cell r="C39">
            <v>89951.116666666669</v>
          </cell>
        </row>
      </sheetData>
      <sheetData sheetId="10">
        <row r="53">
          <cell r="C53">
            <v>48284.44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Executive Summary"/>
      <sheetName val="Email"/>
      <sheetName val="MOMPL"/>
      <sheetName val="1"/>
      <sheetName val="2"/>
      <sheetName val="3"/>
      <sheetName val="3.1"/>
      <sheetName val="4"/>
      <sheetName val="5"/>
      <sheetName val="6"/>
      <sheetName val="7"/>
      <sheetName val="8"/>
      <sheetName val="8.1"/>
      <sheetName val="9"/>
      <sheetName val="10"/>
      <sheetName val="10.1"/>
      <sheetName val="11"/>
      <sheetName val="12"/>
      <sheetName val="13"/>
      <sheetName val="14"/>
      <sheetName val="15"/>
      <sheetName val="15.1"/>
      <sheetName val="15.2"/>
      <sheetName val="16"/>
      <sheetName val="17"/>
      <sheetName val="KPI3"/>
      <sheetName val="KPI4"/>
      <sheetName val="KPI06"/>
      <sheetName val="KPI7"/>
      <sheetName val="KPI08"/>
      <sheetName val="KPI10"/>
      <sheetName val="KPI Work"/>
      <sheetName val="Non Ops"/>
    </sheetNames>
    <sheetDataSet>
      <sheetData sheetId="0" refreshError="1"/>
      <sheetData sheetId="1" refreshError="1"/>
      <sheetData sheetId="2" refreshError="1"/>
      <sheetData sheetId="3" refreshError="1"/>
      <sheetData sheetId="4">
        <row r="17">
          <cell r="C17">
            <v>157010454.90074998</v>
          </cell>
          <cell r="D17">
            <v>168316698.18907633</v>
          </cell>
        </row>
        <row r="22">
          <cell r="C22">
            <v>36292116.640749976</v>
          </cell>
          <cell r="D22">
            <v>48726624.352076352</v>
          </cell>
        </row>
        <row r="29">
          <cell r="C29">
            <v>241685.3</v>
          </cell>
          <cell r="D29">
            <v>100000</v>
          </cell>
        </row>
        <row r="33">
          <cell r="C33">
            <v>14864614.85</v>
          </cell>
          <cell r="D33">
            <v>17753872.611825645</v>
          </cell>
        </row>
        <row r="34">
          <cell r="C34">
            <v>6132869.9799999995</v>
          </cell>
          <cell r="D34">
            <v>7147967.1787632629</v>
          </cell>
        </row>
        <row r="35">
          <cell r="C35">
            <v>1659765.23</v>
          </cell>
          <cell r="D35">
            <v>1760327.1108000001</v>
          </cell>
        </row>
        <row r="36">
          <cell r="C36">
            <v>1013354.58</v>
          </cell>
          <cell r="D36">
            <v>1107577.2960660404</v>
          </cell>
        </row>
        <row r="37">
          <cell r="C37">
            <v>2775921</v>
          </cell>
          <cell r="D37">
            <v>7775920.3910914538</v>
          </cell>
        </row>
        <row r="38">
          <cell r="C38">
            <v>4479571.4300000006</v>
          </cell>
          <cell r="D38">
            <v>2765181.0992840799</v>
          </cell>
        </row>
        <row r="44">
          <cell r="C44">
            <v>4343942</v>
          </cell>
        </row>
        <row r="49">
          <cell r="C49">
            <v>381919.22</v>
          </cell>
        </row>
      </sheetData>
      <sheetData sheetId="5">
        <row r="72">
          <cell r="C72">
            <v>50586.840000000004</v>
          </cell>
          <cell r="D72">
            <v>96721.366666666712</v>
          </cell>
        </row>
        <row r="73">
          <cell r="C73">
            <v>87934.94</v>
          </cell>
          <cell r="D73">
            <v>137992.51444444447</v>
          </cell>
        </row>
        <row r="74">
          <cell r="C74">
            <v>117047.73999999999</v>
          </cell>
          <cell r="D74">
            <v>88728.3</v>
          </cell>
        </row>
        <row r="75">
          <cell r="C75">
            <v>5891.96</v>
          </cell>
          <cell r="D75">
            <v>53808.626666666663</v>
          </cell>
        </row>
        <row r="76">
          <cell r="C76">
            <v>0</v>
          </cell>
          <cell r="D76">
            <v>625000</v>
          </cell>
        </row>
      </sheetData>
      <sheetData sheetId="6" refreshError="1"/>
      <sheetData sheetId="7" refreshError="1"/>
      <sheetData sheetId="8" refreshError="1"/>
      <sheetData sheetId="9" refreshError="1"/>
      <sheetData sheetId="10">
        <row r="41">
          <cell r="BW41">
            <v>390194.79000000004</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mp;L"/>
      <sheetName val="Monthly Performance Summary"/>
      <sheetName val="PL Actual Vs Budget"/>
      <sheetName val="BS"/>
      <sheetName val="Notes"/>
      <sheetName val="Cash Flow"/>
      <sheetName val="OH Variances"/>
      <sheetName val="Facilities"/>
      <sheetName val="Bank Balances "/>
      <sheetName val="Tax Compliance Report - Summary"/>
      <sheetName val="Debtors "/>
      <sheetName val="Inventory"/>
      <sheetName val="Creditors "/>
      <sheetName val="Transfer Margin"/>
    </sheetNames>
    <sheetDataSet>
      <sheetData sheetId="0"/>
      <sheetData sheetId="1"/>
      <sheetData sheetId="2">
        <row r="16">
          <cell r="D16">
            <v>69357665.319375008</v>
          </cell>
          <cell r="E16">
            <v>82668021.758798406</v>
          </cell>
        </row>
        <row r="19">
          <cell r="D19">
            <v>2067667.0538801621</v>
          </cell>
          <cell r="E19">
            <v>2409187.7903923108</v>
          </cell>
        </row>
        <row r="21">
          <cell r="D21">
            <v>9787561.1193750128</v>
          </cell>
          <cell r="E21">
            <v>13258603.331533775</v>
          </cell>
        </row>
        <row r="25">
          <cell r="D25">
            <v>73275.09</v>
          </cell>
        </row>
        <row r="27">
          <cell r="D27">
            <v>5119161.54</v>
          </cell>
          <cell r="E27">
            <v>8489631.4761193469</v>
          </cell>
        </row>
        <row r="28">
          <cell r="D28">
            <v>1045716.05</v>
          </cell>
          <cell r="E28">
            <v>1397443.1051576126</v>
          </cell>
        </row>
        <row r="29">
          <cell r="D29">
            <v>758168.31</v>
          </cell>
          <cell r="E29">
            <v>711140.41666666663</v>
          </cell>
        </row>
        <row r="30">
          <cell r="D30">
            <v>1040714.5</v>
          </cell>
          <cell r="E30">
            <v>1202560.075</v>
          </cell>
        </row>
        <row r="31">
          <cell r="D31">
            <v>542876.97</v>
          </cell>
          <cell r="E31">
            <v>500000</v>
          </cell>
        </row>
        <row r="32">
          <cell r="D32">
            <v>2988015.46</v>
          </cell>
          <cell r="E32">
            <v>2035387.0833333335</v>
          </cell>
        </row>
        <row r="38">
          <cell r="D38">
            <v>65720.38</v>
          </cell>
        </row>
      </sheetData>
      <sheetData sheetId="3"/>
      <sheetData sheetId="4"/>
      <sheetData sheetId="5"/>
      <sheetData sheetId="6">
        <row r="36">
          <cell r="C36">
            <v>10851</v>
          </cell>
          <cell r="D36">
            <v>10851</v>
          </cell>
        </row>
        <row r="37">
          <cell r="C37">
            <v>19834</v>
          </cell>
          <cell r="D37">
            <v>62264.111111111109</v>
          </cell>
        </row>
        <row r="38">
          <cell r="C38">
            <v>50847</v>
          </cell>
          <cell r="D38">
            <v>50997.666666666664</v>
          </cell>
        </row>
        <row r="39">
          <cell r="C39">
            <v>24600</v>
          </cell>
          <cell r="D39">
            <v>24600</v>
          </cell>
        </row>
        <row r="40">
          <cell r="C40">
            <v>0</v>
          </cell>
          <cell r="D40">
            <v>0</v>
          </cell>
        </row>
      </sheetData>
      <sheetData sheetId="7"/>
      <sheetData sheetId="8"/>
      <sheetData sheetId="9"/>
      <sheetData sheetId="10"/>
      <sheetData sheetId="11"/>
      <sheetData sheetId="12"/>
      <sheetData sheetId="13"/>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Executive Summary"/>
      <sheetName val="Financial Highlights"/>
      <sheetName val="1"/>
      <sheetName val="2"/>
      <sheetName val="3"/>
      <sheetName val="4"/>
      <sheetName val="5"/>
      <sheetName val="Ex-B"/>
      <sheetName val="6"/>
      <sheetName val="7"/>
      <sheetName val="8"/>
      <sheetName val="9"/>
      <sheetName val="9.1"/>
      <sheetName val="10"/>
      <sheetName val="11"/>
      <sheetName val="12"/>
      <sheetName val="13"/>
      <sheetName val="Ratios"/>
      <sheetName val="14"/>
      <sheetName val="15"/>
      <sheetName val="16"/>
      <sheetName val="16.1"/>
      <sheetName val="17"/>
      <sheetName val="Action Items"/>
      <sheetName val="Receviable-Aged"/>
      <sheetName val="Stocks-Aged"/>
      <sheetName val="16 (2024-25)"/>
      <sheetName val="18"/>
      <sheetName val="KPI3"/>
      <sheetName val="KPI4"/>
      <sheetName val="KPI06"/>
      <sheetName val="KPI7"/>
      <sheetName val="KPI08"/>
      <sheetName val="KPI10"/>
      <sheetName val="KPI Work"/>
      <sheetName val="Non Ops"/>
    </sheetNames>
    <sheetDataSet>
      <sheetData sheetId="0"/>
      <sheetData sheetId="1"/>
      <sheetData sheetId="2"/>
      <sheetData sheetId="3">
        <row r="16">
          <cell r="C16">
            <v>7797502.7800000003</v>
          </cell>
        </row>
        <row r="18">
          <cell r="D18">
            <v>16931551.994215768</v>
          </cell>
        </row>
        <row r="23">
          <cell r="C23">
            <v>1349679.8100000005</v>
          </cell>
          <cell r="D23">
            <v>3565847.8074731324</v>
          </cell>
        </row>
        <row r="31">
          <cell r="C31">
            <v>11786.26</v>
          </cell>
          <cell r="D31">
            <v>0</v>
          </cell>
        </row>
        <row r="35">
          <cell r="C35">
            <v>2165185.83</v>
          </cell>
          <cell r="D35">
            <v>2417213.7983824112</v>
          </cell>
        </row>
        <row r="36">
          <cell r="C36">
            <v>482988.3</v>
          </cell>
          <cell r="D36">
            <v>393863.33872259501</v>
          </cell>
        </row>
        <row r="37">
          <cell r="C37">
            <v>111426</v>
          </cell>
          <cell r="D37">
            <v>429390.99587272725</v>
          </cell>
        </row>
        <row r="38">
          <cell r="C38">
            <v>103650</v>
          </cell>
          <cell r="D38">
            <v>376567.35648364486</v>
          </cell>
        </row>
        <row r="39">
          <cell r="C39">
            <v>585560.01</v>
          </cell>
          <cell r="D39">
            <v>583668.01398977672</v>
          </cell>
        </row>
        <row r="40">
          <cell r="C40">
            <v>312682.19</v>
          </cell>
          <cell r="D40">
            <v>489557.62147833599</v>
          </cell>
        </row>
        <row r="50">
          <cell r="C50">
            <v>-54454.65</v>
          </cell>
        </row>
      </sheetData>
      <sheetData sheetId="4">
        <row r="67">
          <cell r="C67">
            <v>0</v>
          </cell>
          <cell r="D67">
            <v>8229.1666666666661</v>
          </cell>
        </row>
        <row r="68">
          <cell r="C68">
            <v>2065.54</v>
          </cell>
          <cell r="D68">
            <v>36937.113888888889</v>
          </cell>
        </row>
        <row r="69">
          <cell r="C69">
            <v>1446.14</v>
          </cell>
          <cell r="D69">
            <v>1446.142291666667</v>
          </cell>
        </row>
        <row r="70">
          <cell r="C70">
            <v>16026.99</v>
          </cell>
          <cell r="D70">
            <v>22589.495000000003</v>
          </cell>
        </row>
      </sheetData>
      <sheetData sheetId="5"/>
      <sheetData sheetId="6"/>
      <sheetData sheetId="7"/>
      <sheetData sheetId="8"/>
      <sheetData sheetId="9"/>
      <sheetData sheetId="10">
        <row r="43">
          <cell r="L43">
            <v>12397.3</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cBH"/>
    </sheetNames>
    <sheetDataSet>
      <sheetData sheetId="0">
        <row r="6">
          <cell r="HC6">
            <v>0</v>
          </cell>
        </row>
        <row r="7">
          <cell r="HC7">
            <v>30866270</v>
          </cell>
        </row>
        <row r="15">
          <cell r="HC15">
            <v>172177</v>
          </cell>
        </row>
        <row r="20">
          <cell r="HC20">
            <v>48450</v>
          </cell>
        </row>
      </sheetData>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Financial Highlights"/>
      <sheetName val="SUMMARY"/>
      <sheetName val="Income Statement"/>
      <sheetName val="Balance Sheet"/>
      <sheetName val="Cash Flow"/>
      <sheetName val="Cash "/>
      <sheetName val="Product PL."/>
      <sheetName val="Booking Profit"/>
      <sheetName val="Detail PL"/>
      <sheetName val="Detail BS"/>
      <sheetName val="Detail PL 2"/>
      <sheetName val="Sheet1"/>
      <sheetName val="Solvency"/>
      <sheetName val="Detail P&amp;L"/>
      <sheetName val="Detail PL 2020"/>
      <sheetName val="M. PL"/>
      <sheetName val="FA"/>
      <sheetName val="Debtors"/>
      <sheetName val="Creditor"/>
      <sheetName val="PCC REVENUE"/>
      <sheetName val="Casual Caller"/>
      <sheetName val="Other Receivables"/>
      <sheetName val="Prepayments"/>
      <sheetName val="MLGAc-FF"/>
      <sheetName val="Dividend- July 23"/>
      <sheetName val="PPL AC"/>
      <sheetName val="Budget"/>
      <sheetName val="Con Dep."/>
      <sheetName val="Income Tax"/>
      <sheetName val="2020 budget"/>
      <sheetName val="Mob. Phone"/>
      <sheetName val="Accrued Exp"/>
      <sheetName val="PPL Prepay"/>
      <sheetName val="PPL REC"/>
      <sheetName val="Agency Commission"/>
      <sheetName val="Volumes"/>
      <sheetName val="Group Bank Balances"/>
      <sheetName val="Job Profitability"/>
      <sheetName val="Rates"/>
      <sheetName val="Set off entries"/>
      <sheetName val="Solvency "/>
      <sheetName val="Sheet2"/>
      <sheetName val="Sheet4"/>
      <sheetName val="Dividend- interim 2 DEC"/>
      <sheetName val="Dividend-Interim 1"/>
      <sheetName val="Ex Impact"/>
      <sheetName val="Tax Compliance"/>
      <sheetName val="Tax Outstanding"/>
      <sheetName val="Period Closure "/>
      <sheetName val="Frieght Forwarding Booking"/>
      <sheetName val="Exchange Gain Bank Rec"/>
      <sheetName val="Sheet3"/>
      <sheetName val="Fixed Assets Register"/>
      <sheetName val="Expenses Det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7">
          <cell r="B27">
            <v>69050456</v>
          </cell>
          <cell r="C27">
            <v>60352800</v>
          </cell>
          <cell r="F27">
            <v>220867144</v>
          </cell>
          <cell r="G27">
            <v>257410800</v>
          </cell>
        </row>
        <row r="40">
          <cell r="B40">
            <v>64724930</v>
          </cell>
          <cell r="C40">
            <v>16618300</v>
          </cell>
          <cell r="F40">
            <v>157063556</v>
          </cell>
          <cell r="G40">
            <v>88781800</v>
          </cell>
        </row>
        <row r="46">
          <cell r="B46">
            <v>126435</v>
          </cell>
          <cell r="C46">
            <v>199102.37557891558</v>
          </cell>
          <cell r="F46">
            <v>546015</v>
          </cell>
        </row>
        <row r="48">
          <cell r="G48">
            <v>1276962.2180150677</v>
          </cell>
        </row>
        <row r="69">
          <cell r="B69">
            <v>4199841.0999999996</v>
          </cell>
          <cell r="C69">
            <v>5232995.0367396818</v>
          </cell>
          <cell r="F69">
            <v>22010358.100000001</v>
          </cell>
          <cell r="G69">
            <v>30139415.157422706</v>
          </cell>
        </row>
        <row r="97">
          <cell r="B97">
            <v>2472626.9</v>
          </cell>
          <cell r="C97">
            <v>3135128.7171106278</v>
          </cell>
          <cell r="F97">
            <v>14050641.629999999</v>
          </cell>
          <cell r="G97">
            <v>18460976.378981527</v>
          </cell>
        </row>
        <row r="111">
          <cell r="B111">
            <v>767678</v>
          </cell>
          <cell r="C111">
            <v>788933.98683722946</v>
          </cell>
          <cell r="F111">
            <v>4300286</v>
          </cell>
          <cell r="G111">
            <v>4733129.681023377</v>
          </cell>
        </row>
        <row r="121">
          <cell r="B121">
            <v>816075</v>
          </cell>
          <cell r="C121">
            <v>455916.67</v>
          </cell>
          <cell r="F121">
            <v>2008726</v>
          </cell>
          <cell r="G121">
            <v>2735500.0133333337</v>
          </cell>
        </row>
        <row r="131">
          <cell r="B131">
            <v>249881</v>
          </cell>
          <cell r="C131">
            <v>559075.2613194444</v>
          </cell>
          <cell r="F131">
            <v>1457672</v>
          </cell>
          <cell r="G131">
            <v>3354451.5679166666</v>
          </cell>
        </row>
        <row r="134">
          <cell r="F134">
            <v>3255385.37</v>
          </cell>
          <cell r="G134">
            <v>3600000</v>
          </cell>
        </row>
        <row r="135">
          <cell r="B135">
            <v>466435.1</v>
          </cell>
          <cell r="C135">
            <v>600000</v>
          </cell>
        </row>
        <row r="138">
          <cell r="B138">
            <v>766892</v>
          </cell>
          <cell r="F138">
            <v>1821657</v>
          </cell>
        </row>
        <row r="139">
          <cell r="B139">
            <v>1075837</v>
          </cell>
          <cell r="F139">
            <v>-48221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
      <sheetName val="Sheet3"/>
      <sheetName val="PTD Variance"/>
      <sheetName val="Cash flow Working"/>
      <sheetName val="PTD IS- Department (2)"/>
      <sheetName val="Breakup "/>
      <sheetName val="PL Summery New (2)"/>
      <sheetName val="Mgt Summery"/>
      <sheetName val="Summary June 25"/>
      <sheetName val="PL Summery New"/>
      <sheetName val="Divisional Summery"/>
      <sheetName val="Variance Analysis PTD"/>
      <sheetName val="PTD"/>
      <sheetName val="PTD IS- Department"/>
      <sheetName val="YTD IS- Department (2)"/>
      <sheetName val="IS-Budget enter sheet"/>
      <sheetName val="Adjustments Sheet"/>
      <sheetName val="YTD"/>
      <sheetName val="Balance Sheet"/>
      <sheetName val="Balance Sheet Details"/>
      <sheetName val="TB"/>
      <sheetName val="Unapplied Account"/>
      <sheetName val="Cash Flow Indirect"/>
      <sheetName val="Debtors List"/>
      <sheetName val="Fuel Summery"/>
      <sheetName val="Sheet2"/>
      <sheetName val="Debtor List"/>
      <sheetName val="YTD IS- Department"/>
      <sheetName val="Debtor St"/>
      <sheetName val="Adjustments"/>
      <sheetName val="PL Summery Old"/>
      <sheetName val="Income Statement - Summary"/>
      <sheetName val="Variance YTD"/>
      <sheetName val="Cash Flow"/>
      <sheetName val="pp"/>
      <sheetName val="Dept break up"/>
      <sheetName val="Variance Summery"/>
      <sheetName val="Computer Maint"/>
      <sheetName val="Debtor Sheet"/>
      <sheetName val="Period Closure"/>
      <sheetName val="Tax Compliance Report"/>
      <sheetName val="Tax Outstanding"/>
      <sheetName val="Bank Balance Report"/>
      <sheetName val="Debtor"/>
      <sheetName val="Balance Sheet Schedule"/>
      <sheetName val="Balance Sheet Detail"/>
      <sheetName val="Debtors 9th Feb"/>
      <sheetName val="Analysis"/>
      <sheetName val="Debtor Breakup"/>
      <sheetName val="Debtors"/>
      <sheetName val="BD,CC"/>
      <sheetName val="CF"/>
      <sheetName val="LICENCES"/>
      <sheetName val="Sheet4"/>
      <sheetName val="Break ups"/>
      <sheetName val="Highlights"/>
      <sheetName val="PERIOD CLOSURE CHECK LIST"/>
      <sheetName val="Sheet1"/>
      <sheetName val="Current month adjustments"/>
      <sheetName val="Balance Sheet Summary  "/>
      <sheetName val="KPI sum"/>
      <sheetName val="Cum"/>
      <sheetName val="May'20"/>
      <sheetName val="PTD Vs Act"/>
      <sheetName val="Company Summary"/>
      <sheetName val="Department Summary"/>
      <sheetName val="Balance Sheet Summary Enter"/>
      <sheetName val="Balance Sheet Summary"/>
      <sheetName val="Balance Sheet-Detailed"/>
      <sheetName val="PPE - FF"/>
      <sheetName val="PPE - CE"/>
      <sheetName val="Insurance Recoveries"/>
      <sheetName val="Other Staff Recoveries"/>
      <sheetName val="MHL Creditor Outstanding Statem"/>
      <sheetName val="PC"/>
      <sheetName val="Petty Cash Rec"/>
      <sheetName val="Advance"/>
    </sheetNames>
    <sheetDataSet>
      <sheetData sheetId="0"/>
      <sheetData sheetId="1"/>
      <sheetData sheetId="2"/>
      <sheetData sheetId="3"/>
      <sheetData sheetId="4"/>
      <sheetData sheetId="5"/>
      <sheetData sheetId="6"/>
      <sheetData sheetId="7"/>
      <sheetData sheetId="8"/>
      <sheetData sheetId="9">
        <row r="11">
          <cell r="C11">
            <v>77171339</v>
          </cell>
          <cell r="D11">
            <v>76405395.095043495</v>
          </cell>
          <cell r="F11">
            <v>230807285.95000002</v>
          </cell>
          <cell r="G11">
            <v>229216185.27154654</v>
          </cell>
        </row>
        <row r="21">
          <cell r="C21">
            <v>1279883.8</v>
          </cell>
          <cell r="D21">
            <v>750000</v>
          </cell>
          <cell r="F21">
            <v>3826530.52</v>
          </cell>
          <cell r="G21">
            <v>2250000</v>
          </cell>
        </row>
        <row r="26">
          <cell r="C26">
            <v>58783884</v>
          </cell>
          <cell r="D26">
            <v>58337866.94065427</v>
          </cell>
          <cell r="F26">
            <v>172201577</v>
          </cell>
          <cell r="G26">
            <v>175013600.82196283</v>
          </cell>
        </row>
        <row r="27">
          <cell r="C27">
            <v>6110431.5</v>
          </cell>
          <cell r="D27">
            <v>6842703.5848582638</v>
          </cell>
          <cell r="F27">
            <v>26254648.899999999</v>
          </cell>
          <cell r="G27">
            <v>20530711.944574796</v>
          </cell>
        </row>
        <row r="28">
          <cell r="C28">
            <v>3697779</v>
          </cell>
          <cell r="D28">
            <v>3516442.8474264648</v>
          </cell>
          <cell r="F28">
            <v>10987291</v>
          </cell>
          <cell r="G28">
            <v>10549328.542279394</v>
          </cell>
        </row>
        <row r="29">
          <cell r="C29">
            <v>1508328</v>
          </cell>
          <cell r="D29">
            <v>1508327.9008333334</v>
          </cell>
          <cell r="F29">
            <v>4524984</v>
          </cell>
          <cell r="G29">
            <v>4524983.7024999997</v>
          </cell>
        </row>
        <row r="30">
          <cell r="C30">
            <v>361418</v>
          </cell>
          <cell r="D30">
            <v>361411.31623176445</v>
          </cell>
          <cell r="F30">
            <v>1104220</v>
          </cell>
          <cell r="G30">
            <v>1104201.3153884057</v>
          </cell>
        </row>
        <row r="31">
          <cell r="C31">
            <v>1249549</v>
          </cell>
          <cell r="D31">
            <v>1353600.6257638889</v>
          </cell>
          <cell r="F31">
            <v>3735352</v>
          </cell>
          <cell r="G31">
            <v>4060904.8772916673</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 Actual Vs Budget"/>
      <sheetName val="BS"/>
      <sheetName val="Notes"/>
      <sheetName val="Sheet1"/>
    </sheetNames>
    <sheetDataSet>
      <sheetData sheetId="0">
        <row r="16">
          <cell r="D16">
            <v>47599660.444100022</v>
          </cell>
          <cell r="E16">
            <v>183888672.97175524</v>
          </cell>
        </row>
      </sheetData>
      <sheetData sheetId="1" refreshError="1"/>
      <sheetData sheetId="2" refreshError="1"/>
      <sheetData sheetId="3"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 Actual Vs Budget"/>
      <sheetName val="BS"/>
      <sheetName val="Notes"/>
      <sheetName val="Sheet1"/>
    </sheetNames>
    <sheetDataSet>
      <sheetData sheetId="0">
        <row r="12">
          <cell r="D12">
            <v>56878581.593962558</v>
          </cell>
        </row>
        <row r="21">
          <cell r="D21">
            <v>2259566.1075980216</v>
          </cell>
          <cell r="E21">
            <v>8729234.8215372264</v>
          </cell>
        </row>
      </sheetData>
      <sheetData sheetId="1"/>
      <sheetData sheetId="2"/>
      <sheetData sheetId="3"/>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Financial Highlights"/>
      <sheetName val="Sheet5"/>
      <sheetName val="Income Statement"/>
      <sheetName val="Sheet4"/>
      <sheetName val="Notes"/>
      <sheetName val="Overhead Analysis"/>
      <sheetName val="Balance Sheet"/>
      <sheetName val="Product Wise Summary"/>
      <sheetName val="Expenses"/>
      <sheetName val="Job Wise Profitability"/>
      <sheetName val="Comments - LP"/>
      <sheetName val="Sheet2"/>
      <sheetName val="Dividend Payment"/>
      <sheetName val="Balance Sheet Accounts Breakups"/>
      <sheetName val="WHT Breakup OLDD"/>
      <sheetName val="WHT Breakup"/>
      <sheetName val="Balance Sheet Analysis"/>
      <sheetName val="Trade Receivable Aging"/>
      <sheetName val="Trade Payable Aging"/>
      <sheetName val="Tax Compliance Report - Summary"/>
      <sheetName val="Bank Balances"/>
      <sheetName val="Tax Outstanding Report"/>
      <sheetName val="June 2025"/>
      <sheetName val="Exchnage Loss Breakup"/>
      <sheetName val="March 2025 - Cum TB"/>
      <sheetName val="Sheet3"/>
      <sheetName val="April to March Cum TB"/>
      <sheetName val="Sheet1"/>
      <sheetName val="April22 -March23"/>
    </sheetNames>
    <sheetDataSet>
      <sheetData sheetId="0"/>
      <sheetData sheetId="1"/>
      <sheetData sheetId="2"/>
      <sheetData sheetId="3">
        <row r="7">
          <cell r="D7">
            <v>21078439.890000001</v>
          </cell>
        </row>
        <row r="13">
          <cell r="D13">
            <v>52053412.370000012</v>
          </cell>
          <cell r="E13">
            <v>32951502.913282853</v>
          </cell>
          <cell r="I13">
            <v>132778965.08000001</v>
          </cell>
          <cell r="J13">
            <v>94863241.64904803</v>
          </cell>
        </row>
        <row r="22">
          <cell r="D22">
            <v>6856900.0100000128</v>
          </cell>
          <cell r="E22">
            <v>16646579.328431524</v>
          </cell>
          <cell r="I22">
            <v>21858352.270000011</v>
          </cell>
          <cell r="J22">
            <v>47924233.110435769</v>
          </cell>
        </row>
        <row r="26">
          <cell r="D26">
            <v>578546.06999999995</v>
          </cell>
          <cell r="E26">
            <v>0</v>
          </cell>
          <cell r="I26">
            <v>578546.06999999995</v>
          </cell>
          <cell r="J26">
            <v>0</v>
          </cell>
        </row>
        <row r="27">
          <cell r="D27">
            <v>211741.11000000092</v>
          </cell>
          <cell r="I27">
            <v>-5340727.4299999978</v>
          </cell>
        </row>
        <row r="39">
          <cell r="D39">
            <v>2854963.35</v>
          </cell>
          <cell r="E39">
            <v>2979811.7752228659</v>
          </cell>
          <cell r="I39">
            <v>8676885.5099999998</v>
          </cell>
          <cell r="J39">
            <v>8928678.9098105244</v>
          </cell>
        </row>
        <row r="69">
          <cell r="D69">
            <v>3276911.41</v>
          </cell>
          <cell r="E69">
            <v>3384977.4060930451</v>
          </cell>
          <cell r="I69">
            <v>9538958.6400000006</v>
          </cell>
          <cell r="J69">
            <v>10142713.250305094</v>
          </cell>
        </row>
        <row r="74">
          <cell r="D74">
            <v>218701.87</v>
          </cell>
          <cell r="E74">
            <v>178740.72242681446</v>
          </cell>
          <cell r="I74">
            <v>664021.75</v>
          </cell>
          <cell r="J74">
            <v>535576.95554016449</v>
          </cell>
        </row>
      </sheetData>
      <sheetData sheetId="4"/>
      <sheetData sheetId="5"/>
      <sheetData sheetId="6"/>
      <sheetData sheetId="7">
        <row r="8">
          <cell r="C8">
            <v>8185629.7400000002</v>
          </cell>
        </row>
      </sheetData>
      <sheetData sheetId="8">
        <row r="21">
          <cell r="B21">
            <v>47604498.899999999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B2" t="str">
            <v>GL</v>
          </cell>
        </row>
      </sheetData>
      <sheetData sheetId="24"/>
      <sheetData sheetId="25"/>
      <sheetData sheetId="26"/>
      <sheetData sheetId="27"/>
      <sheetData sheetId="28"/>
      <sheetData sheetId="29"/>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ickBooks Export Tips"/>
      <sheetName val="Standardized Format "/>
      <sheetName val="PnL-YTD (Summery)"/>
      <sheetName val="PnL-YTD (Details)"/>
    </sheetNames>
    <sheetDataSet>
      <sheetData sheetId="0"/>
      <sheetData sheetId="1"/>
      <sheetData sheetId="2">
        <row r="12">
          <cell r="V12">
            <v>212233.61</v>
          </cell>
          <cell r="W12">
            <v>533204.49</v>
          </cell>
        </row>
        <row r="16">
          <cell r="W16">
            <v>1133.5200000000004</v>
          </cell>
        </row>
        <row r="20">
          <cell r="W20">
            <v>100</v>
          </cell>
        </row>
      </sheetData>
      <sheetData sheetId="3"/>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Borrowings (3)"/>
      <sheetName val="GMC SILDES old"/>
      <sheetName val="Hydro,Wind Jule, Beta,Solar"/>
      <sheetName val="CONTROLS"/>
      <sheetName val="Board Month"/>
      <sheetName val="GMC SILDES NEW (2)"/>
      <sheetName val="GMC SILDES NEW"/>
      <sheetName val="Board YTD"/>
      <sheetName val="201415"/>
      <sheetName val="2018-2019powe"/>
      <sheetName val="pl pw"/>
      <sheetName val="Power divisional"/>
      <sheetName val="UNO"/>
      <sheetName val="B-PL -UNO 18"/>
      <sheetName val="Board Presentation"/>
      <sheetName val="P-L irm"/>
      <sheetName val="P-Lhls"/>
      <sheetName val="P-L ii"/>
      <sheetName val="P-L hcl"/>
      <sheetName val="Accounts"/>
      <sheetName val="UNO OH"/>
      <sheetName val="Sheet21"/>
      <sheetName val="Staff movement-Sept 18"/>
      <sheetName val="Staff movement-Aug18"/>
      <sheetName val="Dividend"/>
      <sheetName val="Borrowings"/>
      <sheetName val="Consolidated PL"/>
      <sheetName val="Consolidated BS"/>
      <sheetName val="Consolidated. BS"/>
      <sheetName val="UML-PL"/>
      <sheetName val="UML-BS"/>
      <sheetName val="ST JOHN-PL"/>
      <sheetName val="ST JOHN-BS"/>
      <sheetName val="SSS-PL"/>
      <sheetName val="SSS-BS"/>
      <sheetName val="Cash Balance"/>
      <sheetName val="TAX Assesment"/>
      <sheetName val="MMS PL"/>
      <sheetName val=" MMS BS"/>
      <sheetName val="MOLL-PL"/>
      <sheetName val="MOLL-PL-DL"/>
      <sheetName val="MOLL-BS"/>
      <sheetName val="Debtors - DUE,"/>
      <sheetName val="Prov. Movement"/>
      <sheetName val="Stocks"/>
      <sheetName val="LT movement"/>
      <sheetName val="Sheet13"/>
      <sheetName val="Sheet20"/>
      <sheetName val="Prov move."/>
      <sheetName val="DCP LOAN"/>
      <sheetName val="Sheet17"/>
      <sheetName val="BU FIN RESULTS"/>
      <sheetName val="Debtors - INVOICE"/>
      <sheetName val="Sheet22"/>
      <sheetName val="oMENTRA"/>
      <sheetName val="BU -CF"/>
      <sheetName val="BETA"/>
      <sheetName val="JOULE"/>
      <sheetName val="POW CE- "/>
      <sheetName val="Sheet11"/>
      <sheetName val="Debtors-usd"/>
      <sheetName val="BU Head (2)"/>
      <sheetName val="Summary"/>
      <sheetName val="TAX"/>
      <sheetName val="Sheet3"/>
      <sheetName val="Sheet4"/>
      <sheetName val="Sheet2"/>
      <sheetName val="Sheet5"/>
      <sheetName val="Sheet6"/>
      <sheetName val="Sheet7"/>
      <sheetName val="Sheet9"/>
      <sheetName val="B-BS - IRM"/>
      <sheetName val="Sheet12"/>
      <sheetName val="Sheet1"/>
      <sheetName val="P-L"/>
      <sheetName val="B-BS-HCL"/>
      <sheetName val="B-BS-HLS"/>
      <sheetName val="B-S II"/>
      <sheetName val="B-S Power"/>
      <sheetName val="Board presentation 2"/>
      <sheetName val="Sheet16"/>
      <sheetName val="Sheet10"/>
      <sheetName val="Sheet14"/>
      <sheetName val="Sheet15"/>
      <sheetName val="Dividend income"/>
      <sheetName val="Sheet8"/>
      <sheetName val="Sheet18"/>
      <sheetName val="Sheet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5">
          <cell r="B25">
            <v>2115</v>
          </cell>
          <cell r="E25">
            <v>6885</v>
          </cell>
        </row>
        <row r="33">
          <cell r="B33">
            <v>2000</v>
          </cell>
        </row>
        <row r="34">
          <cell r="E34">
            <v>7000</v>
          </cell>
        </row>
      </sheetData>
      <sheetData sheetId="30" refreshError="1"/>
      <sheetData sheetId="31" refreshError="1"/>
      <sheetData sheetId="32" refreshError="1"/>
      <sheetData sheetId="33">
        <row r="24">
          <cell r="C24">
            <v>11637192</v>
          </cell>
          <cell r="D24">
            <v>44778998</v>
          </cell>
          <cell r="G24">
            <v>52027876</v>
          </cell>
          <cell r="H24">
            <v>93354014</v>
          </cell>
        </row>
        <row r="32">
          <cell r="C32">
            <v>5088927</v>
          </cell>
          <cell r="D32">
            <v>13858895</v>
          </cell>
          <cell r="G32">
            <v>27769237</v>
          </cell>
          <cell r="H32">
            <v>33717299</v>
          </cell>
        </row>
        <row r="41">
          <cell r="C41">
            <v>124122</v>
          </cell>
          <cell r="D41">
            <v>43037</v>
          </cell>
          <cell r="G41">
            <v>447283</v>
          </cell>
          <cell r="H41">
            <v>123525</v>
          </cell>
        </row>
        <row r="44">
          <cell r="C44">
            <v>3580527</v>
          </cell>
          <cell r="D44">
            <v>3885977</v>
          </cell>
          <cell r="G44">
            <v>10484762</v>
          </cell>
          <cell r="H44">
            <v>11152731</v>
          </cell>
        </row>
        <row r="67">
          <cell r="C67">
            <v>1222878</v>
          </cell>
          <cell r="D67">
            <v>1437887</v>
          </cell>
          <cell r="G67">
            <v>3262999</v>
          </cell>
          <cell r="H67">
            <v>4293661</v>
          </cell>
        </row>
        <row r="97">
          <cell r="C97">
            <v>278833</v>
          </cell>
          <cell r="D97">
            <v>300182</v>
          </cell>
          <cell r="G97">
            <v>834773</v>
          </cell>
          <cell r="H97">
            <v>900546</v>
          </cell>
        </row>
        <row r="108">
          <cell r="C108">
            <v>0</v>
          </cell>
          <cell r="D108">
            <v>220488</v>
          </cell>
          <cell r="H108">
            <v>661464</v>
          </cell>
        </row>
        <row r="117">
          <cell r="C117">
            <v>69436</v>
          </cell>
          <cell r="D117">
            <v>61654</v>
          </cell>
          <cell r="G117">
            <v>201336</v>
          </cell>
          <cell r="H117">
            <v>173115</v>
          </cell>
        </row>
        <row r="129">
          <cell r="C129">
            <v>102340</v>
          </cell>
          <cell r="G129">
            <v>1422682</v>
          </cell>
        </row>
        <row r="130">
          <cell r="C130">
            <v>-52019</v>
          </cell>
          <cell r="G130">
            <v>473489</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Content"/>
      <sheetName val="Financial Highlights"/>
      <sheetName val="SALES VALUE BRAKE DOWN"/>
      <sheetName val="COST OF SALES BREAK DOWN"/>
      <sheetName val="Performance Review"/>
      <sheetName val="Budget Performans - Sum"/>
      <sheetName val="Budget Performans - Detail"/>
      <sheetName val="BUDJET WORKING"/>
      <sheetName val="Contribution Report"/>
      <sheetName val="DEVIDEND"/>
      <sheetName val="Contribution Report Job Wise"/>
      <sheetName val="MAS DEDUCTION"/>
      <sheetName val="WHT"/>
      <sheetName val="Detailed P&amp;L"/>
      <sheetName val="Balance Sheet"/>
      <sheetName val="Creditors Age"/>
      <sheetName val="Debtors Age"/>
      <sheetName val="Cash Flow"/>
      <sheetName val="TAX COMPLIANCE REPORT "/>
      <sheetName val="BANK BALANCES"/>
      <sheetName val="24-25 P&amp;L DETAILS"/>
      <sheetName val="OH 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2">
          <cell r="C22">
            <v>12575367.92</v>
          </cell>
          <cell r="D22">
            <v>26453472.761593528</v>
          </cell>
          <cell r="G22">
            <v>44331644.030000001</v>
          </cell>
          <cell r="H22">
            <v>78258762.820594668</v>
          </cell>
        </row>
        <row r="38">
          <cell r="C38">
            <v>2374616.790000001</v>
          </cell>
          <cell r="D38">
            <v>4899836.3806237206</v>
          </cell>
          <cell r="G38">
            <v>8737044.6499999985</v>
          </cell>
          <cell r="H38">
            <v>14447737.91589319</v>
          </cell>
        </row>
        <row r="42">
          <cell r="C42">
            <v>-53229.16</v>
          </cell>
          <cell r="G42">
            <v>-102849.85</v>
          </cell>
        </row>
        <row r="44">
          <cell r="C44">
            <v>-85000</v>
          </cell>
          <cell r="D44">
            <v>-85000</v>
          </cell>
          <cell r="G44">
            <v>-255000</v>
          </cell>
        </row>
        <row r="45">
          <cell r="C45">
            <v>-12508.86</v>
          </cell>
          <cell r="D45">
            <v>-20460</v>
          </cell>
          <cell r="G45">
            <v>-319459.74</v>
          </cell>
        </row>
        <row r="48">
          <cell r="H48">
            <v>-625755</v>
          </cell>
        </row>
        <row r="58">
          <cell r="C58">
            <v>254572.34</v>
          </cell>
          <cell r="D58">
            <v>265556.70474999998</v>
          </cell>
          <cell r="G58">
            <v>765258.27</v>
          </cell>
          <cell r="H58">
            <v>772378.03091666661</v>
          </cell>
        </row>
        <row r="68">
          <cell r="C68">
            <v>2368875.7299999995</v>
          </cell>
          <cell r="D68">
            <v>2806167.4076333335</v>
          </cell>
          <cell r="G68">
            <v>7119346.1699999999</v>
          </cell>
          <cell r="H68">
            <v>8418502.2229000013</v>
          </cell>
        </row>
        <row r="78">
          <cell r="C78">
            <v>428872.8</v>
          </cell>
          <cell r="D78">
            <v>477062.63515250006</v>
          </cell>
          <cell r="G78">
            <v>1249691.07</v>
          </cell>
          <cell r="H78">
            <v>1431188.0254574998</v>
          </cell>
        </row>
        <row r="98">
          <cell r="C98">
            <v>620636.47000000009</v>
          </cell>
          <cell r="D98">
            <v>528713.99283333332</v>
          </cell>
          <cell r="G98">
            <v>1654085.2</v>
          </cell>
          <cell r="H98">
            <v>1586141.9785000002</v>
          </cell>
        </row>
        <row r="111">
          <cell r="C111">
            <v>397066.25</v>
          </cell>
          <cell r="D111">
            <v>565069.62161608972</v>
          </cell>
          <cell r="G111">
            <v>1565349.4500000002</v>
          </cell>
          <cell r="H111">
            <v>1700101.0818478721</v>
          </cell>
        </row>
        <row r="118">
          <cell r="C118">
            <v>160490.36000000002</v>
          </cell>
          <cell r="D118">
            <v>201856.73500000002</v>
          </cell>
          <cell r="G118">
            <v>677616.10000000009</v>
          </cell>
          <cell r="H118">
            <v>596811.95500000007</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Executive Summary"/>
      <sheetName val="Financial Highlights"/>
      <sheetName val="1"/>
      <sheetName val="2"/>
      <sheetName val="3"/>
      <sheetName val="4"/>
      <sheetName val="5"/>
      <sheetName val="Ex-B"/>
      <sheetName val="6"/>
      <sheetName val="7"/>
      <sheetName val="8"/>
      <sheetName val="9"/>
      <sheetName val="9.1"/>
      <sheetName val="10"/>
      <sheetName val="11"/>
      <sheetName val="12"/>
      <sheetName val="13"/>
      <sheetName val="Ratios"/>
      <sheetName val="14"/>
      <sheetName val="15"/>
      <sheetName val="16"/>
      <sheetName val="16.1"/>
      <sheetName val="17"/>
      <sheetName val="Action Items"/>
      <sheetName val="Receviable-Aged"/>
      <sheetName val="Stocks-Aged"/>
      <sheetName val="16 (2024-25)"/>
      <sheetName val="18"/>
      <sheetName val="KPI3"/>
      <sheetName val="KPI4"/>
      <sheetName val="KPI06"/>
      <sheetName val="KPI7"/>
      <sheetName val="KPI08"/>
      <sheetName val="KPI10"/>
      <sheetName val="KPI Work"/>
      <sheetName val="Non Ops"/>
    </sheetNames>
    <sheetDataSet>
      <sheetData sheetId="0"/>
      <sheetData sheetId="1"/>
      <sheetData sheetId="2"/>
      <sheetData sheetId="3">
        <row r="18">
          <cell r="C18">
            <v>5600077.71</v>
          </cell>
          <cell r="D18">
            <v>9665217.8618173264</v>
          </cell>
          <cell r="G18">
            <v>12794004.02</v>
          </cell>
          <cell r="H18">
            <v>19786425.303529054</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Executive Summary"/>
      <sheetName val="Financial Highlights"/>
      <sheetName val="1"/>
      <sheetName val="2"/>
      <sheetName val="3"/>
      <sheetName val="4"/>
      <sheetName val="5"/>
      <sheetName val="Ex-B"/>
      <sheetName val="6"/>
      <sheetName val="7"/>
      <sheetName val="8"/>
      <sheetName val="9"/>
      <sheetName val="9.1"/>
      <sheetName val="10"/>
      <sheetName val="11"/>
      <sheetName val="12"/>
      <sheetName val="13"/>
      <sheetName val="Ratios"/>
      <sheetName val="14"/>
      <sheetName val="15"/>
      <sheetName val="16"/>
      <sheetName val="16.1"/>
      <sheetName val="17"/>
      <sheetName val="Action Items"/>
      <sheetName val="Receviable-Aged"/>
      <sheetName val="Stocks-Aged"/>
      <sheetName val="16 (2024-25)"/>
      <sheetName val="18"/>
      <sheetName val="KPI3"/>
      <sheetName val="KPI4"/>
      <sheetName val="KPI06"/>
      <sheetName val="KPI7"/>
      <sheetName val="KPI08"/>
      <sheetName val="KPI10"/>
      <sheetName val="KPI Work"/>
      <sheetName val="Non Ops"/>
    </sheetNames>
    <sheetDataSet>
      <sheetData sheetId="0"/>
      <sheetData sheetId="1"/>
      <sheetData sheetId="2"/>
      <sheetData sheetId="3">
        <row r="13">
          <cell r="C13">
            <v>6608091.6978000002</v>
          </cell>
        </row>
        <row r="23">
          <cell r="C23">
            <v>936516.58000000007</v>
          </cell>
          <cell r="D23">
            <v>2175163.1767914752</v>
          </cell>
          <cell r="G23">
            <v>2246685.89</v>
          </cell>
          <cell r="H23">
            <v>4276065.9615973979</v>
          </cell>
        </row>
        <row r="27">
          <cell r="C27">
            <v>9987.56</v>
          </cell>
        </row>
        <row r="29">
          <cell r="C29">
            <v>0.5</v>
          </cell>
        </row>
        <row r="31">
          <cell r="G31">
            <v>22930.25</v>
          </cell>
          <cell r="H31">
            <v>541.03951388830319</v>
          </cell>
        </row>
        <row r="35">
          <cell r="C35">
            <v>1771343.9300000002</v>
          </cell>
          <cell r="D35">
            <v>2225585.0009277435</v>
          </cell>
          <cell r="G35">
            <v>4672943.5199999996</v>
          </cell>
          <cell r="H35">
            <v>5951585.3993480885</v>
          </cell>
        </row>
        <row r="36">
          <cell r="C36">
            <v>369503.95</v>
          </cell>
          <cell r="D36">
            <v>335321.84861111623</v>
          </cell>
          <cell r="G36">
            <v>775243.12</v>
          </cell>
          <cell r="H36">
            <v>888257.17190771387</v>
          </cell>
        </row>
        <row r="37">
          <cell r="C37">
            <v>0</v>
          </cell>
          <cell r="D37">
            <v>429390.99587272725</v>
          </cell>
          <cell r="G37">
            <v>0</v>
          </cell>
          <cell r="H37">
            <v>858781.99174545449</v>
          </cell>
        </row>
        <row r="38">
          <cell r="C38">
            <v>79800</v>
          </cell>
          <cell r="D38">
            <v>202034.64620327103</v>
          </cell>
          <cell r="G38">
            <v>230350</v>
          </cell>
          <cell r="H38">
            <v>447616.95595794392</v>
          </cell>
        </row>
        <row r="39">
          <cell r="C39">
            <v>350094</v>
          </cell>
          <cell r="D39">
            <v>348201.99653483997</v>
          </cell>
          <cell r="G39">
            <v>380963</v>
          </cell>
          <cell r="H39">
            <v>645241.6570460049</v>
          </cell>
        </row>
        <row r="40">
          <cell r="C40">
            <v>302676.15999999997</v>
          </cell>
          <cell r="D40">
            <v>366607.77740317112</v>
          </cell>
          <cell r="G40">
            <v>960222.73</v>
          </cell>
          <cell r="H40">
            <v>1045770.3476830546</v>
          </cell>
        </row>
        <row r="50">
          <cell r="C50">
            <v>-17066.5</v>
          </cell>
          <cell r="G50">
            <v>-17029.25</v>
          </cell>
          <cell r="H50">
            <v>37.25</v>
          </cell>
        </row>
      </sheetData>
      <sheetData sheetId="4">
        <row r="67">
          <cell r="C67">
            <v>0</v>
          </cell>
          <cell r="D67">
            <v>8229.1666666666661</v>
          </cell>
        </row>
        <row r="68">
          <cell r="C68">
            <v>2582.94</v>
          </cell>
          <cell r="D68">
            <v>18270.447222222221</v>
          </cell>
        </row>
        <row r="69">
          <cell r="C69">
            <v>1446.14</v>
          </cell>
          <cell r="D69">
            <v>1446.142291666667</v>
          </cell>
        </row>
        <row r="70">
          <cell r="C70">
            <v>16026.99</v>
          </cell>
          <cell r="D70">
            <v>16026.995000000001</v>
          </cell>
        </row>
      </sheetData>
      <sheetData sheetId="5"/>
      <sheetData sheetId="6"/>
      <sheetData sheetId="7"/>
      <sheetData sheetId="8"/>
      <sheetData sheetId="9"/>
      <sheetData sheetId="10">
        <row r="43">
          <cell r="J43">
            <v>7748.82</v>
          </cell>
        </row>
        <row r="44">
          <cell r="J44">
            <v>4338.42</v>
          </cell>
        </row>
        <row r="45">
          <cell r="J45">
            <v>48080.97</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ummary II"/>
      <sheetName val="P&amp;L"/>
      <sheetName val="BS-Org"/>
      <sheetName val="Revenue Analysis"/>
      <sheetName val="BS_I"/>
      <sheetName val="BS"/>
      <sheetName val="Debtor Aging"/>
      <sheetName val="TB"/>
      <sheetName val="CF"/>
      <sheetName val="BS for CF"/>
      <sheetName val="Debtor"/>
      <sheetName val="Debtor -8th Jun"/>
      <sheetName val="IC-Non Trade"/>
    </sheetNames>
    <sheetDataSet>
      <sheetData sheetId="0" refreshError="1"/>
      <sheetData sheetId="1" refreshError="1"/>
      <sheetData sheetId="2">
        <row r="21">
          <cell r="G21">
            <v>17011037.333333336</v>
          </cell>
          <cell r="H21">
            <v>17499000</v>
          </cell>
          <cell r="I21">
            <v>32755662.833333332</v>
          </cell>
          <cell r="J21">
            <v>45237499.666666664</v>
          </cell>
        </row>
        <row r="35">
          <cell r="G35">
            <v>12102432.473333336</v>
          </cell>
          <cell r="H35">
            <v>13320628</v>
          </cell>
          <cell r="I35">
            <v>25677524.393333331</v>
          </cell>
          <cell r="J35">
            <v>35519117</v>
          </cell>
        </row>
        <row r="41">
          <cell r="G41">
            <v>29802.55</v>
          </cell>
          <cell r="I41">
            <v>75329.56</v>
          </cell>
        </row>
        <row r="65">
          <cell r="G65">
            <v>10139309</v>
          </cell>
          <cell r="H65">
            <v>10308663.406047916</v>
          </cell>
          <cell r="I65">
            <v>24527049.219999999</v>
          </cell>
          <cell r="J65">
            <v>27453772.97071458</v>
          </cell>
        </row>
        <row r="122">
          <cell r="G122">
            <v>939063</v>
          </cell>
          <cell r="H122">
            <v>1760000</v>
          </cell>
          <cell r="I122">
            <v>2481336</v>
          </cell>
          <cell r="J122">
            <v>5280000</v>
          </cell>
        </row>
        <row r="130">
          <cell r="G130">
            <v>255380</v>
          </cell>
          <cell r="H130">
            <v>519510.3625902778</v>
          </cell>
          <cell r="I130">
            <v>774408</v>
          </cell>
          <cell r="J130">
            <v>1558531.0877708334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mp;L"/>
      <sheetName val="Monthly Performance Summary"/>
      <sheetName val="PL Actual Vs Budget"/>
      <sheetName val="BS"/>
      <sheetName val="Notes"/>
      <sheetName val="Cash Flow"/>
      <sheetName val="OH Variances"/>
      <sheetName val="Facilities"/>
      <sheetName val="Bank Balances "/>
      <sheetName val="Tax Compliance Report - Summary"/>
      <sheetName val="Debtors"/>
      <sheetName val="Inventory"/>
      <sheetName val="Transfer Margin"/>
      <sheetName val="Trial Balance"/>
    </sheetNames>
    <sheetDataSet>
      <sheetData sheetId="0" refreshError="1"/>
      <sheetData sheetId="1" refreshError="1"/>
      <sheetData sheetId="2">
        <row r="16">
          <cell r="D16">
            <v>27905227.966249999</v>
          </cell>
          <cell r="E16">
            <v>71346201.486102924</v>
          </cell>
          <cell r="G16">
            <v>123687303.85175</v>
          </cell>
          <cell r="H16">
            <v>168323852.92910218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mp;L"/>
      <sheetName val="Monthly Performance Summary"/>
      <sheetName val="PL Actual Vs Budget"/>
      <sheetName val="BS"/>
      <sheetName val="Notes"/>
      <sheetName val="Cash Flow"/>
      <sheetName val="OH Variances"/>
      <sheetName val="Facilities"/>
      <sheetName val="Bank Balances "/>
      <sheetName val="Tax Compliance Report - Summary"/>
      <sheetName val="Debtors"/>
      <sheetName val="Inventory"/>
      <sheetName val="Transfer Margin"/>
      <sheetName val="Trial Balance"/>
    </sheetNames>
    <sheetDataSet>
      <sheetData sheetId="0"/>
      <sheetData sheetId="1"/>
      <sheetData sheetId="2">
        <row r="12">
          <cell r="D12">
            <v>33307760.879999999</v>
          </cell>
        </row>
        <row r="19">
          <cell r="D19">
            <v>734313.67993415485</v>
          </cell>
          <cell r="E19">
            <v>2097410.9729963816</v>
          </cell>
          <cell r="G19">
            <v>3571422.0516640013</v>
          </cell>
          <cell r="H19">
            <v>5005479.6872042622</v>
          </cell>
        </row>
        <row r="21">
          <cell r="D21">
            <v>6749431.9462499991</v>
          </cell>
          <cell r="E21">
            <v>10919166.109613687</v>
          </cell>
          <cell r="G21">
            <v>20793569.891750008</v>
          </cell>
          <cell r="H21">
            <v>24114490.992331237</v>
          </cell>
        </row>
        <row r="25">
          <cell r="D25">
            <v>39550.18</v>
          </cell>
          <cell r="G25">
            <v>39550.18</v>
          </cell>
        </row>
        <row r="27">
          <cell r="D27">
            <v>5410989.21</v>
          </cell>
          <cell r="E27">
            <v>6699254.6771036331</v>
          </cell>
          <cell r="G27">
            <v>16142408.259999998</v>
          </cell>
          <cell r="H27">
            <v>18721048.143936977</v>
          </cell>
        </row>
        <row r="28">
          <cell r="D28">
            <v>1155095.6199999999</v>
          </cell>
          <cell r="E28">
            <v>1315313.2193042138</v>
          </cell>
          <cell r="G28">
            <v>3722591.84</v>
          </cell>
          <cell r="H28">
            <v>3677319.7412995687</v>
          </cell>
        </row>
        <row r="29">
          <cell r="D29">
            <v>692476.25</v>
          </cell>
          <cell r="E29">
            <v>695952.91666666663</v>
          </cell>
          <cell r="G29">
            <v>2047559.63</v>
          </cell>
          <cell r="H29">
            <v>2074312.7133333327</v>
          </cell>
        </row>
        <row r="30">
          <cell r="D30">
            <v>501638.87</v>
          </cell>
          <cell r="E30">
            <v>747284.07500000007</v>
          </cell>
          <cell r="G30">
            <v>1789239.21</v>
          </cell>
          <cell r="H30">
            <v>2192401.2300000004</v>
          </cell>
        </row>
        <row r="31">
          <cell r="D31">
            <v>184340</v>
          </cell>
          <cell r="E31">
            <v>500000</v>
          </cell>
          <cell r="G31">
            <v>1038380.38</v>
          </cell>
          <cell r="H31">
            <v>2315912.8600000003</v>
          </cell>
        </row>
        <row r="32">
          <cell r="D32">
            <v>2232711.5</v>
          </cell>
          <cell r="E32">
            <v>1787267.5</v>
          </cell>
          <cell r="G32">
            <v>6231040.4100000001</v>
          </cell>
          <cell r="H32">
            <v>5500587.6833333299</v>
          </cell>
        </row>
        <row r="38">
          <cell r="D38">
            <v>1129000</v>
          </cell>
          <cell r="G38">
            <v>2457900</v>
          </cell>
        </row>
      </sheetData>
      <sheetData sheetId="3"/>
      <sheetData sheetId="4"/>
      <sheetData sheetId="5"/>
      <sheetData sheetId="6">
        <row r="36">
          <cell r="C36">
            <v>10851</v>
          </cell>
          <cell r="D36">
            <v>10851</v>
          </cell>
          <cell r="H36">
            <v>32553</v>
          </cell>
          <cell r="I36">
            <v>32553</v>
          </cell>
        </row>
        <row r="37">
          <cell r="C37">
            <v>18028</v>
          </cell>
          <cell r="D37">
            <v>20597.444444444445</v>
          </cell>
          <cell r="H37">
            <v>51306</v>
          </cell>
          <cell r="I37">
            <v>52903.444444444445</v>
          </cell>
        </row>
        <row r="38">
          <cell r="C38">
            <v>50847</v>
          </cell>
          <cell r="D38">
            <v>39331</v>
          </cell>
          <cell r="H38">
            <v>152541</v>
          </cell>
          <cell r="I38">
            <v>129509</v>
          </cell>
        </row>
        <row r="39">
          <cell r="C39">
            <v>24600</v>
          </cell>
          <cell r="D39">
            <v>24600</v>
          </cell>
          <cell r="H39">
            <v>73800</v>
          </cell>
          <cell r="I39">
            <v>73800</v>
          </cell>
        </row>
        <row r="40">
          <cell r="C40">
            <v>0</v>
          </cell>
          <cell r="D40">
            <v>0</v>
          </cell>
          <cell r="H40">
            <v>0</v>
          </cell>
          <cell r="I40">
            <v>0</v>
          </cell>
        </row>
      </sheetData>
      <sheetData sheetId="7"/>
      <sheetData sheetId="8"/>
      <sheetData sheetId="9"/>
      <sheetData sheetId="10"/>
      <sheetData sheetId="11"/>
      <sheetData sheetId="12"/>
      <sheetData sheetId="13"/>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
      <sheetName val="1.Financial Higlights"/>
      <sheetName val="REVENUE DETAILS"/>
      <sheetName val="2.Rev Statement-combined"/>
      <sheetName val="3.TOPAZ"/>
      <sheetName val="4.TOURMALINE"/>
      <sheetName val="5.Balance sheet"/>
      <sheetName val="6.CF"/>
      <sheetName val="Chart1"/>
      <sheetName val="11.Note to FS"/>
      <sheetName val="Inventory"/>
      <sheetName val="BS-Sum"/>
      <sheetName val="7.Debtor's age"/>
      <sheetName val="8.Creditor's age"/>
      <sheetName val="Banquet Functions"/>
      <sheetName val="Suite Aminites"/>
      <sheetName val="Detail p&amp; L"/>
      <sheetName val="COM FOOD"/>
      <sheetName val="A'la carte sales"/>
      <sheetName val="COM BEV"/>
      <sheetName val="Other Accruals"/>
      <sheetName val="shared services"/>
      <sheetName val="11.Inventory "/>
      <sheetName val="9.PERIOD CLOSURE CHECK LIST"/>
      <sheetName val="Working Capital"/>
      <sheetName val="Sheet1"/>
      <sheetName val="AVERAGE FUNDS"/>
      <sheetName val="Cash balance"/>
      <sheetName val="PAYMENTS"/>
      <sheetName val="Forcast PL"/>
      <sheetName val="Per Job Chg"/>
      <sheetName val="Cash forcast"/>
    </sheetNames>
    <sheetDataSet>
      <sheetData sheetId="0" refreshError="1"/>
      <sheetData sheetId="1" refreshError="1"/>
      <sheetData sheetId="2" refreshError="1"/>
      <sheetData sheetId="3" refreshError="1">
        <row r="15">
          <cell r="C15">
            <v>23416980.270000003</v>
          </cell>
          <cell r="D15">
            <v>28525101</v>
          </cell>
          <cell r="F15">
            <v>90849164.229999989</v>
          </cell>
          <cell r="G15">
            <v>102127057</v>
          </cell>
        </row>
        <row r="28">
          <cell r="C28">
            <v>632080.70000000007</v>
          </cell>
          <cell r="D28">
            <v>980250.00100000005</v>
          </cell>
          <cell r="F28">
            <v>1886828.37</v>
          </cell>
          <cell r="G28">
            <v>2789240.01</v>
          </cell>
        </row>
        <row r="32">
          <cell r="C32">
            <v>490833</v>
          </cell>
          <cell r="D32">
            <v>490833</v>
          </cell>
          <cell r="F32">
            <v>1472499</v>
          </cell>
          <cell r="G32">
            <v>1472499</v>
          </cell>
        </row>
        <row r="34">
          <cell r="DA34">
            <v>64157638.809999987</v>
          </cell>
          <cell r="DB34">
            <v>68871715</v>
          </cell>
        </row>
        <row r="57">
          <cell r="C57">
            <v>6430274.4000000004</v>
          </cell>
          <cell r="D57">
            <v>9215461</v>
          </cell>
        </row>
        <row r="74">
          <cell r="C74">
            <v>10546562.380000001</v>
          </cell>
          <cell r="D74">
            <v>11922428</v>
          </cell>
          <cell r="F74">
            <v>34680888.939999998</v>
          </cell>
          <cell r="G74">
            <v>34726768</v>
          </cell>
        </row>
        <row r="93">
          <cell r="C93">
            <v>2412081.38</v>
          </cell>
          <cell r="D93">
            <v>2363692</v>
          </cell>
          <cell r="F93">
            <v>6801181.3799999999</v>
          </cell>
          <cell r="G93">
            <v>9071168</v>
          </cell>
        </row>
        <row r="137">
          <cell r="C137">
            <v>4798796.97</v>
          </cell>
          <cell r="D137">
            <v>5303626</v>
          </cell>
          <cell r="F137">
            <v>14444323.970000004</v>
          </cell>
          <cell r="G137">
            <v>16756525</v>
          </cell>
        </row>
        <row r="152">
          <cell r="C152">
            <v>3049220.16</v>
          </cell>
          <cell r="D152">
            <v>3422563</v>
          </cell>
          <cell r="F152">
            <v>9586833.3299999982</v>
          </cell>
          <cell r="G152">
            <v>10314689</v>
          </cell>
        </row>
        <row r="162">
          <cell r="C162">
            <v>437558.44</v>
          </cell>
          <cell r="D162">
            <v>618100</v>
          </cell>
          <cell r="F162">
            <v>2012647.3299999998</v>
          </cell>
          <cell r="G162">
            <v>1851319</v>
          </cell>
        </row>
        <row r="165">
          <cell r="D165">
            <v>1400000</v>
          </cell>
        </row>
        <row r="166">
          <cell r="C166">
            <v>1103069.4099999999</v>
          </cell>
          <cell r="F166">
            <v>3234460.2300000004</v>
          </cell>
          <cell r="G166">
            <v>4200000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Executive Summary"/>
      <sheetName val="Email"/>
      <sheetName val="MOMPL"/>
      <sheetName val="1"/>
      <sheetName val="2"/>
      <sheetName val="3"/>
      <sheetName val="3.1"/>
      <sheetName val="4"/>
      <sheetName val="5"/>
      <sheetName val="6"/>
      <sheetName val="7"/>
      <sheetName val="8"/>
      <sheetName val="8.1"/>
      <sheetName val="9"/>
      <sheetName val="10"/>
      <sheetName val="10.1"/>
      <sheetName val="11"/>
      <sheetName val="12"/>
      <sheetName val="13"/>
      <sheetName val="14"/>
      <sheetName val="15"/>
      <sheetName val="15.1"/>
      <sheetName val="15.2"/>
      <sheetName val="16"/>
      <sheetName val="17"/>
      <sheetName val="KPI3"/>
      <sheetName val="KPI4"/>
      <sheetName val="KPI06"/>
      <sheetName val="KPI7"/>
      <sheetName val="KPI08"/>
      <sheetName val="KPI10"/>
      <sheetName val="KPI Work"/>
      <sheetName val="Non Ops"/>
    </sheetNames>
    <sheetDataSet>
      <sheetData sheetId="0" refreshError="1"/>
      <sheetData sheetId="1" refreshError="1"/>
      <sheetData sheetId="2" refreshError="1"/>
      <sheetData sheetId="3" refreshError="1"/>
      <sheetData sheetId="4">
        <row r="17">
          <cell r="C17">
            <v>112880828.91</v>
          </cell>
          <cell r="D17">
            <v>168161728.22427681</v>
          </cell>
          <cell r="G17">
            <v>758461767.8936249</v>
          </cell>
          <cell r="H17">
            <v>932770481.05718243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Executive Summary"/>
      <sheetName val="Email"/>
      <sheetName val="MOMPL"/>
      <sheetName val="1"/>
      <sheetName val="2"/>
      <sheetName val="3"/>
      <sheetName val="3.1"/>
      <sheetName val="4"/>
      <sheetName val="5"/>
      <sheetName val="6"/>
      <sheetName val="7"/>
      <sheetName val="8"/>
      <sheetName val="8.1"/>
      <sheetName val="9"/>
      <sheetName val="10"/>
      <sheetName val="10.1"/>
      <sheetName val="11"/>
      <sheetName val="12"/>
      <sheetName val="13"/>
      <sheetName val="14"/>
      <sheetName val="15"/>
      <sheetName val="15.1"/>
      <sheetName val="15.2"/>
      <sheetName val="16"/>
      <sheetName val="17"/>
      <sheetName val="KPI3"/>
      <sheetName val="KPI4"/>
      <sheetName val="KPI06"/>
      <sheetName val="KPI7"/>
      <sheetName val="KPI08"/>
      <sheetName val="KPI10"/>
      <sheetName val="KPI Work"/>
      <sheetName val="Non Ops"/>
    </sheetNames>
    <sheetDataSet>
      <sheetData sheetId="0"/>
      <sheetData sheetId="1"/>
      <sheetData sheetId="2"/>
      <sheetData sheetId="3"/>
      <sheetData sheetId="4">
        <row r="12">
          <cell r="C12">
            <v>128700819.35000001</v>
          </cell>
        </row>
        <row r="22">
          <cell r="C22">
            <v>23333565.149999991</v>
          </cell>
          <cell r="D22">
            <v>49183504.631486818</v>
          </cell>
          <cell r="G22">
            <v>193945506.8936249</v>
          </cell>
          <cell r="H22">
            <v>275796209.48157299</v>
          </cell>
        </row>
        <row r="29">
          <cell r="C29">
            <v>78132.649999999994</v>
          </cell>
          <cell r="D29">
            <v>100000</v>
          </cell>
          <cell r="G29">
            <v>655442.81999999995</v>
          </cell>
          <cell r="H29">
            <v>600000</v>
          </cell>
        </row>
        <row r="33">
          <cell r="C33">
            <v>14485836.459999999</v>
          </cell>
          <cell r="D33">
            <v>17753872.611825645</v>
          </cell>
          <cell r="G33">
            <v>87406764.379999995</v>
          </cell>
          <cell r="H33">
            <v>102241114.83622064</v>
          </cell>
        </row>
        <row r="34">
          <cell r="C34">
            <v>5567226.2799999993</v>
          </cell>
          <cell r="D34">
            <v>7190853.5425194483</v>
          </cell>
          <cell r="G34">
            <v>33046936.890000001</v>
          </cell>
          <cell r="H34">
            <v>39413604.963600755</v>
          </cell>
        </row>
        <row r="35">
          <cell r="C35">
            <v>1578762.84</v>
          </cell>
          <cell r="D35">
            <v>1760327.1108000001</v>
          </cell>
          <cell r="G35">
            <v>9203047.660000002</v>
          </cell>
          <cell r="H35">
            <v>10402362.664800001</v>
          </cell>
        </row>
        <row r="36">
          <cell r="C36">
            <v>816581.73</v>
          </cell>
          <cell r="D36">
            <v>1107577.2960660404</v>
          </cell>
          <cell r="G36">
            <v>5254259.1100000003</v>
          </cell>
          <cell r="H36">
            <v>6645463.7763962438</v>
          </cell>
        </row>
        <row r="37">
          <cell r="C37">
            <v>7427133.9999999991</v>
          </cell>
          <cell r="D37">
            <v>7427133.5189892109</v>
          </cell>
          <cell r="G37">
            <v>43779005.999999993</v>
          </cell>
          <cell r="H37">
            <v>43779002.908396356</v>
          </cell>
        </row>
        <row r="38">
          <cell r="C38">
            <v>4547911.71</v>
          </cell>
          <cell r="D38">
            <v>3178898.3247926207</v>
          </cell>
          <cell r="G38">
            <v>24880285.310000002</v>
          </cell>
          <cell r="H38">
            <v>18097659.252508111</v>
          </cell>
        </row>
        <row r="44">
          <cell r="C44">
            <v>6776739</v>
          </cell>
          <cell r="G44">
            <v>7865496</v>
          </cell>
        </row>
        <row r="48">
          <cell r="C48">
            <v>217271.12</v>
          </cell>
          <cell r="G48">
            <v>-317638.94</v>
          </cell>
        </row>
        <row r="49">
          <cell r="C49">
            <v>1889822.77</v>
          </cell>
          <cell r="G49">
            <v>-630261.83000000007</v>
          </cell>
        </row>
      </sheetData>
      <sheetData sheetId="5">
        <row r="72">
          <cell r="C72">
            <v>48170.170000000006</v>
          </cell>
          <cell r="D72">
            <v>96721.366666666712</v>
          </cell>
        </row>
        <row r="73">
          <cell r="C73">
            <v>58842.840000000004</v>
          </cell>
          <cell r="D73">
            <v>113686.95888888888</v>
          </cell>
        </row>
        <row r="74">
          <cell r="C74">
            <v>117047.73999999999</v>
          </cell>
          <cell r="D74">
            <v>88728.3</v>
          </cell>
        </row>
        <row r="75">
          <cell r="C75">
            <v>5891.96</v>
          </cell>
          <cell r="D75">
            <v>47558.626666666663</v>
          </cell>
        </row>
        <row r="76">
          <cell r="C76">
            <v>0</v>
          </cell>
          <cell r="D76">
            <v>625000</v>
          </cell>
        </row>
        <row r="115">
          <cell r="C115">
            <v>330065.46000000002</v>
          </cell>
          <cell r="D115">
            <v>321010.91999999993</v>
          </cell>
        </row>
      </sheetData>
      <sheetData sheetId="6"/>
      <sheetData sheetId="7"/>
      <sheetData sheetId="8"/>
      <sheetData sheetId="9"/>
      <sheetData sheetId="10">
        <row r="41">
          <cell r="BQ41">
            <v>289021.08</v>
          </cell>
        </row>
        <row r="42">
          <cell r="BQ42">
            <v>293494.51</v>
          </cell>
        </row>
        <row r="43">
          <cell r="BQ43">
            <v>736780.57</v>
          </cell>
        </row>
        <row r="44">
          <cell r="BQ44">
            <v>55715.860000000008</v>
          </cell>
        </row>
        <row r="45">
          <cell r="BQ45">
            <v>0</v>
          </cell>
        </row>
        <row r="82">
          <cell r="BQ82">
            <v>1980392.76</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th Apr'25"/>
      <sheetName val="YTD Apr'25"/>
      <sheetName val="Month"/>
      <sheetName val="YTD"/>
      <sheetName val="Avg ExRate-April"/>
    </sheetNames>
    <sheetDataSet>
      <sheetData sheetId="0"/>
      <sheetData sheetId="1"/>
      <sheetData sheetId="2"/>
      <sheetData sheetId="3"/>
      <sheetData sheetId="4">
        <row r="587">
          <cell r="E587">
            <v>296.17960476190484</v>
          </cell>
        </row>
        <row r="588">
          <cell r="E588">
            <v>296.80343529411761</v>
          </cell>
        </row>
        <row r="589">
          <cell r="E589">
            <v>295.90903157894735</v>
          </cell>
        </row>
        <row r="590">
          <cell r="E590">
            <v>298.531194736842</v>
          </cell>
        </row>
      </sheetData>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CB"/>
    </sheetNames>
    <sheetDataSet>
      <sheetData sheetId="0">
        <row r="6">
          <cell r="HD6">
            <v>92403318.200000018</v>
          </cell>
        </row>
        <row r="26">
          <cell r="HD26">
            <v>0</v>
          </cell>
          <cell r="HE26">
            <v>593220.34000000008</v>
          </cell>
          <cell r="HF26">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E182E-A14A-4B71-A78B-9A33C12C688D}">
  <dimension ref="A2:CD85"/>
  <sheetViews>
    <sheetView showGridLines="0" tabSelected="1" zoomScaleNormal="100" workbookViewId="0">
      <pane xSplit="3" ySplit="5" topLeftCell="AX6" activePane="bottomRight" state="frozen"/>
      <selection activeCell="D1" sqref="D1:BA1048576"/>
      <selection pane="topRight" activeCell="D1" sqref="D1:BA1048576"/>
      <selection pane="bottomLeft" activeCell="D1" sqref="D1:BA1048576"/>
      <selection pane="bottomRight" activeCell="BD9" sqref="BD9"/>
    </sheetView>
  </sheetViews>
  <sheetFormatPr defaultColWidth="12.6640625" defaultRowHeight="14.4" outlineLevelCol="1" x14ac:dyDescent="0.3"/>
  <cols>
    <col min="3" max="3" width="17.5546875" customWidth="1"/>
    <col min="4" max="6" width="10.109375" customWidth="1"/>
    <col min="7" max="7" width="10.109375" style="90" customWidth="1"/>
    <col min="8" max="10" width="10.109375" customWidth="1"/>
    <col min="11" max="11" width="10.109375" style="90" customWidth="1"/>
    <col min="12" max="15" width="10.109375" customWidth="1"/>
    <col min="16" max="17" width="10.109375" style="90" customWidth="1"/>
    <col min="18" max="20" width="10.109375" customWidth="1"/>
    <col min="21" max="21" width="10.109375" style="90" customWidth="1"/>
    <col min="22" max="24" width="10.109375" hidden="1" customWidth="1" outlineLevel="1"/>
    <col min="25" max="25" width="10.109375" style="90" hidden="1" customWidth="1" outlineLevel="1"/>
    <col min="26" max="28" width="10.109375" hidden="1" customWidth="1" outlineLevel="1"/>
    <col min="29" max="29" width="10.109375" style="90" hidden="1" customWidth="1" outlineLevel="1"/>
    <col min="30" max="32" width="10.109375" hidden="1" customWidth="1" outlineLevel="1"/>
    <col min="33" max="33" width="10.109375" style="90" hidden="1" customWidth="1" outlineLevel="1"/>
    <col min="34" max="40" width="10.109375" hidden="1" customWidth="1" outlineLevel="1"/>
    <col min="41" max="41" width="10.109375" style="90" hidden="1" customWidth="1" outlineLevel="1"/>
    <col min="42" max="42" width="10.109375" customWidth="1" collapsed="1"/>
    <col min="43" max="44" width="10.109375" customWidth="1"/>
    <col min="45" max="45" width="10.109375" style="90" customWidth="1"/>
    <col min="46" max="48" width="10.109375" customWidth="1"/>
    <col min="49" max="49" width="10.109375" style="90" customWidth="1"/>
    <col min="50" max="57" width="10.109375" customWidth="1"/>
    <col min="58" max="59" width="10.109375" style="90" customWidth="1"/>
    <col min="60" max="67" width="10.109375" hidden="1" customWidth="1" outlineLevel="1"/>
    <col min="68" max="68" width="10.109375" customWidth="1" collapsed="1"/>
    <col min="69" max="70" width="10.109375" customWidth="1"/>
    <col min="71" max="71" width="10.109375" style="90" customWidth="1"/>
    <col min="72" max="74" width="10.109375" customWidth="1"/>
    <col min="75" max="75" width="10.109375" style="90" customWidth="1"/>
    <col min="76" max="78" width="10.109375" customWidth="1"/>
    <col min="79" max="79" width="10.109375" style="90" customWidth="1"/>
  </cols>
  <sheetData>
    <row r="2" spans="1:79" s="2" customFormat="1" thickBot="1" x14ac:dyDescent="0.35">
      <c r="A2" s="1"/>
      <c r="C2" s="3"/>
      <c r="D2" s="4"/>
      <c r="E2" s="5"/>
      <c r="F2" s="6" t="s">
        <v>169</v>
      </c>
      <c r="G2" s="103"/>
      <c r="H2" s="4"/>
      <c r="I2" s="5"/>
      <c r="J2" s="6"/>
      <c r="K2" s="103"/>
      <c r="L2" s="4"/>
      <c r="M2" s="5"/>
      <c r="N2" s="6"/>
      <c r="O2" s="7"/>
      <c r="P2" s="107"/>
      <c r="Q2" s="108"/>
      <c r="R2" s="4"/>
      <c r="S2" s="5"/>
      <c r="T2" s="6"/>
      <c r="U2" s="103"/>
      <c r="V2" s="4"/>
      <c r="W2" s="5"/>
      <c r="X2" s="6"/>
      <c r="Y2" s="103"/>
      <c r="Z2" s="4"/>
      <c r="AA2" s="5"/>
      <c r="AB2" s="6"/>
      <c r="AC2" s="103"/>
      <c r="AD2" s="4"/>
      <c r="AE2" s="5"/>
      <c r="AF2" s="6"/>
      <c r="AG2" s="103"/>
      <c r="AH2" s="4"/>
      <c r="AI2" s="5"/>
      <c r="AJ2" s="6"/>
      <c r="AK2" s="7"/>
      <c r="AL2" s="4"/>
      <c r="AM2" s="5"/>
      <c r="AN2" s="6"/>
      <c r="AO2" s="103"/>
      <c r="AP2" s="4"/>
      <c r="AQ2" s="5"/>
      <c r="AR2" s="6"/>
      <c r="AS2" s="103"/>
      <c r="AT2" s="4"/>
      <c r="AU2" s="5"/>
      <c r="AV2" s="6"/>
      <c r="AW2" s="103"/>
      <c r="AX2" s="4"/>
      <c r="AY2" s="5"/>
      <c r="AZ2" s="6"/>
      <c r="BA2" s="7"/>
      <c r="BB2" s="115"/>
      <c r="BC2" s="114"/>
      <c r="BD2" s="6"/>
      <c r="BE2" s="7"/>
      <c r="BF2" s="103"/>
      <c r="BG2" s="103"/>
      <c r="BH2" s="4"/>
      <c r="BI2" s="5"/>
      <c r="BJ2" s="6"/>
      <c r="BK2" s="7"/>
      <c r="BL2" s="4"/>
      <c r="BM2" s="5"/>
      <c r="BN2" s="6"/>
      <c r="BO2" s="7"/>
      <c r="BP2" s="4"/>
      <c r="BQ2" s="5"/>
      <c r="BR2" s="6"/>
      <c r="BS2" s="103"/>
      <c r="BT2" s="4"/>
      <c r="BU2" s="5"/>
      <c r="BV2" s="6"/>
      <c r="BW2" s="103"/>
      <c r="BX2" s="4"/>
      <c r="BY2" s="5"/>
      <c r="BZ2" s="6"/>
      <c r="CA2" s="103"/>
    </row>
    <row r="3" spans="1:79" s="2" customFormat="1" ht="15" customHeight="1" thickBot="1" x14ac:dyDescent="0.35">
      <c r="A3" s="116" t="s">
        <v>167</v>
      </c>
      <c r="B3" s="117"/>
      <c r="C3" s="118"/>
      <c r="D3" s="2" t="s">
        <v>1</v>
      </c>
      <c r="F3" s="8" t="e">
        <f>#REF!</f>
        <v>#REF!</v>
      </c>
      <c r="G3" s="104"/>
      <c r="I3" s="8"/>
      <c r="J3" s="10"/>
      <c r="K3" s="104"/>
      <c r="N3" s="10"/>
      <c r="P3" s="104"/>
      <c r="Q3" s="104"/>
      <c r="T3" s="10"/>
      <c r="U3" s="104"/>
      <c r="X3" s="10"/>
      <c r="Y3" s="104"/>
      <c r="AB3" s="10"/>
      <c r="AC3" s="104"/>
      <c r="AF3" s="10"/>
      <c r="AG3" s="104"/>
      <c r="AJ3" s="10"/>
      <c r="AN3" s="10"/>
      <c r="AO3" s="104"/>
      <c r="AR3" s="10"/>
      <c r="AS3" s="104"/>
      <c r="AV3" s="10"/>
      <c r="AW3" s="104"/>
      <c r="AX3" s="102"/>
      <c r="AZ3" s="10"/>
      <c r="BB3" s="11"/>
      <c r="BD3" s="10"/>
      <c r="BF3" s="104"/>
      <c r="BG3" s="104"/>
      <c r="BJ3" s="10"/>
      <c r="BN3" s="10"/>
      <c r="BR3" s="10"/>
      <c r="BS3" s="104"/>
      <c r="BV3" s="10"/>
      <c r="BW3" s="104"/>
      <c r="BZ3" s="10"/>
      <c r="CA3" s="104"/>
    </row>
    <row r="4" spans="1:79" s="3" customFormat="1" ht="27.6" x14ac:dyDescent="0.3">
      <c r="A4" s="12"/>
      <c r="B4" s="63" t="s">
        <v>2</v>
      </c>
      <c r="C4" s="64" t="s">
        <v>168</v>
      </c>
      <c r="D4" s="121" t="s">
        <v>4</v>
      </c>
      <c r="E4" s="122"/>
      <c r="F4" s="122"/>
      <c r="G4" s="123"/>
      <c r="H4" s="121" t="s">
        <v>5</v>
      </c>
      <c r="I4" s="122"/>
      <c r="J4" s="122"/>
      <c r="K4" s="123"/>
      <c r="L4" s="121" t="s">
        <v>6</v>
      </c>
      <c r="M4" s="122"/>
      <c r="N4" s="122"/>
      <c r="O4" s="123"/>
      <c r="P4" s="128" t="s">
        <v>7</v>
      </c>
      <c r="Q4" s="129"/>
      <c r="R4" s="121" t="s">
        <v>8</v>
      </c>
      <c r="S4" s="122"/>
      <c r="T4" s="122"/>
      <c r="U4" s="123"/>
      <c r="V4" s="121" t="s">
        <v>9</v>
      </c>
      <c r="W4" s="122"/>
      <c r="X4" s="122"/>
      <c r="Y4" s="123"/>
      <c r="Z4" s="121" t="s">
        <v>10</v>
      </c>
      <c r="AA4" s="122"/>
      <c r="AB4" s="122"/>
      <c r="AC4" s="123"/>
      <c r="AD4" s="121" t="s">
        <v>11</v>
      </c>
      <c r="AE4" s="122"/>
      <c r="AF4" s="122"/>
      <c r="AG4" s="123"/>
      <c r="AH4" s="121" t="s">
        <v>12</v>
      </c>
      <c r="AI4" s="122"/>
      <c r="AJ4" s="122"/>
      <c r="AK4" s="123"/>
      <c r="AL4" s="121" t="s">
        <v>13</v>
      </c>
      <c r="AM4" s="122"/>
      <c r="AN4" s="122"/>
      <c r="AO4" s="123"/>
      <c r="AP4" s="121" t="s">
        <v>14</v>
      </c>
      <c r="AQ4" s="122"/>
      <c r="AR4" s="122"/>
      <c r="AS4" s="123"/>
      <c r="AT4" s="121" t="s">
        <v>15</v>
      </c>
      <c r="AU4" s="122"/>
      <c r="AV4" s="122"/>
      <c r="AW4" s="123"/>
      <c r="AX4" s="121" t="s">
        <v>16</v>
      </c>
      <c r="AY4" s="122"/>
      <c r="AZ4" s="122"/>
      <c r="BA4" s="123"/>
      <c r="BB4" s="121" t="s">
        <v>17</v>
      </c>
      <c r="BC4" s="122"/>
      <c r="BD4" s="122"/>
      <c r="BE4" s="123"/>
      <c r="BF4" s="128" t="s">
        <v>18</v>
      </c>
      <c r="BG4" s="129"/>
      <c r="BH4" s="121" t="s">
        <v>19</v>
      </c>
      <c r="BI4" s="122"/>
      <c r="BJ4" s="122"/>
      <c r="BK4" s="123"/>
      <c r="BL4" s="121" t="s">
        <v>20</v>
      </c>
      <c r="BM4" s="122"/>
      <c r="BN4" s="122"/>
      <c r="BO4" s="123"/>
      <c r="BP4" s="121" t="s">
        <v>21</v>
      </c>
      <c r="BQ4" s="122"/>
      <c r="BR4" s="122"/>
      <c r="BS4" s="109"/>
      <c r="BT4" s="121" t="s">
        <v>22</v>
      </c>
      <c r="BU4" s="122"/>
      <c r="BV4" s="122"/>
      <c r="BW4" s="109"/>
      <c r="BX4" s="121" t="s">
        <v>23</v>
      </c>
      <c r="BY4" s="122"/>
      <c r="BZ4" s="122"/>
      <c r="CA4" s="109"/>
    </row>
    <row r="5" spans="1:79" s="3" customFormat="1" ht="15" customHeight="1" x14ac:dyDescent="0.3">
      <c r="A5" s="124" t="s">
        <v>72</v>
      </c>
      <c r="B5" s="13"/>
      <c r="C5" s="14"/>
      <c r="D5" s="15" t="s">
        <v>25</v>
      </c>
      <c r="E5" s="16" t="s">
        <v>26</v>
      </c>
      <c r="F5" s="17" t="s">
        <v>27</v>
      </c>
      <c r="G5" s="110" t="s">
        <v>28</v>
      </c>
      <c r="H5" s="15" t="s">
        <v>25</v>
      </c>
      <c r="I5" s="16" t="s">
        <v>26</v>
      </c>
      <c r="J5" s="17" t="s">
        <v>27</v>
      </c>
      <c r="K5" s="110" t="s">
        <v>28</v>
      </c>
      <c r="L5" s="15" t="s">
        <v>25</v>
      </c>
      <c r="M5" s="16" t="s">
        <v>26</v>
      </c>
      <c r="N5" s="17" t="s">
        <v>27</v>
      </c>
      <c r="O5" s="17" t="s">
        <v>28</v>
      </c>
      <c r="P5" s="105" t="s">
        <v>25</v>
      </c>
      <c r="Q5" s="106" t="s">
        <v>26</v>
      </c>
      <c r="R5" s="15" t="s">
        <v>25</v>
      </c>
      <c r="S5" s="16" t="s">
        <v>26</v>
      </c>
      <c r="T5" s="17" t="s">
        <v>27</v>
      </c>
      <c r="U5" s="110" t="s">
        <v>28</v>
      </c>
      <c r="V5" s="15" t="s">
        <v>25</v>
      </c>
      <c r="W5" s="16" t="s">
        <v>26</v>
      </c>
      <c r="X5" s="17" t="s">
        <v>27</v>
      </c>
      <c r="Y5" s="110" t="s">
        <v>28</v>
      </c>
      <c r="Z5" s="15" t="s">
        <v>25</v>
      </c>
      <c r="AA5" s="16" t="s">
        <v>26</v>
      </c>
      <c r="AB5" s="17" t="s">
        <v>27</v>
      </c>
      <c r="AC5" s="110" t="s">
        <v>28</v>
      </c>
      <c r="AD5" s="15" t="s">
        <v>25</v>
      </c>
      <c r="AE5" s="16" t="s">
        <v>26</v>
      </c>
      <c r="AF5" s="17" t="s">
        <v>27</v>
      </c>
      <c r="AG5" s="110" t="s">
        <v>28</v>
      </c>
      <c r="AH5" s="15" t="s">
        <v>25</v>
      </c>
      <c r="AI5" s="16" t="s">
        <v>26</v>
      </c>
      <c r="AJ5" s="17" t="s">
        <v>27</v>
      </c>
      <c r="AK5" s="17" t="s">
        <v>28</v>
      </c>
      <c r="AL5" s="15" t="s">
        <v>25</v>
      </c>
      <c r="AM5" s="16" t="s">
        <v>26</v>
      </c>
      <c r="AN5" s="17" t="s">
        <v>27</v>
      </c>
      <c r="AO5" s="110" t="s">
        <v>28</v>
      </c>
      <c r="AP5" s="15" t="s">
        <v>25</v>
      </c>
      <c r="AQ5" s="16" t="s">
        <v>26</v>
      </c>
      <c r="AR5" s="17" t="s">
        <v>27</v>
      </c>
      <c r="AS5" s="110" t="s">
        <v>28</v>
      </c>
      <c r="AT5" s="15" t="s">
        <v>25</v>
      </c>
      <c r="AU5" s="16" t="s">
        <v>26</v>
      </c>
      <c r="AV5" s="17" t="s">
        <v>27</v>
      </c>
      <c r="AW5" s="110" t="s">
        <v>28</v>
      </c>
      <c r="AX5" s="15" t="s">
        <v>25</v>
      </c>
      <c r="AY5" s="16" t="s">
        <v>26</v>
      </c>
      <c r="AZ5" s="17" t="s">
        <v>27</v>
      </c>
      <c r="BA5" s="17" t="s">
        <v>28</v>
      </c>
      <c r="BB5" s="15" t="s">
        <v>29</v>
      </c>
      <c r="BC5" s="16" t="s">
        <v>30</v>
      </c>
      <c r="BD5" s="17" t="s">
        <v>27</v>
      </c>
      <c r="BE5" s="17" t="s">
        <v>28</v>
      </c>
      <c r="BF5" s="105" t="s">
        <v>25</v>
      </c>
      <c r="BG5" s="106" t="s">
        <v>26</v>
      </c>
      <c r="BH5" s="15" t="s">
        <v>29</v>
      </c>
      <c r="BI5" s="16" t="s">
        <v>30</v>
      </c>
      <c r="BJ5" s="17" t="s">
        <v>27</v>
      </c>
      <c r="BK5" s="17" t="s">
        <v>28</v>
      </c>
      <c r="BL5" s="15" t="s">
        <v>29</v>
      </c>
      <c r="BM5" s="16" t="s">
        <v>30</v>
      </c>
      <c r="BN5" s="17" t="s">
        <v>27</v>
      </c>
      <c r="BO5" s="17" t="s">
        <v>28</v>
      </c>
      <c r="BP5" s="15" t="s">
        <v>25</v>
      </c>
      <c r="BQ5" s="16" t="s">
        <v>26</v>
      </c>
      <c r="BR5" s="17" t="s">
        <v>27</v>
      </c>
      <c r="BS5" s="110" t="s">
        <v>28</v>
      </c>
      <c r="BT5" s="15" t="s">
        <v>25</v>
      </c>
      <c r="BU5" s="16" t="s">
        <v>26</v>
      </c>
      <c r="BV5" s="17" t="s">
        <v>27</v>
      </c>
      <c r="BW5" s="110" t="s">
        <v>28</v>
      </c>
      <c r="BX5" s="15" t="s">
        <v>25</v>
      </c>
      <c r="BY5" s="16" t="s">
        <v>26</v>
      </c>
      <c r="BZ5" s="17" t="s">
        <v>27</v>
      </c>
      <c r="CA5" s="110" t="s">
        <v>28</v>
      </c>
    </row>
    <row r="6" spans="1:79" s="2" customFormat="1" ht="15" customHeight="1" x14ac:dyDescent="0.3">
      <c r="A6" s="124"/>
      <c r="B6" s="18" t="s">
        <v>31</v>
      </c>
      <c r="C6" s="18" t="s">
        <v>32</v>
      </c>
      <c r="D6" s="19" t="e">
        <f>H6/$F$3</f>
        <v>#REF!</v>
      </c>
      <c r="E6" s="20" t="e">
        <f t="shared" ref="D6:E8" si="0">I6/$F$3</f>
        <v>#REF!</v>
      </c>
      <c r="F6" s="21" t="e">
        <f t="shared" ref="F6:F25" si="1">D6-E6</f>
        <v>#REF!</v>
      </c>
      <c r="G6" s="22" t="str">
        <f>IFERROR(IF(E6&lt;0,-(D6-E6)/E6,(D6-E6)/E6)+1,"")</f>
        <v/>
      </c>
      <c r="H6" s="19">
        <f>113437495.37/1000</f>
        <v>113437.49537</v>
      </c>
      <c r="I6" s="20">
        <f>100293361.49/1000</f>
        <v>100293.36149</v>
      </c>
      <c r="J6" s="21">
        <f t="shared" ref="J6:J25" si="2">H6-I6</f>
        <v>13144.133880000009</v>
      </c>
      <c r="K6" s="22">
        <f>IFERROR(IF(I6&lt;0,-(H6-I6)/I6,(H6-I6)/I6),"")+1</f>
        <v>1.1310568684180615</v>
      </c>
      <c r="L6" s="19">
        <f>112330480.12/1000</f>
        <v>112330.48012000001</v>
      </c>
      <c r="M6" s="20">
        <f>99231559.95/1000</f>
        <v>99231.55995000001</v>
      </c>
      <c r="N6" s="21">
        <f t="shared" ref="N6:N25" si="3">L6-M6</f>
        <v>13098.920169999998</v>
      </c>
      <c r="O6" s="22">
        <f>IFERROR(IF(M6&lt;0,-(L6-M6)/M6,(L6-M6)/M6),"")+1</f>
        <v>1.1320035699993043</v>
      </c>
      <c r="P6" s="23">
        <f t="shared" ref="P6:Q18" si="4">IFERROR(L6/H6,"")</f>
        <v>0.99024118748047785</v>
      </c>
      <c r="Q6" s="24">
        <f t="shared" si="4"/>
        <v>0.98941304265581076</v>
      </c>
      <c r="R6" s="19">
        <f>(14961.2+700000.01)/1000</f>
        <v>714.96120999999994</v>
      </c>
      <c r="S6" s="20">
        <f>(25936.53+150000)/1000</f>
        <v>175.93653</v>
      </c>
      <c r="T6" s="21">
        <f t="shared" ref="T6:T25" si="5">R6-S6</f>
        <v>539.02467999999999</v>
      </c>
      <c r="U6" s="22">
        <f>IFERROR(IF(S6&lt;0,-(R6-S6)/S6,(R6-S6)/S6+1),"")</f>
        <v>4.0637450903459333</v>
      </c>
      <c r="V6" s="19">
        <f>15698600.69/1000</f>
        <v>15698.600689999999</v>
      </c>
      <c r="W6" s="20">
        <f>16541919.34/1000</f>
        <v>16541.91934</v>
      </c>
      <c r="X6" s="21">
        <f t="shared" ref="X6:X48" si="6">V6-W6</f>
        <v>-843.31865000000107</v>
      </c>
      <c r="Y6" s="22">
        <f>IFERROR(IF(W6&lt;0,-(V6-W6)/W6,(V6-W6)/W6),"")+1</f>
        <v>0.94901929862753154</v>
      </c>
      <c r="Z6" s="19">
        <f>(1709437.71+424156.15+2076543.93+17233.33+775301.63)/1000</f>
        <v>5002.6727499999997</v>
      </c>
      <c r="AA6" s="20">
        <f>(1950731.18+590819.84+1972901+791150.38+909775.02)/1000</f>
        <v>6215.3774199999998</v>
      </c>
      <c r="AB6" s="21">
        <f t="shared" ref="AB6:AB59" si="7">Z6-AA6</f>
        <v>-1212.7046700000001</v>
      </c>
      <c r="AC6" s="22">
        <f>IFERROR(IF(AA6&lt;0,-(Z6-AA6)/AA6,(Z6-AA6)/AA6+1),"")</f>
        <v>0.80488639899843761</v>
      </c>
      <c r="AD6" s="19">
        <f>591434.42/1000</f>
        <v>591.43442000000005</v>
      </c>
      <c r="AE6" s="20">
        <v>547.5</v>
      </c>
      <c r="AF6" s="21">
        <f t="shared" ref="AF6:AF59" si="8">AD6-AE6</f>
        <v>43.934420000000046</v>
      </c>
      <c r="AG6" s="22">
        <f>IFERROR(IF(AE6&lt;0,-(AD6-AE6)/AE6,(AD6-AE6)/AE6+1),"")</f>
        <v>1.0802455159817352</v>
      </c>
      <c r="AH6" s="19">
        <f>(3925+125880)/1000</f>
        <v>129.80500000000001</v>
      </c>
      <c r="AI6" s="20">
        <f>(11691.66+125880)/1000</f>
        <v>137.57166000000001</v>
      </c>
      <c r="AJ6" s="21">
        <f t="shared" ref="AJ6:AJ59" si="9">AH6-AI6</f>
        <v>-7.7666600000000017</v>
      </c>
      <c r="AK6" s="22">
        <f>IFERROR(IF(AI6&lt;0,-(AH6-AI6)/AI6,(AH6-AI6)/AI6+1),"")</f>
        <v>0.9435446224898355</v>
      </c>
      <c r="AL6" s="19"/>
      <c r="AM6" s="20"/>
      <c r="AN6" s="26">
        <f>AL6-AM6</f>
        <v>0</v>
      </c>
      <c r="AO6" s="22" t="str">
        <f>IFERROR(IF(AM6&lt;0,-(AL6-AM6)/AM6,(AL6-AM6)/AM6+1),"")</f>
        <v/>
      </c>
      <c r="AP6" s="19">
        <f t="shared" ref="AP6:AQ8" si="10">V6+Z6+AD6+AH6+AL6</f>
        <v>21422.512859999999</v>
      </c>
      <c r="AQ6" s="20">
        <f t="shared" si="10"/>
        <v>23442.368420000003</v>
      </c>
      <c r="AR6" s="21">
        <f t="shared" ref="AR6:AR59" si="11">AP6-AQ6</f>
        <v>-2019.8555600000036</v>
      </c>
      <c r="AS6" s="22">
        <f>IFERROR(IF(AQ6&lt;0,-(AP6-AQ6)/AQ6,(AP6-AQ6)/AQ6),"")+1</f>
        <v>0.91383739373890438</v>
      </c>
      <c r="AT6" s="19">
        <v>0</v>
      </c>
      <c r="AU6" s="20">
        <v>0</v>
      </c>
      <c r="AV6" s="21">
        <f t="shared" ref="AV6:AV49" si="12">AT6-AU6</f>
        <v>0</v>
      </c>
      <c r="AW6" s="22">
        <f>IFERROR(AT6/AU6,0)</f>
        <v>0</v>
      </c>
      <c r="AX6" s="19">
        <f>(159058.77-1255910.61)/1000</f>
        <v>-1096.85184</v>
      </c>
      <c r="AY6" s="20">
        <v>0</v>
      </c>
      <c r="AZ6" s="21">
        <f t="shared" ref="AZ6:AZ49" si="13">AX6-AY6</f>
        <v>-1096.85184</v>
      </c>
      <c r="BA6" s="22">
        <f>IFERROR(AX6/AY6,0)</f>
        <v>0</v>
      </c>
      <c r="BB6" s="19">
        <f t="shared" ref="BB6:BC8" si="14">L6+R6-AP6+AT6+AX6</f>
        <v>90526.076629999996</v>
      </c>
      <c r="BC6" s="20">
        <f t="shared" si="14"/>
        <v>75965.128060000017</v>
      </c>
      <c r="BD6" s="21">
        <f t="shared" ref="BD6:BD60" si="15">BB6-BC6</f>
        <v>14560.948569999979</v>
      </c>
      <c r="BE6" s="22">
        <f>IFERROR(IF(BC6&lt;0,-(BB6-BC6)/BC6,(BB6-BC6)/BC6),"")+1</f>
        <v>1.191679378971088</v>
      </c>
      <c r="BF6" s="23">
        <f>IFERROR(BB6/H6,"")</f>
        <v>0.79802605245056191</v>
      </c>
      <c r="BG6" s="24">
        <f>IFERROR(BC6/I6,"")</f>
        <v>0.75742927479376898</v>
      </c>
      <c r="BH6" s="19">
        <f>0</f>
        <v>0</v>
      </c>
      <c r="BI6" s="20"/>
      <c r="BJ6" s="21">
        <f>BH6-BI6</f>
        <v>0</v>
      </c>
      <c r="BK6" s="22">
        <f>IFERROR(BH6/BI6,0)</f>
        <v>0</v>
      </c>
      <c r="BL6" s="19"/>
      <c r="BM6" s="20">
        <v>0</v>
      </c>
      <c r="BN6" s="21">
        <f>BL6-BM6</f>
        <v>0</v>
      </c>
      <c r="BO6" s="22">
        <f>IFERROR(BL6/BM6,0)</f>
        <v>0</v>
      </c>
      <c r="BP6" s="19">
        <f t="shared" ref="BP6:BQ8" si="16">BB6-BH6+BL6</f>
        <v>90526.076629999996</v>
      </c>
      <c r="BQ6" s="20">
        <f t="shared" si="16"/>
        <v>75965.128060000017</v>
      </c>
      <c r="BR6" s="21">
        <f>BP6-BQ6</f>
        <v>14560.948569999979</v>
      </c>
      <c r="BS6" s="22">
        <f>IFERROR(IF(BQ6&lt;0,-(BP6-BQ6)/BQ6,(BP6-BQ6)/BQ6),"")+1</f>
        <v>1.191679378971088</v>
      </c>
      <c r="BT6" s="19">
        <f t="shared" ref="BT6:BU8" si="17">BB6+AH6</f>
        <v>90655.881629999989</v>
      </c>
      <c r="BU6" s="20">
        <f t="shared" si="17"/>
        <v>76102.699720000019</v>
      </c>
      <c r="BV6" s="21">
        <f>BT6-BU6</f>
        <v>14553.18190999997</v>
      </c>
      <c r="BW6" s="22">
        <f>IFERROR(IF(BU6&lt;0,-(BT6-BU6)/BU6,(BT6-BU6)/BU6),"")+1</f>
        <v>1.191230823131697</v>
      </c>
      <c r="BX6" s="19">
        <f t="shared" ref="BX6:BY8" si="18">BT6+AL6</f>
        <v>90655.881629999989</v>
      </c>
      <c r="BY6" s="20">
        <f t="shared" si="18"/>
        <v>76102.699720000019</v>
      </c>
      <c r="BZ6" s="21">
        <f>BX6-BY6</f>
        <v>14553.18190999997</v>
      </c>
      <c r="CA6" s="22">
        <f>IFERROR(IF(BY6&lt;0,-(BX6-BY6)/BY6,(BX6-BY6)/BY6+1),"")</f>
        <v>1.191230823131697</v>
      </c>
    </row>
    <row r="7" spans="1:79" s="2" customFormat="1" ht="15" customHeight="1" x14ac:dyDescent="0.3">
      <c r="A7" s="124"/>
      <c r="B7" s="18" t="s">
        <v>31</v>
      </c>
      <c r="C7" s="18" t="s">
        <v>33</v>
      </c>
      <c r="D7" s="19" t="e">
        <f t="shared" si="0"/>
        <v>#REF!</v>
      </c>
      <c r="E7" s="20" t="e">
        <f t="shared" si="0"/>
        <v>#REF!</v>
      </c>
      <c r="F7" s="26" t="e">
        <f t="shared" si="1"/>
        <v>#REF!</v>
      </c>
      <c r="G7" s="22" t="str">
        <f>IFERROR(IF(E7&lt;0,-(D7-E7)/E7,(D7-E7)/E7)+1,"")</f>
        <v/>
      </c>
      <c r="H7" s="19">
        <v>0</v>
      </c>
      <c r="I7" s="20">
        <v>0</v>
      </c>
      <c r="J7" s="26">
        <f t="shared" si="2"/>
        <v>0</v>
      </c>
      <c r="K7" s="22" t="str">
        <f>IFERROR(IF(I7&lt;0,-(H7-I7)/I7,(H7-I7)/I7+1),"")</f>
        <v/>
      </c>
      <c r="L7" s="19"/>
      <c r="M7" s="20"/>
      <c r="N7" s="26">
        <f t="shared" si="3"/>
        <v>0</v>
      </c>
      <c r="O7" s="22" t="str">
        <f>IFERROR(IF(M7&lt;0,-(L7-M7)/M7,(L7-M7)/M7+1),"")</f>
        <v/>
      </c>
      <c r="P7" s="23" t="str">
        <f>IFERROR(L7/H7,"")</f>
        <v/>
      </c>
      <c r="Q7" s="24" t="str">
        <f t="shared" si="4"/>
        <v/>
      </c>
      <c r="R7" s="19">
        <v>20.603999999999999</v>
      </c>
      <c r="S7" s="20">
        <v>49.323999999999998</v>
      </c>
      <c r="T7" s="26">
        <f t="shared" si="5"/>
        <v>-28.72</v>
      </c>
      <c r="U7" s="22">
        <f>IFERROR(IF(S7&lt;0,-(R7-S7)/S7,(R7-S7)/S7+1),"")</f>
        <v>0.41772767820939094</v>
      </c>
      <c r="V7" s="19">
        <v>0</v>
      </c>
      <c r="W7" s="20">
        <v>0</v>
      </c>
      <c r="X7" s="26">
        <f t="shared" si="6"/>
        <v>0</v>
      </c>
      <c r="Y7" s="22" t="str">
        <f>IFERROR(IF(W7&lt;0,-(V7-W7)/W7,(V7-W7)/W7+1),"")</f>
        <v/>
      </c>
      <c r="Z7" s="19">
        <v>12.98433</v>
      </c>
      <c r="AA7" s="20">
        <v>41.109169999999999</v>
      </c>
      <c r="AB7" s="26">
        <f t="shared" si="7"/>
        <v>-28.124839999999999</v>
      </c>
      <c r="AC7" s="22">
        <f>IFERROR(IF(AA7&lt;0,-(Z7-AA7)/AA7,(Z7-AA7)/AA7+1),"")</f>
        <v>0.31584996729440173</v>
      </c>
      <c r="AD7" s="19">
        <v>0</v>
      </c>
      <c r="AE7" s="20">
        <v>0</v>
      </c>
      <c r="AF7" s="26">
        <f t="shared" si="8"/>
        <v>0</v>
      </c>
      <c r="AG7" s="22" t="str">
        <f>IFERROR(IF(AE7&lt;0,-(AD7-AE7)/AE7,(AD7-AE7)/AE7+1),"")</f>
        <v/>
      </c>
      <c r="AH7" s="19">
        <f>0.5</f>
        <v>0.5</v>
      </c>
      <c r="AI7" s="20">
        <f>583.33/1000</f>
        <v>0.58333000000000002</v>
      </c>
      <c r="AJ7" s="26">
        <f t="shared" si="9"/>
        <v>-8.3330000000000015E-2</v>
      </c>
      <c r="AK7" s="22">
        <f>IFERROR(IF(AI7&lt;0,-(AH7-AI7)/AI7,(AH7-AI7)/AI7+1),"")</f>
        <v>0.85714775513002928</v>
      </c>
      <c r="AL7" s="19">
        <v>0</v>
      </c>
      <c r="AM7" s="20">
        <v>0</v>
      </c>
      <c r="AN7" s="26">
        <f t="shared" ref="AN7:AN59" si="19">AL7-AM7</f>
        <v>0</v>
      </c>
      <c r="AO7" s="22" t="str">
        <f>IFERROR(IF(AM7&lt;0,-(AL7-AM7)/AM7,(AL7-AM7)/AM7+1),"")</f>
        <v/>
      </c>
      <c r="AP7" s="19">
        <f t="shared" si="10"/>
        <v>13.48433</v>
      </c>
      <c r="AQ7" s="20">
        <f t="shared" si="10"/>
        <v>41.692499999999995</v>
      </c>
      <c r="AR7" s="26">
        <f t="shared" si="11"/>
        <v>-28.208169999999996</v>
      </c>
      <c r="AS7" s="22">
        <f>IFERROR(IF(AQ7&lt;0,-(AP7-AQ7)/AQ7,(AP7-AQ7)/AQ7),"")+1</f>
        <v>0.32342339749355398</v>
      </c>
      <c r="AT7" s="19">
        <v>0</v>
      </c>
      <c r="AU7" s="20">
        <v>0</v>
      </c>
      <c r="AV7" s="26">
        <f t="shared" si="12"/>
        <v>0</v>
      </c>
      <c r="AW7" s="22">
        <f t="shared" ref="AW7:AW15" si="20">IFERROR(AT7/AU7,0)</f>
        <v>0</v>
      </c>
      <c r="AX7" s="19">
        <v>0</v>
      </c>
      <c r="AY7" s="20">
        <v>0</v>
      </c>
      <c r="AZ7" s="26">
        <f t="shared" si="13"/>
        <v>0</v>
      </c>
      <c r="BA7" s="22">
        <f t="shared" ref="BA7:BA15" si="21">IFERROR(AX7/AY7,0)</f>
        <v>0</v>
      </c>
      <c r="BB7" s="19">
        <f t="shared" si="14"/>
        <v>7.1196699999999993</v>
      </c>
      <c r="BC7" s="20">
        <f t="shared" si="14"/>
        <v>7.6315000000000026</v>
      </c>
      <c r="BD7" s="26">
        <f t="shared" si="15"/>
        <v>-0.51183000000000334</v>
      </c>
      <c r="BE7" s="22">
        <f>IFERROR(IF(BC7&lt;0,-(BB7-BC7)/BC7,(BB7-BC7)/BC7+1),"")</f>
        <v>0.93293192688200177</v>
      </c>
      <c r="BF7" s="23" t="str">
        <f t="shared" ref="BF7:BG15" si="22">IFERROR(BB7/H7,"")</f>
        <v/>
      </c>
      <c r="BG7" s="24" t="str">
        <f t="shared" si="22"/>
        <v/>
      </c>
      <c r="BH7" s="19"/>
      <c r="BI7" s="20"/>
      <c r="BJ7" s="26">
        <f t="shared" ref="BJ7:BJ15" si="23">BH7-BI7</f>
        <v>0</v>
      </c>
      <c r="BK7" s="22">
        <f t="shared" ref="BK7:BK19" si="24">IFERROR(BH7/BI7,0)</f>
        <v>0</v>
      </c>
      <c r="BL7" s="19">
        <f>26445.6/1000</f>
        <v>26.445599999999999</v>
      </c>
      <c r="BM7" s="20">
        <f>49324.58/1000</f>
        <v>49.324580000000005</v>
      </c>
      <c r="BN7" s="26">
        <f t="shared" ref="BN7:BN15" si="25">BL7-BM7</f>
        <v>-22.878980000000006</v>
      </c>
      <c r="BO7" s="22">
        <f t="shared" ref="BO7:BO15" si="26">IFERROR(BL7/BM7,0)</f>
        <v>0.53615459067264226</v>
      </c>
      <c r="BP7" s="19">
        <f t="shared" si="16"/>
        <v>33.565269999999998</v>
      </c>
      <c r="BQ7" s="20">
        <f t="shared" si="16"/>
        <v>56.956080000000007</v>
      </c>
      <c r="BR7" s="26">
        <f>BP7-BQ7</f>
        <v>-23.390810000000009</v>
      </c>
      <c r="BS7" s="22">
        <f>IFERROR(IF(BQ7&lt;0,-(BP7-BQ7)/BQ7,(BP7-BQ7)/BQ7+1),"")</f>
        <v>0.58931847135547244</v>
      </c>
      <c r="BT7" s="19">
        <f t="shared" si="17"/>
        <v>7.6196699999999993</v>
      </c>
      <c r="BU7" s="20">
        <f t="shared" si="17"/>
        <v>8.2148300000000027</v>
      </c>
      <c r="BV7" s="26">
        <f>BT7-BU7</f>
        <v>-0.59516000000000346</v>
      </c>
      <c r="BW7" s="22">
        <f>IFERROR(IF(BU7&lt;0,-(BT7-BU7)/BU7,(BT7-BU7)/BU7+1),"")</f>
        <v>0.92755053969467371</v>
      </c>
      <c r="BX7" s="19">
        <f t="shared" si="18"/>
        <v>7.6196699999999993</v>
      </c>
      <c r="BY7" s="20">
        <f t="shared" si="18"/>
        <v>8.2148300000000027</v>
      </c>
      <c r="BZ7" s="26">
        <f>BX7-BY7</f>
        <v>-0.59516000000000346</v>
      </c>
      <c r="CA7" s="22">
        <f>IFERROR(IF(BY7&lt;0,-(BX7-BY7)/BY7,(BX7-BY7)/BY7+1),"")</f>
        <v>0.92755053969467371</v>
      </c>
    </row>
    <row r="8" spans="1:79" s="2" customFormat="1" ht="15" customHeight="1" x14ac:dyDescent="0.3">
      <c r="A8" s="124"/>
      <c r="B8" s="18" t="s">
        <v>31</v>
      </c>
      <c r="C8" s="18" t="s">
        <v>34</v>
      </c>
      <c r="D8" s="19" t="e">
        <f t="shared" si="0"/>
        <v>#REF!</v>
      </c>
      <c r="E8" s="20" t="e">
        <f t="shared" si="0"/>
        <v>#REF!</v>
      </c>
      <c r="F8" s="26" t="e">
        <f t="shared" si="1"/>
        <v>#REF!</v>
      </c>
      <c r="G8" s="22" t="str">
        <f>IFERROR(IF(E8&lt;0,-(D8-E8)/E8,(D8-E8)/E8)+1,"")</f>
        <v/>
      </c>
      <c r="H8" s="19">
        <f>[83]PL!$J$11/1000</f>
        <v>133546.52373000002</v>
      </c>
      <c r="I8" s="20">
        <f>[83]PL!$K$11/1000</f>
        <v>121928</v>
      </c>
      <c r="J8" s="26">
        <f t="shared" si="2"/>
        <v>11618.523730000015</v>
      </c>
      <c r="K8" s="22">
        <f>IFERROR(IF(I8&lt;0,-(H8-I8)/I8,(H8-I8)/I8+1),"")</f>
        <v>1.095290037809199</v>
      </c>
      <c r="L8" s="19">
        <f>([83]PL!J11+[83]PL!$J$13)/1000</f>
        <v>115468.13195000001</v>
      </c>
      <c r="M8" s="20">
        <f>([83]PL!$K$11+[83]PL!$K$13)/1000</f>
        <v>120179</v>
      </c>
      <c r="N8" s="26">
        <f t="shared" si="3"/>
        <v>-4710.86804999999</v>
      </c>
      <c r="O8" s="22">
        <f>IFERROR(IF(M8&lt;0,-(L8-M8)/M8,(L8-M8)/M8+1),"")</f>
        <v>0.96080123773704229</v>
      </c>
      <c r="P8" s="23">
        <f>IFERROR(L8/H8,"")</f>
        <v>0.86462851091092185</v>
      </c>
      <c r="Q8" s="24">
        <f t="shared" si="4"/>
        <v>0.98565546880125976</v>
      </c>
      <c r="R8" s="19">
        <f>([83]PL!$J$19+[83]PL!$J$22)/1000</f>
        <v>5669.7381599999999</v>
      </c>
      <c r="S8" s="20">
        <f>([83]PL!$K$19+[83]PL!$K$22)/1000</f>
        <v>822</v>
      </c>
      <c r="T8" s="26">
        <f t="shared" si="5"/>
        <v>4847.7381599999999</v>
      </c>
      <c r="U8" s="22">
        <f>IFERROR(IF(S8&lt;0,-(R8-S8)/S8,(R8-S8)/S8+1),"")</f>
        <v>6.8974916788321163</v>
      </c>
      <c r="V8" s="19">
        <f>('[83]1-6'!$K$26+'[83]1-6'!$K$27)/1000</f>
        <v>63517.360599999993</v>
      </c>
      <c r="W8" s="20">
        <f>('[83]1-6'!$N$26+'[83]1-6'!$N$27-'[84]1-6'!$M$25-'[84]1-6'!$M$26)/1000</f>
        <v>65365</v>
      </c>
      <c r="X8" s="26">
        <f t="shared" si="6"/>
        <v>-1847.6394000000073</v>
      </c>
      <c r="Y8" s="22">
        <f>IFERROR(IF(W8&lt;0,-(V8-W8)/W8,(V8-W8)/W8+1),"")</f>
        <v>0.97173350569876837</v>
      </c>
      <c r="Z8" s="19">
        <f>(SUM('[83]1-6'!$K$28:$K$33,'[83]1-6'!$K$35:$K$37)/1000)</f>
        <v>14124.017020000003</v>
      </c>
      <c r="AA8" s="20">
        <f>14124017.0199999/1000</f>
        <v>14124.017019999901</v>
      </c>
      <c r="AB8" s="26">
        <f t="shared" si="7"/>
        <v>1.0186340659856796E-10</v>
      </c>
      <c r="AC8" s="22">
        <f>IFERROR(IF(AA8&lt;0,-(Z8-AA8)/AA8,(Z8-AA8)/AA8+1),"")</f>
        <v>1.0000000000000071</v>
      </c>
      <c r="AD8" s="19"/>
      <c r="AE8" s="20"/>
      <c r="AF8" s="26">
        <f t="shared" si="8"/>
        <v>0</v>
      </c>
      <c r="AG8" s="22" t="str">
        <f>IFERROR(IF(AE8&lt;0,-(AD8-AE8)/AE8,(AD8-AE8)/AE8+1),"")</f>
        <v/>
      </c>
      <c r="AH8" s="19">
        <f>SUM('[83]1-6'!$K$50:$K$51)/1000</f>
        <v>202.92152000000004</v>
      </c>
      <c r="AI8" s="20">
        <f>('[83]1-6'!$L$50+'[83]1-6'!$L$51-'[84]1-6'!$K$49-'[84]1-6'!$K$50)/1000</f>
        <v>202.92151999999956</v>
      </c>
      <c r="AJ8" s="26">
        <f t="shared" si="9"/>
        <v>4.8316906031686813E-13</v>
      </c>
      <c r="AK8" s="22">
        <f>IFERROR(IF(AI8&lt;0,-(AH8-AI8)/AI8,(AH8-AI8)/AI8+1),"")</f>
        <v>1.0000000000000024</v>
      </c>
      <c r="AL8" s="19">
        <f>'[83]1-6'!$K$34/1000</f>
        <v>6582.7185899999995</v>
      </c>
      <c r="AM8" s="20">
        <f>('[83]1-6'!$L$34-'[84]1-6'!$K$33)/1000</f>
        <v>6582.7185900000031</v>
      </c>
      <c r="AN8" s="26">
        <f t="shared" si="19"/>
        <v>0</v>
      </c>
      <c r="AO8" s="22">
        <f>IFERROR(IF(AM8&lt;0,-(AL8-AM8)/AM8,(AL8-AM8)/AM8+1),"")</f>
        <v>0.99999999999999944</v>
      </c>
      <c r="AP8" s="19">
        <f t="shared" si="10"/>
        <v>84427.017730000007</v>
      </c>
      <c r="AQ8" s="20">
        <f t="shared" si="10"/>
        <v>86274.657129999905</v>
      </c>
      <c r="AR8" s="26">
        <f t="shared" si="11"/>
        <v>-1847.6393999998982</v>
      </c>
      <c r="AS8" s="22">
        <f>IFERROR(IF(AQ8&lt;0,-(AP8-AQ8)/AQ8,(AP8-AQ8)/AQ8+1),"")</f>
        <v>0.97858421625233649</v>
      </c>
      <c r="AT8" s="19">
        <v>0</v>
      </c>
      <c r="AU8" s="20">
        <v>0</v>
      </c>
      <c r="AV8" s="26">
        <f t="shared" si="12"/>
        <v>0</v>
      </c>
      <c r="AW8" s="22">
        <f t="shared" si="20"/>
        <v>0</v>
      </c>
      <c r="AX8" s="19">
        <f>-'[83]1-6'!$K$52/1000</f>
        <v>-32172.854580000025</v>
      </c>
      <c r="AY8" s="20">
        <v>0</v>
      </c>
      <c r="AZ8" s="26">
        <f t="shared" si="13"/>
        <v>-32172.854580000025</v>
      </c>
      <c r="BA8" s="22">
        <f t="shared" si="21"/>
        <v>0</v>
      </c>
      <c r="BB8" s="19">
        <f t="shared" si="14"/>
        <v>4537.9977999999719</v>
      </c>
      <c r="BC8" s="20">
        <f t="shared" si="14"/>
        <v>34726.342870000095</v>
      </c>
      <c r="BD8" s="26">
        <f t="shared" si="15"/>
        <v>-30188.345070000123</v>
      </c>
      <c r="BE8" s="22">
        <f>IFERROR(IF(BC8&lt;0,-(BB8-BC8)/BC8,(BB8-BC8)/BC8+1),"")</f>
        <v>0.13067882837499489</v>
      </c>
      <c r="BF8" s="23">
        <f t="shared" si="22"/>
        <v>3.3980650886688349E-2</v>
      </c>
      <c r="BG8" s="24">
        <f t="shared" si="22"/>
        <v>0.28481023940358324</v>
      </c>
      <c r="BH8" s="19"/>
      <c r="BI8" s="20"/>
      <c r="BJ8" s="26">
        <f t="shared" si="23"/>
        <v>0</v>
      </c>
      <c r="BK8" s="22">
        <f t="shared" si="24"/>
        <v>0</v>
      </c>
      <c r="BL8" s="19">
        <v>0</v>
      </c>
      <c r="BM8" s="20">
        <v>0</v>
      </c>
      <c r="BN8" s="26">
        <f t="shared" si="25"/>
        <v>0</v>
      </c>
      <c r="BO8" s="22">
        <f t="shared" si="26"/>
        <v>0</v>
      </c>
      <c r="BP8" s="19">
        <f t="shared" si="16"/>
        <v>4537.9977999999719</v>
      </c>
      <c r="BQ8" s="20">
        <f t="shared" si="16"/>
        <v>34726.342870000095</v>
      </c>
      <c r="BR8" s="26">
        <f>BP8-BQ8</f>
        <v>-30188.345070000123</v>
      </c>
      <c r="BS8" s="22">
        <f>IFERROR(IF(BQ8&lt;0,-(BP8-BQ8)/BQ8,(BP8-BQ8)/BQ8+1),"")</f>
        <v>0.13067882837499489</v>
      </c>
      <c r="BT8" s="19">
        <f t="shared" si="17"/>
        <v>4740.9193199999718</v>
      </c>
      <c r="BU8" s="20">
        <f t="shared" si="17"/>
        <v>34929.264390000091</v>
      </c>
      <c r="BV8" s="26">
        <f>BT8-BU8</f>
        <v>-30188.345070000119</v>
      </c>
      <c r="BW8" s="22">
        <f>IFERROR(IF(BU8&lt;0,-(BT8-BU8)/BU8,(BT8-BU8)/BU8+1),"")</f>
        <v>0.13572914868935093</v>
      </c>
      <c r="BX8" s="19">
        <f t="shared" si="18"/>
        <v>11323.637909999972</v>
      </c>
      <c r="BY8" s="20">
        <f t="shared" si="18"/>
        <v>41511.982980000095</v>
      </c>
      <c r="BZ8" s="26">
        <f>BX8-BY8</f>
        <v>-30188.345070000123</v>
      </c>
      <c r="CA8" s="22">
        <f>IFERROR(IF(BY8&lt;0,-(BX8-BY8)/BY8,(BX8-BY8)/BY8+1),"")</f>
        <v>0.27277998055297781</v>
      </c>
    </row>
    <row r="9" spans="1:79" s="3" customFormat="1" ht="15" customHeight="1" thickBot="1" x14ac:dyDescent="0.35">
      <c r="A9" s="119" t="s">
        <v>71</v>
      </c>
      <c r="B9" s="119"/>
      <c r="C9" s="120"/>
      <c r="D9" s="28" t="e">
        <f>SUM(D6:D8)</f>
        <v>#REF!</v>
      </c>
      <c r="E9" s="28" t="e">
        <f>SUM(E6:E8)</f>
        <v>#REF!</v>
      </c>
      <c r="F9" s="28" t="e">
        <f>D9-E9</f>
        <v>#REF!</v>
      </c>
      <c r="G9" s="29" t="str">
        <f>IFERROR(IF(E9&lt;0,-(D9-E9)/E9,(D9-E9)/E9)+1,"")</f>
        <v/>
      </c>
      <c r="H9" s="28">
        <f>SUM(H6:H8)</f>
        <v>246984.01910000003</v>
      </c>
      <c r="I9" s="28">
        <f>SUM(I6:I8)</f>
        <v>222221.36148999998</v>
      </c>
      <c r="J9" s="28">
        <f>H9-I9</f>
        <v>24762.657610000053</v>
      </c>
      <c r="K9" s="29">
        <f>IFERROR(IF(I9&lt;0,-(H9-I9)/I9,(H9-I9)/I9)+1,"")</f>
        <v>1.1114323908555226</v>
      </c>
      <c r="L9" s="28">
        <f>SUM(L6:L8)</f>
        <v>227798.61207000003</v>
      </c>
      <c r="M9" s="28">
        <f>SUM(M6:M8)</f>
        <v>219410.55995000002</v>
      </c>
      <c r="N9" s="28">
        <f t="shared" si="3"/>
        <v>8388.0521200000076</v>
      </c>
      <c r="O9" s="29">
        <f>IFERROR(IF(M9&lt;0,-(L9-M9)/M9,(L9-M9)/M9)+1,"")</f>
        <v>1.0382299380755033</v>
      </c>
      <c r="P9" s="29">
        <f t="shared" ref="P9:Q20" si="27">IFERROR(L9/H9,"")</f>
        <v>0.9223212615135552</v>
      </c>
      <c r="Q9" s="29">
        <f t="shared" si="4"/>
        <v>0.9873513440780245</v>
      </c>
      <c r="R9" s="28">
        <f>SUM(R6:R8)</f>
        <v>6405.3033699999996</v>
      </c>
      <c r="S9" s="28">
        <f>SUM(S6:S8)</f>
        <v>1047.26053</v>
      </c>
      <c r="T9" s="28">
        <f t="shared" si="5"/>
        <v>5358.0428400000001</v>
      </c>
      <c r="U9" s="29">
        <f>IFERROR(IF(S9&lt;0,-(R9-S9)/S9,(R9-S9)/S9)+1,"")</f>
        <v>6.1162463269765359</v>
      </c>
      <c r="V9" s="28">
        <f>SUM(V6:V8)</f>
        <v>79215.961289999992</v>
      </c>
      <c r="W9" s="28">
        <f>SUM(W6:W8)</f>
        <v>81906.919339999993</v>
      </c>
      <c r="X9" s="28">
        <f t="shared" si="6"/>
        <v>-2690.9580500000011</v>
      </c>
      <c r="Y9" s="29">
        <f>IFERROR(IF(W9&lt;0,-(V9-W9)/W9,(V9-W9)/W9)+1,"")</f>
        <v>0.96714614501822871</v>
      </c>
      <c r="Z9" s="28">
        <f>SUM(Z6:Z8)</f>
        <v>19139.674100000004</v>
      </c>
      <c r="AA9" s="28">
        <f>SUM(AA6:AA8)</f>
        <v>20380.503609999902</v>
      </c>
      <c r="AB9" s="28">
        <f t="shared" si="7"/>
        <v>-1240.8295099998977</v>
      </c>
      <c r="AC9" s="29">
        <f>IFERROR(IF(AA9&lt;0,-(Z9-AA9)/AA9,(Z9-AA9)/AA9)+1,"")</f>
        <v>0.93911683765306608</v>
      </c>
      <c r="AD9" s="28">
        <f>SUM(AD6:AD8)</f>
        <v>591.43442000000005</v>
      </c>
      <c r="AE9" s="28">
        <f>SUM(AE6:AE8)</f>
        <v>547.5</v>
      </c>
      <c r="AF9" s="28">
        <f t="shared" si="8"/>
        <v>43.934420000000046</v>
      </c>
      <c r="AG9" s="29">
        <f>IFERROR(IF(AE9&lt;0,-(AD9-AE9)/AE9,(AD9-AE9)/AE9)+1,"")</f>
        <v>1.0802455159817352</v>
      </c>
      <c r="AH9" s="28">
        <f>SUM(AH6:AH8)</f>
        <v>333.22652000000005</v>
      </c>
      <c r="AI9" s="28">
        <f>SUM(AI6:AI8)</f>
        <v>341.07650999999953</v>
      </c>
      <c r="AJ9" s="28">
        <f t="shared" si="9"/>
        <v>-7.8499899999994796</v>
      </c>
      <c r="AK9" s="29">
        <f>IFERROR(IF(AI9&lt;0,-(AH9-AI9)/AI9,(AH9-AI9)/AI9)+1,"")</f>
        <v>0.97698466540542617</v>
      </c>
      <c r="AL9" s="28">
        <f>SUM(AL6:AL8)</f>
        <v>6582.7185899999995</v>
      </c>
      <c r="AM9" s="28">
        <f>SUM(AM6:AM8)</f>
        <v>6582.7185900000031</v>
      </c>
      <c r="AN9" s="28">
        <f t="shared" si="19"/>
        <v>0</v>
      </c>
      <c r="AO9" s="29">
        <f>IFERROR(IF(AM9&lt;0,-(AL9-AM9)/AM9,(AL9-AM9)/AM9)+1,"")</f>
        <v>0.99999999999999944</v>
      </c>
      <c r="AP9" s="28">
        <f>SUM(AP6:AP8)</f>
        <v>105863.01492</v>
      </c>
      <c r="AQ9" s="28">
        <f>SUM(AQ6:AQ8)</f>
        <v>109758.71804999991</v>
      </c>
      <c r="AR9" s="28">
        <f t="shared" si="11"/>
        <v>-3895.7031299999071</v>
      </c>
      <c r="AS9" s="29">
        <f>IFERROR(IF(AQ9&lt;0,-(AP9-AQ9)/AQ9,(AP9-AQ9)/AQ9)+1,"")</f>
        <v>0.96450666335019286</v>
      </c>
      <c r="AT9" s="28">
        <f>SUM(AT6:AT8)</f>
        <v>0</v>
      </c>
      <c r="AU9" s="28">
        <f>SUM(AU6:AU8)</f>
        <v>0</v>
      </c>
      <c r="AV9" s="28">
        <f t="shared" si="12"/>
        <v>0</v>
      </c>
      <c r="AW9" s="29" t="str">
        <f>IFERROR(IF(AU9&lt;0,-(AT9-AU9)/AU9,(AT9-AU9)/AU9)+1,"")</f>
        <v/>
      </c>
      <c r="AX9" s="28">
        <f>SUM(AX6:AX8)</f>
        <v>-33269.706420000024</v>
      </c>
      <c r="AY9" s="28">
        <f>SUM(AY6:AY8)</f>
        <v>0</v>
      </c>
      <c r="AZ9" s="28">
        <f t="shared" si="13"/>
        <v>-33269.706420000024</v>
      </c>
      <c r="BA9" s="29" t="str">
        <f>IFERROR(IF(AY9&lt;0,-(AX9-AY9)/AY9,(AX9-AY9)/AY9)+1,"")</f>
        <v/>
      </c>
      <c r="BB9" s="28">
        <f>SUM(BB6:BB8)</f>
        <v>95071.194099999964</v>
      </c>
      <c r="BC9" s="28">
        <f>SUM(BC6:BC8)</f>
        <v>110699.10243000012</v>
      </c>
      <c r="BD9" s="28">
        <f t="shared" si="15"/>
        <v>-15627.908330000151</v>
      </c>
      <c r="BE9" s="29">
        <f>IFERROR(IF(BC9&lt;0,-(BB9-BC9)/BC9,(BB9-BC9)/BC9)+1,"")</f>
        <v>0.85882533835464148</v>
      </c>
      <c r="BF9" s="29">
        <f t="shared" si="22"/>
        <v>0.38492852471360545</v>
      </c>
      <c r="BG9" s="29">
        <f t="shared" si="22"/>
        <v>0.49814789040873375</v>
      </c>
      <c r="BH9" s="28">
        <f>SUM(BH6:BH8)</f>
        <v>0</v>
      </c>
      <c r="BI9" s="28">
        <f>SUM(BI6:BI8)</f>
        <v>0</v>
      </c>
      <c r="BJ9" s="28">
        <f t="shared" si="23"/>
        <v>0</v>
      </c>
      <c r="BK9" s="29">
        <f t="shared" si="24"/>
        <v>0</v>
      </c>
      <c r="BL9" s="28">
        <f>SUM(BL6:BL8)</f>
        <v>26.445599999999999</v>
      </c>
      <c r="BM9" s="28">
        <f>SUM(BM6:BM8)</f>
        <v>49.324580000000005</v>
      </c>
      <c r="BN9" s="28">
        <f t="shared" si="25"/>
        <v>-22.878980000000006</v>
      </c>
      <c r="BO9" s="29">
        <f t="shared" si="26"/>
        <v>0.53615459067264226</v>
      </c>
      <c r="BP9" s="28">
        <f>SUM(BP6:BP8)</f>
        <v>95097.639699999971</v>
      </c>
      <c r="BQ9" s="28">
        <f>SUM(BQ6:BQ8)</f>
        <v>110748.42701000012</v>
      </c>
      <c r="BR9" s="28">
        <f>BP9-BQ9</f>
        <v>-15650.787310000145</v>
      </c>
      <c r="BS9" s="29">
        <f>IFERROR(IF(BQ9&lt;0,-(BP9-BQ9)/BQ9,(BP9-BQ9)/BQ9+1),"")</f>
        <v>0.85868162887237265</v>
      </c>
      <c r="BT9" s="28">
        <f>SUM(BT6:BT8)</f>
        <v>95404.420619999961</v>
      </c>
      <c r="BU9" s="28">
        <f>SUM(BU6:BU8)</f>
        <v>111040.1789400001</v>
      </c>
      <c r="BV9" s="28">
        <f>BT9-BU9</f>
        <v>-15635.758320000139</v>
      </c>
      <c r="BW9" s="29">
        <f>IFERROR(IF(BU9&lt;0,-(BT9-BU9)/BU9,(BT9-BU9)/BU9+1),"")</f>
        <v>0.85918828239236866</v>
      </c>
      <c r="BX9" s="28">
        <f>SUM(BX6:BX8)</f>
        <v>101987.13920999996</v>
      </c>
      <c r="BY9" s="28">
        <f>SUM(BY6:BY8)</f>
        <v>117622.8975300001</v>
      </c>
      <c r="BZ9" s="28">
        <f>BX9-BY9</f>
        <v>-15635.758320000139</v>
      </c>
      <c r="CA9" s="29">
        <f>IFERROR(IF(BY9&lt;0,-(BX9-BY9)/BY9,(BX9-BY9)/BY9+1),"")</f>
        <v>0.86706875405775319</v>
      </c>
    </row>
    <row r="10" spans="1:79" s="2" customFormat="1" ht="15" customHeight="1" thickTop="1" x14ac:dyDescent="0.3">
      <c r="A10" s="125" t="s">
        <v>150</v>
      </c>
      <c r="B10" s="18" t="s">
        <v>31</v>
      </c>
      <c r="C10" s="33" t="s">
        <v>36</v>
      </c>
      <c r="D10" s="19" t="e">
        <f t="shared" ref="D10:D18" si="28">H10/$F$3</f>
        <v>#REF!</v>
      </c>
      <c r="E10" s="20" t="e">
        <f t="shared" ref="E10:E18" si="29">I10/$F$3</f>
        <v>#REF!</v>
      </c>
      <c r="F10" s="36" t="e">
        <f t="shared" ref="F10:F18" si="30">D10-E10</f>
        <v>#REF!</v>
      </c>
      <c r="G10" s="22" t="e">
        <f t="shared" ref="G10:G18" si="31">IFERROR(IF(E10&lt;0,-(D10-E10)/E10,(D10-E10)/E10),"")+1</f>
        <v>#VALUE!</v>
      </c>
      <c r="H10" s="55">
        <v>112850.06200000001</v>
      </c>
      <c r="I10" s="101">
        <v>87468.274000000005</v>
      </c>
      <c r="J10" s="26">
        <f t="shared" si="2"/>
        <v>25381.788</v>
      </c>
      <c r="K10" s="22">
        <f t="shared" ref="K10:K18" si="32">IFERROR(IF(I10&lt;0,-(H10-I10)/I10,(H10-I10)/I10),"")+1</f>
        <v>1.2901827924488369</v>
      </c>
      <c r="L10" s="55">
        <v>26396.063999999998</v>
      </c>
      <c r="M10" s="101">
        <v>18631.546999999999</v>
      </c>
      <c r="N10" s="26">
        <f t="shared" si="3"/>
        <v>7764.5169999999998</v>
      </c>
      <c r="O10" s="22">
        <f t="shared" ref="O10:O18" si="33">IFERROR(IF(M10&lt;0,-(L10-M10)/M10,(L10-M10)/M10),"")+1</f>
        <v>1.4167403275745165</v>
      </c>
      <c r="P10" s="23">
        <f t="shared" si="27"/>
        <v>0.23390385022562057</v>
      </c>
      <c r="Q10" s="24">
        <f t="shared" si="4"/>
        <v>0.21300919919832872</v>
      </c>
      <c r="R10" s="55">
        <v>163.11500000000001</v>
      </c>
      <c r="S10" s="101">
        <v>986</v>
      </c>
      <c r="T10" s="26">
        <f t="shared" si="5"/>
        <v>-822.88499999999999</v>
      </c>
      <c r="U10" s="22">
        <f>IFERROR(IF(S10&lt;0,-(R10-S10)/S10,(R10-S10)/S10),"")+1</f>
        <v>0.16543103448275864</v>
      </c>
      <c r="V10" s="55">
        <v>7258.7060000000001</v>
      </c>
      <c r="W10" s="101">
        <v>7891.6260000000002</v>
      </c>
      <c r="X10" s="26">
        <f t="shared" si="6"/>
        <v>-632.92000000000007</v>
      </c>
      <c r="Y10" s="22">
        <f t="shared" ref="Y10:Y18" si="34">IFERROR(IF(W10&lt;0,-(V10-W10)/W10,(V10-W10)/W10),"")+1</f>
        <v>0.91979853074638862</v>
      </c>
      <c r="Z10" s="55">
        <f>[85]Month!Z5/1000</f>
        <v>6204.1779999999999</v>
      </c>
      <c r="AA10" s="101">
        <f>[85]Month!AA5/1000</f>
        <v>6278.4120000000003</v>
      </c>
      <c r="AB10" s="26">
        <f t="shared" si="7"/>
        <v>-74.234000000000378</v>
      </c>
      <c r="AC10" s="22">
        <f t="shared" ref="AC10:AC18" si="35">IFERROR(IF(AA10&lt;0,-(Z10-AA10)/AA10,(Z10-AA10)/AA10),"")+1</f>
        <v>0.98817630955088642</v>
      </c>
      <c r="AD10" s="55">
        <f>[85]Month!AD5/1000</f>
        <v>1415.6320000000001</v>
      </c>
      <c r="AE10" s="101">
        <f>[85]Month!AE5/1000</f>
        <v>1885.7629999999999</v>
      </c>
      <c r="AF10" s="26">
        <f t="shared" si="8"/>
        <v>-470.13099999999986</v>
      </c>
      <c r="AG10" s="22">
        <f>IFERROR(IF(AE10&lt;0,-(AD10-AE10)/AE10,(AD10-AE10)/AE10),"")+1</f>
        <v>0.75069454645148948</v>
      </c>
      <c r="AH10" s="55">
        <f>[85]Month!AH5/1000</f>
        <v>502.57799999999997</v>
      </c>
      <c r="AI10" s="101">
        <f>[85]Month!AI5/1000</f>
        <v>209.28100000000001</v>
      </c>
      <c r="AJ10" s="26">
        <f t="shared" si="9"/>
        <v>293.29699999999997</v>
      </c>
      <c r="AK10" s="22">
        <f>IFERROR(IF(AI10&lt;0,-(AH10-AI10)/AI10,(AH10-AI10)/AI10),"")+1</f>
        <v>2.4014506811416227</v>
      </c>
      <c r="AL10" s="55">
        <f>[85]Month!AL5/1000</f>
        <v>577.74599999999998</v>
      </c>
      <c r="AM10" s="101">
        <f>[85]Month!AM5/1000</f>
        <v>313.98599999999999</v>
      </c>
      <c r="AN10" s="26">
        <f t="shared" si="19"/>
        <v>263.76</v>
      </c>
      <c r="AO10" s="22">
        <f>IFERROR(IF(AM10&lt;0,-(AL10-AM10)/AM10,(AL10-AM10)/AM10),"")+1</f>
        <v>1.8400374538992184</v>
      </c>
      <c r="AP10" s="55">
        <f t="shared" ref="AP10:AQ15" si="36">V10+Z10+AD10+AH10+AL10</f>
        <v>15958.839999999998</v>
      </c>
      <c r="AQ10" s="101">
        <f t="shared" si="36"/>
        <v>16579.067999999999</v>
      </c>
      <c r="AR10" s="26">
        <f t="shared" si="11"/>
        <v>-620.22800000000097</v>
      </c>
      <c r="AS10" s="22">
        <f t="shared" ref="AS10:AS18" si="37">IFERROR(IF(AQ10&lt;0,-(AP10-AQ10)/AQ10,(AP10-AQ10)/AQ10),"")+1</f>
        <v>0.96258969442673126</v>
      </c>
      <c r="AT10" s="55">
        <v>0</v>
      </c>
      <c r="AU10" s="101">
        <v>0</v>
      </c>
      <c r="AV10" s="36">
        <f t="shared" si="12"/>
        <v>0</v>
      </c>
      <c r="AW10" s="22">
        <f t="shared" si="20"/>
        <v>0</v>
      </c>
      <c r="AX10" s="55">
        <f>-[85]Month!AX5/1000</f>
        <v>411.23500000000001</v>
      </c>
      <c r="AY10" s="101">
        <f>[85]Month!AY5/1000</f>
        <v>0</v>
      </c>
      <c r="AZ10" s="36">
        <f t="shared" si="13"/>
        <v>411.23500000000001</v>
      </c>
      <c r="BA10" s="22">
        <f t="shared" si="21"/>
        <v>0</v>
      </c>
      <c r="BB10" s="19">
        <f t="shared" ref="BB10:BB18" si="38">L10+R10-AP10+AT10+AX10</f>
        <v>11011.574000000002</v>
      </c>
      <c r="BC10" s="20">
        <f t="shared" ref="BC10:BC17" si="39">M10+S10-AQ10+AU10+AY10</f>
        <v>3038.4789999999994</v>
      </c>
      <c r="BD10" s="26">
        <f t="shared" si="15"/>
        <v>7973.095000000003</v>
      </c>
      <c r="BE10" s="22">
        <f t="shared" ref="BE10:BE18" si="40">IFERROR(IF(BC10&lt;0,-(BB10-BC10)/BC10,(BB10-BC10)/BC10),"")+1</f>
        <v>3.6240415023437729</v>
      </c>
      <c r="BF10" s="23">
        <f t="shared" si="22"/>
        <v>9.7577031016606808E-2</v>
      </c>
      <c r="BG10" s="24">
        <f t="shared" si="22"/>
        <v>3.4738069714282907E-2</v>
      </c>
      <c r="BH10" s="55">
        <f>[85]Month!BH5/1000</f>
        <v>0</v>
      </c>
      <c r="BI10" s="101">
        <f>[85]Month!BI5/1000</f>
        <v>0</v>
      </c>
      <c r="BJ10" s="36">
        <f t="shared" si="23"/>
        <v>0</v>
      </c>
      <c r="BK10" s="22">
        <f t="shared" si="24"/>
        <v>0</v>
      </c>
      <c r="BL10" s="34">
        <f>[85]Month!BH5/1000</f>
        <v>0</v>
      </c>
      <c r="BM10" s="35">
        <v>0</v>
      </c>
      <c r="BN10" s="36">
        <f t="shared" si="25"/>
        <v>0</v>
      </c>
      <c r="BO10" s="22">
        <f t="shared" si="26"/>
        <v>0</v>
      </c>
      <c r="BP10" s="19">
        <f t="shared" ref="BP10:BQ15" si="41">BB10-BH10+BL10</f>
        <v>11011.574000000002</v>
      </c>
      <c r="BQ10" s="20">
        <f t="shared" si="41"/>
        <v>3038.4789999999994</v>
      </c>
      <c r="BR10" s="26">
        <f t="shared" ref="BR10:BR18" si="42">BP10-BQ10</f>
        <v>7973.095000000003</v>
      </c>
      <c r="BS10" s="22">
        <f t="shared" ref="BS10:BS18" si="43">IFERROR(IF(BQ10&lt;0,-(BP10-BQ10)/BQ10,(BP10-BQ10)/BQ10),"")+1</f>
        <v>3.6240415023437729</v>
      </c>
      <c r="BT10" s="19">
        <f t="shared" ref="BT10:BU15" si="44">BB10+AH10</f>
        <v>11514.152000000002</v>
      </c>
      <c r="BU10" s="20">
        <f t="shared" si="44"/>
        <v>3247.7599999999993</v>
      </c>
      <c r="BV10" s="26">
        <f t="shared" ref="BV10:BV18" si="45">BT10-BU10</f>
        <v>8266.3920000000035</v>
      </c>
      <c r="BW10" s="22">
        <f t="shared" ref="BW10:BW18" si="46">IFERROR(IF(BU10&lt;0,-(BT10-BU10)/BU10,(BT10-BU10)/BU10),"")+1</f>
        <v>3.5452595019336419</v>
      </c>
      <c r="BX10" s="19">
        <f t="shared" ref="BX10:BY15" si="47">BT10+AL10</f>
        <v>12091.898000000001</v>
      </c>
      <c r="BY10" s="20">
        <f t="shared" si="47"/>
        <v>3561.7459999999992</v>
      </c>
      <c r="BZ10" s="26">
        <f t="shared" ref="BZ10:BZ18" si="48">BX10-BY10</f>
        <v>8530.1520000000019</v>
      </c>
      <c r="CA10" s="22">
        <f t="shared" ref="CA10:CA18" si="49">IFERROR(IF(BY10&lt;0,-(BX10-BY10)/BY10,(BX10-BY10)/BY10),"")+1</f>
        <v>3.3949355175804237</v>
      </c>
    </row>
    <row r="11" spans="1:79" s="2" customFormat="1" ht="15" customHeight="1" x14ac:dyDescent="0.3">
      <c r="A11" s="124"/>
      <c r="B11" s="18" t="s">
        <v>31</v>
      </c>
      <c r="C11" s="33" t="s">
        <v>37</v>
      </c>
      <c r="D11" s="19" t="e">
        <f t="shared" si="28"/>
        <v>#REF!</v>
      </c>
      <c r="E11" s="20" t="e">
        <f t="shared" si="29"/>
        <v>#REF!</v>
      </c>
      <c r="F11" s="36" t="e">
        <f t="shared" si="30"/>
        <v>#REF!</v>
      </c>
      <c r="G11" s="22" t="e">
        <f t="shared" si="31"/>
        <v>#VALUE!</v>
      </c>
      <c r="H11" s="55">
        <v>3859.0210000000002</v>
      </c>
      <c r="I11" s="101">
        <v>5263.5129999999999</v>
      </c>
      <c r="J11" s="26">
        <f t="shared" si="2"/>
        <v>-1404.4919999999997</v>
      </c>
      <c r="K11" s="22">
        <f t="shared" si="32"/>
        <v>0.73316452338960691</v>
      </c>
      <c r="L11" s="55">
        <v>1868.394</v>
      </c>
      <c r="M11" s="101">
        <v>2596.0929999999998</v>
      </c>
      <c r="N11" s="26">
        <f t="shared" si="3"/>
        <v>-727.69899999999984</v>
      </c>
      <c r="O11" s="22">
        <f t="shared" si="33"/>
        <v>0.71969455639686264</v>
      </c>
      <c r="P11" s="23">
        <f t="shared" si="27"/>
        <v>0.48416269307681919</v>
      </c>
      <c r="Q11" s="24">
        <f t="shared" si="4"/>
        <v>0.49322439215026159</v>
      </c>
      <c r="R11" s="55">
        <v>0</v>
      </c>
      <c r="S11" s="101">
        <v>0</v>
      </c>
      <c r="T11" s="26">
        <f t="shared" si="5"/>
        <v>0</v>
      </c>
      <c r="U11" s="22">
        <v>0</v>
      </c>
      <c r="V11" s="55">
        <v>827.51900000000001</v>
      </c>
      <c r="W11" s="101">
        <v>605.97</v>
      </c>
      <c r="X11" s="26">
        <f t="shared" si="6"/>
        <v>221.54899999999998</v>
      </c>
      <c r="Y11" s="22">
        <f t="shared" si="34"/>
        <v>1.3656105087710613</v>
      </c>
      <c r="Z11" s="55">
        <f>[85]Month!Z6/1000</f>
        <v>527.87800000000004</v>
      </c>
      <c r="AA11" s="101">
        <f>[85]Month!AA6/1000</f>
        <v>540.06700000000001</v>
      </c>
      <c r="AB11" s="26">
        <f t="shared" si="7"/>
        <v>-12.188999999999965</v>
      </c>
      <c r="AC11" s="22">
        <f t="shared" si="35"/>
        <v>0.97743057805790767</v>
      </c>
      <c r="AD11" s="55">
        <f>[85]Month!AD6/1000</f>
        <v>27.198</v>
      </c>
      <c r="AE11" s="101">
        <f>[85]Month!AE6/1000</f>
        <v>29.716000000000001</v>
      </c>
      <c r="AF11" s="26">
        <f t="shared" si="8"/>
        <v>-2.5180000000000007</v>
      </c>
      <c r="AG11" s="22">
        <f>IFERROR(IF(AE11&lt;0,-(AD11-AE11)/AE11,(AD11-AE11)/AE11),"")+1</f>
        <v>0.91526450397092474</v>
      </c>
      <c r="AH11" s="55">
        <f>[85]Month!AH6/1000</f>
        <v>0</v>
      </c>
      <c r="AI11" s="101">
        <f>[85]Month!AI6/1000</f>
        <v>0</v>
      </c>
      <c r="AJ11" s="26">
        <f t="shared" si="9"/>
        <v>0</v>
      </c>
      <c r="AK11" s="22">
        <v>0</v>
      </c>
      <c r="AL11" s="55">
        <f>[85]Month!AL6/1000</f>
        <v>6.2460000000000004</v>
      </c>
      <c r="AM11" s="101">
        <f>[85]Month!AM6/1000</f>
        <v>5.9269999999999996</v>
      </c>
      <c r="AN11" s="26">
        <f t="shared" si="19"/>
        <v>0.31900000000000084</v>
      </c>
      <c r="AO11" s="22">
        <f>IFERROR(IF(AM11&lt;0,-(AL11-AM11)/AM11,(AL11-AM11)/AM11),"")+1</f>
        <v>1.0538214948540578</v>
      </c>
      <c r="AP11" s="55">
        <f t="shared" si="36"/>
        <v>1388.8410000000001</v>
      </c>
      <c r="AQ11" s="101">
        <f t="shared" si="36"/>
        <v>1181.6799999999998</v>
      </c>
      <c r="AR11" s="26">
        <f t="shared" si="11"/>
        <v>207.16100000000029</v>
      </c>
      <c r="AS11" s="22">
        <f t="shared" si="37"/>
        <v>1.1753105747748971</v>
      </c>
      <c r="AT11" s="55">
        <v>0</v>
      </c>
      <c r="AU11" s="101">
        <v>0</v>
      </c>
      <c r="AV11" s="36">
        <f t="shared" si="12"/>
        <v>0</v>
      </c>
      <c r="AW11" s="22">
        <f t="shared" si="20"/>
        <v>0</v>
      </c>
      <c r="AX11" s="55">
        <f>-[85]Month!AX6/1000</f>
        <v>34.19</v>
      </c>
      <c r="AY11" s="101">
        <f>[85]Month!AY6/1000</f>
        <v>0</v>
      </c>
      <c r="AZ11" s="36">
        <f t="shared" si="13"/>
        <v>34.19</v>
      </c>
      <c r="BA11" s="22">
        <f t="shared" si="21"/>
        <v>0</v>
      </c>
      <c r="BB11" s="19">
        <f t="shared" si="38"/>
        <v>513.74299999999994</v>
      </c>
      <c r="BC11" s="20">
        <f t="shared" si="39"/>
        <v>1414.413</v>
      </c>
      <c r="BD11" s="26">
        <f t="shared" si="15"/>
        <v>-900.67000000000007</v>
      </c>
      <c r="BE11" s="22">
        <f t="shared" si="40"/>
        <v>0.36321993646834405</v>
      </c>
      <c r="BF11" s="23">
        <f t="shared" si="22"/>
        <v>0.13312780624930518</v>
      </c>
      <c r="BG11" s="24">
        <f t="shared" si="22"/>
        <v>0.26872033943869805</v>
      </c>
      <c r="BH11" s="55">
        <f>[85]Month!BH6/1000</f>
        <v>0</v>
      </c>
      <c r="BI11" s="101">
        <f>[85]Month!BI6/1000</f>
        <v>0</v>
      </c>
      <c r="BJ11" s="36">
        <f t="shared" si="23"/>
        <v>0</v>
      </c>
      <c r="BK11" s="22">
        <f t="shared" si="24"/>
        <v>0</v>
      </c>
      <c r="BL11" s="34">
        <v>0</v>
      </c>
      <c r="BM11" s="35">
        <v>0</v>
      </c>
      <c r="BN11" s="36">
        <f t="shared" si="25"/>
        <v>0</v>
      </c>
      <c r="BO11" s="22">
        <f t="shared" si="26"/>
        <v>0</v>
      </c>
      <c r="BP11" s="19">
        <f t="shared" si="41"/>
        <v>513.74299999999994</v>
      </c>
      <c r="BQ11" s="20">
        <f t="shared" si="41"/>
        <v>1414.413</v>
      </c>
      <c r="BR11" s="26">
        <f t="shared" si="42"/>
        <v>-900.67000000000007</v>
      </c>
      <c r="BS11" s="22">
        <f t="shared" si="43"/>
        <v>0.36321993646834405</v>
      </c>
      <c r="BT11" s="19">
        <f t="shared" si="44"/>
        <v>513.74299999999994</v>
      </c>
      <c r="BU11" s="20">
        <f t="shared" si="44"/>
        <v>1414.413</v>
      </c>
      <c r="BV11" s="26">
        <f t="shared" si="45"/>
        <v>-900.67000000000007</v>
      </c>
      <c r="BW11" s="22">
        <f t="shared" si="46"/>
        <v>0.36321993646834405</v>
      </c>
      <c r="BX11" s="19">
        <f t="shared" si="47"/>
        <v>519.98899999999992</v>
      </c>
      <c r="BY11" s="20">
        <f t="shared" si="47"/>
        <v>1420.34</v>
      </c>
      <c r="BZ11" s="26">
        <f t="shared" si="48"/>
        <v>-900.351</v>
      </c>
      <c r="CA11" s="22">
        <f t="shared" si="49"/>
        <v>0.36610177844741398</v>
      </c>
    </row>
    <row r="12" spans="1:79" s="2" customFormat="1" ht="15" customHeight="1" x14ac:dyDescent="0.3">
      <c r="A12" s="124"/>
      <c r="B12" s="18" t="s">
        <v>31</v>
      </c>
      <c r="C12" s="33" t="s">
        <v>38</v>
      </c>
      <c r="D12" s="19" t="e">
        <f t="shared" si="28"/>
        <v>#REF!</v>
      </c>
      <c r="E12" s="20" t="e">
        <f t="shared" si="29"/>
        <v>#REF!</v>
      </c>
      <c r="F12" s="36" t="e">
        <f t="shared" si="30"/>
        <v>#REF!</v>
      </c>
      <c r="G12" s="22" t="e">
        <f t="shared" si="31"/>
        <v>#VALUE!</v>
      </c>
      <c r="H12" s="55">
        <v>9016.2440000000006</v>
      </c>
      <c r="I12" s="101">
        <v>3722.4690000000001</v>
      </c>
      <c r="J12" s="26">
        <f t="shared" si="2"/>
        <v>5293.7750000000005</v>
      </c>
      <c r="K12" s="22">
        <f t="shared" si="32"/>
        <v>2.4221139249245596</v>
      </c>
      <c r="L12" s="55">
        <v>3092.9989999999998</v>
      </c>
      <c r="M12" s="101">
        <v>1358.5160000000001</v>
      </c>
      <c r="N12" s="26">
        <f t="shared" si="3"/>
        <v>1734.4829999999997</v>
      </c>
      <c r="O12" s="22">
        <f t="shared" si="33"/>
        <v>2.2767483047678496</v>
      </c>
      <c r="P12" s="23">
        <f t="shared" si="27"/>
        <v>0.34304739312733767</v>
      </c>
      <c r="Q12" s="24">
        <f t="shared" si="4"/>
        <v>0.36495025210418142</v>
      </c>
      <c r="R12" s="55">
        <v>19.5</v>
      </c>
      <c r="S12" s="101">
        <v>0</v>
      </c>
      <c r="T12" s="26">
        <f t="shared" si="5"/>
        <v>19.5</v>
      </c>
      <c r="U12" s="22">
        <v>1</v>
      </c>
      <c r="V12" s="55">
        <v>379.60300000000001</v>
      </c>
      <c r="W12" s="101">
        <v>832.68299999999999</v>
      </c>
      <c r="X12" s="26">
        <f t="shared" si="6"/>
        <v>-453.08</v>
      </c>
      <c r="Y12" s="22">
        <f t="shared" si="34"/>
        <v>0.45587936825898934</v>
      </c>
      <c r="Z12" s="55">
        <f>[85]Month!Z7/1000</f>
        <v>-16.742000000000001</v>
      </c>
      <c r="AA12" s="101">
        <f>[85]Month!AA7/1000</f>
        <v>485.93799999999999</v>
      </c>
      <c r="AB12" s="26">
        <f t="shared" si="7"/>
        <v>-502.68</v>
      </c>
      <c r="AC12" s="22">
        <f t="shared" si="35"/>
        <v>-3.445295490371203E-2</v>
      </c>
      <c r="AD12" s="55">
        <f>[85]Month!AD7/1000</f>
        <v>47.936999999999998</v>
      </c>
      <c r="AE12" s="101">
        <f>[85]Month!AE7/1000</f>
        <v>31.337</v>
      </c>
      <c r="AF12" s="26">
        <f t="shared" si="8"/>
        <v>16.599999999999998</v>
      </c>
      <c r="AG12" s="22">
        <f>IFERROR(IF(AE12&lt;0,-(AD12-AE12)/AE12,(AD12-AE12)/AE12),"")+1</f>
        <v>1.5297252449181478</v>
      </c>
      <c r="AH12" s="55">
        <f>[85]Month!AH7/1000</f>
        <v>0</v>
      </c>
      <c r="AI12" s="101">
        <f>[85]Month!AI7/1000</f>
        <v>0</v>
      </c>
      <c r="AJ12" s="26">
        <f t="shared" si="9"/>
        <v>0</v>
      </c>
      <c r="AK12" s="22">
        <v>0</v>
      </c>
      <c r="AL12" s="55">
        <f>[85]Month!AL7/1000</f>
        <v>57.813000000000002</v>
      </c>
      <c r="AM12" s="101">
        <f>[85]Month!AM7/1000</f>
        <v>1.728</v>
      </c>
      <c r="AN12" s="26">
        <f t="shared" si="19"/>
        <v>56.085000000000001</v>
      </c>
      <c r="AO12" s="22">
        <f>IFERROR(IF(AM12&lt;0,-(AL12-AM12)/AM12,(AL12-AM12)/AM12),"")+1</f>
        <v>33.456597222222221</v>
      </c>
      <c r="AP12" s="55">
        <f t="shared" si="36"/>
        <v>468.61099999999999</v>
      </c>
      <c r="AQ12" s="101">
        <f t="shared" si="36"/>
        <v>1351.6860000000001</v>
      </c>
      <c r="AR12" s="26">
        <f t="shared" si="11"/>
        <v>-883.07500000000016</v>
      </c>
      <c r="AS12" s="22">
        <f t="shared" si="37"/>
        <v>0.3466862866079844</v>
      </c>
      <c r="AT12" s="55">
        <v>0</v>
      </c>
      <c r="AU12" s="101">
        <v>0</v>
      </c>
      <c r="AV12" s="36">
        <f t="shared" si="12"/>
        <v>0</v>
      </c>
      <c r="AW12" s="22">
        <f t="shared" si="20"/>
        <v>0</v>
      </c>
      <c r="AX12" s="55">
        <f>-[85]Month!AX7/1000</f>
        <v>0</v>
      </c>
      <c r="AY12" s="101">
        <f>[85]Month!AY7/1000</f>
        <v>0</v>
      </c>
      <c r="AZ12" s="36">
        <f t="shared" si="13"/>
        <v>0</v>
      </c>
      <c r="BA12" s="22">
        <f t="shared" si="21"/>
        <v>0</v>
      </c>
      <c r="BB12" s="19">
        <f t="shared" si="38"/>
        <v>2643.8879999999999</v>
      </c>
      <c r="BC12" s="20">
        <f t="shared" si="39"/>
        <v>6.8299999999999272</v>
      </c>
      <c r="BD12" s="26">
        <f t="shared" si="15"/>
        <v>2637.058</v>
      </c>
      <c r="BE12" s="22">
        <f t="shared" si="40"/>
        <v>387.09926793558242</v>
      </c>
      <c r="BF12" s="23">
        <f t="shared" si="22"/>
        <v>0.29323607480010522</v>
      </c>
      <c r="BG12" s="24">
        <f t="shared" si="22"/>
        <v>1.8348037283856299E-3</v>
      </c>
      <c r="BH12" s="55">
        <f>[85]Month!BH7/1000</f>
        <v>0</v>
      </c>
      <c r="BI12" s="101">
        <f>[85]Month!BI7/1000</f>
        <v>0</v>
      </c>
      <c r="BJ12" s="36">
        <f t="shared" si="23"/>
        <v>0</v>
      </c>
      <c r="BK12" s="22">
        <f t="shared" si="24"/>
        <v>0</v>
      </c>
      <c r="BL12" s="34">
        <v>0</v>
      </c>
      <c r="BM12" s="35">
        <v>0</v>
      </c>
      <c r="BN12" s="36">
        <f t="shared" si="25"/>
        <v>0</v>
      </c>
      <c r="BO12" s="22">
        <f t="shared" si="26"/>
        <v>0</v>
      </c>
      <c r="BP12" s="19">
        <f t="shared" si="41"/>
        <v>2643.8879999999999</v>
      </c>
      <c r="BQ12" s="20">
        <f t="shared" si="41"/>
        <v>6.8299999999999272</v>
      </c>
      <c r="BR12" s="26">
        <f t="shared" si="42"/>
        <v>2637.058</v>
      </c>
      <c r="BS12" s="22">
        <f t="shared" si="43"/>
        <v>387.09926793558242</v>
      </c>
      <c r="BT12" s="19">
        <f t="shared" si="44"/>
        <v>2643.8879999999999</v>
      </c>
      <c r="BU12" s="20">
        <f t="shared" si="44"/>
        <v>6.8299999999999272</v>
      </c>
      <c r="BV12" s="26">
        <f t="shared" si="45"/>
        <v>2637.058</v>
      </c>
      <c r="BW12" s="22">
        <f t="shared" si="46"/>
        <v>387.09926793558242</v>
      </c>
      <c r="BX12" s="19">
        <f t="shared" si="47"/>
        <v>2701.701</v>
      </c>
      <c r="BY12" s="20">
        <f t="shared" si="47"/>
        <v>8.557999999999927</v>
      </c>
      <c r="BZ12" s="26">
        <f t="shared" si="48"/>
        <v>2693.143</v>
      </c>
      <c r="CA12" s="22">
        <f t="shared" si="49"/>
        <v>315.69303575602044</v>
      </c>
    </row>
    <row r="13" spans="1:79" s="2" customFormat="1" ht="15" customHeight="1" x14ac:dyDescent="0.3">
      <c r="A13" s="124"/>
      <c r="B13" s="18" t="s">
        <v>31</v>
      </c>
      <c r="C13" s="33" t="s">
        <v>39</v>
      </c>
      <c r="D13" s="19" t="e">
        <f t="shared" si="28"/>
        <v>#REF!</v>
      </c>
      <c r="E13" s="20" t="e">
        <f t="shared" si="29"/>
        <v>#REF!</v>
      </c>
      <c r="F13" s="36" t="e">
        <f t="shared" si="30"/>
        <v>#REF!</v>
      </c>
      <c r="G13" s="22" t="e">
        <f t="shared" si="31"/>
        <v>#VALUE!</v>
      </c>
      <c r="H13" s="55">
        <v>1533.527</v>
      </c>
      <c r="I13" s="101">
        <v>6224.4290000000001</v>
      </c>
      <c r="J13" s="26">
        <f t="shared" si="2"/>
        <v>-4690.902</v>
      </c>
      <c r="K13" s="22">
        <f t="shared" si="32"/>
        <v>0.24637231784634384</v>
      </c>
      <c r="L13" s="55">
        <v>190.53299999999999</v>
      </c>
      <c r="M13" s="101">
        <v>1126.6220000000001</v>
      </c>
      <c r="N13" s="26">
        <f t="shared" si="3"/>
        <v>-936.08900000000006</v>
      </c>
      <c r="O13" s="22">
        <f t="shared" si="33"/>
        <v>0.16911883488872048</v>
      </c>
      <c r="P13" s="23">
        <f t="shared" si="27"/>
        <v>0.12424495949533329</v>
      </c>
      <c r="Q13" s="24">
        <f t="shared" si="4"/>
        <v>0.18100005639071473</v>
      </c>
      <c r="R13" s="55">
        <v>44.488</v>
      </c>
      <c r="S13" s="101">
        <v>44.488</v>
      </c>
      <c r="T13" s="26">
        <f t="shared" si="5"/>
        <v>0</v>
      </c>
      <c r="U13" s="22">
        <f>IFERROR(IF(S13&lt;0,-(R13-S13)/S13,(R13-S13)/S13),"")+1</f>
        <v>1</v>
      </c>
      <c r="V13" s="55">
        <v>78.177000000000007</v>
      </c>
      <c r="W13" s="101">
        <v>487.75200000000001</v>
      </c>
      <c r="X13" s="26">
        <f t="shared" si="6"/>
        <v>-409.57499999999999</v>
      </c>
      <c r="Y13" s="22">
        <f t="shared" si="34"/>
        <v>0.16028022437632239</v>
      </c>
      <c r="Z13" s="55">
        <f>[85]Month!Z8/1000</f>
        <v>625.32899999999995</v>
      </c>
      <c r="AA13" s="101">
        <f>[85]Month!AA8/1000</f>
        <v>611.553</v>
      </c>
      <c r="AB13" s="26">
        <f t="shared" si="7"/>
        <v>13.775999999999954</v>
      </c>
      <c r="AC13" s="22">
        <f t="shared" si="35"/>
        <v>1.0225262569229485</v>
      </c>
      <c r="AD13" s="55">
        <f>[85]Month!AD8/1000</f>
        <v>0</v>
      </c>
      <c r="AE13" s="101">
        <f>[85]Month!AE8/1000</f>
        <v>0</v>
      </c>
      <c r="AF13" s="26">
        <f t="shared" si="8"/>
        <v>0</v>
      </c>
      <c r="AG13" s="22">
        <v>0</v>
      </c>
      <c r="AH13" s="55">
        <f>[85]Month!AH8/1000</f>
        <v>0</v>
      </c>
      <c r="AI13" s="101">
        <f>[85]Month!AI8/1000</f>
        <v>0</v>
      </c>
      <c r="AJ13" s="26">
        <f t="shared" si="9"/>
        <v>0</v>
      </c>
      <c r="AK13" s="22">
        <v>0</v>
      </c>
      <c r="AL13" s="55">
        <f>[85]Month!AL8/1000</f>
        <v>0</v>
      </c>
      <c r="AM13" s="101">
        <f>[85]Month!AM8/1000</f>
        <v>0</v>
      </c>
      <c r="AN13" s="26">
        <f t="shared" si="19"/>
        <v>0</v>
      </c>
      <c r="AO13" s="22">
        <v>0</v>
      </c>
      <c r="AP13" s="55">
        <f t="shared" si="36"/>
        <v>703.50599999999997</v>
      </c>
      <c r="AQ13" s="101">
        <f t="shared" si="36"/>
        <v>1099.3050000000001</v>
      </c>
      <c r="AR13" s="26">
        <f t="shared" si="11"/>
        <v>-395.79900000000009</v>
      </c>
      <c r="AS13" s="22">
        <f t="shared" si="37"/>
        <v>0.63995524444990237</v>
      </c>
      <c r="AT13" s="55">
        <v>0</v>
      </c>
      <c r="AU13" s="101">
        <v>0</v>
      </c>
      <c r="AV13" s="36">
        <f t="shared" si="12"/>
        <v>0</v>
      </c>
      <c r="AW13" s="22">
        <f t="shared" si="20"/>
        <v>0</v>
      </c>
      <c r="AX13" s="55">
        <f>-[85]Month!AX8/1000</f>
        <v>-6.992</v>
      </c>
      <c r="AY13" s="101">
        <f>[85]Month!AY8/1000</f>
        <v>0</v>
      </c>
      <c r="AZ13" s="36">
        <f t="shared" si="13"/>
        <v>-6.992</v>
      </c>
      <c r="BA13" s="22">
        <f t="shared" si="21"/>
        <v>0</v>
      </c>
      <c r="BB13" s="19">
        <f t="shared" si="38"/>
        <v>-475.47700000000003</v>
      </c>
      <c r="BC13" s="20">
        <f t="shared" si="39"/>
        <v>71.805000000000064</v>
      </c>
      <c r="BD13" s="26">
        <f t="shared" si="15"/>
        <v>-547.28200000000015</v>
      </c>
      <c r="BE13" s="22">
        <f t="shared" si="40"/>
        <v>-6.6217812130074458</v>
      </c>
      <c r="BF13" s="23">
        <f t="shared" si="22"/>
        <v>-0.31005453441641395</v>
      </c>
      <c r="BG13" s="24">
        <f t="shared" si="22"/>
        <v>1.153599792045183E-2</v>
      </c>
      <c r="BH13" s="55">
        <f>[85]Month!BH8/1000</f>
        <v>0</v>
      </c>
      <c r="BI13" s="101">
        <f>[85]Month!BI8/1000</f>
        <v>0</v>
      </c>
      <c r="BJ13" s="36">
        <f t="shared" si="23"/>
        <v>0</v>
      </c>
      <c r="BK13" s="22">
        <f t="shared" si="24"/>
        <v>0</v>
      </c>
      <c r="BL13" s="34">
        <v>0</v>
      </c>
      <c r="BM13" s="35">
        <v>0</v>
      </c>
      <c r="BN13" s="36">
        <f t="shared" si="25"/>
        <v>0</v>
      </c>
      <c r="BO13" s="22">
        <f t="shared" si="26"/>
        <v>0</v>
      </c>
      <c r="BP13" s="19">
        <f t="shared" si="41"/>
        <v>-475.47700000000003</v>
      </c>
      <c r="BQ13" s="20">
        <f t="shared" si="41"/>
        <v>71.805000000000064</v>
      </c>
      <c r="BR13" s="26">
        <f t="shared" si="42"/>
        <v>-547.28200000000015</v>
      </c>
      <c r="BS13" s="22">
        <f t="shared" si="43"/>
        <v>-6.6217812130074458</v>
      </c>
      <c r="BT13" s="19">
        <f t="shared" si="44"/>
        <v>-475.47700000000003</v>
      </c>
      <c r="BU13" s="20">
        <f t="shared" si="44"/>
        <v>71.805000000000064</v>
      </c>
      <c r="BV13" s="26">
        <f t="shared" si="45"/>
        <v>-547.28200000000015</v>
      </c>
      <c r="BW13" s="22">
        <f t="shared" si="46"/>
        <v>-6.6217812130074458</v>
      </c>
      <c r="BX13" s="19">
        <f t="shared" si="47"/>
        <v>-475.47700000000003</v>
      </c>
      <c r="BY13" s="20">
        <f t="shared" si="47"/>
        <v>71.805000000000064</v>
      </c>
      <c r="BZ13" s="26">
        <f t="shared" si="48"/>
        <v>-547.28200000000015</v>
      </c>
      <c r="CA13" s="22">
        <f t="shared" si="49"/>
        <v>-6.6217812130074458</v>
      </c>
    </row>
    <row r="14" spans="1:79" s="2" customFormat="1" ht="15" customHeight="1" x14ac:dyDescent="0.3">
      <c r="A14" s="124"/>
      <c r="B14" s="18" t="s">
        <v>31</v>
      </c>
      <c r="C14" s="33" t="s">
        <v>40</v>
      </c>
      <c r="D14" s="19" t="e">
        <f t="shared" si="28"/>
        <v>#REF!</v>
      </c>
      <c r="E14" s="20" t="e">
        <f t="shared" si="29"/>
        <v>#REF!</v>
      </c>
      <c r="F14" s="36" t="e">
        <f t="shared" si="30"/>
        <v>#REF!</v>
      </c>
      <c r="G14" s="22" t="e">
        <f t="shared" si="31"/>
        <v>#VALUE!</v>
      </c>
      <c r="H14" s="55">
        <v>1386.6069703489995</v>
      </c>
      <c r="I14" s="101">
        <v>2372.9293680004375</v>
      </c>
      <c r="J14" s="26">
        <f t="shared" si="2"/>
        <v>-986.322397651438</v>
      </c>
      <c r="K14" s="22">
        <f t="shared" si="32"/>
        <v>0.58434397123140325</v>
      </c>
      <c r="L14" s="55">
        <v>455.12121637586483</v>
      </c>
      <c r="M14" s="101">
        <v>593.23234200010938</v>
      </c>
      <c r="N14" s="26">
        <f t="shared" si="3"/>
        <v>-138.11112562424455</v>
      </c>
      <c r="O14" s="22">
        <f t="shared" si="33"/>
        <v>0.76718881314090748</v>
      </c>
      <c r="P14" s="23">
        <f t="shared" si="27"/>
        <v>0.32822654588366446</v>
      </c>
      <c r="Q14" s="24">
        <f t="shared" si="4"/>
        <v>0.25</v>
      </c>
      <c r="R14" s="55">
        <v>10.275</v>
      </c>
      <c r="S14" s="101">
        <v>5</v>
      </c>
      <c r="T14" s="26">
        <f t="shared" si="5"/>
        <v>5.2750000000000004</v>
      </c>
      <c r="U14" s="22">
        <f>IFERROR(IF(S14&lt;0,-(R14-S14)/S14,(R14-S14)/S14),"")+1</f>
        <v>2.0550000000000002</v>
      </c>
      <c r="V14" s="55">
        <v>244</v>
      </c>
      <c r="W14" s="101">
        <v>275.71999999999991</v>
      </c>
      <c r="X14" s="26">
        <f t="shared" si="6"/>
        <v>-31.719999999999914</v>
      </c>
      <c r="Y14" s="22">
        <f t="shared" si="34"/>
        <v>0.88495575221238965</v>
      </c>
      <c r="Z14" s="55">
        <f>[85]Month!Z9/1000</f>
        <v>340.46732283333336</v>
      </c>
      <c r="AA14" s="101">
        <f>[85]Month!AA9/1000</f>
        <v>242.96775426038778</v>
      </c>
      <c r="AB14" s="26">
        <f t="shared" si="7"/>
        <v>97.499568572945577</v>
      </c>
      <c r="AC14" s="22">
        <f t="shared" si="35"/>
        <v>1.4012860425439648</v>
      </c>
      <c r="AD14" s="55">
        <f>[85]Month!AD9/1000</f>
        <v>0</v>
      </c>
      <c r="AE14" s="101">
        <f>[85]Month!AE9/1000</f>
        <v>0.16693958869860856</v>
      </c>
      <c r="AF14" s="26">
        <f t="shared" si="8"/>
        <v>-0.16693958869860856</v>
      </c>
      <c r="AG14" s="22">
        <f>IFERROR(IF(AE14&lt;0,-(AD14-AE14)/AE14,(AD14-AE14)/AE14),"")+1</f>
        <v>0</v>
      </c>
      <c r="AH14" s="55">
        <f>[85]Month!AH9/1000</f>
        <v>0</v>
      </c>
      <c r="AI14" s="101">
        <f>[85]Month!AI9/1000</f>
        <v>0</v>
      </c>
      <c r="AJ14" s="26">
        <f t="shared" si="9"/>
        <v>0</v>
      </c>
      <c r="AK14" s="22">
        <v>0</v>
      </c>
      <c r="AL14" s="55">
        <f>[85]Month!AL9/1000</f>
        <v>55.916669999999996</v>
      </c>
      <c r="AM14" s="101">
        <f>[85]Month!AM9/1000</f>
        <v>55.916669999999996</v>
      </c>
      <c r="AN14" s="26">
        <f t="shared" si="19"/>
        <v>0</v>
      </c>
      <c r="AO14" s="22">
        <f>IFERROR(IF(AM14&lt;0,-(AL14-AM14)/AM14,(AL14-AM14)/AM14),"")+1</f>
        <v>1</v>
      </c>
      <c r="AP14" s="55">
        <f t="shared" si="36"/>
        <v>640.38399283333331</v>
      </c>
      <c r="AQ14" s="101">
        <f t="shared" si="36"/>
        <v>574.77136384908624</v>
      </c>
      <c r="AR14" s="26">
        <f t="shared" si="11"/>
        <v>65.612628984247067</v>
      </c>
      <c r="AS14" s="22">
        <f t="shared" si="37"/>
        <v>1.1141543109330592</v>
      </c>
      <c r="AT14" s="55">
        <v>0</v>
      </c>
      <c r="AU14" s="101">
        <v>0</v>
      </c>
      <c r="AV14" s="36">
        <f t="shared" si="12"/>
        <v>0</v>
      </c>
      <c r="AW14" s="22">
        <f t="shared" si="20"/>
        <v>0</v>
      </c>
      <c r="AX14" s="55">
        <f>-[85]Month!AX9/1000</f>
        <v>227.65899999999999</v>
      </c>
      <c r="AY14" s="101">
        <f>[85]Month!AY9/1000</f>
        <v>0</v>
      </c>
      <c r="AZ14" s="36">
        <f t="shared" si="13"/>
        <v>227.65899999999999</v>
      </c>
      <c r="BA14" s="22">
        <f t="shared" si="21"/>
        <v>0</v>
      </c>
      <c r="BB14" s="19">
        <f t="shared" si="38"/>
        <v>52.671223542531493</v>
      </c>
      <c r="BC14" s="20">
        <f t="shared" si="39"/>
        <v>23.460978151023141</v>
      </c>
      <c r="BD14" s="26">
        <f t="shared" si="15"/>
        <v>29.210245391508352</v>
      </c>
      <c r="BE14" s="22">
        <f t="shared" si="40"/>
        <v>2.2450565873032229</v>
      </c>
      <c r="BF14" s="23">
        <f t="shared" si="22"/>
        <v>3.7985690732013633E-2</v>
      </c>
      <c r="BG14" s="24">
        <f t="shared" si="22"/>
        <v>9.8869264578206415E-3</v>
      </c>
      <c r="BH14" s="55">
        <f>[85]Month!BH9/1000</f>
        <v>0</v>
      </c>
      <c r="BI14" s="101">
        <f>[85]Month!BI9/1000</f>
        <v>0</v>
      </c>
      <c r="BJ14" s="36">
        <f t="shared" si="23"/>
        <v>0</v>
      </c>
      <c r="BK14" s="22">
        <f t="shared" si="24"/>
        <v>0</v>
      </c>
      <c r="BL14" s="34">
        <v>0</v>
      </c>
      <c r="BM14" s="35">
        <v>0</v>
      </c>
      <c r="BN14" s="36">
        <f t="shared" si="25"/>
        <v>0</v>
      </c>
      <c r="BO14" s="22">
        <f t="shared" si="26"/>
        <v>0</v>
      </c>
      <c r="BP14" s="19">
        <f t="shared" si="41"/>
        <v>52.671223542531493</v>
      </c>
      <c r="BQ14" s="20">
        <f t="shared" si="41"/>
        <v>23.460978151023141</v>
      </c>
      <c r="BR14" s="26">
        <f t="shared" si="42"/>
        <v>29.210245391508352</v>
      </c>
      <c r="BS14" s="22">
        <f t="shared" si="43"/>
        <v>2.2450565873032229</v>
      </c>
      <c r="BT14" s="19">
        <f t="shared" si="44"/>
        <v>52.671223542531493</v>
      </c>
      <c r="BU14" s="20">
        <f t="shared" si="44"/>
        <v>23.460978151023141</v>
      </c>
      <c r="BV14" s="26">
        <f t="shared" si="45"/>
        <v>29.210245391508352</v>
      </c>
      <c r="BW14" s="22">
        <f t="shared" si="46"/>
        <v>2.2450565873032229</v>
      </c>
      <c r="BX14" s="19">
        <f t="shared" si="47"/>
        <v>108.58789354253149</v>
      </c>
      <c r="BY14" s="20">
        <f t="shared" si="47"/>
        <v>79.377648151023138</v>
      </c>
      <c r="BZ14" s="26">
        <f t="shared" si="48"/>
        <v>29.210245391508352</v>
      </c>
      <c r="CA14" s="22">
        <f t="shared" si="49"/>
        <v>1.3679908144410278</v>
      </c>
    </row>
    <row r="15" spans="1:79" s="2" customFormat="1" ht="15" customHeight="1" x14ac:dyDescent="0.3">
      <c r="A15" s="124"/>
      <c r="B15" s="18" t="s">
        <v>31</v>
      </c>
      <c r="C15" s="33" t="s">
        <v>41</v>
      </c>
      <c r="D15" s="19" t="e">
        <f t="shared" si="28"/>
        <v>#REF!</v>
      </c>
      <c r="E15" s="20" t="e">
        <f t="shared" si="29"/>
        <v>#REF!</v>
      </c>
      <c r="F15" s="36" t="e">
        <f t="shared" si="30"/>
        <v>#REF!</v>
      </c>
      <c r="G15" s="22" t="e">
        <f t="shared" si="31"/>
        <v>#VALUE!</v>
      </c>
      <c r="H15" s="55">
        <v>15631.401</v>
      </c>
      <c r="I15" s="101">
        <v>15840.139830718248</v>
      </c>
      <c r="J15" s="26">
        <f t="shared" si="2"/>
        <v>-208.73883071824821</v>
      </c>
      <c r="K15" s="22">
        <f t="shared" si="32"/>
        <v>0.98682215984524024</v>
      </c>
      <c r="L15" s="55">
        <v>15240.63</v>
      </c>
      <c r="M15" s="101">
        <v>15444.151779102072</v>
      </c>
      <c r="N15" s="26">
        <f t="shared" si="3"/>
        <v>-203.5217791020732</v>
      </c>
      <c r="O15" s="22">
        <f t="shared" si="33"/>
        <v>0.98682208113381376</v>
      </c>
      <c r="P15" s="23">
        <f t="shared" si="27"/>
        <v>0.9750008972324361</v>
      </c>
      <c r="Q15" s="24">
        <f t="shared" si="4"/>
        <v>0.97500097500097505</v>
      </c>
      <c r="R15" s="55">
        <v>-24.091000000000001</v>
      </c>
      <c r="S15" s="101">
        <v>71.150666666666694</v>
      </c>
      <c r="T15" s="26">
        <f t="shared" si="5"/>
        <v>-95.241666666666703</v>
      </c>
      <c r="U15" s="22">
        <f>IFERROR(IF(S15&lt;0,-(R15-S15)/S15,(R15-S15)/S15),"")+1</f>
        <v>-0.33859134606375196</v>
      </c>
      <c r="V15" s="55">
        <v>10772.880999999999</v>
      </c>
      <c r="W15" s="101">
        <v>9929.2023415333333</v>
      </c>
      <c r="X15" s="26">
        <f t="shared" si="6"/>
        <v>843.67865846666609</v>
      </c>
      <c r="Y15" s="22">
        <f t="shared" si="34"/>
        <v>1.0849694295117345</v>
      </c>
      <c r="Z15" s="55">
        <f>[85]Month!Z10/1000</f>
        <v>1862.2360000000001</v>
      </c>
      <c r="AA15" s="101">
        <f>[85]Month!AA10/1000</f>
        <v>2464.25</v>
      </c>
      <c r="AB15" s="26">
        <f t="shared" si="7"/>
        <v>-602.0139999999999</v>
      </c>
      <c r="AC15" s="22">
        <f t="shared" si="35"/>
        <v>0.75570092320178561</v>
      </c>
      <c r="AD15" s="55">
        <f>[85]Month!AD10/1000</f>
        <v>37.381</v>
      </c>
      <c r="AE15" s="101">
        <f>[85]Month!AE10/1000</f>
        <v>145.19200000000001</v>
      </c>
      <c r="AF15" s="26">
        <f t="shared" si="8"/>
        <v>-107.81100000000001</v>
      </c>
      <c r="AG15" s="22">
        <f>IFERROR(IF(AE15&lt;0,-(AD15-AE15)/AE15,(AD15-AE15)/AE15),"")+1</f>
        <v>0.25745908865502232</v>
      </c>
      <c r="AH15" s="55">
        <f>[85]Month!AH10/1000</f>
        <v>0</v>
      </c>
      <c r="AI15" s="101">
        <f>[85]Month!AI10/1000</f>
        <v>0</v>
      </c>
      <c r="AJ15" s="26">
        <f t="shared" si="9"/>
        <v>0</v>
      </c>
      <c r="AK15" s="22">
        <f>IFERROR(AH15/AI15,0)</f>
        <v>0</v>
      </c>
      <c r="AL15" s="55">
        <f>[85]Month!AL10/1000</f>
        <v>32.351999999999997</v>
      </c>
      <c r="AM15" s="101">
        <f>[85]Month!AM10/1000</f>
        <v>49.44211111111111</v>
      </c>
      <c r="AN15" s="26">
        <f t="shared" si="19"/>
        <v>-17.090111111111113</v>
      </c>
      <c r="AO15" s="22">
        <f>IFERROR(IF(AM15&lt;0,-(AL15-AM15)/AM15,(AL15-AM15)/AM15),"")+1</f>
        <v>0.65434099137262658</v>
      </c>
      <c r="AP15" s="55">
        <f t="shared" si="36"/>
        <v>12704.85</v>
      </c>
      <c r="AQ15" s="101">
        <f t="shared" si="36"/>
        <v>12588.086452644446</v>
      </c>
      <c r="AR15" s="26">
        <f t="shared" si="11"/>
        <v>116.76354735555469</v>
      </c>
      <c r="AS15" s="22">
        <f t="shared" si="37"/>
        <v>1.0092757185768315</v>
      </c>
      <c r="AT15" s="55">
        <v>0</v>
      </c>
      <c r="AU15" s="101">
        <v>0</v>
      </c>
      <c r="AV15" s="36">
        <f t="shared" si="12"/>
        <v>0</v>
      </c>
      <c r="AW15" s="22">
        <f t="shared" si="20"/>
        <v>0</v>
      </c>
      <c r="AX15" s="55">
        <f>-[85]Month!AX10/1000</f>
        <v>0</v>
      </c>
      <c r="AY15" s="101">
        <f>[85]Month!AY10/1000</f>
        <v>0</v>
      </c>
      <c r="AZ15" s="36">
        <f t="shared" si="13"/>
        <v>0</v>
      </c>
      <c r="BA15" s="22">
        <f t="shared" si="21"/>
        <v>0</v>
      </c>
      <c r="BB15" s="19">
        <f t="shared" si="38"/>
        <v>2511.6889999999985</v>
      </c>
      <c r="BC15" s="20">
        <f t="shared" si="39"/>
        <v>2927.2159931242932</v>
      </c>
      <c r="BD15" s="26">
        <f t="shared" si="15"/>
        <v>-415.52699312429468</v>
      </c>
      <c r="BE15" s="22">
        <f t="shared" si="40"/>
        <v>0.85804703373433266</v>
      </c>
      <c r="BF15" s="23">
        <f t="shared" si="22"/>
        <v>0.16068227025843676</v>
      </c>
      <c r="BG15" s="24">
        <f t="shared" si="22"/>
        <v>0.18479735812985956</v>
      </c>
      <c r="BH15" s="55">
        <f>[85]Month!BH10/1000</f>
        <v>2425.6010000000001</v>
      </c>
      <c r="BI15" s="101">
        <f>[85]Month!BI10/1000</f>
        <v>2425.6007999999997</v>
      </c>
      <c r="BJ15" s="36">
        <f t="shared" si="23"/>
        <v>2.0000000040454324E-4</v>
      </c>
      <c r="BK15" s="22">
        <f t="shared" si="24"/>
        <v>1.0000000824537989</v>
      </c>
      <c r="BL15" s="34">
        <v>0</v>
      </c>
      <c r="BM15" s="35">
        <v>0</v>
      </c>
      <c r="BN15" s="36">
        <f t="shared" si="25"/>
        <v>0</v>
      </c>
      <c r="BO15" s="22">
        <f t="shared" si="26"/>
        <v>0</v>
      </c>
      <c r="BP15" s="19">
        <f t="shared" si="41"/>
        <v>86.087999999998374</v>
      </c>
      <c r="BQ15" s="20">
        <f t="shared" si="41"/>
        <v>501.61519312429346</v>
      </c>
      <c r="BR15" s="26">
        <f t="shared" si="42"/>
        <v>-415.52719312429508</v>
      </c>
      <c r="BS15" s="22">
        <f t="shared" si="43"/>
        <v>0.17162159595645843</v>
      </c>
      <c r="BT15" s="19">
        <f t="shared" si="44"/>
        <v>2511.6889999999985</v>
      </c>
      <c r="BU15" s="20">
        <f t="shared" si="44"/>
        <v>2927.2159931242932</v>
      </c>
      <c r="BV15" s="26">
        <f t="shared" si="45"/>
        <v>-415.52699312429468</v>
      </c>
      <c r="BW15" s="22">
        <f t="shared" si="46"/>
        <v>0.85804703373433266</v>
      </c>
      <c r="BX15" s="19">
        <f t="shared" si="47"/>
        <v>2544.0409999999983</v>
      </c>
      <c r="BY15" s="20">
        <f t="shared" si="47"/>
        <v>2976.6581042354042</v>
      </c>
      <c r="BZ15" s="26">
        <f t="shared" si="48"/>
        <v>-432.6171042354058</v>
      </c>
      <c r="CA15" s="22">
        <f t="shared" si="49"/>
        <v>0.85466348868892705</v>
      </c>
    </row>
    <row r="16" spans="1:79" s="2" customFormat="1" ht="15" customHeight="1" x14ac:dyDescent="0.3">
      <c r="A16" s="124"/>
      <c r="B16" s="18" t="s">
        <v>31</v>
      </c>
      <c r="C16" s="33" t="s">
        <v>42</v>
      </c>
      <c r="D16" s="19" t="e">
        <f t="shared" si="28"/>
        <v>#REF!</v>
      </c>
      <c r="E16" s="20" t="e">
        <f t="shared" si="29"/>
        <v>#REF!</v>
      </c>
      <c r="F16" s="36" t="e">
        <f t="shared" si="30"/>
        <v>#REF!</v>
      </c>
      <c r="G16" s="22" t="e">
        <f t="shared" si="31"/>
        <v>#VALUE!</v>
      </c>
      <c r="H16" s="55">
        <v>863.87887000000001</v>
      </c>
      <c r="I16" s="101">
        <v>1996.7820472599999</v>
      </c>
      <c r="J16" s="26">
        <f t="shared" si="2"/>
        <v>-1132.9031772599999</v>
      </c>
      <c r="K16" s="22">
        <f t="shared" si="32"/>
        <v>0.43263553535320565</v>
      </c>
      <c r="L16" s="55">
        <v>863.87887000000001</v>
      </c>
      <c r="M16" s="101">
        <v>1996.7820472599999</v>
      </c>
      <c r="N16" s="26">
        <f t="shared" si="3"/>
        <v>-1132.9031772599999</v>
      </c>
      <c r="O16" s="22">
        <f t="shared" si="33"/>
        <v>0.43263553535320565</v>
      </c>
      <c r="P16" s="23">
        <f t="shared" si="27"/>
        <v>1</v>
      </c>
      <c r="Q16" s="24">
        <f t="shared" si="4"/>
        <v>1</v>
      </c>
      <c r="R16" s="55">
        <v>0</v>
      </c>
      <c r="S16" s="101">
        <v>0</v>
      </c>
      <c r="T16" s="26">
        <f t="shared" si="5"/>
        <v>0</v>
      </c>
      <c r="U16" s="22">
        <v>0</v>
      </c>
      <c r="V16" s="55">
        <v>1460.18353</v>
      </c>
      <c r="W16" s="101">
        <v>1347.83050933</v>
      </c>
      <c r="X16" s="26">
        <f t="shared" si="6"/>
        <v>112.35302066999998</v>
      </c>
      <c r="Y16" s="22">
        <f t="shared" si="34"/>
        <v>1.0833584192465342</v>
      </c>
      <c r="Z16" s="55">
        <f>[85]Month!Z11/1000</f>
        <v>366.92577</v>
      </c>
      <c r="AA16" s="101">
        <f>[85]Month!AA11/1000</f>
        <v>399.25344648332816</v>
      </c>
      <c r="AB16" s="26">
        <f t="shared" si="7"/>
        <v>-32.327676483328162</v>
      </c>
      <c r="AC16" s="22">
        <f t="shared" si="35"/>
        <v>0.91902968711209843</v>
      </c>
      <c r="AD16" s="55">
        <f>[85]Month!AD11/1000</f>
        <v>17.2</v>
      </c>
      <c r="AE16" s="101">
        <f>[85]Month!AE11/1000</f>
        <v>206.77996142088011</v>
      </c>
      <c r="AF16" s="26">
        <f t="shared" si="8"/>
        <v>-189.57996142088012</v>
      </c>
      <c r="AG16" s="22">
        <f>IFERROR(IF(AE16&lt;0,-(AD16-AE16)/AE16,(AD16-AE16)/AE16),"")+1</f>
        <v>8.3180207026884445E-2</v>
      </c>
      <c r="AH16" s="55">
        <f>[85]Month!AH11/1000</f>
        <v>40.577820000000003</v>
      </c>
      <c r="AI16" s="101">
        <f>[85]Month!AI11/1000</f>
        <v>83.87155301</v>
      </c>
      <c r="AJ16" s="26">
        <f t="shared" si="9"/>
        <v>-43.293733009999997</v>
      </c>
      <c r="AK16" s="22">
        <f>IFERROR(IF(AI16&lt;0,-(AH16-AI16)/AI16,(AH16-AI16)/AI16),"")+1</f>
        <v>0.4838090931160165</v>
      </c>
      <c r="AL16" s="55">
        <f>[85]Month!AL11/1000</f>
        <v>82.995680000000007</v>
      </c>
      <c r="AM16" s="101">
        <f>[85]Month!AM11/1000</f>
        <v>78.665524444444458</v>
      </c>
      <c r="AN16" s="26">
        <f t="shared" si="19"/>
        <v>4.3301555555555495</v>
      </c>
      <c r="AO16" s="22">
        <f>IFERROR(IF(AM16&lt;0,-(AL16-AM16)/AM16,(AL16-AM16)/AM16),"")+1</f>
        <v>1.0550451495256172</v>
      </c>
      <c r="AP16" s="55">
        <f t="shared" ref="AP16:AQ18" si="50">V16+Z16+AD16+AH16+AL16</f>
        <v>1967.8828000000001</v>
      </c>
      <c r="AQ16" s="101">
        <f t="shared" si="50"/>
        <v>2116.4009946886526</v>
      </c>
      <c r="AR16" s="26">
        <f t="shared" si="11"/>
        <v>-148.51819468865256</v>
      </c>
      <c r="AS16" s="22">
        <f t="shared" si="37"/>
        <v>0.92982511581624849</v>
      </c>
      <c r="AT16" s="55">
        <v>0</v>
      </c>
      <c r="AU16" s="101">
        <v>0</v>
      </c>
      <c r="AV16" s="36">
        <f t="shared" si="12"/>
        <v>0</v>
      </c>
      <c r="AW16" s="22">
        <f t="shared" ref="AW16:AW39" si="51">IFERROR(AT16/AU16,0)</f>
        <v>0</v>
      </c>
      <c r="AX16" s="55">
        <f>-[85]Month!AX11/1000</f>
        <v>6.0097100000000001</v>
      </c>
      <c r="AY16" s="101">
        <f>[85]Month!AY11/1000</f>
        <v>0</v>
      </c>
      <c r="AZ16" s="36">
        <f t="shared" si="13"/>
        <v>6.0097100000000001</v>
      </c>
      <c r="BA16" s="22">
        <f t="shared" ref="BA16:BA39" si="52">IFERROR(AX16/AY16,0)</f>
        <v>0</v>
      </c>
      <c r="BB16" s="19">
        <f t="shared" si="38"/>
        <v>-1097.99422</v>
      </c>
      <c r="BC16" s="20">
        <f t="shared" si="39"/>
        <v>-119.61894742865275</v>
      </c>
      <c r="BD16" s="26">
        <f t="shared" si="15"/>
        <v>-978.3752725713473</v>
      </c>
      <c r="BE16" s="22">
        <f t="shared" si="40"/>
        <v>-7.1790994955452483</v>
      </c>
      <c r="BF16" s="23">
        <f t="shared" ref="BF16:BG19" si="53">IFERROR(BB16/H16,"")</f>
        <v>-1.2710048342772871</v>
      </c>
      <c r="BG16" s="24">
        <f t="shared" si="53"/>
        <v>-5.9905860828824466E-2</v>
      </c>
      <c r="BH16" s="55">
        <f>[85]Month!BH11/1000</f>
        <v>0</v>
      </c>
      <c r="BI16" s="101">
        <f>[85]Month!BI11/1000</f>
        <v>0</v>
      </c>
      <c r="BJ16" s="36">
        <f t="shared" ref="BJ16:BJ37" si="54">BH16-BI16</f>
        <v>0</v>
      </c>
      <c r="BK16" s="22">
        <f>IFERROR(BH16/BI16,0)</f>
        <v>0</v>
      </c>
      <c r="BL16" s="34">
        <v>0</v>
      </c>
      <c r="BM16" s="35">
        <v>0</v>
      </c>
      <c r="BN16" s="36">
        <f t="shared" ref="BN16:BN26" si="55">BL16-BM16</f>
        <v>0</v>
      </c>
      <c r="BO16" s="22">
        <f t="shared" ref="BO16:BO26" si="56">IFERROR(BL16/BM16,0)</f>
        <v>0</v>
      </c>
      <c r="BP16" s="19">
        <f t="shared" ref="BP16:BQ18" si="57">BB16-BH16+BL16</f>
        <v>-1097.99422</v>
      </c>
      <c r="BQ16" s="20">
        <f t="shared" si="57"/>
        <v>-119.61894742865275</v>
      </c>
      <c r="BR16" s="26">
        <f t="shared" si="42"/>
        <v>-978.3752725713473</v>
      </c>
      <c r="BS16" s="22">
        <f t="shared" si="43"/>
        <v>-7.1790994955452483</v>
      </c>
      <c r="BT16" s="19">
        <f t="shared" ref="BT16:BU18" si="58">BB16+AH16</f>
        <v>-1057.4164000000001</v>
      </c>
      <c r="BU16" s="20">
        <f t="shared" si="58"/>
        <v>-35.747394418652746</v>
      </c>
      <c r="BV16" s="26">
        <f t="shared" si="45"/>
        <v>-1021.6690055813473</v>
      </c>
      <c r="BW16" s="22">
        <f t="shared" si="46"/>
        <v>-27.580237026960695</v>
      </c>
      <c r="BX16" s="19">
        <f t="shared" ref="BX16:BY18" si="59">BT16+AL16</f>
        <v>-974.42072000000007</v>
      </c>
      <c r="BY16" s="20">
        <f t="shared" si="59"/>
        <v>42.918130025791712</v>
      </c>
      <c r="BZ16" s="26">
        <f t="shared" si="48"/>
        <v>-1017.3388500257918</v>
      </c>
      <c r="CA16" s="22">
        <f t="shared" si="49"/>
        <v>-22.704174655662317</v>
      </c>
    </row>
    <row r="17" spans="1:79" s="2" customFormat="1" ht="15" customHeight="1" x14ac:dyDescent="0.3">
      <c r="A17" s="124"/>
      <c r="B17" s="18" t="s">
        <v>31</v>
      </c>
      <c r="C17" s="33" t="s">
        <v>43</v>
      </c>
      <c r="D17" s="19" t="e">
        <f t="shared" si="28"/>
        <v>#REF!</v>
      </c>
      <c r="E17" s="20" t="e">
        <f t="shared" si="29"/>
        <v>#REF!</v>
      </c>
      <c r="F17" s="36" t="e">
        <f t="shared" si="30"/>
        <v>#REF!</v>
      </c>
      <c r="G17" s="22" t="e">
        <f t="shared" si="31"/>
        <v>#VALUE!</v>
      </c>
      <c r="H17" s="55">
        <v>30894.34</v>
      </c>
      <c r="I17" s="101">
        <v>26927.329239752667</v>
      </c>
      <c r="J17" s="26">
        <f t="shared" si="2"/>
        <v>3967.0107602473327</v>
      </c>
      <c r="K17" s="22">
        <f t="shared" si="32"/>
        <v>1.1473228453117756</v>
      </c>
      <c r="L17" s="55">
        <v>23240.166000000001</v>
      </c>
      <c r="M17" s="101">
        <v>19914.318538326934</v>
      </c>
      <c r="N17" s="26">
        <f t="shared" si="3"/>
        <v>3325.8474616730673</v>
      </c>
      <c r="O17" s="22">
        <f t="shared" si="33"/>
        <v>1.1670078469053395</v>
      </c>
      <c r="P17" s="23">
        <f t="shared" si="27"/>
        <v>0.75224672221513722</v>
      </c>
      <c r="Q17" s="24">
        <f t="shared" si="4"/>
        <v>0.73955788043500192</v>
      </c>
      <c r="R17" s="55">
        <v>50.728999999999999</v>
      </c>
      <c r="S17" s="101">
        <v>88.052999999999997</v>
      </c>
      <c r="T17" s="26">
        <f t="shared" si="5"/>
        <v>-37.323999999999998</v>
      </c>
      <c r="U17" s="22">
        <f>IFERROR(IF(S17&lt;0,-(R17-S17)/S17,(R17-S17)/S17),"")+1</f>
        <v>0.57611892837268464</v>
      </c>
      <c r="V17" s="55">
        <v>6402.5940000000001</v>
      </c>
      <c r="W17" s="101">
        <v>7003.0571677760827</v>
      </c>
      <c r="X17" s="26">
        <f t="shared" si="6"/>
        <v>-600.46316777608263</v>
      </c>
      <c r="Y17" s="22">
        <f t="shared" si="34"/>
        <v>0.91425699471095878</v>
      </c>
      <c r="Z17" s="55">
        <f>[85]Month!Z12/1000</f>
        <v>4310.7297800000006</v>
      </c>
      <c r="AA17" s="101">
        <f>[85]Month!AA12/1000</f>
        <v>2606.8680808795475</v>
      </c>
      <c r="AB17" s="26">
        <f t="shared" si="7"/>
        <v>1703.8616991204531</v>
      </c>
      <c r="AC17" s="22">
        <f t="shared" si="35"/>
        <v>1.6536048799775003</v>
      </c>
      <c r="AD17" s="55">
        <f>[85]Month!AD12/1000</f>
        <v>32.302</v>
      </c>
      <c r="AE17" s="101">
        <f>[85]Month!AE12/1000</f>
        <v>88.783333333333331</v>
      </c>
      <c r="AF17" s="26">
        <f t="shared" si="8"/>
        <v>-56.481333333333332</v>
      </c>
      <c r="AG17" s="22">
        <f>IFERROR(IF(AE17&lt;0,-(AD17-AE17)/AE17,(AD17-AE17)/AE17),"")+1</f>
        <v>0.36382954758776043</v>
      </c>
      <c r="AH17" s="55">
        <f>[85]Month!AH12/1000</f>
        <v>0</v>
      </c>
      <c r="AI17" s="101">
        <f>[85]Month!AI12/1000</f>
        <v>0</v>
      </c>
      <c r="AJ17" s="26">
        <f t="shared" si="9"/>
        <v>0</v>
      </c>
      <c r="AK17" s="22">
        <v>0</v>
      </c>
      <c r="AL17" s="55">
        <f>[85]Month!AL12/1000</f>
        <v>288.80447731506848</v>
      </c>
      <c r="AM17" s="101">
        <f>[85]Month!AM12/1000</f>
        <v>512.00874999999996</v>
      </c>
      <c r="AN17" s="26">
        <f t="shared" si="19"/>
        <v>-223.20427268493148</v>
      </c>
      <c r="AO17" s="22">
        <f>IFERROR(IF(AM17&lt;0,-(AL17-AM17)/AM17,(AL17-AM17)/AM17),"")+1</f>
        <v>0.56406160503129787</v>
      </c>
      <c r="AP17" s="55">
        <f t="shared" si="50"/>
        <v>11034.430257315069</v>
      </c>
      <c r="AQ17" s="101">
        <f t="shared" si="50"/>
        <v>10210.717331988963</v>
      </c>
      <c r="AR17" s="26">
        <f t="shared" si="11"/>
        <v>823.71292532610642</v>
      </c>
      <c r="AS17" s="22">
        <f t="shared" si="37"/>
        <v>1.0806714061847067</v>
      </c>
      <c r="AT17" s="55">
        <v>0</v>
      </c>
      <c r="AU17" s="101">
        <v>0</v>
      </c>
      <c r="AV17" s="36">
        <f t="shared" si="12"/>
        <v>0</v>
      </c>
      <c r="AW17" s="22">
        <f t="shared" si="51"/>
        <v>0</v>
      </c>
      <c r="AX17" s="55">
        <f>-[85]Month!AX12/1000</f>
        <v>0</v>
      </c>
      <c r="AY17" s="101">
        <f>[85]Month!AY12/1000</f>
        <v>0</v>
      </c>
      <c r="AZ17" s="36">
        <f t="shared" si="13"/>
        <v>0</v>
      </c>
      <c r="BA17" s="22">
        <f t="shared" si="52"/>
        <v>0</v>
      </c>
      <c r="BB17" s="19">
        <f t="shared" si="38"/>
        <v>12256.464742684931</v>
      </c>
      <c r="BC17" s="20">
        <f t="shared" si="39"/>
        <v>9791.6542063379711</v>
      </c>
      <c r="BD17" s="26">
        <f t="shared" si="15"/>
        <v>2464.8105363469604</v>
      </c>
      <c r="BE17" s="22">
        <f t="shared" si="40"/>
        <v>1.2517256517036244</v>
      </c>
      <c r="BF17" s="23">
        <f t="shared" si="53"/>
        <v>0.39672201259793644</v>
      </c>
      <c r="BG17" s="24">
        <f t="shared" si="53"/>
        <v>0.36363258008828464</v>
      </c>
      <c r="BH17" s="55">
        <f>[85]Month!BH12/1000</f>
        <v>1053.2557426849314</v>
      </c>
      <c r="BI17" s="101">
        <f>[85]Month!BI12/1000</f>
        <v>0</v>
      </c>
      <c r="BJ17" s="36">
        <f t="shared" si="54"/>
        <v>1053.2557426849314</v>
      </c>
      <c r="BK17" s="22">
        <f>IFERROR(BH17/BI17,0)</f>
        <v>0</v>
      </c>
      <c r="BL17" s="34">
        <v>0</v>
      </c>
      <c r="BM17" s="35">
        <v>0</v>
      </c>
      <c r="BN17" s="36">
        <f t="shared" si="55"/>
        <v>0</v>
      </c>
      <c r="BO17" s="22">
        <f t="shared" si="56"/>
        <v>0</v>
      </c>
      <c r="BP17" s="19">
        <f t="shared" si="57"/>
        <v>11203.209000000001</v>
      </c>
      <c r="BQ17" s="20">
        <f t="shared" si="57"/>
        <v>9791.6542063379711</v>
      </c>
      <c r="BR17" s="26">
        <f t="shared" si="42"/>
        <v>1411.5547936620296</v>
      </c>
      <c r="BS17" s="22">
        <f t="shared" si="43"/>
        <v>1.1441589708864877</v>
      </c>
      <c r="BT17" s="19">
        <f t="shared" si="58"/>
        <v>12256.464742684931</v>
      </c>
      <c r="BU17" s="20">
        <f t="shared" si="58"/>
        <v>9791.6542063379711</v>
      </c>
      <c r="BV17" s="26">
        <f t="shared" si="45"/>
        <v>2464.8105363469604</v>
      </c>
      <c r="BW17" s="22">
        <f t="shared" si="46"/>
        <v>1.2517256517036244</v>
      </c>
      <c r="BX17" s="19">
        <f t="shared" si="59"/>
        <v>12545.26922</v>
      </c>
      <c r="BY17" s="20">
        <f t="shared" si="59"/>
        <v>10303.662956337972</v>
      </c>
      <c r="BZ17" s="26">
        <f t="shared" si="48"/>
        <v>2241.6062636620281</v>
      </c>
      <c r="CA17" s="22">
        <f t="shared" si="49"/>
        <v>1.2175543079350413</v>
      </c>
    </row>
    <row r="18" spans="1:79" s="2" customFormat="1" ht="15" customHeight="1" x14ac:dyDescent="0.3">
      <c r="A18" s="124"/>
      <c r="B18" s="18" t="s">
        <v>31</v>
      </c>
      <c r="C18" s="33" t="s">
        <v>44</v>
      </c>
      <c r="D18" s="19" t="e">
        <f t="shared" si="28"/>
        <v>#REF!</v>
      </c>
      <c r="E18" s="20" t="e">
        <f t="shared" si="29"/>
        <v>#REF!</v>
      </c>
      <c r="F18" s="36" t="e">
        <f t="shared" si="30"/>
        <v>#REF!</v>
      </c>
      <c r="G18" s="22" t="e">
        <f t="shared" si="31"/>
        <v>#VALUE!</v>
      </c>
      <c r="H18" s="55">
        <v>40642.607218890007</v>
      </c>
      <c r="I18" s="101">
        <v>47602.046923059257</v>
      </c>
      <c r="J18" s="26">
        <f t="shared" si="2"/>
        <v>-6959.43970416925</v>
      </c>
      <c r="K18" s="22">
        <f t="shared" si="32"/>
        <v>0.85379957052229249</v>
      </c>
      <c r="L18" s="55">
        <v>21156.708819542255</v>
      </c>
      <c r="M18" s="101">
        <v>20730.048461963888</v>
      </c>
      <c r="N18" s="26">
        <f t="shared" si="3"/>
        <v>426.66035757836653</v>
      </c>
      <c r="O18" s="22">
        <f t="shared" si="33"/>
        <v>1.0205817346911279</v>
      </c>
      <c r="P18" s="23">
        <f t="shared" si="27"/>
        <v>0.52055491188343272</v>
      </c>
      <c r="Q18" s="24">
        <f t="shared" si="4"/>
        <v>0.43548649274411544</v>
      </c>
      <c r="R18" s="55">
        <v>33.078229999999998</v>
      </c>
      <c r="S18" s="101">
        <v>45</v>
      </c>
      <c r="T18" s="26">
        <f t="shared" si="5"/>
        <v>-11.921770000000002</v>
      </c>
      <c r="U18" s="22">
        <f>IFERROR(IF(S18&lt;0,-(R18-S18)/S18,(R18-S18)/S18),"")+1</f>
        <v>0.73507177777777777</v>
      </c>
      <c r="V18" s="55">
        <v>7124.4655300000004</v>
      </c>
      <c r="W18" s="101">
        <v>7556.9580822839835</v>
      </c>
      <c r="X18" s="26">
        <f t="shared" si="6"/>
        <v>-432.49255228398306</v>
      </c>
      <c r="Y18" s="22">
        <f t="shared" si="34"/>
        <v>0.94276896238211394</v>
      </c>
      <c r="Z18" s="55">
        <f>[85]Month!Z13/1000</f>
        <v>3446.7713054207275</v>
      </c>
      <c r="AA18" s="101">
        <f>[85]Month!AA13/1000</f>
        <v>3416.0734422040646</v>
      </c>
      <c r="AB18" s="26">
        <f t="shared" si="7"/>
        <v>30.697863216662881</v>
      </c>
      <c r="AC18" s="22">
        <f t="shared" si="35"/>
        <v>1.0089863007151441</v>
      </c>
      <c r="AD18" s="55">
        <f>[85]Month!AD13/1000</f>
        <v>1165.5168399999998</v>
      </c>
      <c r="AE18" s="101">
        <f>[85]Month!AE13/1000</f>
        <v>851.4741420052693</v>
      </c>
      <c r="AF18" s="26">
        <f t="shared" si="8"/>
        <v>314.04269799473047</v>
      </c>
      <c r="AG18" s="22">
        <f>IFERROR(IF(AE18&lt;0,-(AD18-AE18)/AE18,(AD18-AE18)/AE18),"")+1</f>
        <v>1.3688223546696818</v>
      </c>
      <c r="AH18" s="55">
        <f>[85]Month!AH13/1000</f>
        <v>3.5717700000001642</v>
      </c>
      <c r="AI18" s="101">
        <f>[85]Month!AI13/1000</f>
        <v>381.32567467435473</v>
      </c>
      <c r="AJ18" s="26">
        <f t="shared" si="9"/>
        <v>-377.75390467435454</v>
      </c>
      <c r="AK18" s="22">
        <f>IFERROR(IF(AI18&lt;0,-(AH18-AI18)/AI18,(AH18-AI18)/AI18),"")+1</f>
        <v>9.3667178404664986E-3</v>
      </c>
      <c r="AL18" s="55">
        <f>[85]Month!AL13/1000</f>
        <v>65.067999999999998</v>
      </c>
      <c r="AM18" s="101">
        <f>[85]Month!AM13/1000</f>
        <v>57.825000000000003</v>
      </c>
      <c r="AN18" s="26">
        <f t="shared" si="19"/>
        <v>7.242999999999995</v>
      </c>
      <c r="AO18" s="22">
        <f>IFERROR(IF(AM18&lt;0,-(AL18-AM18)/AM18,(AL18-AM18)/AM18),"")+1</f>
        <v>1.1252572416774751</v>
      </c>
      <c r="AP18" s="55">
        <f t="shared" si="50"/>
        <v>11805.393445420728</v>
      </c>
      <c r="AQ18" s="101">
        <f t="shared" si="50"/>
        <v>12263.656341167673</v>
      </c>
      <c r="AR18" s="26">
        <f t="shared" si="11"/>
        <v>-458.2628957469442</v>
      </c>
      <c r="AS18" s="22">
        <f t="shared" si="37"/>
        <v>0.96263244150045135</v>
      </c>
      <c r="AT18" s="55">
        <v>0</v>
      </c>
      <c r="AU18" s="101">
        <v>0</v>
      </c>
      <c r="AV18" s="36">
        <f t="shared" si="12"/>
        <v>0</v>
      </c>
      <c r="AW18" s="22">
        <f t="shared" si="51"/>
        <v>0</v>
      </c>
      <c r="AX18" s="55">
        <f>-[85]Month!AX13/1000</f>
        <v>-111.56558</v>
      </c>
      <c r="AY18" s="101">
        <f>[85]Month!AY13/1000</f>
        <v>0</v>
      </c>
      <c r="AZ18" s="36">
        <f t="shared" si="13"/>
        <v>-111.56558</v>
      </c>
      <c r="BA18" s="22">
        <f t="shared" si="52"/>
        <v>0</v>
      </c>
      <c r="BB18" s="19">
        <f t="shared" si="38"/>
        <v>9272.8280241215252</v>
      </c>
      <c r="BC18" s="20">
        <f>M18+S18-AQ18+AU18+AY18</f>
        <v>8511.3921207962157</v>
      </c>
      <c r="BD18" s="26">
        <f t="shared" si="15"/>
        <v>761.43590332530948</v>
      </c>
      <c r="BE18" s="22">
        <f t="shared" si="40"/>
        <v>1.0894607947229764</v>
      </c>
      <c r="BF18" s="23">
        <f t="shared" si="53"/>
        <v>0.22815534382872144</v>
      </c>
      <c r="BG18" s="24">
        <f t="shared" si="53"/>
        <v>0.17880306984599753</v>
      </c>
      <c r="BH18" s="55">
        <f>[85]Month!BH13/1000</f>
        <v>2401.9290000000001</v>
      </c>
      <c r="BI18" s="101">
        <f>[85]Month!BI13/1000</f>
        <v>0</v>
      </c>
      <c r="BJ18" s="36">
        <f t="shared" si="54"/>
        <v>2401.9290000000001</v>
      </c>
      <c r="BK18" s="22">
        <f>IFERROR(BH18/BI18,0)</f>
        <v>0</v>
      </c>
      <c r="BL18" s="34">
        <v>0</v>
      </c>
      <c r="BM18" s="35">
        <v>0</v>
      </c>
      <c r="BN18" s="36">
        <f t="shared" si="55"/>
        <v>0</v>
      </c>
      <c r="BO18" s="22">
        <f t="shared" si="56"/>
        <v>0</v>
      </c>
      <c r="BP18" s="19">
        <f t="shared" si="57"/>
        <v>6870.8990241215251</v>
      </c>
      <c r="BQ18" s="20">
        <f t="shared" si="57"/>
        <v>8511.3921207962157</v>
      </c>
      <c r="BR18" s="26">
        <f t="shared" si="42"/>
        <v>-1640.4930966746906</v>
      </c>
      <c r="BS18" s="22">
        <f t="shared" si="43"/>
        <v>0.8072591330075829</v>
      </c>
      <c r="BT18" s="19">
        <f t="shared" si="58"/>
        <v>9276.3997941215257</v>
      </c>
      <c r="BU18" s="20">
        <f t="shared" si="58"/>
        <v>8892.7177954705712</v>
      </c>
      <c r="BV18" s="26">
        <f t="shared" si="45"/>
        <v>383.68199865095448</v>
      </c>
      <c r="BW18" s="22">
        <f t="shared" si="46"/>
        <v>1.0431456397780192</v>
      </c>
      <c r="BX18" s="19">
        <f t="shared" si="59"/>
        <v>9341.467794121525</v>
      </c>
      <c r="BY18" s="20">
        <f t="shared" si="59"/>
        <v>8950.5427954705719</v>
      </c>
      <c r="BZ18" s="26">
        <f t="shared" si="48"/>
        <v>390.92499865095306</v>
      </c>
      <c r="CA18" s="22">
        <f t="shared" si="49"/>
        <v>1.0436761219496968</v>
      </c>
    </row>
    <row r="19" spans="1:79" s="54" customFormat="1" ht="15" customHeight="1" thickBot="1" x14ac:dyDescent="0.35">
      <c r="A19" s="126" t="s">
        <v>136</v>
      </c>
      <c r="B19" s="126"/>
      <c r="C19" s="127"/>
      <c r="D19" s="28" t="e">
        <f>SUM(D10:D18)</f>
        <v>#REF!</v>
      </c>
      <c r="E19" s="28" t="e">
        <f>SUM(E10:E18)</f>
        <v>#REF!</v>
      </c>
      <c r="F19" s="28" t="e">
        <f t="shared" si="1"/>
        <v>#REF!</v>
      </c>
      <c r="G19" s="29" t="str">
        <f>IFERROR(IF(E19&lt;0,-(D19-E19)/E19,(D19-E19)/E19)+1,"")</f>
        <v/>
      </c>
      <c r="H19" s="28">
        <f>SUM(H10:H18)</f>
        <v>216677.68805923901</v>
      </c>
      <c r="I19" s="28">
        <f>SUM(I10:I18)</f>
        <v>197417.91240879061</v>
      </c>
      <c r="J19" s="28">
        <f t="shared" si="2"/>
        <v>19259.775650448399</v>
      </c>
      <c r="K19" s="29">
        <f>IFERROR(IF(I19&lt;0,-(H19-I19)/I19,(H19-I19)/I19+1),"")</f>
        <v>1.0975583999215199</v>
      </c>
      <c r="L19" s="28">
        <f>SUM(L10:L18)</f>
        <v>92504.494905918124</v>
      </c>
      <c r="M19" s="28">
        <f>SUM(M10:M18)</f>
        <v>82391.311168653003</v>
      </c>
      <c r="N19" s="28">
        <f t="shared" si="3"/>
        <v>10113.183737265121</v>
      </c>
      <c r="O19" s="29">
        <f>IFERROR(IF(M19&lt;0,-(L19-M19)/M19,(L19-M19)/M19+1),"")</f>
        <v>1.1227457555149678</v>
      </c>
      <c r="P19" s="29">
        <f t="shared" si="27"/>
        <v>0.42692210598364738</v>
      </c>
      <c r="Q19" s="29">
        <f t="shared" si="27"/>
        <v>0.41734465815871069</v>
      </c>
      <c r="R19" s="28">
        <f>SUM(R10:R18)</f>
        <v>297.09423000000004</v>
      </c>
      <c r="S19" s="28">
        <f>SUM(S10:S18)</f>
        <v>1239.6916666666666</v>
      </c>
      <c r="T19" s="28">
        <f t="shared" si="5"/>
        <v>-942.59743666666657</v>
      </c>
      <c r="U19" s="29">
        <f>IFERROR(IF(S19&lt;0,-(R19-S19)/S19,(R19-S19)/S19+1),"")</f>
        <v>0.23965171178317191</v>
      </c>
      <c r="V19" s="28">
        <f>SUM(V10:V18)</f>
        <v>34548.129059999999</v>
      </c>
      <c r="W19" s="28">
        <f>SUM(W10:W18)</f>
        <v>35930.799100923396</v>
      </c>
      <c r="X19" s="28">
        <f t="shared" si="6"/>
        <v>-1382.6700409233963</v>
      </c>
      <c r="Y19" s="29">
        <f>IFERROR(IF(W19&lt;0,-(V19-W19)/W19,(V19-W19)/W19+1),"")</f>
        <v>0.96151852796149295</v>
      </c>
      <c r="Z19" s="28">
        <f>SUM(Z10:Z18)</f>
        <v>17667.773178254061</v>
      </c>
      <c r="AA19" s="28">
        <f>SUM(AA10:AA18)</f>
        <v>17045.382723827326</v>
      </c>
      <c r="AB19" s="28">
        <f t="shared" si="7"/>
        <v>622.39045442673523</v>
      </c>
      <c r="AC19" s="29">
        <f>IFERROR(IF(AA19&lt;0,-(Z19-AA19)/AA19,(Z19-AA19)/AA19+1),"")</f>
        <v>1.0365137271782527</v>
      </c>
      <c r="AD19" s="28">
        <f>SUM(AD10:AD18)</f>
        <v>2743.1668399999999</v>
      </c>
      <c r="AE19" s="28">
        <f>SUM(AE10:AE18)</f>
        <v>3239.2123763481809</v>
      </c>
      <c r="AF19" s="28">
        <f t="shared" si="8"/>
        <v>-496.04553634818103</v>
      </c>
      <c r="AG19" s="29">
        <f>IFERROR(IF(AE19&lt;0,-(AD19-AE19)/AE19,(AD19-AE19)/AE19+1),"")</f>
        <v>0.8468622990051019</v>
      </c>
      <c r="AH19" s="28">
        <f>SUM(AH10:AH18)</f>
        <v>546.72759000000008</v>
      </c>
      <c r="AI19" s="28">
        <f>SUM(AI10:AI18)</f>
        <v>674.47822768435481</v>
      </c>
      <c r="AJ19" s="28">
        <f t="shared" si="9"/>
        <v>-127.75063768435473</v>
      </c>
      <c r="AK19" s="28">
        <f>IFERROR(IF(AI19&lt;0,-(AH19-AI19)/AI19,(AH19-AI19)/AI19+1),"")</f>
        <v>0.81059338546337778</v>
      </c>
      <c r="AL19" s="28">
        <f>SUM(AL10:AL18)</f>
        <v>1166.9418273150684</v>
      </c>
      <c r="AM19" s="28">
        <f>SUM(AM10:AM18)</f>
        <v>1075.4990555555555</v>
      </c>
      <c r="AN19" s="28">
        <f t="shared" si="19"/>
        <v>91.44277175951288</v>
      </c>
      <c r="AO19" s="29">
        <f>IFERROR(IF(AM19&lt;0,-(AL19-AM19)/AM19,(AL19-AM19)/AM19+1),"")</f>
        <v>1.08502357234733</v>
      </c>
      <c r="AP19" s="28">
        <f>SUM(AP10:AP18)</f>
        <v>56672.73849556913</v>
      </c>
      <c r="AQ19" s="28">
        <f>SUM(AQ10:AQ18)</f>
        <v>57965.371484338815</v>
      </c>
      <c r="AR19" s="28">
        <f t="shared" si="11"/>
        <v>-1292.6329887696847</v>
      </c>
      <c r="AS19" s="29">
        <f>IFERROR(IF(AQ19&lt;0,-(AP19-AQ19)/AQ19,(AP19-AQ19)/AQ19+1),"")</f>
        <v>0.97769991021072067</v>
      </c>
      <c r="AT19" s="28">
        <f>SUM(AT10:AT18)</f>
        <v>0</v>
      </c>
      <c r="AU19" s="28">
        <f>SUM(AU10:AU18)</f>
        <v>0</v>
      </c>
      <c r="AV19" s="28">
        <f t="shared" si="12"/>
        <v>0</v>
      </c>
      <c r="AW19" s="29">
        <f t="shared" si="51"/>
        <v>0</v>
      </c>
      <c r="AX19" s="28">
        <f>SUM(AX10:AX18)</f>
        <v>560.53613000000007</v>
      </c>
      <c r="AY19" s="28">
        <f>SUM(AY16:AY18)</f>
        <v>0</v>
      </c>
      <c r="AZ19" s="28">
        <f t="shared" si="13"/>
        <v>560.53613000000007</v>
      </c>
      <c r="BA19" s="28">
        <f t="shared" si="52"/>
        <v>0</v>
      </c>
      <c r="BB19" s="28">
        <f>SUM(BB10:BB18)</f>
        <v>36689.386770348989</v>
      </c>
      <c r="BC19" s="28">
        <f>SUM(BC10:BC18)</f>
        <v>25665.63135098085</v>
      </c>
      <c r="BD19" s="28">
        <f t="shared" si="15"/>
        <v>11023.755419368139</v>
      </c>
      <c r="BE19" s="29">
        <f>IFERROR(IF(BC19&lt;0,-(BB19-BC19)/BC19,(BB19-BC19)/BC19+1),"")</f>
        <v>1.4295142896980342</v>
      </c>
      <c r="BF19" s="29">
        <f t="shared" si="53"/>
        <v>0.16932701792682145</v>
      </c>
      <c r="BG19" s="29">
        <f t="shared" si="53"/>
        <v>0.13000659888366853</v>
      </c>
      <c r="BH19" s="28">
        <f>SUM(BH10:BH18)</f>
        <v>5880.7857426849314</v>
      </c>
      <c r="BI19" s="28">
        <f>SUM(BI10:BI18)</f>
        <v>2425.6007999999997</v>
      </c>
      <c r="BJ19" s="28">
        <f t="shared" si="54"/>
        <v>3455.1849426849317</v>
      </c>
      <c r="BK19" s="28">
        <f t="shared" si="24"/>
        <v>2.4244656180377793</v>
      </c>
      <c r="BL19" s="28">
        <f>SUM(BL10:BL18)</f>
        <v>0</v>
      </c>
      <c r="BM19" s="28">
        <f>SUM(BM10:BM18)</f>
        <v>0</v>
      </c>
      <c r="BN19" s="28">
        <f t="shared" si="55"/>
        <v>0</v>
      </c>
      <c r="BO19" s="28">
        <f t="shared" si="56"/>
        <v>0</v>
      </c>
      <c r="BP19" s="28">
        <f>SUM(BP10:BP18)</f>
        <v>30808.601027664055</v>
      </c>
      <c r="BQ19" s="28">
        <f>SUM(BQ10:BQ18)</f>
        <v>23240.030550980853</v>
      </c>
      <c r="BR19" s="28">
        <f>BP19-BQ19</f>
        <v>7568.5704766832023</v>
      </c>
      <c r="BS19" s="29">
        <f>IFERROR(IF(BQ19&lt;0,-(BP19-BQ19)/BQ19,(BP19-BQ19)/BQ19+1),"")</f>
        <v>1.3256695579672448</v>
      </c>
      <c r="BT19" s="28">
        <f>SUM(BT10:BT18)</f>
        <v>37236.114360348991</v>
      </c>
      <c r="BU19" s="28">
        <f>SUM(BU10:BU18)</f>
        <v>26340.109578665208</v>
      </c>
      <c r="BV19" s="28">
        <f>BT19-BU19</f>
        <v>10896.004781683783</v>
      </c>
      <c r="BW19" s="29">
        <f>IFERROR(IF(BU19&lt;0,-(BT19-BU19)/BU19,(BT19-BU19)/BU19+1),"")</f>
        <v>1.4136658865880065</v>
      </c>
      <c r="BX19" s="28">
        <f>SUM(BX10:BX18)</f>
        <v>38403.056187664057</v>
      </c>
      <c r="BY19" s="28">
        <f>SUM(BY10:BY18)</f>
        <v>27415.608634220764</v>
      </c>
      <c r="BZ19" s="28">
        <f>BX19-BY19</f>
        <v>10987.447553443293</v>
      </c>
      <c r="CA19" s="29">
        <f>IFERROR(IF(BY19&lt;0,-(BX19-BY19)/BY19,(BX19-BY19)/BY19+1),"")</f>
        <v>1.4007734316621561</v>
      </c>
    </row>
    <row r="20" spans="1:79" s="2" customFormat="1" ht="15" customHeight="1" thickTop="1" x14ac:dyDescent="0.3">
      <c r="A20" s="32" t="s">
        <v>45</v>
      </c>
      <c r="B20" s="18" t="s">
        <v>31</v>
      </c>
      <c r="C20" s="18" t="s">
        <v>46</v>
      </c>
      <c r="D20" s="19" t="e">
        <f>H20/$F$3</f>
        <v>#REF!</v>
      </c>
      <c r="E20" s="20" t="e">
        <f>I20/$F$3</f>
        <v>#REF!</v>
      </c>
      <c r="F20" s="21" t="e">
        <f t="shared" si="1"/>
        <v>#REF!</v>
      </c>
      <c r="G20" s="22" t="e">
        <f t="shared" ref="G20:G25" si="60">IFERROR(IF(E20&lt;0,-(D20-E20)/E20,(D20-E20)/E20),"")+1</f>
        <v>#VALUE!</v>
      </c>
      <c r="H20" s="19">
        <f>'[86]SSS-PL'!$C$18/1000</f>
        <v>8672.5220000000008</v>
      </c>
      <c r="I20" s="20">
        <f>'[86]SSS-PL'!$D$18/1000</f>
        <v>33043.521000000001</v>
      </c>
      <c r="J20" s="21">
        <f t="shared" si="2"/>
        <v>-24370.999</v>
      </c>
      <c r="K20" s="22">
        <f t="shared" ref="K20:K25" si="61">IFERROR(IF(I20&lt;0,-(H20-I20)/I20,(H20-I20)/I20),"")+1</f>
        <v>0.26245756316344138</v>
      </c>
      <c r="L20" s="19">
        <f>'[86]SSS-PL'!$C$26/1000</f>
        <v>4500.1750000000002</v>
      </c>
      <c r="M20" s="20">
        <f>'[86]SSS-PL'!$D$26/1000</f>
        <v>11932.437</v>
      </c>
      <c r="N20" s="21">
        <f t="shared" si="3"/>
        <v>-7432.2619999999997</v>
      </c>
      <c r="O20" s="22">
        <f t="shared" ref="O20:O25" si="62">IFERROR(IF(M20&lt;0,-(L20-M20)/M20,(L20-M20)/M20),"")+1</f>
        <v>0.37713796435715519</v>
      </c>
      <c r="P20" s="22">
        <f t="shared" si="27"/>
        <v>0.51890038445564046</v>
      </c>
      <c r="Q20" s="22">
        <f t="shared" si="27"/>
        <v>0.36111275792915654</v>
      </c>
      <c r="R20" s="19">
        <f>'[86]SSS-PL'!$C$35/1000</f>
        <v>151.874</v>
      </c>
      <c r="S20" s="20">
        <f>'[86]SSS-PL'!$D$35/1000</f>
        <v>54.725000000000001</v>
      </c>
      <c r="T20" s="21">
        <f t="shared" si="5"/>
        <v>97.149000000000001</v>
      </c>
      <c r="U20" s="22">
        <f t="shared" ref="U20:U23" si="63">IFERROR(IF(S20&lt;0,-(R20-S20)/S20,(R20-S20)/S20),"")+1</f>
        <v>2.7752215623572409</v>
      </c>
      <c r="V20" s="19">
        <f>'[86]SSS-PL'!$C$38/1000</f>
        <v>3757.95</v>
      </c>
      <c r="W20" s="20">
        <f>'[86]SSS-PL'!$D$38/1000</f>
        <v>4144.4610000000002</v>
      </c>
      <c r="X20" s="21">
        <f t="shared" si="6"/>
        <v>-386.51100000000042</v>
      </c>
      <c r="Y20" s="22">
        <f t="shared" ref="Y20:Y25" si="64">IFERROR(IF(W20&lt;0,-(V20-W20)/W20,(V20-W20)/W20),"")+1</f>
        <v>0.90674034572891371</v>
      </c>
      <c r="Z20" s="19">
        <f>('[86]SSS-PL'!$C$61+'[86]SSS-PL'!$C$91)/1000</f>
        <v>1709.127</v>
      </c>
      <c r="AA20" s="20">
        <f>('[86]SSS-PL'!$D$61+'[86]SSS-PL'!$D$91)/1000</f>
        <v>1799.8030000000001</v>
      </c>
      <c r="AB20" s="21">
        <f t="shared" si="7"/>
        <v>-90.676000000000158</v>
      </c>
      <c r="AC20" s="22">
        <f t="shared" ref="AC20:AC25" si="65">IFERROR(IF(AA20&lt;0,-(Z20-AA20)/AA20,(Z20-AA20)/AA20),"")+1</f>
        <v>0.94961893051628421</v>
      </c>
      <c r="AD20" s="19">
        <f>'[86]SSS-PL'!$C$102/1000</f>
        <v>41.863999999999997</v>
      </c>
      <c r="AE20" s="20">
        <f>'[86]SSS-PL'!$D$102/1000</f>
        <v>220.488</v>
      </c>
      <c r="AF20" s="21">
        <f t="shared" si="8"/>
        <v>-178.624</v>
      </c>
      <c r="AG20" s="22">
        <f t="shared" ref="AG20:AG25" si="66">IFERROR(IF(AE20&lt;0,-(AD20-AE20)/AE20,(AD20-AE20)/AE20),"")+1</f>
        <v>0.18986974347810315</v>
      </c>
      <c r="AH20" s="19">
        <v>0</v>
      </c>
      <c r="AI20" s="20">
        <v>0</v>
      </c>
      <c r="AJ20" s="21">
        <f t="shared" si="9"/>
        <v>0</v>
      </c>
      <c r="AK20" s="22">
        <v>0</v>
      </c>
      <c r="AL20" s="19">
        <f>'[86]SSS-PL'!$C$111/1000</f>
        <v>72.271000000000001</v>
      </c>
      <c r="AM20" s="20">
        <f>'[86]SSS-PL'!$D$111/1000</f>
        <v>61.654000000000003</v>
      </c>
      <c r="AN20" s="21">
        <f t="shared" si="19"/>
        <v>10.616999999999997</v>
      </c>
      <c r="AO20" s="22">
        <f t="shared" ref="AO20:AO25" si="67">IFERROR(IF(AM20&lt;0,-(AL20-AM20)/AM20,(AL20-AM20)/AM20),"")+1</f>
        <v>1.1722029389820612</v>
      </c>
      <c r="AP20" s="19">
        <f>V20+Z20+AD20+AH20+AL20</f>
        <v>5581.2119999999986</v>
      </c>
      <c r="AQ20" s="20">
        <f>W20+AA20+AE20+AI20+AM20</f>
        <v>6226.4060000000009</v>
      </c>
      <c r="AR20" s="21">
        <f t="shared" si="11"/>
        <v>-645.19400000000223</v>
      </c>
      <c r="AS20" s="22">
        <f t="shared" ref="AS20:AS25" si="68">IFERROR(IF(AQ20&lt;0,-(AP20-AQ20)/AQ20,(AP20-AQ20)/AQ20),"")+1</f>
        <v>0.89637778198209328</v>
      </c>
      <c r="AT20" s="19">
        <f>-'[86]SSS-PL'!$C$123/1000</f>
        <v>-1375.117</v>
      </c>
      <c r="AU20" s="20">
        <v>0</v>
      </c>
      <c r="AV20" s="21">
        <f t="shared" si="12"/>
        <v>-1375.117</v>
      </c>
      <c r="AW20" s="22">
        <f>IFERROR(AT20/AU20,0)</f>
        <v>0</v>
      </c>
      <c r="AX20" s="19">
        <f>-'[86]SSS-PL'!$C$124/1000</f>
        <v>106.092</v>
      </c>
      <c r="AY20" s="20">
        <v>0</v>
      </c>
      <c r="AZ20" s="21">
        <f t="shared" si="13"/>
        <v>106.092</v>
      </c>
      <c r="BA20" s="22">
        <f>IFERROR(AX20/AY20,0)</f>
        <v>0</v>
      </c>
      <c r="BB20" s="19">
        <f>L20+R20-AP20+AT20+AX20</f>
        <v>-2198.1879999999987</v>
      </c>
      <c r="BC20" s="20">
        <f>M20+S20-AQ20+AU20+AY20</f>
        <v>5760.7559999999994</v>
      </c>
      <c r="BD20" s="21">
        <f t="shared" si="15"/>
        <v>-7958.9439999999977</v>
      </c>
      <c r="BE20" s="22">
        <f t="shared" ref="BE20:BE25" si="69">IFERROR(IF(BC20&lt;0,-(BB20-BC20)/BC20,(BB20-BC20)/BC20),"")+1</f>
        <v>-0.38157977876514804</v>
      </c>
      <c r="BF20" s="23">
        <f>IFERROR(BB20/H20,"")</f>
        <v>-0.25346583150783575</v>
      </c>
      <c r="BG20" s="24">
        <f>IFERROR(BC20/I20,"")</f>
        <v>0.17433844292804024</v>
      </c>
      <c r="BH20" s="19">
        <v>0</v>
      </c>
      <c r="BI20" s="20">
        <v>0</v>
      </c>
      <c r="BJ20" s="21">
        <f>BH20-BI20</f>
        <v>0</v>
      </c>
      <c r="BK20" s="22">
        <f>IFERROR(BH20/BI20,0)</f>
        <v>0</v>
      </c>
      <c r="BL20" s="19">
        <v>0</v>
      </c>
      <c r="BM20" s="20">
        <v>0</v>
      </c>
      <c r="BN20" s="21">
        <f>BL20-BM20</f>
        <v>0</v>
      </c>
      <c r="BO20" s="22">
        <f>IFERROR(BL20/BM20,0)</f>
        <v>0</v>
      </c>
      <c r="BP20" s="19">
        <f>BB20-BH20+BL20</f>
        <v>-2198.1879999999987</v>
      </c>
      <c r="BQ20" s="20">
        <f>BC20-BI20+BM20</f>
        <v>5760.7559999999994</v>
      </c>
      <c r="BR20" s="21">
        <f t="shared" ref="BR20:BR25" si="70">BP20-BQ20</f>
        <v>-7958.9439999999977</v>
      </c>
      <c r="BS20" s="22">
        <f t="shared" ref="BS20:BS25" si="71">IFERROR(IF(BQ20&lt;0,-(BP20-BQ20)/BQ20,(BP20-BQ20)/BQ20),"")+1</f>
        <v>-0.38157977876514804</v>
      </c>
      <c r="BT20" s="19">
        <f>BB20+AH20</f>
        <v>-2198.1879999999987</v>
      </c>
      <c r="BU20" s="20">
        <f>BC20+AI20</f>
        <v>5760.7559999999994</v>
      </c>
      <c r="BV20" s="21">
        <f t="shared" ref="BV20:BV25" si="72">BT20-BU20</f>
        <v>-7958.9439999999977</v>
      </c>
      <c r="BW20" s="22">
        <f t="shared" ref="BW20:BW25" si="73">IFERROR(IF(BU20&lt;0,-(BT20-BU20)/BU20,(BT20-BU20)/BU20),"")+1</f>
        <v>-0.38157977876514804</v>
      </c>
      <c r="BX20" s="19">
        <f>BT20+AL20</f>
        <v>-2125.9169999999986</v>
      </c>
      <c r="BY20" s="20">
        <f>BU20+AM20</f>
        <v>5822.41</v>
      </c>
      <c r="BZ20" s="21">
        <f t="shared" ref="BZ20:BZ25" si="74">BX20-BY20</f>
        <v>-7948.3269999999984</v>
      </c>
      <c r="CA20" s="22">
        <f t="shared" ref="CA20:CA25" si="75">IFERROR(IF(BY20&lt;0,-(BX20-BY20)/BY20,(BX20-BY20)/BY20),"")+1</f>
        <v>-0.36512663999958761</v>
      </c>
    </row>
    <row r="21" spans="1:79" s="2" customFormat="1" ht="15" customHeight="1" x14ac:dyDescent="0.3">
      <c r="A21" s="32"/>
      <c r="B21" s="18" t="s">
        <v>31</v>
      </c>
      <c r="C21" s="18" t="s">
        <v>48</v>
      </c>
      <c r="D21" s="19" t="e">
        <f t="shared" ref="D21:D25" si="76">H21/$F$3</f>
        <v>#REF!</v>
      </c>
      <c r="E21" s="20" t="e">
        <f t="shared" ref="E21:E25" si="77">I21/$F$3</f>
        <v>#REF!</v>
      </c>
      <c r="F21" s="26" t="e">
        <f t="shared" si="1"/>
        <v>#REF!</v>
      </c>
      <c r="G21" s="22">
        <v>0</v>
      </c>
      <c r="H21" s="19">
        <v>0</v>
      </c>
      <c r="I21" s="20">
        <v>0</v>
      </c>
      <c r="J21" s="26">
        <f t="shared" si="2"/>
        <v>0</v>
      </c>
      <c r="K21" s="22">
        <v>0</v>
      </c>
      <c r="L21" s="19">
        <v>0</v>
      </c>
      <c r="M21" s="20">
        <v>0</v>
      </c>
      <c r="N21" s="26">
        <f t="shared" si="3"/>
        <v>0</v>
      </c>
      <c r="O21" s="22">
        <v>0</v>
      </c>
      <c r="P21" s="22">
        <v>0</v>
      </c>
      <c r="Q21" s="22">
        <v>0</v>
      </c>
      <c r="R21" s="19">
        <f>'[86]UML-PL'!$B$25/1000</f>
        <v>2.1970000000000001</v>
      </c>
      <c r="S21" s="20">
        <v>0</v>
      </c>
      <c r="T21" s="26">
        <f t="shared" si="5"/>
        <v>2.1970000000000001</v>
      </c>
      <c r="U21" s="22">
        <v>1</v>
      </c>
      <c r="V21" s="19">
        <v>0</v>
      </c>
      <c r="W21" s="20">
        <v>0</v>
      </c>
      <c r="X21" s="26">
        <f t="shared" si="6"/>
        <v>0</v>
      </c>
      <c r="Y21" s="22">
        <v>0</v>
      </c>
      <c r="Z21" s="19">
        <f>'[86]UML-PL'!$B$34/1000</f>
        <v>2</v>
      </c>
      <c r="AA21" s="20">
        <v>0</v>
      </c>
      <c r="AB21" s="26">
        <f t="shared" si="7"/>
        <v>2</v>
      </c>
      <c r="AC21" s="22">
        <v>1</v>
      </c>
      <c r="AD21" s="19">
        <v>0</v>
      </c>
      <c r="AE21" s="20">
        <v>0</v>
      </c>
      <c r="AF21" s="26">
        <f t="shared" si="8"/>
        <v>0</v>
      </c>
      <c r="AG21" s="22">
        <v>0</v>
      </c>
      <c r="AH21" s="19">
        <v>0</v>
      </c>
      <c r="AI21" s="20">
        <v>0</v>
      </c>
      <c r="AJ21" s="26">
        <f t="shared" si="9"/>
        <v>0</v>
      </c>
      <c r="AK21" s="22">
        <v>0</v>
      </c>
      <c r="AL21" s="19">
        <v>0</v>
      </c>
      <c r="AM21" s="20">
        <v>0</v>
      </c>
      <c r="AN21" s="26">
        <f t="shared" si="19"/>
        <v>0</v>
      </c>
      <c r="AO21" s="22">
        <v>0</v>
      </c>
      <c r="AP21" s="19">
        <f t="shared" ref="AP21:AQ25" si="78">V21+Z21+AD21+AH21+AL21</f>
        <v>2</v>
      </c>
      <c r="AQ21" s="20">
        <f t="shared" si="78"/>
        <v>0</v>
      </c>
      <c r="AR21" s="26">
        <f t="shared" si="11"/>
        <v>2</v>
      </c>
      <c r="AS21" s="22">
        <v>1</v>
      </c>
      <c r="AT21" s="19">
        <v>0</v>
      </c>
      <c r="AU21" s="20">
        <v>0</v>
      </c>
      <c r="AV21" s="26">
        <f t="shared" si="12"/>
        <v>0</v>
      </c>
      <c r="AW21" s="22">
        <f t="shared" ref="AW21:AW25" si="79">IFERROR(AT21/AU21,0)</f>
        <v>0</v>
      </c>
      <c r="AX21" s="19">
        <v>0</v>
      </c>
      <c r="AY21" s="20">
        <v>0</v>
      </c>
      <c r="AZ21" s="26">
        <f t="shared" si="13"/>
        <v>0</v>
      </c>
      <c r="BA21" s="22">
        <f t="shared" ref="BA21:BA25" si="80">IFERROR(AX21/AY21,0)</f>
        <v>0</v>
      </c>
      <c r="BB21" s="19">
        <f t="shared" ref="BB21:BC25" si="81">L21+R21-AP21+AT21+AX21</f>
        <v>0.19700000000000006</v>
      </c>
      <c r="BC21" s="20">
        <f t="shared" si="81"/>
        <v>0</v>
      </c>
      <c r="BD21" s="26">
        <f t="shared" si="15"/>
        <v>0.19700000000000006</v>
      </c>
      <c r="BE21" s="22">
        <v>0</v>
      </c>
      <c r="BF21" s="23">
        <v>0</v>
      </c>
      <c r="BG21" s="24">
        <v>0</v>
      </c>
      <c r="BH21" s="19">
        <v>0</v>
      </c>
      <c r="BI21" s="20">
        <v>0</v>
      </c>
      <c r="BJ21" s="26">
        <f t="shared" ref="BJ21:BJ25" si="82">BH21-BI21</f>
        <v>0</v>
      </c>
      <c r="BK21" s="22">
        <f t="shared" ref="BK21:BK25" si="83">IFERROR(BH21/BI21,0)</f>
        <v>0</v>
      </c>
      <c r="BL21" s="19">
        <v>0</v>
      </c>
      <c r="BM21" s="20">
        <v>0</v>
      </c>
      <c r="BN21" s="26">
        <f t="shared" ref="BN21:BN25" si="84">BL21-BM21</f>
        <v>0</v>
      </c>
      <c r="BO21" s="22">
        <f t="shared" ref="BO21:BO25" si="85">IFERROR(BL21/BM21,0)</f>
        <v>0</v>
      </c>
      <c r="BP21" s="19">
        <f t="shared" ref="BP21:BQ25" si="86">BB21-BH21+BL21</f>
        <v>0.19700000000000006</v>
      </c>
      <c r="BQ21" s="20">
        <f t="shared" si="86"/>
        <v>0</v>
      </c>
      <c r="BR21" s="26">
        <f t="shared" si="70"/>
        <v>0.19700000000000006</v>
      </c>
      <c r="BS21" s="22">
        <v>0</v>
      </c>
      <c r="BT21" s="19">
        <f t="shared" ref="BT21:BU25" si="87">BB21+AH21</f>
        <v>0.19700000000000006</v>
      </c>
      <c r="BU21" s="20">
        <f t="shared" si="87"/>
        <v>0</v>
      </c>
      <c r="BV21" s="26">
        <f t="shared" si="72"/>
        <v>0.19700000000000006</v>
      </c>
      <c r="BW21" s="22">
        <v>0</v>
      </c>
      <c r="BX21" s="19">
        <f t="shared" ref="BX21:BY25" si="88">BT21+AL21</f>
        <v>0.19700000000000006</v>
      </c>
      <c r="BY21" s="20">
        <f t="shared" si="88"/>
        <v>0</v>
      </c>
      <c r="BZ21" s="26">
        <f t="shared" si="74"/>
        <v>0.19700000000000006</v>
      </c>
      <c r="CA21" s="22">
        <v>0</v>
      </c>
    </row>
    <row r="22" spans="1:79" s="2" customFormat="1" ht="15" customHeight="1" x14ac:dyDescent="0.3">
      <c r="A22" s="32"/>
      <c r="B22" s="18" t="s">
        <v>31</v>
      </c>
      <c r="C22" s="18" t="s">
        <v>50</v>
      </c>
      <c r="D22" s="19" t="e">
        <f t="shared" si="76"/>
        <v>#REF!</v>
      </c>
      <c r="E22" s="20" t="e">
        <f t="shared" si="77"/>
        <v>#REF!</v>
      </c>
      <c r="F22" s="26" t="e">
        <f t="shared" si="1"/>
        <v>#REF!</v>
      </c>
      <c r="G22" s="22" t="e">
        <f t="shared" si="60"/>
        <v>#VALUE!</v>
      </c>
      <c r="H22" s="19">
        <f>'[87]Budget Performans - Detail'!$C$23/1000</f>
        <v>10020.437290000002</v>
      </c>
      <c r="I22" s="20">
        <f>'[87]Budget Performans - Detail'!$D$23/1000</f>
        <v>26805.470686959514</v>
      </c>
      <c r="J22" s="26">
        <f t="shared" si="2"/>
        <v>-16785.033396959512</v>
      </c>
      <c r="K22" s="22">
        <f t="shared" si="61"/>
        <v>0.37382060576443465</v>
      </c>
      <c r="L22" s="19">
        <f>'[87]Budget Performans - Detail'!$C$40/1000</f>
        <v>2188.2030000000009</v>
      </c>
      <c r="M22" s="20">
        <f>'[87]Budget Performans - Detail'!$D$40/1000</f>
        <v>4929.3713343885356</v>
      </c>
      <c r="N22" s="26">
        <f t="shared" si="3"/>
        <v>-2741.1683343885347</v>
      </c>
      <c r="O22" s="22">
        <f t="shared" si="62"/>
        <v>0.44391117072770436</v>
      </c>
      <c r="P22" s="22">
        <f t="shared" ref="P22:Q25" si="89">IFERROR(L22/H22,"")</f>
        <v>0.21837400271779961</v>
      </c>
      <c r="Q22" s="22">
        <f t="shared" si="89"/>
        <v>0.18389422785948711</v>
      </c>
      <c r="R22" s="19">
        <f>-('[87]Budget Performans - Detail'!$C$46+'[87]Budget Performans - Detail'!$C$47)/1000</f>
        <v>95.16752000000001</v>
      </c>
      <c r="S22" s="20">
        <f>-('[87]Budget Performans - Detail'!$D$46+'[87]Budget Performans - Detail'!$D$47)/1000</f>
        <v>105.46</v>
      </c>
      <c r="T22" s="26">
        <f t="shared" si="5"/>
        <v>-10.292479999999983</v>
      </c>
      <c r="U22" s="22">
        <f t="shared" si="63"/>
        <v>0.90240394462355411</v>
      </c>
      <c r="V22" s="19">
        <f>'[87]Budget Performans - Detail'!$C$71/1000</f>
        <v>2580.9050399999996</v>
      </c>
      <c r="W22" s="20">
        <f>'[87]Budget Performans - Detail'!$D$71/1000</f>
        <v>2806.1674076333334</v>
      </c>
      <c r="X22" s="26">
        <f t="shared" si="6"/>
        <v>-225.26236763333372</v>
      </c>
      <c r="Y22" s="22">
        <f t="shared" si="64"/>
        <v>0.91972596965506215</v>
      </c>
      <c r="Z22" s="19">
        <f>('[87]Budget Performans - Detail'!$C$81+'[87]Budget Performans - Detail'!$C$101)/1000</f>
        <v>1045.02881</v>
      </c>
      <c r="AA22" s="20">
        <f>('[87]Budget Performans - Detail'!$D$81+'[87]Budget Performans - Detail'!$D$101)/1000</f>
        <v>1020.1169479858335</v>
      </c>
      <c r="AB22" s="26">
        <f t="shared" si="7"/>
        <v>24.911862014166559</v>
      </c>
      <c r="AC22" s="22">
        <f t="shared" si="65"/>
        <v>1.0244205941910423</v>
      </c>
      <c r="AD22" s="19">
        <f>('[87]Budget Performans - Detail'!$C$114-'[87]Budget Performans - Detail'!$C$103)/1000</f>
        <v>565.68551000000014</v>
      </c>
      <c r="AE22" s="20">
        <f>('[87]Budget Performans - Detail'!$D$114-'[87]Budget Performans - Detail'!$D$103)/1000</f>
        <v>560.20582383963358</v>
      </c>
      <c r="AF22" s="26">
        <f t="shared" si="8"/>
        <v>5.4796861603665548</v>
      </c>
      <c r="AG22" s="22">
        <f t="shared" si="66"/>
        <v>1.0097815587185599</v>
      </c>
      <c r="AH22" s="19">
        <f>'[87]Budget Performans - Detail'!$C$121/1000</f>
        <v>203.446</v>
      </c>
      <c r="AI22" s="20">
        <f>'[87]Budget Performans - Detail'!$D$121/1000</f>
        <v>197.47761000000003</v>
      </c>
      <c r="AJ22" s="26">
        <f t="shared" si="9"/>
        <v>5.968389999999971</v>
      </c>
      <c r="AK22" s="22">
        <f t="shared" ref="AK22" si="90">IFERROR(IF(AI22&lt;0,-(AH22-AI22)/AI22,(AH22-AI22)/AI22),"")+1</f>
        <v>1.030223122509939</v>
      </c>
      <c r="AL22" s="19">
        <f>'[87]Budget Performans - Detail'!$C$60/1000</f>
        <v>256.48210999999998</v>
      </c>
      <c r="AM22" s="20">
        <f>'[87]Budget Performans - Detail'!$D$60/1000</f>
        <v>265.55670474999999</v>
      </c>
      <c r="AN22" s="26">
        <f t="shared" si="19"/>
        <v>-9.074594750000017</v>
      </c>
      <c r="AO22" s="22">
        <f t="shared" si="67"/>
        <v>0.96582803375820236</v>
      </c>
      <c r="AP22" s="19">
        <f>V22+Z22+AD22+AH22+AL22</f>
        <v>4651.5474699999995</v>
      </c>
      <c r="AQ22" s="20">
        <f t="shared" si="78"/>
        <v>4849.5244942088002</v>
      </c>
      <c r="AR22" s="26">
        <f t="shared" si="11"/>
        <v>-197.97702420880069</v>
      </c>
      <c r="AS22" s="22">
        <f t="shared" si="68"/>
        <v>0.95917599252355135</v>
      </c>
      <c r="AT22" s="19">
        <f>-'[87]Budget Performans - Detail'!$C$103/1000</f>
        <v>-14.143000000000001</v>
      </c>
      <c r="AU22" s="20">
        <f>-'[87]Budget Performans - Detail'!$D$103/1000</f>
        <v>-5</v>
      </c>
      <c r="AV22" s="26">
        <f t="shared" si="12"/>
        <v>-9.1430000000000007</v>
      </c>
      <c r="AW22" s="22">
        <f t="shared" si="79"/>
        <v>2.8286000000000002</v>
      </c>
      <c r="AX22" s="19">
        <f>-'[87]Budget Performans - Detail'!$C$44/1000</f>
        <v>-43.249470000000002</v>
      </c>
      <c r="AY22" s="20">
        <v>0</v>
      </c>
      <c r="AZ22" s="26">
        <f t="shared" si="13"/>
        <v>-43.249470000000002</v>
      </c>
      <c r="BA22" s="22">
        <f t="shared" si="80"/>
        <v>0</v>
      </c>
      <c r="BB22" s="19">
        <f t="shared" si="81"/>
        <v>-2425.5694199999989</v>
      </c>
      <c r="BC22" s="20">
        <f t="shared" si="81"/>
        <v>180.30684017973545</v>
      </c>
      <c r="BD22" s="26">
        <f t="shared" si="15"/>
        <v>-2605.8762601797343</v>
      </c>
      <c r="BE22" s="22">
        <f t="shared" si="69"/>
        <v>-13.452453703820201</v>
      </c>
      <c r="BF22" s="23">
        <f t="shared" ref="BF22:BG25" si="91">IFERROR(BB22/H22,"")</f>
        <v>-0.2420622323958477</v>
      </c>
      <c r="BG22" s="24">
        <f t="shared" si="91"/>
        <v>6.7264940909040703E-3</v>
      </c>
      <c r="BH22" s="19">
        <v>0</v>
      </c>
      <c r="BI22" s="20">
        <v>0</v>
      </c>
      <c r="BJ22" s="26">
        <f t="shared" si="82"/>
        <v>0</v>
      </c>
      <c r="BK22" s="22">
        <f t="shared" si="83"/>
        <v>0</v>
      </c>
      <c r="BL22" s="19">
        <v>0</v>
      </c>
      <c r="BM22" s="20">
        <v>0</v>
      </c>
      <c r="BN22" s="26">
        <f t="shared" si="84"/>
        <v>0</v>
      </c>
      <c r="BO22" s="22">
        <f t="shared" si="85"/>
        <v>0</v>
      </c>
      <c r="BP22" s="19">
        <f t="shared" si="86"/>
        <v>-2425.5694199999989</v>
      </c>
      <c r="BQ22" s="20">
        <f t="shared" si="86"/>
        <v>180.30684017973545</v>
      </c>
      <c r="BR22" s="26">
        <f t="shared" si="70"/>
        <v>-2605.8762601797343</v>
      </c>
      <c r="BS22" s="22">
        <f t="shared" si="71"/>
        <v>-13.452453703820201</v>
      </c>
      <c r="BT22" s="19">
        <f t="shared" si="87"/>
        <v>-2222.123419999999</v>
      </c>
      <c r="BU22" s="20">
        <f t="shared" si="87"/>
        <v>377.78445017973547</v>
      </c>
      <c r="BV22" s="26">
        <f t="shared" si="72"/>
        <v>-2599.9078701797343</v>
      </c>
      <c r="BW22" s="22">
        <f t="shared" si="73"/>
        <v>-5.8819875168043501</v>
      </c>
      <c r="BX22" s="19">
        <f t="shared" si="88"/>
        <v>-1965.6413099999991</v>
      </c>
      <c r="BY22" s="20">
        <f t="shared" si="88"/>
        <v>643.34115492973547</v>
      </c>
      <c r="BZ22" s="26">
        <f t="shared" si="74"/>
        <v>-2608.9824649297343</v>
      </c>
      <c r="CA22" s="22">
        <f t="shared" si="75"/>
        <v>-3.0553638531249918</v>
      </c>
    </row>
    <row r="23" spans="1:79" s="2" customFormat="1" ht="15" customHeight="1" x14ac:dyDescent="0.3">
      <c r="A23" s="32"/>
      <c r="B23" s="18" t="s">
        <v>35</v>
      </c>
      <c r="C23" s="18" t="s">
        <v>52</v>
      </c>
      <c r="D23" s="19" t="e">
        <f t="shared" si="76"/>
        <v>#REF!</v>
      </c>
      <c r="E23" s="20" t="e">
        <f t="shared" si="77"/>
        <v>#REF!</v>
      </c>
      <c r="F23" s="26" t="e">
        <f t="shared" si="1"/>
        <v>#REF!</v>
      </c>
      <c r="G23" s="22" t="e">
        <f t="shared" si="60"/>
        <v>#VALUE!</v>
      </c>
      <c r="H23" s="37">
        <f>'[88]Detail PL'!$B$27/1000</f>
        <v>38938.652000000009</v>
      </c>
      <c r="I23" s="38">
        <f>'[88]Detail PL'!$C$27/1000</f>
        <v>63046.05</v>
      </c>
      <c r="J23" s="26">
        <f t="shared" si="2"/>
        <v>-24107.397999999994</v>
      </c>
      <c r="K23" s="22">
        <f t="shared" si="61"/>
        <v>0.61762238871428121</v>
      </c>
      <c r="L23" s="37">
        <f>'[88]Detail PL'!$B$40/1000</f>
        <v>30349.544000000009</v>
      </c>
      <c r="M23" s="38">
        <f>'[88]Detail PL'!$C$40/1000</f>
        <v>17481.55</v>
      </c>
      <c r="N23" s="26">
        <f t="shared" si="3"/>
        <v>12867.99400000001</v>
      </c>
      <c r="O23" s="22">
        <f t="shared" si="62"/>
        <v>1.7360899920201591</v>
      </c>
      <c r="P23" s="22">
        <f t="shared" si="89"/>
        <v>0.77941948272888339</v>
      </c>
      <c r="Q23" s="22">
        <f t="shared" si="89"/>
        <v>0.27728224052101597</v>
      </c>
      <c r="R23" s="37">
        <f>'[88]Detail PL'!$B$46/1000</f>
        <v>234.79900000000001</v>
      </c>
      <c r="S23" s="38">
        <f>'[88]Detail PL'!$C$46/1000</f>
        <v>178.49700000000001</v>
      </c>
      <c r="T23" s="26">
        <f t="shared" si="5"/>
        <v>56.301999999999992</v>
      </c>
      <c r="U23" s="22">
        <f t="shared" si="63"/>
        <v>1.3154226681680923</v>
      </c>
      <c r="V23" s="37">
        <f>'[88]Detail PL'!$B$69/1000</f>
        <v>5550.3389999999999</v>
      </c>
      <c r="W23" s="38">
        <f>'[88]Detail PL'!$C$69/1000</f>
        <v>5232.9945614285707</v>
      </c>
      <c r="X23" s="26">
        <f t="shared" si="6"/>
        <v>317.34443857142924</v>
      </c>
      <c r="Y23" s="22">
        <f t="shared" si="64"/>
        <v>1.0606429903272814</v>
      </c>
      <c r="Z23" s="37">
        <f>('[88]Detail PL'!$B$97+'[88]Detail PL'!$B$112+'[88]Detail PL'!$B$135)/1000</f>
        <v>4549.8620000000001</v>
      </c>
      <c r="AA23" s="38">
        <f>('[88]Detail PL'!$C$97+'[88]Detail PL'!$C$112+'[88]Detail PL'!$C$135)/1000</f>
        <v>4524.0627039478568</v>
      </c>
      <c r="AB23" s="26">
        <f t="shared" si="7"/>
        <v>25.799296052143291</v>
      </c>
      <c r="AC23" s="22">
        <f t="shared" si="65"/>
        <v>1.005702683128072</v>
      </c>
      <c r="AD23" s="37">
        <f>'[88]Detail PL'!$B$122/1000</f>
        <v>209.02199999999999</v>
      </c>
      <c r="AE23" s="38">
        <f>'[88]Detail PL'!$C$122/1000</f>
        <v>455.91667000000001</v>
      </c>
      <c r="AF23" s="26">
        <f t="shared" si="8"/>
        <v>-246.89467000000002</v>
      </c>
      <c r="AG23" s="22">
        <f t="shared" si="66"/>
        <v>0.45846535947018563</v>
      </c>
      <c r="AH23" s="37">
        <v>0</v>
      </c>
      <c r="AI23" s="38">
        <v>0</v>
      </c>
      <c r="AJ23" s="26">
        <f t="shared" si="9"/>
        <v>0</v>
      </c>
      <c r="AK23" s="22">
        <v>0</v>
      </c>
      <c r="AL23" s="37">
        <f>'[88]Detail PL'!$B$132/1000</f>
        <v>257.97300000000001</v>
      </c>
      <c r="AM23" s="38">
        <f>'[88]Detail PL'!$C$132/1000</f>
        <v>553.52559465277773</v>
      </c>
      <c r="AN23" s="26">
        <f t="shared" si="19"/>
        <v>-295.55259465277771</v>
      </c>
      <c r="AO23" s="22">
        <f t="shared" si="67"/>
        <v>0.4660543297222316</v>
      </c>
      <c r="AP23" s="19">
        <f t="shared" ref="AP23:AP25" si="92">V23+Z23+AD23+AH23+AL23</f>
        <v>10567.196000000002</v>
      </c>
      <c r="AQ23" s="20">
        <f t="shared" si="78"/>
        <v>10766.499530029207</v>
      </c>
      <c r="AR23" s="26">
        <f t="shared" si="11"/>
        <v>-199.30353002920492</v>
      </c>
      <c r="AS23" s="22">
        <f t="shared" si="68"/>
        <v>0.98148854885719161</v>
      </c>
      <c r="AT23" s="19">
        <f>-'[88]Detail PL'!$B$139/1000</f>
        <v>-165.51599999999999</v>
      </c>
      <c r="AU23" s="20">
        <v>0</v>
      </c>
      <c r="AV23" s="26">
        <f t="shared" si="12"/>
        <v>-165.51599999999999</v>
      </c>
      <c r="AW23" s="22">
        <f t="shared" si="79"/>
        <v>0</v>
      </c>
      <c r="AX23" s="19">
        <f>-'[88]Detail PL'!$B$140/1000</f>
        <v>-1723.39</v>
      </c>
      <c r="AY23" s="20">
        <v>0</v>
      </c>
      <c r="AZ23" s="26">
        <f t="shared" si="13"/>
        <v>-1723.39</v>
      </c>
      <c r="BA23" s="22">
        <f t="shared" si="80"/>
        <v>0</v>
      </c>
      <c r="BB23" s="19">
        <f t="shared" si="81"/>
        <v>18128.241000000005</v>
      </c>
      <c r="BC23" s="20">
        <f t="shared" si="81"/>
        <v>6893.547469970792</v>
      </c>
      <c r="BD23" s="26">
        <f t="shared" si="15"/>
        <v>11234.693530029213</v>
      </c>
      <c r="BE23" s="22">
        <f t="shared" si="69"/>
        <v>2.6297405042859325</v>
      </c>
      <c r="BF23" s="23">
        <f t="shared" si="91"/>
        <v>0.46555902859708653</v>
      </c>
      <c r="BG23" s="24">
        <f t="shared" si="91"/>
        <v>0.10934146500805034</v>
      </c>
      <c r="BH23" s="37">
        <v>0</v>
      </c>
      <c r="BI23" s="38">
        <v>0</v>
      </c>
      <c r="BJ23" s="26">
        <f t="shared" si="82"/>
        <v>0</v>
      </c>
      <c r="BK23" s="22">
        <f t="shared" si="83"/>
        <v>0</v>
      </c>
      <c r="BL23" s="19">
        <v>0</v>
      </c>
      <c r="BM23" s="20">
        <v>0</v>
      </c>
      <c r="BN23" s="26">
        <f t="shared" si="84"/>
        <v>0</v>
      </c>
      <c r="BO23" s="22">
        <f t="shared" si="85"/>
        <v>0</v>
      </c>
      <c r="BP23" s="19">
        <f t="shared" si="86"/>
        <v>18128.241000000005</v>
      </c>
      <c r="BQ23" s="20">
        <f t="shared" si="86"/>
        <v>6893.547469970792</v>
      </c>
      <c r="BR23" s="26">
        <f t="shared" si="70"/>
        <v>11234.693530029213</v>
      </c>
      <c r="BS23" s="22">
        <f t="shared" si="71"/>
        <v>2.6297405042859325</v>
      </c>
      <c r="BT23" s="19">
        <f t="shared" si="87"/>
        <v>18128.241000000005</v>
      </c>
      <c r="BU23" s="20">
        <f t="shared" si="87"/>
        <v>6893.547469970792</v>
      </c>
      <c r="BV23" s="26">
        <f t="shared" si="72"/>
        <v>11234.693530029213</v>
      </c>
      <c r="BW23" s="22">
        <f t="shared" si="73"/>
        <v>2.6297405042859325</v>
      </c>
      <c r="BX23" s="19">
        <f t="shared" si="88"/>
        <v>18386.214000000007</v>
      </c>
      <c r="BY23" s="20">
        <f t="shared" si="88"/>
        <v>7447.0730646235697</v>
      </c>
      <c r="BZ23" s="26">
        <f t="shared" si="74"/>
        <v>10939.140935376437</v>
      </c>
      <c r="CA23" s="22">
        <f t="shared" si="75"/>
        <v>2.4689181696553399</v>
      </c>
    </row>
    <row r="24" spans="1:79" s="2" customFormat="1" ht="15" customHeight="1" x14ac:dyDescent="0.3">
      <c r="A24" s="32"/>
      <c r="B24" s="18" t="s">
        <v>31</v>
      </c>
      <c r="C24" s="18" t="s">
        <v>54</v>
      </c>
      <c r="D24" s="19" t="e">
        <f t="shared" si="76"/>
        <v>#REF!</v>
      </c>
      <c r="E24" s="20" t="e">
        <f t="shared" si="77"/>
        <v>#REF!</v>
      </c>
      <c r="F24" s="26" t="e">
        <f t="shared" si="1"/>
        <v>#REF!</v>
      </c>
      <c r="G24" s="22" t="e">
        <f t="shared" si="60"/>
        <v>#VALUE!</v>
      </c>
      <c r="H24" s="37">
        <f>'[89]Income Statement'!$D$13/1000</f>
        <v>126712.09762999997</v>
      </c>
      <c r="I24" s="38">
        <f>'[89]Income Statement'!$E$13/1000</f>
        <v>148026.8363281377</v>
      </c>
      <c r="J24" s="26">
        <f t="shared" si="2"/>
        <v>-21314.73869813772</v>
      </c>
      <c r="K24" s="22">
        <f t="shared" si="61"/>
        <v>0.85600760492585015</v>
      </c>
      <c r="L24" s="37">
        <f>'[89]Income Statement'!$D$22/1000</f>
        <v>10383.71785999997</v>
      </c>
      <c r="M24" s="38">
        <f>'[89]Income Statement'!$E$22/1000</f>
        <v>17830.743064837799</v>
      </c>
      <c r="N24" s="26">
        <f t="shared" si="3"/>
        <v>-7447.0252048378297</v>
      </c>
      <c r="O24" s="22">
        <f t="shared" si="62"/>
        <v>0.58234913835288493</v>
      </c>
      <c r="P24" s="22">
        <f t="shared" si="89"/>
        <v>8.1947328267901326E-2</v>
      </c>
      <c r="Q24" s="22">
        <f t="shared" si="89"/>
        <v>0.12045615178393461</v>
      </c>
      <c r="R24" s="37">
        <f>'[89]Income Statement'!$D$26/1000</f>
        <v>270.26410000000146</v>
      </c>
      <c r="S24" s="38">
        <f>'[89]Income Statement'!$E$26/1000</f>
        <v>0</v>
      </c>
      <c r="T24" s="26">
        <f t="shared" si="5"/>
        <v>270.26410000000146</v>
      </c>
      <c r="U24" s="22">
        <v>1</v>
      </c>
      <c r="V24" s="37">
        <f>'[89]Income Statement'!$D$39/1000</f>
        <v>2595.7684900000004</v>
      </c>
      <c r="W24" s="38">
        <f>'[89]Income Statement'!$E$39/1000</f>
        <v>3001.5461769119606</v>
      </c>
      <c r="X24" s="26">
        <f t="shared" si="6"/>
        <v>-405.77768691196025</v>
      </c>
      <c r="Y24" s="22">
        <f t="shared" si="64"/>
        <v>0.86481044668470475</v>
      </c>
      <c r="Z24" s="37">
        <f>'[89]Income Statement'!$D$69/1000</f>
        <v>3177.2529699999996</v>
      </c>
      <c r="AA24" s="38">
        <f>'[89]Income Statement'!$E$69/1000</f>
        <v>3409.6670389296801</v>
      </c>
      <c r="AB24" s="26">
        <f t="shared" si="7"/>
        <v>-232.41406892968052</v>
      </c>
      <c r="AC24" s="22">
        <f t="shared" si="65"/>
        <v>0.9318367259101531</v>
      </c>
      <c r="AD24" s="37">
        <v>0</v>
      </c>
      <c r="AE24" s="38">
        <v>0</v>
      </c>
      <c r="AF24" s="26">
        <f t="shared" si="8"/>
        <v>0</v>
      </c>
      <c r="AG24" s="22">
        <v>0</v>
      </c>
      <c r="AH24" s="37">
        <v>0</v>
      </c>
      <c r="AI24" s="38">
        <v>0</v>
      </c>
      <c r="AJ24" s="26">
        <f t="shared" si="9"/>
        <v>0</v>
      </c>
      <c r="AK24" s="22">
        <v>0</v>
      </c>
      <c r="AL24" s="37">
        <f>'[89]Income Statement'!$D$74/1000</f>
        <v>206.20186999999999</v>
      </c>
      <c r="AM24" s="38">
        <f>'[89]Income Statement'!$E$74/1000</f>
        <v>180.04443653779478</v>
      </c>
      <c r="AN24" s="26">
        <f t="shared" si="19"/>
        <v>26.157433462205205</v>
      </c>
      <c r="AO24" s="22">
        <f t="shared" si="67"/>
        <v>1.1452832087744864</v>
      </c>
      <c r="AP24" s="19">
        <f t="shared" si="92"/>
        <v>5979.2233299999998</v>
      </c>
      <c r="AQ24" s="20">
        <f t="shared" si="78"/>
        <v>6591.2576523794351</v>
      </c>
      <c r="AR24" s="26">
        <f t="shared" si="11"/>
        <v>-612.03432237943525</v>
      </c>
      <c r="AS24" s="22">
        <f t="shared" si="68"/>
        <v>0.90714453073178047</v>
      </c>
      <c r="AT24" s="19">
        <v>0</v>
      </c>
      <c r="AU24" s="20">
        <v>0</v>
      </c>
      <c r="AV24" s="26">
        <f t="shared" si="12"/>
        <v>0</v>
      </c>
      <c r="AW24" s="22">
        <f t="shared" si="79"/>
        <v>0</v>
      </c>
      <c r="AX24" s="19">
        <f>'[89]Income Statement'!$D$27/1000</f>
        <v>84.195229999999981</v>
      </c>
      <c r="AY24" s="20">
        <v>0</v>
      </c>
      <c r="AZ24" s="26">
        <f t="shared" si="13"/>
        <v>84.195229999999981</v>
      </c>
      <c r="BA24" s="22">
        <f t="shared" si="80"/>
        <v>0</v>
      </c>
      <c r="BB24" s="19">
        <f t="shared" si="81"/>
        <v>4758.9538599999723</v>
      </c>
      <c r="BC24" s="20">
        <f t="shared" si="81"/>
        <v>11239.485412458365</v>
      </c>
      <c r="BD24" s="26">
        <f t="shared" si="15"/>
        <v>-6480.531552458393</v>
      </c>
      <c r="BE24" s="22">
        <f t="shared" si="69"/>
        <v>0.42341385618285765</v>
      </c>
      <c r="BF24" s="23">
        <f t="shared" si="91"/>
        <v>3.7557217890087681E-2</v>
      </c>
      <c r="BG24" s="24">
        <f t="shared" si="91"/>
        <v>7.592870111432562E-2</v>
      </c>
      <c r="BH24" s="37">
        <v>0</v>
      </c>
      <c r="BI24" s="38">
        <v>0</v>
      </c>
      <c r="BJ24" s="26">
        <f t="shared" si="82"/>
        <v>0</v>
      </c>
      <c r="BK24" s="22">
        <f t="shared" si="83"/>
        <v>0</v>
      </c>
      <c r="BL24" s="19">
        <v>0</v>
      </c>
      <c r="BM24" s="20">
        <v>0</v>
      </c>
      <c r="BN24" s="26">
        <f t="shared" si="84"/>
        <v>0</v>
      </c>
      <c r="BO24" s="22">
        <f t="shared" si="85"/>
        <v>0</v>
      </c>
      <c r="BP24" s="19">
        <f>BB24-BH24+BL24</f>
        <v>4758.9538599999723</v>
      </c>
      <c r="BQ24" s="20">
        <f t="shared" si="86"/>
        <v>11239.485412458365</v>
      </c>
      <c r="BR24" s="26">
        <f t="shared" si="70"/>
        <v>-6480.531552458393</v>
      </c>
      <c r="BS24" s="22">
        <f t="shared" si="71"/>
        <v>0.42341385618285765</v>
      </c>
      <c r="BT24" s="19">
        <f t="shared" si="87"/>
        <v>4758.9538599999723</v>
      </c>
      <c r="BU24" s="20">
        <f t="shared" si="87"/>
        <v>11239.485412458365</v>
      </c>
      <c r="BV24" s="26">
        <f t="shared" si="72"/>
        <v>-6480.531552458393</v>
      </c>
      <c r="BW24" s="22">
        <f t="shared" si="73"/>
        <v>0.42341385618285765</v>
      </c>
      <c r="BX24" s="19">
        <f t="shared" si="88"/>
        <v>4965.1557299999722</v>
      </c>
      <c r="BY24" s="20">
        <f t="shared" si="88"/>
        <v>11419.529848996161</v>
      </c>
      <c r="BZ24" s="26">
        <f t="shared" si="74"/>
        <v>-6454.3741189961884</v>
      </c>
      <c r="CA24" s="22">
        <f t="shared" si="75"/>
        <v>0.43479510940079868</v>
      </c>
    </row>
    <row r="25" spans="1:79" s="2" customFormat="1" ht="15" customHeight="1" x14ac:dyDescent="0.3">
      <c r="A25" s="32"/>
      <c r="B25" s="18" t="s">
        <v>31</v>
      </c>
      <c r="C25" s="18" t="s">
        <v>56</v>
      </c>
      <c r="D25" s="19" t="e">
        <f t="shared" si="76"/>
        <v>#REF!</v>
      </c>
      <c r="E25" s="20" t="e">
        <f t="shared" si="77"/>
        <v>#REF!</v>
      </c>
      <c r="F25" s="26" t="e">
        <f t="shared" si="1"/>
        <v>#REF!</v>
      </c>
      <c r="G25" s="22" t="e">
        <f t="shared" si="60"/>
        <v>#VALUE!</v>
      </c>
      <c r="H25" s="37">
        <f>'[90]P&amp;L'!$K$22/1000</f>
        <v>12940.372799999996</v>
      </c>
      <c r="I25" s="38">
        <f>'[90]P&amp;L'!$L$22/1000</f>
        <v>14770</v>
      </c>
      <c r="J25" s="26">
        <f t="shared" si="2"/>
        <v>-1829.6272000000044</v>
      </c>
      <c r="K25" s="22">
        <f t="shared" si="61"/>
        <v>0.8761254434664858</v>
      </c>
      <c r="L25" s="37">
        <f>'[90]P&amp;L'!$K$37/1000</f>
        <v>8522.5779199999943</v>
      </c>
      <c r="M25" s="38">
        <f>'[90]P&amp;L'!$L$37/1000</f>
        <v>10384.903333333334</v>
      </c>
      <c r="N25" s="26">
        <f t="shared" si="3"/>
        <v>-1862.3254133333394</v>
      </c>
      <c r="O25" s="22">
        <f t="shared" si="62"/>
        <v>0.8206699327324819</v>
      </c>
      <c r="P25" s="22">
        <f t="shared" si="89"/>
        <v>0.6586037397624277</v>
      </c>
      <c r="Q25" s="22">
        <f t="shared" si="89"/>
        <v>0.70310787632588578</v>
      </c>
      <c r="R25" s="37">
        <f>'[90]P&amp;L'!$K$45/1000</f>
        <v>66.272999999999996</v>
      </c>
      <c r="S25" s="38">
        <f>'[90]P&amp;L'!$L$46/1000</f>
        <v>0</v>
      </c>
      <c r="T25" s="26">
        <f t="shared" si="5"/>
        <v>66.272999999999996</v>
      </c>
      <c r="U25" s="22">
        <v>1</v>
      </c>
      <c r="V25" s="37">
        <f>'[90]P&amp;L'!$K$73/1000</f>
        <v>9797.3909999999996</v>
      </c>
      <c r="W25" s="38">
        <f>'[90]P&amp;L'!$L$73/1000</f>
        <v>10163.517656250002</v>
      </c>
      <c r="X25" s="26">
        <f t="shared" si="6"/>
        <v>-366.12665625000227</v>
      </c>
      <c r="Y25" s="22">
        <f t="shared" si="64"/>
        <v>0.96397638409917508</v>
      </c>
      <c r="Z25" s="37">
        <f>('[90]P&amp;L'!$K$108+'[90]P&amp;L'!$K$124)/1000</f>
        <v>4125.1469999999999</v>
      </c>
      <c r="AA25" s="38">
        <f>('[90]P&amp;L'!$L$108+'[90]P&amp;L'!$L$124)/1000</f>
        <v>4785.0683536666511</v>
      </c>
      <c r="AB25" s="26">
        <f t="shared" si="7"/>
        <v>-659.92135366665116</v>
      </c>
      <c r="AC25" s="22">
        <f t="shared" si="65"/>
        <v>0.86208737161278504</v>
      </c>
      <c r="AD25" s="37">
        <f>'[90]P&amp;L'!$K$134/1000</f>
        <v>262.19200000000001</v>
      </c>
      <c r="AE25" s="38">
        <f>'[90]P&amp;L'!$L$134/1000</f>
        <v>1760</v>
      </c>
      <c r="AF25" s="26">
        <f t="shared" si="8"/>
        <v>-1497.808</v>
      </c>
      <c r="AG25" s="22">
        <f t="shared" si="66"/>
        <v>0.14897272727272726</v>
      </c>
      <c r="AH25" s="37">
        <v>0</v>
      </c>
      <c r="AI25" s="38">
        <v>0</v>
      </c>
      <c r="AJ25" s="26">
        <f t="shared" si="9"/>
        <v>0</v>
      </c>
      <c r="AK25" s="22">
        <v>0</v>
      </c>
      <c r="AL25" s="37">
        <f>'[90]P&amp;L'!$K$142/1000</f>
        <v>262.745</v>
      </c>
      <c r="AM25" s="38">
        <f>'[90]P&amp;L'!$L$142/1000</f>
        <v>519.51036259027785</v>
      </c>
      <c r="AN25" s="26">
        <f t="shared" si="19"/>
        <v>-256.76536259027785</v>
      </c>
      <c r="AO25" s="22">
        <f t="shared" si="67"/>
        <v>0.50575507038965273</v>
      </c>
      <c r="AP25" s="19">
        <f t="shared" si="92"/>
        <v>14447.475</v>
      </c>
      <c r="AQ25" s="20">
        <f t="shared" si="78"/>
        <v>17228.09637250693</v>
      </c>
      <c r="AR25" s="26">
        <f t="shared" si="11"/>
        <v>-2780.6213725069301</v>
      </c>
      <c r="AS25" s="22">
        <f t="shared" si="68"/>
        <v>0.83859961586096521</v>
      </c>
      <c r="AT25" s="19">
        <v>0</v>
      </c>
      <c r="AU25" s="20">
        <v>0</v>
      </c>
      <c r="AV25" s="26">
        <f t="shared" si="12"/>
        <v>0</v>
      </c>
      <c r="AW25" s="22">
        <f t="shared" si="79"/>
        <v>0</v>
      </c>
      <c r="AX25" s="19">
        <v>0</v>
      </c>
      <c r="AY25" s="20">
        <v>0</v>
      </c>
      <c r="AZ25" s="26">
        <f t="shared" si="13"/>
        <v>0</v>
      </c>
      <c r="BA25" s="22">
        <f t="shared" si="80"/>
        <v>0</v>
      </c>
      <c r="BB25" s="19">
        <f t="shared" si="81"/>
        <v>-5858.6240800000069</v>
      </c>
      <c r="BC25" s="20">
        <f t="shared" si="81"/>
        <v>-6843.1930391735968</v>
      </c>
      <c r="BD25" s="26">
        <f t="shared" si="15"/>
        <v>984.56895917358997</v>
      </c>
      <c r="BE25" s="22">
        <f t="shared" si="69"/>
        <v>1.1438756664524095</v>
      </c>
      <c r="BF25" s="23">
        <f t="shared" si="91"/>
        <v>-0.45273997670299027</v>
      </c>
      <c r="BG25" s="24">
        <f t="shared" si="91"/>
        <v>-0.46331706426361524</v>
      </c>
      <c r="BH25" s="37">
        <v>0</v>
      </c>
      <c r="BI25" s="38">
        <v>0</v>
      </c>
      <c r="BJ25" s="26">
        <f t="shared" si="82"/>
        <v>0</v>
      </c>
      <c r="BK25" s="22">
        <f t="shared" si="83"/>
        <v>0</v>
      </c>
      <c r="BL25" s="19">
        <v>0</v>
      </c>
      <c r="BM25" s="20">
        <v>0</v>
      </c>
      <c r="BN25" s="26">
        <f t="shared" si="84"/>
        <v>0</v>
      </c>
      <c r="BO25" s="22">
        <f t="shared" si="85"/>
        <v>0</v>
      </c>
      <c r="BP25" s="19">
        <f t="shared" si="86"/>
        <v>-5858.6240800000069</v>
      </c>
      <c r="BQ25" s="20">
        <f t="shared" si="86"/>
        <v>-6843.1930391735968</v>
      </c>
      <c r="BR25" s="26">
        <f t="shared" si="70"/>
        <v>984.56895917358997</v>
      </c>
      <c r="BS25" s="22">
        <f t="shared" si="71"/>
        <v>1.1438756664524095</v>
      </c>
      <c r="BT25" s="19">
        <f t="shared" si="87"/>
        <v>-5858.6240800000069</v>
      </c>
      <c r="BU25" s="20">
        <f t="shared" si="87"/>
        <v>-6843.1930391735968</v>
      </c>
      <c r="BV25" s="26">
        <f t="shared" si="72"/>
        <v>984.56895917358997</v>
      </c>
      <c r="BW25" s="22">
        <f t="shared" si="73"/>
        <v>1.1438756664524095</v>
      </c>
      <c r="BX25" s="19">
        <f t="shared" si="88"/>
        <v>-5595.879080000007</v>
      </c>
      <c r="BY25" s="20">
        <f t="shared" si="88"/>
        <v>-6323.6826765833193</v>
      </c>
      <c r="BZ25" s="26">
        <f t="shared" si="74"/>
        <v>727.80359658331236</v>
      </c>
      <c r="CA25" s="22">
        <f t="shared" si="75"/>
        <v>1.1150917327459169</v>
      </c>
    </row>
    <row r="26" spans="1:79" s="3" customFormat="1" ht="15" customHeight="1" thickBot="1" x14ac:dyDescent="0.35">
      <c r="A26" s="119" t="s">
        <v>58</v>
      </c>
      <c r="B26" s="119"/>
      <c r="C26" s="120"/>
      <c r="D26" s="28" t="e">
        <f>SUM(D20:D25)</f>
        <v>#REF!</v>
      </c>
      <c r="E26" s="28" t="e">
        <f>SUM(E20:E25)</f>
        <v>#REF!</v>
      </c>
      <c r="F26" s="28" t="e">
        <f>D26-E26</f>
        <v>#REF!</v>
      </c>
      <c r="G26" s="29" t="str">
        <f>IFERROR(IF(E26&lt;0,-(D26-E26)/E26,(D26-E26)/E26)+1,"")</f>
        <v/>
      </c>
      <c r="H26" s="28">
        <f>SUM(H20:H25)</f>
        <v>197284.08171999999</v>
      </c>
      <c r="I26" s="28">
        <f>SUM(I20:I25)</f>
        <v>285691.87801509723</v>
      </c>
      <c r="J26" s="28">
        <f>H26-I26</f>
        <v>-88407.796295097243</v>
      </c>
      <c r="K26" s="29">
        <f>IFERROR(IF(I26&lt;0,-(H26-I26)/I26,(H26-I26)/I26+1),"")</f>
        <v>0.69054844362629941</v>
      </c>
      <c r="L26" s="28">
        <f>SUM(L20:L25)</f>
        <v>55944.21777999997</v>
      </c>
      <c r="M26" s="28">
        <f>SUM(M20:M25)</f>
        <v>62559.004732559675</v>
      </c>
      <c r="N26" s="28">
        <f>L26-M26</f>
        <v>-6614.7869525597052</v>
      </c>
      <c r="O26" s="29">
        <f>IFERROR(IF(M26&lt;0,-(L26-M26)/M26,(L26-M26)/M26+1),"")</f>
        <v>0.89426323227426685</v>
      </c>
      <c r="P26" s="29">
        <f t="shared" ref="P26:Q35" si="93">IFERROR(L26/H26,"")</f>
        <v>0.28357187915140614</v>
      </c>
      <c r="Q26" s="29">
        <f t="shared" si="93"/>
        <v>0.218973690001974</v>
      </c>
      <c r="R26" s="28">
        <f>SUM(R20:R25)</f>
        <v>820.57462000000146</v>
      </c>
      <c r="S26" s="28">
        <f>SUM(S20:S25)</f>
        <v>338.68200000000002</v>
      </c>
      <c r="T26" s="28">
        <f>R26-S26</f>
        <v>481.89262000000144</v>
      </c>
      <c r="U26" s="29">
        <f>IFERROR(IF(S26&lt;0,-(R26-S26)/S26,(R26-S26)/S26+1),"")</f>
        <v>2.4228468592957446</v>
      </c>
      <c r="V26" s="28">
        <f>SUM(V20:V25)</f>
        <v>24282.35353</v>
      </c>
      <c r="W26" s="28">
        <f>SUM(W20:W25)</f>
        <v>25348.686802223867</v>
      </c>
      <c r="X26" s="28">
        <f t="shared" si="6"/>
        <v>-1066.3332722238665</v>
      </c>
      <c r="Y26" s="29">
        <f>IFERROR(IF(W26&lt;0,-(V26-W26)/W26,(V26-W26)/W26+1),"")</f>
        <v>0.95793339195266258</v>
      </c>
      <c r="Z26" s="28">
        <f>SUM(Z20:Z25)</f>
        <v>14608.41778</v>
      </c>
      <c r="AA26" s="28">
        <f>SUM(AA20:AA25)</f>
        <v>15538.718044530022</v>
      </c>
      <c r="AB26" s="28">
        <f t="shared" si="7"/>
        <v>-930.3002645300221</v>
      </c>
      <c r="AC26" s="29">
        <f>IFERROR(IF(AA26&lt;0,-(Z26-AA26)/AA26,(Z26-AA26)/AA26+1),"")</f>
        <v>0.94013017921658548</v>
      </c>
      <c r="AD26" s="28">
        <f>SUM(AD20:AD25)</f>
        <v>1078.7635100000002</v>
      </c>
      <c r="AE26" s="28">
        <f>SUM(AE20:AE25)</f>
        <v>2996.6104938396338</v>
      </c>
      <c r="AF26" s="28">
        <f t="shared" si="8"/>
        <v>-1917.8469838396336</v>
      </c>
      <c r="AG26" s="29">
        <f>IFERROR(IF(AE26&lt;0,-(AD26-AE26)/AE26,(AD26-AE26)/AE26+1),"")</f>
        <v>0.35999457127234202</v>
      </c>
      <c r="AH26" s="28">
        <f>SUM(AH20:AH25)</f>
        <v>203.446</v>
      </c>
      <c r="AI26" s="28">
        <f>SUM(AI20:AI25)</f>
        <v>197.47761000000003</v>
      </c>
      <c r="AJ26" s="28">
        <f t="shared" si="9"/>
        <v>5.968389999999971</v>
      </c>
      <c r="AK26" s="29">
        <f>IFERROR(IF(AI26&lt;0,-(AH26-AI26)/AI26,(AH26-AI26)/AI26+1),"")</f>
        <v>1.030223122509939</v>
      </c>
      <c r="AL26" s="28">
        <f>SUM(AL20:AL25)</f>
        <v>1055.6729800000001</v>
      </c>
      <c r="AM26" s="28">
        <f>SUM(AM20:AM25)</f>
        <v>1580.2910985308504</v>
      </c>
      <c r="AN26" s="28">
        <f t="shared" si="19"/>
        <v>-524.61811853085032</v>
      </c>
      <c r="AO26" s="29">
        <f>IFERROR(IF(AM26&lt;0,-(AL26-AM26)/AM26,(AL26-AM26)/AM26+1),"")</f>
        <v>0.66802437916750135</v>
      </c>
      <c r="AP26" s="28">
        <f>SUM(AP20:AP25)</f>
        <v>41228.6538</v>
      </c>
      <c r="AQ26" s="28">
        <f>SUM(AQ20:AQ25)</f>
        <v>45661.78404912437</v>
      </c>
      <c r="AR26" s="28">
        <f t="shared" si="11"/>
        <v>-4433.1302491243696</v>
      </c>
      <c r="AS26" s="29">
        <f>IFERROR(IF(AQ26&lt;0,-(AP26-AQ26)/AQ26,(AP26-AQ26)/AQ26+1),"")</f>
        <v>0.90291377480224888</v>
      </c>
      <c r="AT26" s="28">
        <f>SUM(AT20:AT25)</f>
        <v>-1554.7760000000001</v>
      </c>
      <c r="AU26" s="28">
        <f>SUM(AU20:AU25)</f>
        <v>-5</v>
      </c>
      <c r="AV26" s="28">
        <f t="shared" si="12"/>
        <v>-1549.7760000000001</v>
      </c>
      <c r="AW26" s="29">
        <f t="shared" si="51"/>
        <v>310.95519999999999</v>
      </c>
      <c r="AX26" s="28">
        <f>SUM(AX20:AX25)</f>
        <v>-1576.3522400000002</v>
      </c>
      <c r="AY26" s="28">
        <f>SUM(AY20:AY25)</f>
        <v>0</v>
      </c>
      <c r="AZ26" s="28">
        <f>AX26-AY26</f>
        <v>-1576.3522400000002</v>
      </c>
      <c r="BA26" s="29">
        <f t="shared" si="52"/>
        <v>0</v>
      </c>
      <c r="BB26" s="28">
        <f>SUM(BB20:BB25)</f>
        <v>12405.010359999973</v>
      </c>
      <c r="BC26" s="28">
        <f>SUM(BC20:BC25)</f>
        <v>17230.902683435299</v>
      </c>
      <c r="BD26" s="28">
        <f t="shared" si="15"/>
        <v>-4825.892323435326</v>
      </c>
      <c r="BE26" s="29">
        <f>IFERROR(IF(BC26&lt;0,-(BB26-BC26)/BC26,(BB26-BC26)/BC26+1),"")</f>
        <v>0.71992806110647733</v>
      </c>
      <c r="BF26" s="29">
        <f t="shared" ref="BF26:BG32" si="94">IFERROR(BB26/H26,"")</f>
        <v>6.2878921866621112E-2</v>
      </c>
      <c r="BG26" s="29">
        <f t="shared" si="94"/>
        <v>6.0312889547825162E-2</v>
      </c>
      <c r="BH26" s="28">
        <f>SUM(BH20:BH25)</f>
        <v>0</v>
      </c>
      <c r="BI26" s="28">
        <f>SUM(BI20:BI25)</f>
        <v>0</v>
      </c>
      <c r="BJ26" s="28">
        <f t="shared" si="54"/>
        <v>0</v>
      </c>
      <c r="BK26" s="29">
        <f t="shared" ref="BK26:BK30" si="95">IFERROR(BH26/BI26,0)</f>
        <v>0</v>
      </c>
      <c r="BL26" s="28">
        <f>SUM(BL20:BL25)</f>
        <v>0</v>
      </c>
      <c r="BM26" s="28">
        <f>SUM(BM20:BM25)</f>
        <v>0</v>
      </c>
      <c r="BN26" s="28">
        <f t="shared" si="55"/>
        <v>0</v>
      </c>
      <c r="BO26" s="29">
        <f t="shared" si="56"/>
        <v>0</v>
      </c>
      <c r="BP26" s="28">
        <f>SUM(BP20:BP25)</f>
        <v>12405.010359999973</v>
      </c>
      <c r="BQ26" s="28">
        <f>SUM(BQ20:BQ25)</f>
        <v>17230.902683435299</v>
      </c>
      <c r="BR26" s="28">
        <f t="shared" ref="BR26:BR39" si="96">BP26-BQ26</f>
        <v>-4825.892323435326</v>
      </c>
      <c r="BS26" s="29">
        <f>IFERROR(IF(BQ26&lt;0,-(BP26-BQ26)/BQ26,(BP26-BQ26)/BQ26+1),"")</f>
        <v>0.71992806110647733</v>
      </c>
      <c r="BT26" s="28">
        <f>SUM(BT20:BT25)</f>
        <v>12608.456359999973</v>
      </c>
      <c r="BU26" s="28">
        <f>SUM(BU20:BU25)</f>
        <v>17428.380293435293</v>
      </c>
      <c r="BV26" s="28">
        <f t="shared" ref="BV26:BV39" si="97">BT26-BU26</f>
        <v>-4819.9239334353206</v>
      </c>
      <c r="BW26" s="29">
        <f>IFERROR(IF(BU26&lt;0,-(BT26-BU26)/BU26,(BT26-BU26)/BU26+1),"")</f>
        <v>0.72344395449926979</v>
      </c>
      <c r="BX26" s="28">
        <f>SUM(BX20:BX25)</f>
        <v>13664.129339999978</v>
      </c>
      <c r="BY26" s="28">
        <f>SUM(BY20:BY25)</f>
        <v>19008.671391966149</v>
      </c>
      <c r="BZ26" s="28">
        <f t="shared" ref="BZ26:BZ39" si="98">BX26-BY26</f>
        <v>-5344.5420519661711</v>
      </c>
      <c r="CA26" s="29">
        <f>IFERROR(IF(BY26&lt;0,-(BX26-BY26)/BY26,(BX26-BY26)/BY26+1),"")</f>
        <v>0.7188366329366398</v>
      </c>
    </row>
    <row r="27" spans="1:79" s="2" customFormat="1" ht="15" customHeight="1" thickTop="1" x14ac:dyDescent="0.3">
      <c r="A27" s="124" t="s">
        <v>60</v>
      </c>
      <c r="B27" s="18" t="s">
        <v>35</v>
      </c>
      <c r="C27" s="18" t="s">
        <v>156</v>
      </c>
      <c r="D27" s="19" t="e">
        <f t="shared" ref="D27:E31" si="99">H27/$F$3</f>
        <v>#REF!</v>
      </c>
      <c r="E27" s="20" t="e">
        <f t="shared" si="99"/>
        <v>#REF!</v>
      </c>
      <c r="F27" s="26" t="e">
        <f>D27-E27</f>
        <v>#REF!</v>
      </c>
      <c r="G27" s="22" t="e">
        <f>IFERROR(IF(E27&lt;0,-(D27-E27)/E27,(D27-E27)/E27),"")+1</f>
        <v>#VALUE!</v>
      </c>
      <c r="H27" s="19">
        <f>'[91]Income GSL'!$D$13</f>
        <v>93964.74457000001</v>
      </c>
      <c r="I27" s="20">
        <f>'[91]Income GSL'!$E$13</f>
        <v>104648.73611</v>
      </c>
      <c r="J27" s="26">
        <f>H27-I27</f>
        <v>-10683.991539999988</v>
      </c>
      <c r="K27" s="22">
        <f>IFERROR(IF(I27&lt;0,-(H27-I27)/I27,(H27-I27)/I27),"")+1</f>
        <v>0.89790615790362083</v>
      </c>
      <c r="L27" s="19">
        <f>'[91]Income GSL'!$D$13</f>
        <v>93964.74457000001</v>
      </c>
      <c r="M27" s="20">
        <f>'[91]Income GSL'!$E$13</f>
        <v>104648.73611</v>
      </c>
      <c r="N27" s="26">
        <f>L27-M27</f>
        <v>-10683.991539999988</v>
      </c>
      <c r="O27" s="22">
        <f>IFERROR(IF(M27&lt;0,-(L27-M27)/M27,(L27-M27)/M27),"")+1</f>
        <v>0.89790615790362083</v>
      </c>
      <c r="P27" s="23">
        <f t="shared" si="93"/>
        <v>1</v>
      </c>
      <c r="Q27" s="24">
        <f t="shared" si="93"/>
        <v>1</v>
      </c>
      <c r="R27" s="19">
        <f>'[91]Income GSL'!$D$30</f>
        <v>562.35165000000006</v>
      </c>
      <c r="S27" s="20">
        <f>'[91]Income GSL'!$E$30</f>
        <v>287.36599999999999</v>
      </c>
      <c r="T27" s="26">
        <f>R27-S27</f>
        <v>274.98565000000008</v>
      </c>
      <c r="U27" s="22">
        <f>IFERROR(IF(S27&lt;0,-(R27-S27)/S27,(R27-S27)/S27),"")+1</f>
        <v>1.9569178330073846</v>
      </c>
      <c r="V27" s="19">
        <f>'[91]Income GSL'!$D$15</f>
        <v>22046.308080000003</v>
      </c>
      <c r="W27" s="20">
        <f>'[91]Income GSL'!$E$15</f>
        <v>24512.761009999998</v>
      </c>
      <c r="X27" s="26">
        <f t="shared" si="6"/>
        <v>-2466.4529299999958</v>
      </c>
      <c r="Y27" s="22">
        <f>IFERROR(IF(W27&lt;0,-(V27-W27)/W27,(V27-W27)/W27),"")+1</f>
        <v>0.89938086007554174</v>
      </c>
      <c r="Z27" s="19">
        <f>('[91]Income GSL'!$D$16+'[91]Income GSL'!$D$17)</f>
        <v>37302.830930000004</v>
      </c>
      <c r="AA27" s="20">
        <f>('[91]Income GSL'!$E$16+'[91]Income GSL'!$E$17)</f>
        <v>39438.603020000002</v>
      </c>
      <c r="AB27" s="26">
        <f t="shared" si="7"/>
        <v>-2135.7720899999986</v>
      </c>
      <c r="AC27" s="22">
        <f>IFERROR(IF(AA27&lt;0,-(Z27-AA27)/AA27,(Z27-AA27)/AA27),"")+1</f>
        <v>0.94584564547286543</v>
      </c>
      <c r="AD27" s="19">
        <f>'[91]Income GSL'!$D$18</f>
        <v>2618.5589699999996</v>
      </c>
      <c r="AE27" s="20">
        <f>'[91]Income GSL'!$E$18</f>
        <v>1964.8135799999998</v>
      </c>
      <c r="AF27" s="26">
        <f t="shared" si="8"/>
        <v>653.74538999999982</v>
      </c>
      <c r="AG27" s="22">
        <f>IFERROR(IF(AE27&lt;0,-(AD27-AE27)/AE27,(AD27-AE27)/AE27),"")+1</f>
        <v>1.3327264207935696</v>
      </c>
      <c r="AH27" s="19">
        <f>'[91]Income GSL'!$D$32</f>
        <v>362.38499999999999</v>
      </c>
      <c r="AI27" s="20">
        <f>'[91]Income GSL'!$E$32</f>
        <v>362.38600000000002</v>
      </c>
      <c r="AJ27" s="26">
        <f t="shared" si="9"/>
        <v>-1.0000000000331966E-3</v>
      </c>
      <c r="AK27" s="22"/>
      <c r="AL27" s="19">
        <f>'[91]Income GSL'!$D$19</f>
        <v>2589.2840499999998</v>
      </c>
      <c r="AM27" s="20">
        <f>'[91]Income GSL'!$E$19</f>
        <v>2436.7587899999999</v>
      </c>
      <c r="AN27" s="26">
        <f t="shared" si="19"/>
        <v>152.52525999999989</v>
      </c>
      <c r="AO27" s="22">
        <f>IFERROR(IF(AM27&lt;0,-(AL27-AM27)/AM27,(AL27-AM27)/AM27),"")+1</f>
        <v>1.0625934994575315</v>
      </c>
      <c r="AP27" s="19">
        <f>V27+Z27+AD27+AH27+AL27</f>
        <v>64919.367030000009</v>
      </c>
      <c r="AQ27" s="20">
        <f>W27+AA27+AE27+AI27+AM27</f>
        <v>68715.322400000005</v>
      </c>
      <c r="AR27" s="26">
        <f t="shared" si="11"/>
        <v>-3795.955369999996</v>
      </c>
      <c r="AS27" s="22">
        <f>IFERROR(IF(AQ27&lt;0,-(AP27-AQ27)/AQ27,(AP27-AQ27)/AQ27),"")+1</f>
        <v>0.94475823968483641</v>
      </c>
      <c r="AT27" s="19">
        <v>0</v>
      </c>
      <c r="AU27" s="20">
        <v>0</v>
      </c>
      <c r="AV27" s="26">
        <f t="shared" si="12"/>
        <v>0</v>
      </c>
      <c r="AW27" s="22">
        <f t="shared" si="51"/>
        <v>0</v>
      </c>
      <c r="AX27" s="19">
        <f>'[91]Income GSL'!$D$24</f>
        <v>1885.3995500000001</v>
      </c>
      <c r="AY27" s="20">
        <f>'[91]Income GSL'!$E$24</f>
        <v>0</v>
      </c>
      <c r="AZ27" s="26">
        <f t="shared" si="13"/>
        <v>1885.3995500000001</v>
      </c>
      <c r="BA27" s="22">
        <f t="shared" si="52"/>
        <v>0</v>
      </c>
      <c r="BB27" s="19">
        <f>L27+R27-AP27+AT27+AX27</f>
        <v>31493.12874</v>
      </c>
      <c r="BC27" s="20">
        <f>M27+S27-AQ27+AU27+AY27</f>
        <v>36220.779709999988</v>
      </c>
      <c r="BD27" s="26">
        <f t="shared" si="15"/>
        <v>-4727.6509699999879</v>
      </c>
      <c r="BE27" s="22">
        <f>IFERROR(IF(BC27&lt;0,-(BB27-BC27)/BC27,(BB27-BC27)/BC27),"")+1</f>
        <v>0.86947683048648572</v>
      </c>
      <c r="BF27" s="23">
        <f>IFERROR(BB27/H27,"")</f>
        <v>0.33515898844953351</v>
      </c>
      <c r="BG27" s="24">
        <f>IFERROR(BC27/I27,"")</f>
        <v>0.34611769865932296</v>
      </c>
      <c r="BH27" s="19">
        <f>'[91]Income GSL'!$D$36</f>
        <v>13334.608289999998</v>
      </c>
      <c r="BI27" s="20">
        <f>'[91]Income GSL'!$E$36</f>
        <v>14423.037</v>
      </c>
      <c r="BJ27" s="26">
        <f t="shared" si="54"/>
        <v>-1088.428710000002</v>
      </c>
      <c r="BK27" s="22">
        <f t="shared" si="95"/>
        <v>0.92453540055398864</v>
      </c>
      <c r="BL27" s="19">
        <v>0</v>
      </c>
      <c r="BM27" s="20"/>
      <c r="BN27" s="26">
        <f>R27-S27</f>
        <v>274.98565000000008</v>
      </c>
      <c r="BO27" s="22">
        <f>IFERROR(R27/S27,0)</f>
        <v>1.9569178330073846</v>
      </c>
      <c r="BP27" s="19">
        <f t="shared" ref="BP27:BP31" si="100">BB27-BH27+BL27</f>
        <v>18158.520450000004</v>
      </c>
      <c r="BQ27" s="20">
        <f t="shared" ref="BQ27:BQ31" si="101">BC27-BI27+BM27</f>
        <v>21797.742709999988</v>
      </c>
      <c r="BR27" s="26">
        <f t="shared" si="96"/>
        <v>-3639.2222599999841</v>
      </c>
      <c r="BS27" s="22">
        <f>IFERROR(IF(BQ27&lt;0,-(BP27-BQ27)/BQ27,(BP27-BQ27)/BQ27),"")+1</f>
        <v>0.83304591175257592</v>
      </c>
      <c r="BT27" s="19">
        <f>BB27+AH27</f>
        <v>31855.513739999999</v>
      </c>
      <c r="BU27" s="20">
        <f>BC27+AI27</f>
        <v>36583.165709999987</v>
      </c>
      <c r="BV27" s="26">
        <f t="shared" si="97"/>
        <v>-4727.6519699999881</v>
      </c>
      <c r="BW27" s="22">
        <f>IFERROR(IF(BU27&lt;0,-(BT27-BU27)/BU27,(BT27-BU27)/BU27),"")+1</f>
        <v>0.87076974126633089</v>
      </c>
      <c r="BX27" s="19">
        <f>BT27+AL27</f>
        <v>34444.797789999997</v>
      </c>
      <c r="BY27" s="20">
        <f>BU27+AM27</f>
        <v>39019.924499999986</v>
      </c>
      <c r="BZ27" s="26">
        <f t="shared" si="98"/>
        <v>-4575.1267099999895</v>
      </c>
      <c r="CA27" s="22">
        <f>IFERROR(IF(BY27&lt;0,-(BX27-BY27)/BY27,(BX27-BY27)/BY27),"")+1</f>
        <v>0.88274896047018259</v>
      </c>
    </row>
    <row r="28" spans="1:79" s="2" customFormat="1" ht="15" customHeight="1" x14ac:dyDescent="0.3">
      <c r="A28" s="124"/>
      <c r="B28" s="18" t="s">
        <v>35</v>
      </c>
      <c r="C28" s="18" t="s">
        <v>152</v>
      </c>
      <c r="D28" s="19" t="e">
        <f t="shared" si="99"/>
        <v>#REF!</v>
      </c>
      <c r="E28" s="20" t="e">
        <f t="shared" si="99"/>
        <v>#REF!</v>
      </c>
      <c r="F28" s="26" t="e">
        <f t="shared" ref="F28:F48" si="102">D28-E28</f>
        <v>#REF!</v>
      </c>
      <c r="G28" s="22" t="e">
        <f>IFERROR(IF(E28&lt;0,-(D28-E28)/E28,(D28-E28)/E28),"")+1</f>
        <v>#VALUE!</v>
      </c>
      <c r="H28" s="19">
        <f>'[92]Company Overview'!$C$5</f>
        <v>32197.43882000001</v>
      </c>
      <c r="I28" s="20">
        <f>'[92]Company Overview'!$D$5</f>
        <v>42804.701010000004</v>
      </c>
      <c r="J28" s="26">
        <f t="shared" ref="J28:J47" si="103">H28-I28</f>
        <v>-10607.262189999994</v>
      </c>
      <c r="K28" s="22">
        <f>IFERROR(IF(I28&lt;0,-(H28-I28)/I28,(H28-I28)/I28+1),"")</f>
        <v>0.75219398945172089</v>
      </c>
      <c r="L28" s="19">
        <f>'[92]Company Overview'!$C$7</f>
        <v>32197.43882000001</v>
      </c>
      <c r="M28" s="20">
        <f>'[92]Company Overview'!$D$7</f>
        <v>42804.701010000004</v>
      </c>
      <c r="N28" s="26">
        <f t="shared" ref="N28:N48" si="104">L28-M28</f>
        <v>-10607.262189999994</v>
      </c>
      <c r="O28" s="22">
        <f>IFERROR(IF(M28&lt;0,-(L28-M28)/M28,(L28-M28)/M28),"")+1</f>
        <v>0.75219398945172089</v>
      </c>
      <c r="P28" s="23">
        <f>IFERROR(L28/H28,"")</f>
        <v>1</v>
      </c>
      <c r="Q28" s="24">
        <f t="shared" si="93"/>
        <v>1</v>
      </c>
      <c r="R28" s="19">
        <f>'[92]Company Overview'!$C$19</f>
        <v>474.91559999999998</v>
      </c>
      <c r="S28" s="20">
        <f>'[92]Company Overview'!$D$19</f>
        <v>120</v>
      </c>
      <c r="T28" s="26">
        <f t="shared" ref="T28:T48" si="105">R28-S28</f>
        <v>354.91559999999998</v>
      </c>
      <c r="U28" s="22">
        <f>IFERROR(IF(S28&lt;0,-(R28-S28)/S28,(R28-S28)/S28),"")+1</f>
        <v>3.95763</v>
      </c>
      <c r="V28" s="19">
        <f>-'[92]Company Overview'!$C$10</f>
        <v>17247.30863</v>
      </c>
      <c r="W28" s="20">
        <f>-'[92]Company Overview'!$D$10</f>
        <v>19743.975340000001</v>
      </c>
      <c r="X28" s="26">
        <f t="shared" si="6"/>
        <v>-2496.6667100000013</v>
      </c>
      <c r="Y28" s="22">
        <f>IFERROR(IF(W28&lt;0,-(V28-W28)/W28,(V28-W28)/W28),"")+1</f>
        <v>0.87354792198600872</v>
      </c>
      <c r="Z28" s="19">
        <f>-'[92]Company Overview'!$C$11-'[92]Company Overview'!$C$12</f>
        <v>19670.300350000001</v>
      </c>
      <c r="AA28" s="20">
        <f>-'[92]Company Overview'!$D$11-'[92]Company Overview'!$D$12</f>
        <v>25299.223759999997</v>
      </c>
      <c r="AB28" s="26">
        <f t="shared" si="7"/>
        <v>-5628.9234099999958</v>
      </c>
      <c r="AC28" s="22">
        <f>IFERROR(IF(AA28&lt;0,-(Z28-AA28)/AA28,(Z28-AA28)/AA28),"")+1</f>
        <v>0.77750608226566409</v>
      </c>
      <c r="AD28" s="19">
        <f>-'[92]Company Overview'!$C$13</f>
        <v>1066.48244</v>
      </c>
      <c r="AE28" s="20">
        <f>-'[92]Company Overview'!$D$13</f>
        <v>1160.3813500000001</v>
      </c>
      <c r="AF28" s="26">
        <f t="shared" si="8"/>
        <v>-93.898910000000114</v>
      </c>
      <c r="AG28" s="22">
        <f>IFERROR(IF(AE28&lt;0,-(AD28-AE28)/AE28,(AD28-AE28)/AE28),"")+1</f>
        <v>0.91907926648424665</v>
      </c>
      <c r="AH28" s="19">
        <v>0</v>
      </c>
      <c r="AI28" s="20">
        <v>0</v>
      </c>
      <c r="AJ28" s="26">
        <f>AH28-AI28</f>
        <v>0</v>
      </c>
      <c r="AK28" s="22"/>
      <c r="AL28" s="19">
        <f>-'[92]Company Overview'!$C$17</f>
        <v>2604.6004400000002</v>
      </c>
      <c r="AM28" s="20">
        <f>-'[92]Company Overview'!$D$17</f>
        <v>3345.7768299999998</v>
      </c>
      <c r="AN28" s="26">
        <f t="shared" si="19"/>
        <v>-741.17638999999963</v>
      </c>
      <c r="AO28" s="22">
        <f>IFERROR(IF(AM28&lt;0,-(AL28-AM28)/AM28,(AL28-AM28)/AM28),"")+1</f>
        <v>0.77847405022528071</v>
      </c>
      <c r="AP28" s="19">
        <f t="shared" ref="AP28:AQ31" si="106">V28+Z28+AD28+AH28+AL28</f>
        <v>40588.691860000006</v>
      </c>
      <c r="AQ28" s="20">
        <f t="shared" si="106"/>
        <v>49549.357280000004</v>
      </c>
      <c r="AR28" s="26">
        <f t="shared" si="11"/>
        <v>-8960.6654199999975</v>
      </c>
      <c r="AS28" s="22">
        <f>IFERROR(IF(AQ28&lt;0,-(AP28-AQ28)/AQ28,(AP28-AQ28)/AQ28),"")+1</f>
        <v>0.81915677797062236</v>
      </c>
      <c r="AT28" s="19">
        <v>0</v>
      </c>
      <c r="AU28" s="20">
        <v>0</v>
      </c>
      <c r="AV28" s="26">
        <f t="shared" si="12"/>
        <v>0</v>
      </c>
      <c r="AW28" s="22">
        <f t="shared" si="51"/>
        <v>0</v>
      </c>
      <c r="AX28" s="19"/>
      <c r="AY28" s="20"/>
      <c r="AZ28" s="26">
        <f t="shared" si="13"/>
        <v>0</v>
      </c>
      <c r="BA28" s="22">
        <f t="shared" si="52"/>
        <v>0</v>
      </c>
      <c r="BB28" s="19">
        <f t="shared" ref="BB28:BC31" si="107">L28+R28-AP28+AT28+AX28</f>
        <v>-7916.3374399999957</v>
      </c>
      <c r="BC28" s="20">
        <f t="shared" si="107"/>
        <v>-6624.6562699999995</v>
      </c>
      <c r="BD28" s="26">
        <f t="shared" si="15"/>
        <v>-1291.6811699999962</v>
      </c>
      <c r="BE28" s="22">
        <f>IFERROR(IF(BC28&lt;0,-(BB28-BC28)/BC28,(BB28-BC28)/BC28),"")+1</f>
        <v>0.80501914101575023</v>
      </c>
      <c r="BF28" s="23">
        <f t="shared" si="94"/>
        <v>-0.24586854514287088</v>
      </c>
      <c r="BG28" s="24">
        <f t="shared" si="94"/>
        <v>-0.15476468971135557</v>
      </c>
      <c r="BH28" s="19">
        <f>-'[92]Company Overview'!$C$21</f>
        <v>5600.6513500000001</v>
      </c>
      <c r="BI28" s="20">
        <f>-'[92]Company Overview'!$D$21</f>
        <v>5550.8842599999998</v>
      </c>
      <c r="BJ28" s="26">
        <f t="shared" si="54"/>
        <v>49.76709000000028</v>
      </c>
      <c r="BK28" s="22">
        <f t="shared" si="95"/>
        <v>1.0089656147865711</v>
      </c>
      <c r="BL28" s="19">
        <v>0</v>
      </c>
      <c r="BM28" s="20">
        <v>0</v>
      </c>
      <c r="BN28" s="26">
        <f t="shared" ref="BN28:BN37" si="108">BL28-BM28</f>
        <v>0</v>
      </c>
      <c r="BO28" s="22">
        <f>IFERROR(BL28/BM28,0)</f>
        <v>0</v>
      </c>
      <c r="BP28" s="19">
        <f t="shared" si="100"/>
        <v>-13516.988789999996</v>
      </c>
      <c r="BQ28" s="20">
        <f t="shared" si="101"/>
        <v>-12175.540529999998</v>
      </c>
      <c r="BR28" s="26">
        <f t="shared" si="96"/>
        <v>-1341.4482599999974</v>
      </c>
      <c r="BS28" s="22"/>
      <c r="BT28" s="19">
        <f t="shared" ref="BT28:BU31" si="109">BB28+AH28</f>
        <v>-7916.3374399999957</v>
      </c>
      <c r="BU28" s="20">
        <f t="shared" si="109"/>
        <v>-6624.6562699999995</v>
      </c>
      <c r="BV28" s="26">
        <f t="shared" si="97"/>
        <v>-1291.6811699999962</v>
      </c>
      <c r="BW28" s="22">
        <f>IFERROR(IF(BU28&lt;0,-(BT28-BU28)/BU28,(BT28-BU28)/BU28),"")+1</f>
        <v>0.80501914101575023</v>
      </c>
      <c r="BX28" s="19">
        <f t="shared" ref="BX28:BY31" si="110">BT28+AL28</f>
        <v>-5311.7369999999955</v>
      </c>
      <c r="BY28" s="20">
        <f t="shared" si="110"/>
        <v>-3278.8794399999997</v>
      </c>
      <c r="BZ28" s="26">
        <f t="shared" si="98"/>
        <v>-2032.8575599999958</v>
      </c>
      <c r="CA28" s="22"/>
    </row>
    <row r="29" spans="1:79" s="2" customFormat="1" ht="15" customHeight="1" x14ac:dyDescent="0.3">
      <c r="A29" s="124"/>
      <c r="B29" s="18" t="s">
        <v>35</v>
      </c>
      <c r="C29" s="18" t="s">
        <v>63</v>
      </c>
      <c r="D29" s="19" t="e">
        <f t="shared" si="99"/>
        <v>#REF!</v>
      </c>
      <c r="E29" s="20" t="e">
        <f t="shared" si="99"/>
        <v>#REF!</v>
      </c>
      <c r="F29" s="21" t="e">
        <f t="shared" si="102"/>
        <v>#REF!</v>
      </c>
      <c r="G29" s="22" t="e">
        <f>IFERROR(IF(E29&lt;0,-(D29-E29)/E29,(D29-E29)/E29),"")+1</f>
        <v>#VALUE!</v>
      </c>
      <c r="H29" s="19">
        <f>'[93]Summary -TUG'!$D$13</f>
        <v>70919.313099999999</v>
      </c>
      <c r="I29" s="20">
        <f>'[93]Summary -TUG'!$E$13</f>
        <v>78144</v>
      </c>
      <c r="J29" s="21">
        <f t="shared" si="103"/>
        <v>-7224.6869000000006</v>
      </c>
      <c r="K29" s="22">
        <f>IFERROR(IF(I29&lt;0,-(H29-I29)/I29,(H29-I29)/I29),"")+1</f>
        <v>0.90754649237305485</v>
      </c>
      <c r="L29" s="19">
        <f>'[93]Summary -TUG'!$D$13</f>
        <v>70919.313099999999</v>
      </c>
      <c r="M29" s="20">
        <f>'[93]Summary -TUG'!$E$13</f>
        <v>78144</v>
      </c>
      <c r="N29" s="21">
        <f t="shared" si="104"/>
        <v>-7224.6869000000006</v>
      </c>
      <c r="O29" s="22">
        <f>IFERROR(IF(M29&lt;0,-(L29-M29)/M29,(L29-M29)/M29),"")+1</f>
        <v>0.90754649237305485</v>
      </c>
      <c r="P29" s="23">
        <f>IFERROR(L29/H29,"")</f>
        <v>1</v>
      </c>
      <c r="Q29" s="24">
        <f>IFERROR(M29/I29,"")</f>
        <v>1</v>
      </c>
      <c r="R29" s="19">
        <f>'[93]Summary -TUG'!$D$30</f>
        <v>17.803060000000002</v>
      </c>
      <c r="S29" s="20">
        <f>'[93]Summary -TUG'!$E$30</f>
        <v>0</v>
      </c>
      <c r="T29" s="21">
        <f t="shared" si="105"/>
        <v>17.803060000000002</v>
      </c>
      <c r="U29" s="22" t="str">
        <f>IFERROR(IF(S29&lt;0,-(R29-S29)/S29,(R29-S29)/S29+1),"")</f>
        <v/>
      </c>
      <c r="V29" s="19">
        <f>'[93]Summary -TUG'!$D$15</f>
        <v>21551.308679999998</v>
      </c>
      <c r="W29" s="20">
        <f>'[93]Summary -TUG'!$E$15</f>
        <v>27114.321939999998</v>
      </c>
      <c r="X29" s="21">
        <f t="shared" si="6"/>
        <v>-5563.0132599999997</v>
      </c>
      <c r="Y29" s="22">
        <f>IFERROR(IF(W29&lt;0,-(V29-W29)/W29,(V29-W29)/W29),"")+1</f>
        <v>0.79483118654745899</v>
      </c>
      <c r="Z29" s="19">
        <f>'[93]Summary -TUG'!$D$16+'[93]Summary -TUG'!$D$17</f>
        <v>23568.635020000002</v>
      </c>
      <c r="AA29" s="20">
        <f>'[93]Summary -TUG'!$E$16+'[93]Summary -TUG'!$E$17</f>
        <v>22705.316619999994</v>
      </c>
      <c r="AB29" s="21">
        <f t="shared" si="7"/>
        <v>863.31840000000739</v>
      </c>
      <c r="AC29" s="22">
        <f>IFERROR(IF(AA29&lt;0,-(Z29-AA29)/AA29,(Z29-AA29)/AA29),"")+1</f>
        <v>1.0380227421818708</v>
      </c>
      <c r="AD29" s="19">
        <f>'[93]Summary -TUG'!$D$18</f>
        <v>126.31039999999999</v>
      </c>
      <c r="AE29" s="20">
        <f>'[93]Summary -TUG'!$E$18</f>
        <v>170</v>
      </c>
      <c r="AF29" s="21">
        <f t="shared" si="8"/>
        <v>-43.689600000000013</v>
      </c>
      <c r="AG29" s="22">
        <f>IFERROR(IF(AE29&lt;0,-(AD29-AE29)/AE29,(AD29-AE29)/AE29),"")+1</f>
        <v>0.74300235294117645</v>
      </c>
      <c r="AH29" s="19">
        <f>'[93]Summary -TUG'!$D$32</f>
        <v>114.34907000000001</v>
      </c>
      <c r="AI29" s="20">
        <f>'[93]Summary -TUG'!$E$32</f>
        <v>277.16394000000003</v>
      </c>
      <c r="AJ29" s="21">
        <f t="shared" si="9"/>
        <v>-162.81487000000001</v>
      </c>
      <c r="AK29" s="22">
        <f>IFERROR(IF(AI29&lt;0,-(AH29-AI29)/AI29,(AH29-AI29)/AI29),"")+1</f>
        <v>0.41256835214566512</v>
      </c>
      <c r="AL29" s="19">
        <f>'[93]Summary -TUG'!$D$19</f>
        <v>4884.7027099999996</v>
      </c>
      <c r="AM29" s="20">
        <f>'[93]Summary -TUG'!$E$19</f>
        <v>4254.8857199999993</v>
      </c>
      <c r="AN29" s="21">
        <f t="shared" si="19"/>
        <v>629.81699000000026</v>
      </c>
      <c r="AO29" s="22">
        <f>IFERROR(IF(AM29&lt;0,-(AL29-AM29)/AM29,(AL29-AM29)/AM29),"")+1</f>
        <v>1.1480220695563124</v>
      </c>
      <c r="AP29" s="19">
        <f>V29+Z29+AD29+AH29+AL29</f>
        <v>50245.30588</v>
      </c>
      <c r="AQ29" s="20">
        <f>W29+AA29+AE29+AI29+AM29</f>
        <v>54521.688219999989</v>
      </c>
      <c r="AR29" s="21">
        <f t="shared" si="11"/>
        <v>-4276.3823399999892</v>
      </c>
      <c r="AS29" s="22">
        <f>IFERROR(IF(AQ29&lt;0,-(AP29-AQ29)/AQ29,(AP29-AQ29)/AQ29),"")+1</f>
        <v>0.92156548192813847</v>
      </c>
      <c r="AT29" s="19">
        <v>0</v>
      </c>
      <c r="AU29" s="20">
        <v>0</v>
      </c>
      <c r="AV29" s="21">
        <f t="shared" si="12"/>
        <v>0</v>
      </c>
      <c r="AW29" s="22">
        <f t="shared" si="51"/>
        <v>0</v>
      </c>
      <c r="AX29" s="19">
        <f>'[93]Summary -TUG'!$D$24</f>
        <v>459.36165</v>
      </c>
      <c r="AY29" s="20">
        <f>'[93]Summary -TUG'!$E$24</f>
        <v>0</v>
      </c>
      <c r="AZ29" s="21">
        <f t="shared" si="13"/>
        <v>459.36165</v>
      </c>
      <c r="BA29" s="22">
        <f t="shared" si="52"/>
        <v>0</v>
      </c>
      <c r="BB29" s="19">
        <f>L29+R29-AP29+AT29+AX29</f>
        <v>21151.171930000004</v>
      </c>
      <c r="BC29" s="20">
        <f>M29+S29-AQ29+AU29+AY29</f>
        <v>23622.311780000011</v>
      </c>
      <c r="BD29" s="21">
        <f t="shared" si="15"/>
        <v>-2471.1398500000068</v>
      </c>
      <c r="BE29" s="22">
        <f>IFERROR(IF(BC29&lt;0,-(BB29-BC29)/BC29,(BB29-BC29)/BC29),"")+1</f>
        <v>0.89538958451593154</v>
      </c>
      <c r="BF29" s="23">
        <f>IFERROR(BB29/H29,"")</f>
        <v>0.29824276357803592</v>
      </c>
      <c r="BG29" s="24">
        <f>IFERROR(BC29/I29,"")</f>
        <v>0.302292073351761</v>
      </c>
      <c r="BH29" s="19">
        <f>'[93]Summary -TUG'!$D$36</f>
        <v>659.75901999999996</v>
      </c>
      <c r="BI29" s="20">
        <f>'[93]Summary -TUG'!$E$36</f>
        <v>660.96567999999991</v>
      </c>
      <c r="BJ29" s="21">
        <f t="shared" si="54"/>
        <v>-1.2066599999999426</v>
      </c>
      <c r="BK29" s="22">
        <f t="shared" si="95"/>
        <v>0.99817439840446798</v>
      </c>
      <c r="BL29" s="19">
        <v>0</v>
      </c>
      <c r="BM29" s="20">
        <v>0</v>
      </c>
      <c r="BN29" s="21">
        <f t="shared" si="108"/>
        <v>0</v>
      </c>
      <c r="BO29" s="22">
        <f>IFERROR(BL29/BM29,0)</f>
        <v>0</v>
      </c>
      <c r="BP29" s="19">
        <f t="shared" si="100"/>
        <v>20491.412910000003</v>
      </c>
      <c r="BQ29" s="20">
        <f t="shared" si="101"/>
        <v>22961.34610000001</v>
      </c>
      <c r="BR29" s="21">
        <f t="shared" si="96"/>
        <v>-2469.933190000007</v>
      </c>
      <c r="BS29" s="22">
        <f>IFERROR(IF(BQ29&lt;0,-(BP29-BQ29)/BQ29,(BP29-BQ29)/BQ29),"")+1</f>
        <v>0.89243081920184086</v>
      </c>
      <c r="BT29" s="19">
        <f>BB29+AH29</f>
        <v>21265.521000000004</v>
      </c>
      <c r="BU29" s="20">
        <f>BC29+AI29</f>
        <v>23899.475720000009</v>
      </c>
      <c r="BV29" s="21">
        <f t="shared" si="97"/>
        <v>-2633.9547200000052</v>
      </c>
      <c r="BW29" s="22">
        <f>IFERROR(IF(BU29&lt;0,-(BT29-BU29)/BU29,(BT29-BU29)/BU29),"")+1</f>
        <v>0.88979027193488558</v>
      </c>
      <c r="BX29" s="19">
        <f>BT29+AL29</f>
        <v>26150.223710000006</v>
      </c>
      <c r="BY29" s="20">
        <f>BU29+AM29</f>
        <v>28154.361440000008</v>
      </c>
      <c r="BZ29" s="21">
        <f t="shared" si="98"/>
        <v>-2004.1377300000022</v>
      </c>
      <c r="CA29" s="22">
        <f>IFERROR(IF(BY29&lt;0,-(BX29-BY29)/BY29,(BX29-BY29)/BY29),"")+1</f>
        <v>0.92881608292658191</v>
      </c>
    </row>
    <row r="30" spans="1:79" s="2" customFormat="1" ht="15" customHeight="1" x14ac:dyDescent="0.3">
      <c r="A30" s="124"/>
      <c r="B30" s="18" t="s">
        <v>35</v>
      </c>
      <c r="C30" s="18" t="s">
        <v>157</v>
      </c>
      <c r="D30" s="19" t="e">
        <f t="shared" si="99"/>
        <v>#REF!</v>
      </c>
      <c r="E30" s="20" t="e">
        <f t="shared" si="99"/>
        <v>#REF!</v>
      </c>
      <c r="F30" s="21" t="e">
        <f t="shared" si="102"/>
        <v>#REF!</v>
      </c>
      <c r="G30" s="22" t="e">
        <f>IFERROR(IF(E30&lt;0,-(D30-E30)/E30,(D30-E30)/E30),"")+1</f>
        <v>#VALUE!</v>
      </c>
      <c r="H30" s="19">
        <f>'[94]Income - MSL'!$C$11</f>
        <v>84636.131999999998</v>
      </c>
      <c r="I30" s="20">
        <f>'[94]Income - MSL'!$D$11</f>
        <v>88756.785999999993</v>
      </c>
      <c r="J30" s="21">
        <f t="shared" si="103"/>
        <v>-4120.653999999995</v>
      </c>
      <c r="K30" s="22">
        <f>IFERROR(IF(I30&lt;0,-(H30-I30)/I30,(H30-I30)/I30),"")+1</f>
        <v>0.95357364562524838</v>
      </c>
      <c r="L30" s="19">
        <f>'[94]Income - MSL'!$C$11</f>
        <v>84636.131999999998</v>
      </c>
      <c r="M30" s="20">
        <f>'[94]Income - MSL'!$D$11</f>
        <v>88756.785999999993</v>
      </c>
      <c r="N30" s="21">
        <f t="shared" si="104"/>
        <v>-4120.653999999995</v>
      </c>
      <c r="O30" s="22">
        <f>IFERROR(IF(M30&lt;0,-(L30-M30)/M30,(L30-M30)/M30),"")+1</f>
        <v>0.95357364562524838</v>
      </c>
      <c r="P30" s="23">
        <f>IFERROR(L30/H30,"")</f>
        <v>1</v>
      </c>
      <c r="Q30" s="24">
        <f>IFERROR(M30/I30,"")</f>
        <v>1</v>
      </c>
      <c r="R30" s="19">
        <f>'[94]Income - MSL'!$C$30</f>
        <v>312.149</v>
      </c>
      <c r="S30" s="20">
        <f>'[94]Income - MSL'!$D$30</f>
        <v>443.78399999999999</v>
      </c>
      <c r="T30" s="21">
        <f t="shared" si="105"/>
        <v>-131.63499999999999</v>
      </c>
      <c r="U30" s="22">
        <f>IFERROR(IF(S30&lt;0,-(R30-S30)/S30,(R30-S30)/S30),"")+1</f>
        <v>0.70338047338344789</v>
      </c>
      <c r="V30" s="19">
        <f>'[94]Income - MSL'!$C$13</f>
        <v>11316.424000000001</v>
      </c>
      <c r="W30" s="20">
        <f>'[94]Income - MSL'!$D$13</f>
        <v>11916.504000000001</v>
      </c>
      <c r="X30" s="21">
        <f t="shared" si="6"/>
        <v>-600.07999999999993</v>
      </c>
      <c r="Y30" s="22">
        <f>IFERROR(IF(W30&lt;0,-(V30-W30)/W30,(V30-W30)/W30),"")+1</f>
        <v>0.94964294897228252</v>
      </c>
      <c r="Z30" s="19">
        <f>'[94]Income - MSL'!$C$14+'[94]Income - MSL'!$C$15</f>
        <v>8869.2469999999994</v>
      </c>
      <c r="AA30" s="20">
        <f>'[94]Income - MSL'!$D$14+'[94]Income - MSL'!$D$15</f>
        <v>10178.916000000001</v>
      </c>
      <c r="AB30" s="21">
        <f t="shared" si="7"/>
        <v>-1309.6690000000017</v>
      </c>
      <c r="AC30" s="22">
        <f>IFERROR(IF(AA30&lt;0,-(Z30-AA30)/AA30,(Z30-AA30)/AA30),"")+1</f>
        <v>0.87133512055704143</v>
      </c>
      <c r="AD30" s="19">
        <f>'[94]Income - MSL'!$C$16</f>
        <v>926.44600000000003</v>
      </c>
      <c r="AE30" s="20">
        <f>'[94]Income - MSL'!$D$16</f>
        <v>1223.06</v>
      </c>
      <c r="AF30" s="21">
        <f t="shared" si="8"/>
        <v>-296.61399999999992</v>
      </c>
      <c r="AG30" s="22">
        <f>IFERROR(IF(AE30&lt;0,-(AD30-AE30)/AE30,(AD30-AE30)/AE30),"")+1</f>
        <v>0.7574820532107992</v>
      </c>
      <c r="AH30" s="19">
        <f>'[94]Income - MSL'!$C$28</f>
        <v>0</v>
      </c>
      <c r="AI30" s="20">
        <f>'[94]Income - MSL'!$D$28</f>
        <v>0</v>
      </c>
      <c r="AJ30" s="21">
        <f t="shared" si="9"/>
        <v>0</v>
      </c>
      <c r="AK30" s="22"/>
      <c r="AL30" s="19">
        <f>'[94]Income - MSL'!$C$17</f>
        <v>876.85799999999995</v>
      </c>
      <c r="AM30" s="20">
        <f>'[94]Income - MSL'!$D$17</f>
        <v>1550.393</v>
      </c>
      <c r="AN30" s="21">
        <f t="shared" si="19"/>
        <v>-673.53500000000008</v>
      </c>
      <c r="AO30" s="22">
        <f>IFERROR(IF(AM30&lt;0,-(AL30-AM30)/AM30,(AL30-AM30)/AM30),"")+1</f>
        <v>0.56557143898353512</v>
      </c>
      <c r="AP30" s="19">
        <f>V30+Z30+AD30+AH30+AL30</f>
        <v>21988.975000000002</v>
      </c>
      <c r="AQ30" s="20">
        <f>W30+AA30+AE30+AI30+AM30</f>
        <v>24868.873000000003</v>
      </c>
      <c r="AR30" s="21">
        <f t="shared" si="11"/>
        <v>-2879.898000000001</v>
      </c>
      <c r="AS30" s="22">
        <f>IFERROR(IF(AQ30&lt;0,-(AP30-AQ30)/AQ30,(AP30-AQ30)/AQ30),"")+1</f>
        <v>0.88419668233457949</v>
      </c>
      <c r="AT30" s="19">
        <v>0</v>
      </c>
      <c r="AU30" s="20">
        <v>0</v>
      </c>
      <c r="AV30" s="21">
        <f t="shared" si="12"/>
        <v>0</v>
      </c>
      <c r="AW30" s="22">
        <f t="shared" si="51"/>
        <v>0</v>
      </c>
      <c r="AX30" s="19">
        <f>'[94]Income - MSL'!$C$22</f>
        <v>-1147.03</v>
      </c>
      <c r="AY30" s="20">
        <f>'[94]Income - MSL'!$D$22</f>
        <v>0</v>
      </c>
      <c r="AZ30" s="21">
        <f t="shared" si="13"/>
        <v>-1147.03</v>
      </c>
      <c r="BA30" s="22">
        <f t="shared" si="52"/>
        <v>0</v>
      </c>
      <c r="BB30" s="19">
        <f>L30+R30-AP30+AT30+AX30</f>
        <v>61812.275999999998</v>
      </c>
      <c r="BC30" s="20">
        <f>M30+S30-AQ30+AU30+AY30</f>
        <v>64331.696999999986</v>
      </c>
      <c r="BD30" s="21">
        <f t="shared" si="15"/>
        <v>-2519.4209999999875</v>
      </c>
      <c r="BE30" s="22">
        <f>IFERROR(IF(BC30&lt;0,-(BB30-BC30)/BC30,(BB30-BC30)/BC30),"")+1</f>
        <v>0.96083701942449939</v>
      </c>
      <c r="BF30" s="23">
        <f>IFERROR(BB30/H30,"")</f>
        <v>0.73032964219111529</v>
      </c>
      <c r="BG30" s="24">
        <f>IFERROR(BC30/I30,"")</f>
        <v>0.72480877124144616</v>
      </c>
      <c r="BH30" s="19">
        <f>'[94]Income - MSL'!$C$34</f>
        <v>4134.9849999999997</v>
      </c>
      <c r="BI30" s="20">
        <f>'[94]Income - MSL'!$D$34</f>
        <v>4095.998</v>
      </c>
      <c r="BJ30" s="21">
        <f t="shared" si="54"/>
        <v>38.986999999999625</v>
      </c>
      <c r="BK30" s="22">
        <f t="shared" si="95"/>
        <v>1.0095183151944898</v>
      </c>
      <c r="BL30" s="19"/>
      <c r="BM30" s="20"/>
      <c r="BN30" s="21">
        <f t="shared" si="108"/>
        <v>0</v>
      </c>
      <c r="BO30" s="22">
        <f>IFERROR(BL30/BM30,0)</f>
        <v>0</v>
      </c>
      <c r="BP30" s="19">
        <f t="shared" si="100"/>
        <v>57677.290999999997</v>
      </c>
      <c r="BQ30" s="20">
        <f t="shared" si="101"/>
        <v>60235.698999999986</v>
      </c>
      <c r="BR30" s="21">
        <f t="shared" si="96"/>
        <v>-2558.4079999999885</v>
      </c>
      <c r="BS30" s="22">
        <f>IFERROR(IF(BQ30&lt;0,-(BP30-BQ30)/BQ30,(BP30-BQ30)/BQ30),"")+1</f>
        <v>0.95752671517931598</v>
      </c>
      <c r="BT30" s="19">
        <f>BB30+AH30</f>
        <v>61812.275999999998</v>
      </c>
      <c r="BU30" s="20">
        <f>BC30+AI30</f>
        <v>64331.696999999986</v>
      </c>
      <c r="BV30" s="21">
        <f t="shared" si="97"/>
        <v>-2519.4209999999875</v>
      </c>
      <c r="BW30" s="22">
        <f>IFERROR(IF(BU30&lt;0,-(BT30-BU30)/BU30,(BT30-BU30)/BU30),"")+1</f>
        <v>0.96083701942449939</v>
      </c>
      <c r="BX30" s="19">
        <f>BT30+AL30</f>
        <v>62689.133999999998</v>
      </c>
      <c r="BY30" s="20">
        <f>BU30+AM30</f>
        <v>65882.089999999982</v>
      </c>
      <c r="BZ30" s="21">
        <f t="shared" si="98"/>
        <v>-3192.9559999999838</v>
      </c>
      <c r="CA30" s="22">
        <f>IFERROR(IF(BY30&lt;0,-(BX30-BY30)/BY30,(BX30-BY30)/BY30),"")+1</f>
        <v>0.95153529585961849</v>
      </c>
    </row>
    <row r="31" spans="1:79" s="2" customFormat="1" ht="15" customHeight="1" x14ac:dyDescent="0.3">
      <c r="A31" s="124"/>
      <c r="B31" s="18" t="s">
        <v>35</v>
      </c>
      <c r="C31" s="18" t="s">
        <v>151</v>
      </c>
      <c r="D31" s="19" t="e">
        <f t="shared" si="99"/>
        <v>#REF!</v>
      </c>
      <c r="E31" s="20" t="e">
        <f t="shared" si="99"/>
        <v>#REF!</v>
      </c>
      <c r="F31" s="26" t="e">
        <f t="shared" si="102"/>
        <v>#REF!</v>
      </c>
      <c r="G31" s="22" t="str">
        <f>IFERROR(IF(E31&lt;0,-(D31-E31)/E31,(D31-E31)/E31)+1,"")</f>
        <v/>
      </c>
      <c r="H31" s="37">
        <f>'[95]Company Overview'!$C$8</f>
        <v>35080.452559999998</v>
      </c>
      <c r="I31" s="38">
        <f>'[95]Company Overview'!$D$8</f>
        <v>50886.519</v>
      </c>
      <c r="J31" s="26">
        <f t="shared" si="103"/>
        <v>-15806.066440000002</v>
      </c>
      <c r="K31" s="22">
        <f>IFERROR(IF(I31&lt;0,-(H31-I31)/I31,(H31-I31)/I31+1),"")</f>
        <v>0.68938597588095973</v>
      </c>
      <c r="L31" s="37">
        <f>'[95]Company Overview'!$C$8</f>
        <v>35080.452559999998</v>
      </c>
      <c r="M31" s="38">
        <f>'[95]Company Overview'!$D$8</f>
        <v>50886.519</v>
      </c>
      <c r="N31" s="40">
        <f t="shared" si="104"/>
        <v>-15806.066440000002</v>
      </c>
      <c r="O31" s="22">
        <f>IFERROR(IF(M31&lt;0,-(L31-M31)/M31,(L31-M31)/M31+1),"")</f>
        <v>0.68938597588095973</v>
      </c>
      <c r="P31" s="42">
        <f t="shared" si="93"/>
        <v>1</v>
      </c>
      <c r="Q31" s="43">
        <f t="shared" si="93"/>
        <v>1</v>
      </c>
      <c r="R31" s="37">
        <f>'[95]Company Overview'!$C$20</f>
        <v>273.33999999999997</v>
      </c>
      <c r="S31" s="38">
        <f>'[95]Company Overview'!$D$20</f>
        <v>228.75</v>
      </c>
      <c r="T31" s="40">
        <f t="shared" si="105"/>
        <v>44.589999999999975</v>
      </c>
      <c r="U31" s="22">
        <f t="shared" ref="U31:U37" si="111">IFERROR(IF(S31&lt;0,-(R31-S31)/S31,(R31-S31)/S31+1),"")</f>
        <v>1.1949289617486338</v>
      </c>
      <c r="V31" s="37">
        <f>-'[95]Company Overview'!$C$11</f>
        <v>20932.035150000003</v>
      </c>
      <c r="W31" s="38">
        <f>-'[95]Company Overview'!$D$11</f>
        <v>22792.669369918884</v>
      </c>
      <c r="X31" s="40">
        <f t="shared" si="6"/>
        <v>-1860.6342199188803</v>
      </c>
      <c r="Y31" s="22">
        <f>IFERROR(IF(W31&lt;0,-(V31-W31)/W31,(V31-W31)/W31+1),"")</f>
        <v>0.91836698941570694</v>
      </c>
      <c r="Z31" s="37">
        <f>-'[95]Company Overview'!$C$12-'[95]Company Overview'!$C$13</f>
        <v>14049.22941</v>
      </c>
      <c r="AA31" s="38">
        <f>-'[95]Company Overview'!$D$12-'[95]Company Overview'!$D$13</f>
        <v>12975.7153792094</v>
      </c>
      <c r="AB31" s="40">
        <f t="shared" si="7"/>
        <v>1073.5140307906004</v>
      </c>
      <c r="AC31" s="22">
        <f>IFERROR(IF(AA31&lt;0,-(Z31-AA31)/AA31,(Z31-AA31)/AA31+1),"")</f>
        <v>1.0827325507239978</v>
      </c>
      <c r="AD31" s="37">
        <f>-'[95]Company Overview'!$C$14</f>
        <v>888.85329999999999</v>
      </c>
      <c r="AE31" s="38">
        <f>-'[95]Company Overview'!$D$14</f>
        <v>1996.203388180593</v>
      </c>
      <c r="AF31" s="40">
        <f t="shared" si="8"/>
        <v>-1107.350088180593</v>
      </c>
      <c r="AG31" s="22">
        <f>IFERROR(IF(AE31&lt;0,-(AD31-AE31)/AE31,(AD31-AE31)/AE31+1),"")</f>
        <v>0.44527191230254892</v>
      </c>
      <c r="AH31" s="37">
        <v>0</v>
      </c>
      <c r="AI31" s="38">
        <v>0</v>
      </c>
      <c r="AJ31" s="40">
        <f t="shared" si="9"/>
        <v>0</v>
      </c>
      <c r="AK31" s="22" t="str">
        <f>IFERROR(IF(AI31&lt;0,-(AH31-AI31)/AI31,(AH31-AI31)/AI31+1),"")</f>
        <v/>
      </c>
      <c r="AL31" s="37">
        <f>-'[95]Company Overview'!$C$18</f>
        <v>997.72255000000007</v>
      </c>
      <c r="AM31" s="38">
        <f>-'[95]Company Overview'!$D$18</f>
        <v>1462.5936322222224</v>
      </c>
      <c r="AN31" s="40">
        <f t="shared" si="19"/>
        <v>-464.8710822222223</v>
      </c>
      <c r="AO31" s="22">
        <f>IFERROR(IF(AM31&lt;0,-(AL31-AM31)/AM31,(AL31-AM31)/AM31+1),"")</f>
        <v>0.68215977973600861</v>
      </c>
      <c r="AP31" s="37">
        <f t="shared" si="106"/>
        <v>36867.840410000004</v>
      </c>
      <c r="AQ31" s="38">
        <f t="shared" si="106"/>
        <v>39227.181769531089</v>
      </c>
      <c r="AR31" s="40">
        <f t="shared" si="11"/>
        <v>-2359.3413595310849</v>
      </c>
      <c r="AS31" s="22">
        <f>IFERROR(IF(AQ31&lt;0,-(AP31-AQ31)/AQ31,(AP31-AQ31)/AQ31+1),"")</f>
        <v>0.93985442611215941</v>
      </c>
      <c r="AT31" s="37">
        <v>0</v>
      </c>
      <c r="AU31" s="38">
        <v>0</v>
      </c>
      <c r="AV31" s="40">
        <f t="shared" si="12"/>
        <v>0</v>
      </c>
      <c r="AW31" s="41">
        <f t="shared" si="51"/>
        <v>0</v>
      </c>
      <c r="AX31" s="37"/>
      <c r="AY31" s="38">
        <v>0</v>
      </c>
      <c r="AZ31" s="40">
        <f t="shared" si="13"/>
        <v>0</v>
      </c>
      <c r="BA31" s="41">
        <f t="shared" si="52"/>
        <v>0</v>
      </c>
      <c r="BB31" s="37">
        <f t="shared" si="107"/>
        <v>-1514.0478500000099</v>
      </c>
      <c r="BC31" s="38">
        <f t="shared" si="107"/>
        <v>11888.087230468911</v>
      </c>
      <c r="BD31" s="40">
        <f t="shared" si="15"/>
        <v>-13402.135080468921</v>
      </c>
      <c r="BE31" s="22">
        <f>IFERROR(IF(BC31&lt;0,-(BB31-BC31)/BC31,(BB31-BC31)/BC31+1),"")</f>
        <v>-0.12735840683600785</v>
      </c>
      <c r="BF31" s="42">
        <f t="shared" si="94"/>
        <v>-4.3159302104511105E-2</v>
      </c>
      <c r="BG31" s="43">
        <f t="shared" si="94"/>
        <v>0.23361958066868183</v>
      </c>
      <c r="BH31" s="37">
        <f>-'[95]Company Overview'!$C$23</f>
        <v>801.01301999999998</v>
      </c>
      <c r="BI31" s="38">
        <f>-'[95]Company Overview'!$D$23</f>
        <v>910.99683540863407</v>
      </c>
      <c r="BJ31" s="40">
        <f t="shared" si="54"/>
        <v>-109.98381540863409</v>
      </c>
      <c r="BK31" s="22">
        <f>IFERROR(IF(BI31&lt;0,-(BH31-BI31)/BI31,(BH31-BI31)/BI31)+1,"")</f>
        <v>0.87927091386733514</v>
      </c>
      <c r="BL31" s="37"/>
      <c r="BM31" s="38">
        <v>0</v>
      </c>
      <c r="BN31" s="40">
        <f t="shared" si="108"/>
        <v>0</v>
      </c>
      <c r="BO31" s="22" t="str">
        <f>IFERROR(IF(BM31&lt;0,-(BL31-BM31)/BM31,(BL31-BM31)/BM31)+1,"")</f>
        <v/>
      </c>
      <c r="BP31" s="19">
        <f t="shared" si="100"/>
        <v>-2315.0608700000098</v>
      </c>
      <c r="BQ31" s="20">
        <f t="shared" si="101"/>
        <v>10977.090395060277</v>
      </c>
      <c r="BR31" s="40">
        <f t="shared" si="96"/>
        <v>-13292.151265060287</v>
      </c>
      <c r="BS31" s="22">
        <f>IFERROR(IF(BQ31&lt;0,-(BP31-BQ31)/BQ31,(BP31-BQ31)/BQ31+1),"")</f>
        <v>-0.21089931727644284</v>
      </c>
      <c r="BT31" s="37">
        <f t="shared" si="109"/>
        <v>-1514.0478500000099</v>
      </c>
      <c r="BU31" s="38">
        <f t="shared" si="109"/>
        <v>11888.087230468911</v>
      </c>
      <c r="BV31" s="40">
        <f t="shared" si="97"/>
        <v>-13402.135080468921</v>
      </c>
      <c r="BW31" s="22">
        <f>IFERROR(IF(BU31&lt;0,-(BT31-BU31)/BU31,(BT31-BU31)/BU31+1),"")</f>
        <v>-0.12735840683600785</v>
      </c>
      <c r="BX31" s="37">
        <f t="shared" si="110"/>
        <v>-516.32530000000986</v>
      </c>
      <c r="BY31" s="38">
        <f t="shared" si="110"/>
        <v>13350.680862691133</v>
      </c>
      <c r="BZ31" s="40">
        <f t="shared" si="98"/>
        <v>-13867.006162691143</v>
      </c>
      <c r="CA31" s="22">
        <f>IFERROR(IF(BY31&lt;0,-(BX31-BY31)/BY31,(BX31-BY31)/BY31+1),"")</f>
        <v>-3.8674080019611257E-2</v>
      </c>
    </row>
    <row r="32" spans="1:79" s="3" customFormat="1" ht="15" customHeight="1" thickBot="1" x14ac:dyDescent="0.35">
      <c r="A32" s="119" t="s">
        <v>67</v>
      </c>
      <c r="B32" s="119"/>
      <c r="C32" s="120"/>
      <c r="D32" s="28" t="e">
        <f>SUM(D27:D31)</f>
        <v>#REF!</v>
      </c>
      <c r="E32" s="28" t="e">
        <f>SUM(E27:E31)</f>
        <v>#REF!</v>
      </c>
      <c r="F32" s="28" t="e">
        <f t="shared" si="102"/>
        <v>#REF!</v>
      </c>
      <c r="G32" s="29" t="str">
        <f>IFERROR(IF(E32&lt;0,-(D32-E32)/E32,(D32-E32)/E32)+1,"")</f>
        <v/>
      </c>
      <c r="H32" s="28">
        <f>SUM(H27:H31)</f>
        <v>316798.08105000004</v>
      </c>
      <c r="I32" s="28">
        <f>SUM(I27:I31)</f>
        <v>365240.74211999995</v>
      </c>
      <c r="J32" s="28">
        <f t="shared" si="103"/>
        <v>-48442.661069999915</v>
      </c>
      <c r="K32" s="29">
        <f>IFERROR(IF(I32&lt;0,-(H32-I32)/I32,(H32-I32)/I32+1),"")</f>
        <v>0.86736786047246595</v>
      </c>
      <c r="L32" s="28">
        <f>SUM(L27:L31)</f>
        <v>316798.08105000004</v>
      </c>
      <c r="M32" s="28">
        <f>SUM(M27:M31)</f>
        <v>365240.74211999995</v>
      </c>
      <c r="N32" s="28">
        <f t="shared" si="104"/>
        <v>-48442.661069999915</v>
      </c>
      <c r="O32" s="29">
        <f>IFERROR(IF(M32&lt;0,-(L32-M32)/M32,(L32-M32)/M32+1),"")</f>
        <v>0.86736786047246595</v>
      </c>
      <c r="P32" s="29">
        <f t="shared" si="93"/>
        <v>1</v>
      </c>
      <c r="Q32" s="29">
        <f t="shared" si="93"/>
        <v>1</v>
      </c>
      <c r="R32" s="28">
        <f>SUM(R27:R31)</f>
        <v>1640.5593099999999</v>
      </c>
      <c r="S32" s="28">
        <f>SUM(S27:S31)</f>
        <v>1079.9000000000001</v>
      </c>
      <c r="T32" s="28">
        <f t="shared" si="105"/>
        <v>560.65930999999978</v>
      </c>
      <c r="U32" s="29">
        <f t="shared" si="111"/>
        <v>1.5191770626909897</v>
      </c>
      <c r="V32" s="28">
        <f>SUM(V27:V31)</f>
        <v>93093.384539999999</v>
      </c>
      <c r="W32" s="28">
        <f>SUM(W27:W31)</f>
        <v>106080.23165991888</v>
      </c>
      <c r="X32" s="28">
        <f t="shared" si="6"/>
        <v>-12986.847119918879</v>
      </c>
      <c r="Y32" s="29">
        <f>IFERROR(IF(W32&lt;0,-(V32-W32)/W32,(V32-W32)/W32+1),"")</f>
        <v>0.87757523794298231</v>
      </c>
      <c r="Z32" s="28">
        <f>SUM(Z27:Z31)</f>
        <v>103460.24271000001</v>
      </c>
      <c r="AA32" s="28">
        <f>SUM(AA27:AA31)</f>
        <v>110597.7747792094</v>
      </c>
      <c r="AB32" s="28">
        <f t="shared" si="7"/>
        <v>-7137.5320692093956</v>
      </c>
      <c r="AC32" s="29">
        <f>IFERROR(IF(AA32&lt;0,-(Z32-AA32)/AA32,(Z32-AA32)/AA32+1),"")</f>
        <v>0.93546405356293716</v>
      </c>
      <c r="AD32" s="28">
        <f>SUM(AD27:AD31)</f>
        <v>5626.6511099999998</v>
      </c>
      <c r="AE32" s="28">
        <f>SUM(AE27:AE31)</f>
        <v>6514.458318180592</v>
      </c>
      <c r="AF32" s="28">
        <f t="shared" si="8"/>
        <v>-887.80720818059217</v>
      </c>
      <c r="AG32" s="29">
        <f>IFERROR(IF(AE32&lt;0,-(AD32-AE32)/AE32,(AD32-AE32)/AE32+1),"")</f>
        <v>0.86371741673396019</v>
      </c>
      <c r="AH32" s="28">
        <f>SUM(AH27:AH31)</f>
        <v>476.73406999999997</v>
      </c>
      <c r="AI32" s="28">
        <f>SUM(AI27:AI31)</f>
        <v>639.54994000000011</v>
      </c>
      <c r="AJ32" s="28">
        <f t="shared" si="9"/>
        <v>-162.81587000000013</v>
      </c>
      <c r="AK32" s="29">
        <f>IFERROR(IF(AI32&lt;0,-(AH32-AI32)/AI32,(AH32-AI32)/AI32+1),"")</f>
        <v>0.74542117852438528</v>
      </c>
      <c r="AL32" s="28">
        <f>SUM(AL27:AL31)</f>
        <v>11953.167750000001</v>
      </c>
      <c r="AM32" s="28">
        <f>SUM(AM27:AM31)</f>
        <v>13050.407972222221</v>
      </c>
      <c r="AN32" s="28">
        <f t="shared" si="19"/>
        <v>-1097.2402222222208</v>
      </c>
      <c r="AO32" s="29">
        <f>IFERROR(IF(AM32&lt;0,-(AL32-AM32)/AM32,(AL32-AM32)/AM32+1),"")</f>
        <v>0.91592291792274272</v>
      </c>
      <c r="AP32" s="28">
        <f>SUM(AP27:AP31)</f>
        <v>214610.18018000002</v>
      </c>
      <c r="AQ32" s="28">
        <f>SUM(AQ27:AQ31)</f>
        <v>236882.42266953108</v>
      </c>
      <c r="AR32" s="28">
        <f t="shared" si="11"/>
        <v>-22272.242489531054</v>
      </c>
      <c r="AS32" s="29">
        <f>IFERROR(IF(AQ32&lt;0,-(AP32-AQ32)/AQ32,(AP32-AQ32)/AQ32+1),"")</f>
        <v>0.90597764815753123</v>
      </c>
      <c r="AT32" s="28">
        <f>SUM(AT27:AT31)</f>
        <v>0</v>
      </c>
      <c r="AU32" s="28">
        <f>SUM(AU27:AU31)</f>
        <v>0</v>
      </c>
      <c r="AV32" s="28">
        <f t="shared" si="12"/>
        <v>0</v>
      </c>
      <c r="AW32" s="29">
        <f t="shared" si="51"/>
        <v>0</v>
      </c>
      <c r="AX32" s="28">
        <f>SUM(AX27:AX31)</f>
        <v>1197.7311999999999</v>
      </c>
      <c r="AY32" s="28">
        <f>SUM(AY27:AY31)</f>
        <v>0</v>
      </c>
      <c r="AZ32" s="28">
        <f t="shared" si="13"/>
        <v>1197.7311999999999</v>
      </c>
      <c r="BA32" s="29">
        <f t="shared" si="52"/>
        <v>0</v>
      </c>
      <c r="BB32" s="28">
        <f>SUM(BB27:BB31)</f>
        <v>105026.19138</v>
      </c>
      <c r="BC32" s="28">
        <f>SUM(BC27:BC31)</f>
        <v>129438.2194504689</v>
      </c>
      <c r="BD32" s="28">
        <f t="shared" si="15"/>
        <v>-24412.028070468892</v>
      </c>
      <c r="BE32" s="29">
        <f>IFERROR(IF(BC32&lt;0,-(BB32-BC32)/BC32,(BB32-BC32)/BC32+1),"")</f>
        <v>0.81140015542464683</v>
      </c>
      <c r="BF32" s="29">
        <f t="shared" si="94"/>
        <v>0.33152407688802821</v>
      </c>
      <c r="BG32" s="29">
        <f t="shared" si="94"/>
        <v>0.35439151366071292</v>
      </c>
      <c r="BH32" s="28">
        <f>SUM(BH27:BH31)</f>
        <v>24531.016679999997</v>
      </c>
      <c r="BI32" s="28">
        <f>SUM(BI27:BI31)</f>
        <v>25641.881775408634</v>
      </c>
      <c r="BJ32" s="28">
        <f t="shared" si="54"/>
        <v>-1110.865095408637</v>
      </c>
      <c r="BK32" s="29">
        <f t="shared" ref="BK32:BK39" si="112">IFERROR(BH32/BI32,0)</f>
        <v>0.95667770777751615</v>
      </c>
      <c r="BL32" s="28">
        <f>SUM(BL27:BL31)</f>
        <v>0</v>
      </c>
      <c r="BM32" s="28">
        <f>SUM(BM27:BM31)</f>
        <v>0</v>
      </c>
      <c r="BN32" s="28">
        <f t="shared" si="108"/>
        <v>0</v>
      </c>
      <c r="BO32" s="29">
        <f t="shared" ref="BO32:BO39" si="113">IFERROR(BL32/BM32,0)</f>
        <v>0</v>
      </c>
      <c r="BP32" s="28">
        <f>SUM(BP27:BP31)</f>
        <v>80495.174699999989</v>
      </c>
      <c r="BQ32" s="28">
        <f>SUM(BQ27:BQ31)</f>
        <v>103796.33767506026</v>
      </c>
      <c r="BR32" s="28">
        <f t="shared" si="96"/>
        <v>-23301.162975060273</v>
      </c>
      <c r="BS32" s="29">
        <f>IFERROR(IF(BQ32&lt;0,-(BP32-BQ32)/BQ32,(BP32-BQ32)/BQ32+1),"")</f>
        <v>0.77551074058117775</v>
      </c>
      <c r="BT32" s="28">
        <f>SUM(BT27:BT31)</f>
        <v>105502.92545000001</v>
      </c>
      <c r="BU32" s="28">
        <f>SUM(BU27:BU31)</f>
        <v>130077.76939046889</v>
      </c>
      <c r="BV32" s="28">
        <f t="shared" si="97"/>
        <v>-24574.843940468883</v>
      </c>
      <c r="BW32" s="29">
        <f>IFERROR(IF(BU32&lt;0,-(BT32-BU32)/BU32,(BT32-BU32)/BU32+1),"")</f>
        <v>0.81107575832808265</v>
      </c>
      <c r="BX32" s="28">
        <f>SUM(BX27:BX31)</f>
        <v>117456.09319999999</v>
      </c>
      <c r="BY32" s="28">
        <f>SUM(BY27:BY31)</f>
        <v>143128.17736269112</v>
      </c>
      <c r="BZ32" s="28">
        <f t="shared" si="98"/>
        <v>-25672.084162691128</v>
      </c>
      <c r="CA32" s="29">
        <f>IFERROR(IF(BY32&lt;0,-(BX32-BY32)/BY32,(BX32-BY32)/BY32+1),"")</f>
        <v>0.82063570824606191</v>
      </c>
    </row>
    <row r="33" spans="1:82" ht="15" thickTop="1" x14ac:dyDescent="0.3">
      <c r="A33" s="124" t="s">
        <v>73</v>
      </c>
      <c r="B33" s="18" t="s">
        <v>75</v>
      </c>
      <c r="C33" s="18" t="s">
        <v>69</v>
      </c>
      <c r="D33" s="19" t="e">
        <f>H33/$F$3</f>
        <v>#REF!</v>
      </c>
      <c r="E33" s="20" t="e">
        <f t="shared" ref="E33:E34" si="114">I33/$F$3</f>
        <v>#REF!</v>
      </c>
      <c r="F33" s="21">
        <v>-28.915432105437731</v>
      </c>
      <c r="G33" s="22">
        <v>0.94089154505096295</v>
      </c>
      <c r="H33" s="19">
        <v>138543.49550331762</v>
      </c>
      <c r="I33" s="20">
        <v>147247.04056705438</v>
      </c>
      <c r="J33" s="21">
        <v>-8703.5450637367612</v>
      </c>
      <c r="K33" s="22">
        <v>0.94089154505096295</v>
      </c>
      <c r="L33" s="19">
        <v>57010.344008721819</v>
      </c>
      <c r="M33" s="20">
        <v>61178.266515759999</v>
      </c>
      <c r="N33" s="21">
        <v>-4167.9225070381799</v>
      </c>
      <c r="O33" s="22">
        <v>0.93187249746665357</v>
      </c>
      <c r="P33" s="22">
        <v>0.41149780292180244</v>
      </c>
      <c r="Q33" s="22">
        <v>0.41548044891197805</v>
      </c>
      <c r="R33" s="19">
        <v>0</v>
      </c>
      <c r="S33" s="20">
        <v>0</v>
      </c>
      <c r="T33" s="21">
        <v>0</v>
      </c>
      <c r="U33" s="22">
        <v>0</v>
      </c>
      <c r="V33" s="19">
        <v>24409.859078739428</v>
      </c>
      <c r="W33" s="20">
        <v>25693.250380968835</v>
      </c>
      <c r="X33" s="21">
        <v>-1283.3913022294073</v>
      </c>
      <c r="Y33" s="22">
        <v>0.95004947668357198</v>
      </c>
      <c r="Z33" s="19">
        <v>17963.238912811368</v>
      </c>
      <c r="AA33" s="20">
        <v>16988.599129484086</v>
      </c>
      <c r="AB33" s="21">
        <v>974.6397833272822</v>
      </c>
      <c r="AC33" s="22">
        <v>1.0573702266972544</v>
      </c>
      <c r="AD33" s="19">
        <v>712.27</v>
      </c>
      <c r="AE33" s="20">
        <v>715.77294780281545</v>
      </c>
      <c r="AF33" s="21">
        <v>-3.5029478028154699</v>
      </c>
      <c r="AG33" s="22">
        <v>0.9951060628743118</v>
      </c>
      <c r="AH33" s="19">
        <v>1658.1553917038232</v>
      </c>
      <c r="AI33" s="20">
        <v>1495.8910790404734</v>
      </c>
      <c r="AJ33" s="21">
        <v>162.26431266334976</v>
      </c>
      <c r="AK33" s="22">
        <v>1.1084733473826403</v>
      </c>
      <c r="AL33" s="19">
        <v>5683.6366551049996</v>
      </c>
      <c r="AM33" s="20">
        <v>6346.8100844919809</v>
      </c>
      <c r="AN33" s="21">
        <v>-663.1734293869813</v>
      </c>
      <c r="AO33" s="22">
        <v>0.89551074940663455</v>
      </c>
      <c r="AP33" s="19">
        <f t="shared" ref="AP33:AP34" si="115">V33+Z33+AD33+AH33+AL33</f>
        <v>50427.160038359616</v>
      </c>
      <c r="AQ33" s="20">
        <f t="shared" ref="AQ33:AQ34" si="116">W33+AA33+AE33+AI33+AM33</f>
        <v>51240.323621788193</v>
      </c>
      <c r="AR33" s="21">
        <v>-813.16358342857711</v>
      </c>
      <c r="AS33" s="22">
        <v>0.98413039719595352</v>
      </c>
      <c r="AT33" s="19">
        <v>-4667.4431199999999</v>
      </c>
      <c r="AU33" s="20">
        <v>0</v>
      </c>
      <c r="AV33" s="21">
        <v>4667.4431200000017</v>
      </c>
      <c r="AW33" s="22">
        <v>0</v>
      </c>
      <c r="AX33" s="19">
        <v>397.898039925783</v>
      </c>
      <c r="AY33" s="20">
        <v>0</v>
      </c>
      <c r="AZ33" s="21">
        <v>0</v>
      </c>
      <c r="BA33" s="22">
        <v>0</v>
      </c>
      <c r="BB33" s="19">
        <f>L33+R33-AP33+AT33+AX33</f>
        <v>2313.6388902879858</v>
      </c>
      <c r="BC33" s="20">
        <f t="shared" ref="BC33:BC34" si="117">M33+S33-AQ33+AU33+AY33</f>
        <v>9937.9428939718055</v>
      </c>
      <c r="BD33" s="40">
        <f t="shared" si="15"/>
        <v>-7624.3040036838192</v>
      </c>
      <c r="BE33" s="22">
        <v>1.1320881202876152</v>
      </c>
      <c r="BF33" s="23">
        <v>8.1206461909233349E-2</v>
      </c>
      <c r="BG33" s="24">
        <v>6.749163077030533E-2</v>
      </c>
      <c r="BH33" s="19">
        <v>0</v>
      </c>
      <c r="BI33" s="20">
        <v>0</v>
      </c>
      <c r="BJ33" s="21">
        <v>0</v>
      </c>
      <c r="BK33" s="22">
        <v>0</v>
      </c>
      <c r="BL33" s="19">
        <v>0</v>
      </c>
      <c r="BM33" s="20">
        <v>0</v>
      </c>
      <c r="BN33" s="21">
        <v>0</v>
      </c>
      <c r="BO33" s="22">
        <v>0</v>
      </c>
      <c r="BP33" s="19">
        <v>11250.627090362204</v>
      </c>
      <c r="BQ33" s="20">
        <v>9937.9428939718055</v>
      </c>
      <c r="BR33" s="21">
        <v>1312.6841963903989</v>
      </c>
      <c r="BS33" s="22">
        <v>1.1320881202876152</v>
      </c>
      <c r="BT33" s="19">
        <v>12908.782482066028</v>
      </c>
      <c r="BU33" s="20">
        <v>11433.833973012279</v>
      </c>
      <c r="BV33" s="21">
        <v>1474.9485090537491</v>
      </c>
      <c r="BW33" s="22">
        <v>1.1289985942191505</v>
      </c>
      <c r="BX33" s="19">
        <v>18592.419137171026</v>
      </c>
      <c r="BY33" s="20">
        <v>17780.644057504258</v>
      </c>
      <c r="BZ33" s="21">
        <v>811.77507966676785</v>
      </c>
      <c r="CA33" s="22">
        <v>1.0456549873582426</v>
      </c>
      <c r="CB33" s="25"/>
    </row>
    <row r="34" spans="1:82" x14ac:dyDescent="0.3">
      <c r="A34" s="124"/>
      <c r="B34" s="18" t="s">
        <v>75</v>
      </c>
      <c r="C34" s="18" t="s">
        <v>153</v>
      </c>
      <c r="D34" s="19" t="e">
        <f t="shared" ref="D34" si="118">H34/$F$3</f>
        <v>#REF!</v>
      </c>
      <c r="E34" s="20" t="e">
        <f t="shared" si="114"/>
        <v>#REF!</v>
      </c>
      <c r="F34" s="26">
        <v>-102.39897278092548</v>
      </c>
      <c r="G34" s="22">
        <v>0.69256669628629552</v>
      </c>
      <c r="H34" s="19">
        <v>69434.0962577022</v>
      </c>
      <c r="I34" s="20">
        <v>100256.18706476077</v>
      </c>
      <c r="J34" s="26">
        <v>-30822.090807058572</v>
      </c>
      <c r="K34" s="22">
        <v>0.69256669628629552</v>
      </c>
      <c r="L34" s="19">
        <v>38142.179978742206</v>
      </c>
      <c r="M34" s="20">
        <v>51963.531977466489</v>
      </c>
      <c r="N34" s="26">
        <v>-13821.351998724283</v>
      </c>
      <c r="O34" s="22">
        <v>0.73401823408159039</v>
      </c>
      <c r="P34" s="22">
        <v>0.54932924938172811</v>
      </c>
      <c r="Q34" s="22">
        <v>0.51830748304741026</v>
      </c>
      <c r="R34" s="19">
        <v>635.88499999999999</v>
      </c>
      <c r="S34" s="20">
        <v>0</v>
      </c>
      <c r="T34" s="26">
        <v>635.88499999999999</v>
      </c>
      <c r="U34" s="22">
        <v>0</v>
      </c>
      <c r="V34" s="19">
        <v>15094.337590230236</v>
      </c>
      <c r="W34" s="20">
        <v>17091.001629361133</v>
      </c>
      <c r="X34" s="26">
        <v>-1996.6640391308974</v>
      </c>
      <c r="Y34" s="22">
        <v>0.88317454515358718</v>
      </c>
      <c r="Z34" s="19">
        <v>9475.6573891454482</v>
      </c>
      <c r="AA34" s="20">
        <v>9410.8732215624259</v>
      </c>
      <c r="AB34" s="26">
        <v>64.784167583022281</v>
      </c>
      <c r="AC34" s="22">
        <v>1.0068839698567595</v>
      </c>
      <c r="AD34" s="19">
        <v>545.7204733333333</v>
      </c>
      <c r="AE34" s="20">
        <v>546.31896886385152</v>
      </c>
      <c r="AF34" s="26">
        <v>-0.59849553051822113</v>
      </c>
      <c r="AG34" s="22">
        <v>0.99890449432542516</v>
      </c>
      <c r="AH34" s="19">
        <v>2881.1862354211771</v>
      </c>
      <c r="AI34" s="20">
        <v>4030.5567719646283</v>
      </c>
      <c r="AJ34" s="26">
        <v>-1149.3705365434512</v>
      </c>
      <c r="AK34" s="22">
        <v>0.71483579029623501</v>
      </c>
      <c r="AL34" s="19">
        <v>6925.6486408999999</v>
      </c>
      <c r="AM34" s="20">
        <v>7919.1811324251648</v>
      </c>
      <c r="AN34" s="26">
        <v>-993.53249152516491</v>
      </c>
      <c r="AO34" s="22">
        <v>0.8745410068400713</v>
      </c>
      <c r="AP34" s="19">
        <f t="shared" si="115"/>
        <v>34922.550329030193</v>
      </c>
      <c r="AQ34" s="20">
        <f t="shared" si="116"/>
        <v>38997.931724177208</v>
      </c>
      <c r="AR34" s="26">
        <v>-4075.3813951470147</v>
      </c>
      <c r="AS34" s="22">
        <v>0.8954974990988962</v>
      </c>
      <c r="AT34" s="19">
        <v>-2839.76154</v>
      </c>
      <c r="AU34" s="20">
        <v>0</v>
      </c>
      <c r="AV34" s="26">
        <v>2839.7615399999972</v>
      </c>
      <c r="AW34" s="22">
        <v>0</v>
      </c>
      <c r="AX34" s="19">
        <v>15.608000000000001</v>
      </c>
      <c r="AY34" s="20">
        <v>0</v>
      </c>
      <c r="AZ34" s="26">
        <v>15.608000000000001</v>
      </c>
      <c r="BA34" s="22">
        <v>0</v>
      </c>
      <c r="BB34" s="19">
        <f t="shared" ref="BB34" si="119">L34+R34-AP34+AT34+AX34</f>
        <v>1031.3611097120149</v>
      </c>
      <c r="BC34" s="20">
        <f t="shared" si="117"/>
        <v>12965.600253289282</v>
      </c>
      <c r="BD34" s="40">
        <f t="shared" si="15"/>
        <v>-11934.239143577266</v>
      </c>
      <c r="BE34" s="22">
        <v>0.51759147734093602</v>
      </c>
      <c r="BF34" s="23">
        <v>9.665113469331843E-2</v>
      </c>
      <c r="BG34" s="24">
        <v>0.1293246894070898</v>
      </c>
      <c r="BH34" s="19"/>
      <c r="BI34" s="20"/>
      <c r="BJ34" s="26">
        <v>0</v>
      </c>
      <c r="BK34" s="22">
        <v>0</v>
      </c>
      <c r="BL34" s="19">
        <v>0</v>
      </c>
      <c r="BM34" s="20">
        <v>0</v>
      </c>
      <c r="BN34" s="26">
        <v>0</v>
      </c>
      <c r="BO34" s="22">
        <v>0</v>
      </c>
      <c r="BP34" s="19">
        <v>6710.8841897120128</v>
      </c>
      <c r="BQ34" s="20">
        <v>12965.600253289282</v>
      </c>
      <c r="BR34" s="26">
        <v>-6254.7160635772689</v>
      </c>
      <c r="BS34" s="22"/>
      <c r="BT34" s="19">
        <v>9592.0704251331899</v>
      </c>
      <c r="BU34" s="20">
        <v>16996.15702525391</v>
      </c>
      <c r="BV34" s="26">
        <v>-7404.0866001207196</v>
      </c>
      <c r="BW34" s="22">
        <v>0.56436701607785311</v>
      </c>
      <c r="BX34" s="19">
        <v>16517.719066033191</v>
      </c>
      <c r="BY34" s="20">
        <v>24915.338157679074</v>
      </c>
      <c r="BZ34" s="26">
        <v>-8397.6190916458836</v>
      </c>
      <c r="CA34" s="22">
        <v>0.66295383837454835</v>
      </c>
      <c r="CB34" s="27"/>
    </row>
    <row r="35" spans="1:82" s="3" customFormat="1" ht="15" customHeight="1" thickBot="1" x14ac:dyDescent="0.35">
      <c r="A35" s="119" t="s">
        <v>73</v>
      </c>
      <c r="B35" s="119"/>
      <c r="C35" s="120"/>
      <c r="D35" s="28" t="e">
        <f>SUM(D33:D34)</f>
        <v>#REF!</v>
      </c>
      <c r="E35" s="28" t="e">
        <f>SUM(E33:E34)</f>
        <v>#REF!</v>
      </c>
      <c r="F35" s="28" t="e">
        <f t="shared" si="102"/>
        <v>#REF!</v>
      </c>
      <c r="G35" s="29" t="str">
        <f>IFERROR(IF(E35&lt;0,-(D35-E35)/E35,(D35-E35)/E35)+1,"")</f>
        <v/>
      </c>
      <c r="H35" s="28">
        <f>SUM(H33:H34)</f>
        <v>207977.59176101984</v>
      </c>
      <c r="I35" s="28">
        <f>SUM(I33:I34)</f>
        <v>247503.22763181516</v>
      </c>
      <c r="J35" s="28">
        <f t="shared" si="103"/>
        <v>-39525.635870795319</v>
      </c>
      <c r="K35" s="29">
        <f>IFERROR(IF(I35&lt;0,-(H35-I35)/I35,(H35-I35)/I35+1),"")</f>
        <v>0.84030254373250635</v>
      </c>
      <c r="L35" s="28">
        <f>SUM(L33:L34)</f>
        <v>95152.523987464025</v>
      </c>
      <c r="M35" s="28">
        <f>SUM(M33:M34)</f>
        <v>113141.7984932265</v>
      </c>
      <c r="N35" s="28">
        <f t="shared" si="104"/>
        <v>-17989.274505762471</v>
      </c>
      <c r="O35" s="29">
        <f>IFERROR(IF(M35&lt;0,-(L35-M35)/M35,(L35-M35)/M35+1),"")</f>
        <v>0.84100239924293374</v>
      </c>
      <c r="P35" s="29">
        <f t="shared" ref="P35:Q37" si="120">IFERROR(L35/H35,"")</f>
        <v>0.45751334642243879</v>
      </c>
      <c r="Q35" s="29">
        <f t="shared" si="93"/>
        <v>0.45713261833310631</v>
      </c>
      <c r="R35" s="28">
        <f>SUM(R33:R34)</f>
        <v>635.88499999999999</v>
      </c>
      <c r="S35" s="28">
        <f>SUM(S33:S34)</f>
        <v>0</v>
      </c>
      <c r="T35" s="28">
        <f t="shared" si="105"/>
        <v>635.88499999999999</v>
      </c>
      <c r="U35" s="29" t="str">
        <f t="shared" si="111"/>
        <v/>
      </c>
      <c r="V35" s="28">
        <f>SUM(V33:V34)</f>
        <v>39504.196668969664</v>
      </c>
      <c r="W35" s="28">
        <f>SUM(W33:W34)</f>
        <v>42784.252010329968</v>
      </c>
      <c r="X35" s="28">
        <f t="shared" si="6"/>
        <v>-3280.0553413603047</v>
      </c>
      <c r="Y35" s="29">
        <f>IFERROR(IF(W35&lt;0,-(V35-W35)/W35,(V35-W35)/W35+1),"")</f>
        <v>0.92333498455066232</v>
      </c>
      <c r="Z35" s="28">
        <f>SUM(Z33:Z34)</f>
        <v>27438.896301956818</v>
      </c>
      <c r="AA35" s="28">
        <f>SUM(AA33:AA34)</f>
        <v>26399.472351046512</v>
      </c>
      <c r="AB35" s="28">
        <f t="shared" si="7"/>
        <v>1039.4239509103063</v>
      </c>
      <c r="AC35" s="29">
        <f>IFERROR(IF(AA35&lt;0,-(Z35-AA35)/AA35,(Z35-AA35)/AA35+1),"")</f>
        <v>1.0393729062872388</v>
      </c>
      <c r="AD35" s="28">
        <f>SUM(AD33:AD34)</f>
        <v>1257.9904733333333</v>
      </c>
      <c r="AE35" s="28">
        <f>SUM(AE33:AE34)</f>
        <v>1262.091916666667</v>
      </c>
      <c r="AF35" s="28">
        <f t="shared" si="8"/>
        <v>-4.101443333333691</v>
      </c>
      <c r="AG35" s="29">
        <f>IFERROR(IF(AE35&lt;0,-(AD35-AE35)/AE35,(AD35-AE35)/AE35+1),"")</f>
        <v>0.99675028159267032</v>
      </c>
      <c r="AH35" s="28">
        <f>SUM(AH33:AH34)</f>
        <v>4539.3416271250007</v>
      </c>
      <c r="AI35" s="28">
        <f>SUM(AI33:AI34)</f>
        <v>5526.4478510051013</v>
      </c>
      <c r="AJ35" s="28">
        <f t="shared" si="9"/>
        <v>-987.10622388010052</v>
      </c>
      <c r="AK35" s="29">
        <f>IFERROR(IF(AI35&lt;0,-(AH35-AI35)/AI35,(AH35-AI35)/AI35+1),"")</f>
        <v>0.8213850468704641</v>
      </c>
      <c r="AL35" s="28">
        <f>SUM(AL33:AL34)</f>
        <v>12609.285296005</v>
      </c>
      <c r="AM35" s="28">
        <f>SUM(AM33:AM34)</f>
        <v>14265.991216917146</v>
      </c>
      <c r="AN35" s="28">
        <f t="shared" si="19"/>
        <v>-1656.7059209121453</v>
      </c>
      <c r="AO35" s="29">
        <f>IFERROR(IF(AM35&lt;0,-(AL35-AM35)/AM35,(AL35-AM35)/AM35+1),"")</f>
        <v>0.88387025508977168</v>
      </c>
      <c r="AP35" s="28">
        <f>SUM(AP33:AP34)</f>
        <v>85349.710367389809</v>
      </c>
      <c r="AQ35" s="28">
        <f>SUM(AQ33:AQ34)</f>
        <v>90238.255345965401</v>
      </c>
      <c r="AR35" s="28">
        <f t="shared" si="11"/>
        <v>-4888.5449785755918</v>
      </c>
      <c r="AS35" s="29">
        <f>IFERROR(IF(AQ35&lt;0,-(AP35-AQ35)/AQ35,(AP35-AQ35)/AQ35+1),"")</f>
        <v>0.94582624675273974</v>
      </c>
      <c r="AT35" s="28">
        <f>SUM(AT33:AT34)</f>
        <v>-7507.2046599999994</v>
      </c>
      <c r="AU35" s="28">
        <f>SUM(AU33:AU34)</f>
        <v>0</v>
      </c>
      <c r="AV35" s="28">
        <f t="shared" si="12"/>
        <v>-7507.2046599999994</v>
      </c>
      <c r="AW35" s="29">
        <f t="shared" si="51"/>
        <v>0</v>
      </c>
      <c r="AX35" s="28">
        <f>SUM(AX33:AX34)</f>
        <v>413.506039925783</v>
      </c>
      <c r="AY35" s="28">
        <f>SUM(AY33:AY34)</f>
        <v>0</v>
      </c>
      <c r="AZ35" s="28">
        <f t="shared" si="13"/>
        <v>413.506039925783</v>
      </c>
      <c r="BA35" s="29">
        <f t="shared" si="52"/>
        <v>0</v>
      </c>
      <c r="BB35" s="28">
        <f>SUM(BB33:BB34)</f>
        <v>3345.0000000000009</v>
      </c>
      <c r="BC35" s="28">
        <f>SUM(BC33:BC34)</f>
        <v>22903.543147261087</v>
      </c>
      <c r="BD35" s="28">
        <f>BB35-BC35</f>
        <v>-19558.543147261087</v>
      </c>
      <c r="BE35" s="29">
        <f>IFERROR(IF(BC35&lt;0,-(BB35-BC35)/BC35,(BB35-BC35)/BC35+1),"")</f>
        <v>0.14604727218373681</v>
      </c>
      <c r="BF35" s="29">
        <f t="shared" ref="BF35:BF42" si="121">IFERROR(BB35/H35,"")</f>
        <v>1.6083463471601448E-2</v>
      </c>
      <c r="BG35" s="29">
        <f t="shared" ref="BG35:BG42" si="122">IFERROR(BC35/I35,"")</f>
        <v>9.2538361484854281E-2</v>
      </c>
      <c r="BH35" s="28">
        <f>SUM(BH33:BH34)</f>
        <v>0</v>
      </c>
      <c r="BI35" s="28">
        <f>SUM(BI33:BI34)</f>
        <v>0</v>
      </c>
      <c r="BJ35" s="28">
        <f t="shared" si="54"/>
        <v>0</v>
      </c>
      <c r="BK35" s="29">
        <f t="shared" si="112"/>
        <v>0</v>
      </c>
      <c r="BL35" s="28">
        <f>SUM(BL33:BL34)</f>
        <v>0</v>
      </c>
      <c r="BM35" s="28">
        <f>SUM(BM33:BM34)</f>
        <v>0</v>
      </c>
      <c r="BN35" s="28">
        <f t="shared" si="108"/>
        <v>0</v>
      </c>
      <c r="BO35" s="29">
        <f t="shared" si="113"/>
        <v>0</v>
      </c>
      <c r="BP35" s="28">
        <f>SUM(BP33:BP34)</f>
        <v>17961.511280074217</v>
      </c>
      <c r="BQ35" s="28">
        <f>SUM(BQ33:BQ34)</f>
        <v>22903.543147261087</v>
      </c>
      <c r="BR35" s="28">
        <f t="shared" si="96"/>
        <v>-4942.0318671868699</v>
      </c>
      <c r="BS35" s="29">
        <f>IFERROR(IF(BQ35&lt;0,-(BP35-BQ35)/BQ35,(BP35-BQ35)/BQ35+1),"")</f>
        <v>0.78422413355822362</v>
      </c>
      <c r="BT35" s="28">
        <f>SUM(BT33:BT34)</f>
        <v>22500.852907199216</v>
      </c>
      <c r="BU35" s="28">
        <f>SUM(BU33:BU34)</f>
        <v>28429.990998266188</v>
      </c>
      <c r="BV35" s="28">
        <f t="shared" si="97"/>
        <v>-5929.1380910669723</v>
      </c>
      <c r="BW35" s="29">
        <f>IFERROR(IF(BU35&lt;0,-(BT35-BU35)/BU35,(BT35-BU35)/BU35+1),"")</f>
        <v>0.79144776755544655</v>
      </c>
      <c r="BX35" s="28">
        <f>SUM(BX33:BX34)</f>
        <v>35110.138203204217</v>
      </c>
      <c r="BY35" s="28">
        <f>SUM(BY33:BY34)</f>
        <v>42695.982215183336</v>
      </c>
      <c r="BZ35" s="28">
        <f t="shared" si="98"/>
        <v>-7585.8440119791194</v>
      </c>
      <c r="CA35" s="29">
        <f>IFERROR(IF(BY35&lt;0,-(BX35-BY35)/BY35,(BX35-BY35)/BY35+1),"")</f>
        <v>0.82232885582190729</v>
      </c>
    </row>
    <row r="36" spans="1:82" s="2" customFormat="1" ht="15" customHeight="1" thickTop="1" x14ac:dyDescent="0.3">
      <c r="A36" s="32" t="s">
        <v>131</v>
      </c>
      <c r="B36" s="45" t="s">
        <v>31</v>
      </c>
      <c r="C36" s="45" t="s">
        <v>154</v>
      </c>
      <c r="D36" s="19" t="e">
        <f>H36/$F$3</f>
        <v>#REF!</v>
      </c>
      <c r="E36" s="20" t="e">
        <f>I36/$F$3</f>
        <v>#REF!</v>
      </c>
      <c r="F36" s="21" t="e">
        <f t="shared" si="102"/>
        <v>#REF!</v>
      </c>
      <c r="G36" s="22" t="str">
        <f>IFERROR(IF(E36&lt;0,-(D36-E36)/E36,(D36-E36)/E36+1),"")</f>
        <v/>
      </c>
      <c r="H36" s="19">
        <f>'[96]Review N'!$D$22/1000</f>
        <v>3441987.6567100002</v>
      </c>
      <c r="I36" s="20">
        <f>'[96]Review N'!$D$22/1000</f>
        <v>3441987.6567100002</v>
      </c>
      <c r="J36" s="21">
        <f t="shared" si="103"/>
        <v>0</v>
      </c>
      <c r="K36" s="22">
        <f>IFERROR(IF(I36&lt;0,-(H36-I36)/I36,(H36-I36)/I36+1),"")</f>
        <v>1</v>
      </c>
      <c r="L36" s="19">
        <f>'[96]Review N'!$D$24/1000</f>
        <v>94273.945262739115</v>
      </c>
      <c r="M36" s="20">
        <f>'[96]Review N'!$E$24/1000</f>
        <v>123257.86855365944</v>
      </c>
      <c r="N36" s="21">
        <f t="shared" si="104"/>
        <v>-28983.923290920327</v>
      </c>
      <c r="O36" s="22">
        <f>IFERROR(IF(M36&lt;0,-(L36-M36)/M36,(L36-M36)/M36+1),"")</f>
        <v>0.76485133459611643</v>
      </c>
      <c r="P36" s="23">
        <f t="shared" si="120"/>
        <v>2.7389390859364732E-2</v>
      </c>
      <c r="Q36" s="24">
        <f t="shared" si="120"/>
        <v>3.5810084418337107E-2</v>
      </c>
      <c r="R36" s="19">
        <f>('[96]Review N'!$D$25+'[96]Review N'!$D$26-'[96]Review N'!$D$27)/1000</f>
        <v>2568.0295438870044</v>
      </c>
      <c r="S36" s="20">
        <f>SUM('[96]Review N'!$E$25:$E$27)/1000</f>
        <v>32427.8004345628</v>
      </c>
      <c r="T36" s="21">
        <f t="shared" si="105"/>
        <v>-29859.770890675794</v>
      </c>
      <c r="U36" s="22">
        <f t="shared" si="111"/>
        <v>7.9192221164340881E-2</v>
      </c>
      <c r="V36" s="19">
        <f>'[96]Group Profitability State.'!$V$37/1000</f>
        <v>22678.7003</v>
      </c>
      <c r="W36" s="20">
        <f>'[96]Group Profitability State.'!$W$37/1000</f>
        <v>18999.266190513335</v>
      </c>
      <c r="X36" s="21">
        <f t="shared" si="6"/>
        <v>3679.434109486665</v>
      </c>
      <c r="Y36" s="22">
        <f>IFERROR(IF(W36&lt;0,-(V36-W36)/W36,(V36-W36)/W36+1),"")</f>
        <v>1.1936619063384601</v>
      </c>
      <c r="Z36" s="19">
        <f>'[96]Group Profitability State.'!$V$38/1000</f>
        <v>9779.4712137620008</v>
      </c>
      <c r="AA36" s="20">
        <f>'[96]Group Profitability State.'!$W$38/1000</f>
        <v>10400.99167048478</v>
      </c>
      <c r="AB36" s="21">
        <f t="shared" si="7"/>
        <v>-621.52045672277927</v>
      </c>
      <c r="AC36" s="22">
        <f>IFERROR(IF(AA36&lt;0,-(Z36-AA36)/AA36,(Z36-AA36)/AA36+1),"")</f>
        <v>0.94024411552155285</v>
      </c>
      <c r="AD36" s="19">
        <f>('[96]Group Profitability State.'!$V$39+'[96]Group Profitability State.'!$V$40)/1000+('[96]Group Profitability State.'!$V$33/1000)-SUM('[96]IOE-Aug 25'!$H$81:$H$83,[96]OLBS!$B$55,'[96]CBSL.'!$B$59)/1000</f>
        <v>66523.725839999999</v>
      </c>
      <c r="AE36" s="20">
        <f>('[96]Group Profitability State.'!W39+'[96]Group Profitability State.'!W40)/1000+('[96]Group Profitability State.'!$W$33/1000)-SUM('[96]IOE-Aug 25'!$I$81:$I$83,[96]OLBS!$C$55,'[96]CBSL.'!$C$59)/1000</f>
        <v>59643.95552140614</v>
      </c>
      <c r="AF36" s="21">
        <f t="shared" si="8"/>
        <v>6879.770318593859</v>
      </c>
      <c r="AG36" s="22">
        <f>IFERROR(IF(AE36&lt;0,-(AD36-AE36)/AE36,(AD36-AE36)/AE36+1),"")</f>
        <v>1.115347318239561</v>
      </c>
      <c r="AH36" s="19">
        <f>'[96]Group Profitability State.'!$V$44/1000</f>
        <v>31149.330655567002</v>
      </c>
      <c r="AI36" s="20">
        <f>'[96]Group Profitability State.'!$W$44/1000</f>
        <v>40056.612696790646</v>
      </c>
      <c r="AJ36" s="21">
        <f t="shared" si="9"/>
        <v>-8907.2820412236433</v>
      </c>
      <c r="AK36" s="22">
        <f>IFERROR(IF(AI36&lt;0,-(AH36-AI36)/AI36,(AH36-AI36)/AI36+1),"")</f>
        <v>0.77763266932609865</v>
      </c>
      <c r="AL36" s="19">
        <f>SUM('[96]IOE-Aug 25'!$H$81:$H$83,[96]OLBS!$B$55,'[96]CBSL.'!$B$59,'[96]Group Profitability State.'!$V$45)/1000</f>
        <v>5979.95741</v>
      </c>
      <c r="AM36" s="20">
        <f>SUM('[96]IOE-Aug 25'!$I$81:$I$83,[96]OLBS!$C$55,'[96]CBSL.'!$C$59,'[96]Group Profitability State.'!$W$45)/1000</f>
        <v>6111.3873047200004</v>
      </c>
      <c r="AN36" s="21">
        <f t="shared" si="19"/>
        <v>-131.42989472000045</v>
      </c>
      <c r="AO36" s="22">
        <f>IFERROR(IF(AM36&lt;0,-(AL36-AM36)/AM36,(AL36-AM36)/AM36+1),"")</f>
        <v>0.9784942619135768</v>
      </c>
      <c r="AP36" s="19">
        <f>V36+Z36+AD36+AH36+AL36</f>
        <v>136111.18541932901</v>
      </c>
      <c r="AQ36" s="20">
        <f>W36+AA36+AE36+AI36+AM36</f>
        <v>135212.2133839149</v>
      </c>
      <c r="AR36" s="21">
        <f t="shared" si="11"/>
        <v>898.97203541410272</v>
      </c>
      <c r="AS36" s="22">
        <f>IFERROR(IF(AQ36&lt;0,-(AP36-AQ36)/AQ36,(AP36-AQ36)/AQ36+1),"")</f>
        <v>1.0066486008394937</v>
      </c>
      <c r="AT36" s="19">
        <v>0</v>
      </c>
      <c r="AU36" s="20">
        <v>0</v>
      </c>
      <c r="AV36" s="21">
        <f t="shared" si="12"/>
        <v>0</v>
      </c>
      <c r="AW36" s="22">
        <f t="shared" si="51"/>
        <v>0</v>
      </c>
      <c r="AX36" s="19">
        <f>'[96]Review N'!$D$32/1000</f>
        <v>21354.547040000001</v>
      </c>
      <c r="AY36" s="20">
        <v>0</v>
      </c>
      <c r="AZ36" s="21">
        <f t="shared" si="13"/>
        <v>21354.547040000001</v>
      </c>
      <c r="BA36" s="22">
        <f t="shared" si="52"/>
        <v>0</v>
      </c>
      <c r="BB36" s="19">
        <f>L36+R36-AP36+AT36+AX36</f>
        <v>-17914.663572702881</v>
      </c>
      <c r="BC36" s="20">
        <f>M36+S36-AQ36+AU36+AY36</f>
        <v>20473.455604307353</v>
      </c>
      <c r="BD36" s="21">
        <f t="shared" si="15"/>
        <v>-38388.11917701023</v>
      </c>
      <c r="BE36" s="22">
        <f>IFERROR(IF(BC36&lt;0,-(BB36-BC36)/BC36,(BB36-BC36)/BC36+1),"")</f>
        <v>-0.87501904509631778</v>
      </c>
      <c r="BF36" s="23">
        <f t="shared" si="121"/>
        <v>-5.2047437002799967E-3</v>
      </c>
      <c r="BG36" s="24">
        <f t="shared" si="122"/>
        <v>5.9481490482382387E-3</v>
      </c>
      <c r="BH36" s="19">
        <v>203024.9540575</v>
      </c>
      <c r="BI36" s="20">
        <v>17867.523887391799</v>
      </c>
      <c r="BJ36" s="21">
        <f t="shared" si="54"/>
        <v>185157.43017010821</v>
      </c>
      <c r="BK36" s="22">
        <f t="shared" si="112"/>
        <v>11.36279180803359</v>
      </c>
      <c r="BL36" s="19">
        <v>0</v>
      </c>
      <c r="BM36" s="20">
        <v>0</v>
      </c>
      <c r="BN36" s="21">
        <f t="shared" si="108"/>
        <v>0</v>
      </c>
      <c r="BO36" s="22">
        <f t="shared" si="113"/>
        <v>0</v>
      </c>
      <c r="BP36" s="19">
        <f>BB36-BH36+BL36</f>
        <v>-220939.61763020288</v>
      </c>
      <c r="BQ36" s="20">
        <f>BC36-BI36+BM36</f>
        <v>2605.9317169155547</v>
      </c>
      <c r="BR36" s="21">
        <f t="shared" si="96"/>
        <v>-223545.54934711842</v>
      </c>
      <c r="BS36" s="22">
        <f>IFERROR(IF(BQ36&lt;0,-(BP36-BQ36)/BQ36,(BP36-BQ36)/BQ36+1),"")</f>
        <v>-84.783348771591164</v>
      </c>
      <c r="BT36" s="19">
        <f>BB36+AH36</f>
        <v>13234.667082864122</v>
      </c>
      <c r="BU36" s="20">
        <f>BC36+AI36</f>
        <v>60530.068301097999</v>
      </c>
      <c r="BV36" s="21">
        <f t="shared" si="97"/>
        <v>-47295.401218233877</v>
      </c>
      <c r="BW36" s="22">
        <f>IFERROR(IF(BU36&lt;0,-(BT36-BU36)/BU36,(BT36-BU36)/BU36+1),"")</f>
        <v>0.21864616139255288</v>
      </c>
      <c r="BX36" s="19">
        <f>BT36+AL36</f>
        <v>19214.624492864121</v>
      </c>
      <c r="BY36" s="20">
        <f>BU36+AM36</f>
        <v>66641.455605818002</v>
      </c>
      <c r="BZ36" s="21">
        <f t="shared" si="98"/>
        <v>-47426.831112953878</v>
      </c>
      <c r="CA36" s="22">
        <f>IFERROR(IF(BY36&lt;0,-(BX36-BY36)/BY36,(BX36-BY36)/BY36+1),"")</f>
        <v>0.288328403366787</v>
      </c>
    </row>
    <row r="37" spans="1:82" s="3" customFormat="1" ht="15" customHeight="1" thickBot="1" x14ac:dyDescent="0.35">
      <c r="A37" s="119" t="s">
        <v>74</v>
      </c>
      <c r="B37" s="119"/>
      <c r="C37" s="120"/>
      <c r="D37" s="28" t="e">
        <f>SUM(D36:D36)</f>
        <v>#REF!</v>
      </c>
      <c r="E37" s="28" t="e">
        <f>SUM(E36:E36)</f>
        <v>#REF!</v>
      </c>
      <c r="F37" s="28" t="e">
        <f t="shared" si="102"/>
        <v>#REF!</v>
      </c>
      <c r="G37" s="29" t="str">
        <f>IFERROR(IF(E37&lt;0,-(D37-E37)/E37,(D37-E37)/E37)+1,"")</f>
        <v/>
      </c>
      <c r="H37" s="28">
        <f>SUM(H36:H36)</f>
        <v>3441987.6567100002</v>
      </c>
      <c r="I37" s="28">
        <f>SUM(I36:I36)</f>
        <v>3441987.6567100002</v>
      </c>
      <c r="J37" s="28">
        <f t="shared" si="103"/>
        <v>0</v>
      </c>
      <c r="K37" s="29">
        <f>IFERROR(IF(I37&lt;0,-(H37-I37)/I37,(H37-I37)/I37+1),"")</f>
        <v>1</v>
      </c>
      <c r="L37" s="28">
        <f>SUM(L36:L36)</f>
        <v>94273.945262739115</v>
      </c>
      <c r="M37" s="28">
        <f>SUM(M36:M36)</f>
        <v>123257.86855365944</v>
      </c>
      <c r="N37" s="28">
        <f t="shared" si="104"/>
        <v>-28983.923290920327</v>
      </c>
      <c r="O37" s="29">
        <f>IFERROR(IF(M37&lt;0,-(L37-M37)/M37,(L37-M37)/M37+1),"")</f>
        <v>0.76485133459611643</v>
      </c>
      <c r="P37" s="29">
        <f t="shared" ref="P37:P42" si="123">IFERROR(L37/H37,"")</f>
        <v>2.7389390859364732E-2</v>
      </c>
      <c r="Q37" s="29">
        <f t="shared" si="120"/>
        <v>3.5810084418337107E-2</v>
      </c>
      <c r="R37" s="28">
        <f>SUM(R36:R36)</f>
        <v>2568.0295438870044</v>
      </c>
      <c r="S37" s="28">
        <f>SUM(S36:S36)</f>
        <v>32427.8004345628</v>
      </c>
      <c r="T37" s="28">
        <f t="shared" si="105"/>
        <v>-29859.770890675794</v>
      </c>
      <c r="U37" s="29">
        <f t="shared" si="111"/>
        <v>7.9192221164340881E-2</v>
      </c>
      <c r="V37" s="28">
        <f>SUM(V36:V36)</f>
        <v>22678.7003</v>
      </c>
      <c r="W37" s="28">
        <f>SUM(W36:W36)</f>
        <v>18999.266190513335</v>
      </c>
      <c r="X37" s="28">
        <f t="shared" si="6"/>
        <v>3679.434109486665</v>
      </c>
      <c r="Y37" s="29">
        <f>IFERROR(IF(W37&lt;0,-(V37-W37)/W37,(V37-W37)/W37+1),"")</f>
        <v>1.1936619063384601</v>
      </c>
      <c r="Z37" s="28">
        <f>SUM(Z36:Z36)</f>
        <v>9779.4712137620008</v>
      </c>
      <c r="AA37" s="28">
        <f>SUM(AA36:AA36)</f>
        <v>10400.99167048478</v>
      </c>
      <c r="AB37" s="28">
        <f t="shared" si="7"/>
        <v>-621.52045672277927</v>
      </c>
      <c r="AC37" s="29">
        <f>IFERROR(IF(AA37&lt;0,-(Z37-AA37)/AA37,(Z37-AA37)/AA37+1),"")</f>
        <v>0.94024411552155285</v>
      </c>
      <c r="AD37" s="28">
        <f>SUM(AD36:AD36)</f>
        <v>66523.725839999999</v>
      </c>
      <c r="AE37" s="28">
        <f>SUM(AE36:AE36)</f>
        <v>59643.95552140614</v>
      </c>
      <c r="AF37" s="28">
        <f t="shared" si="8"/>
        <v>6879.770318593859</v>
      </c>
      <c r="AG37" s="29">
        <f>IFERROR(IF(AE37&lt;0,-(AD37-AE37)/AE37,(AD37-AE37)/AE37+1),"")</f>
        <v>1.115347318239561</v>
      </c>
      <c r="AH37" s="28">
        <f>SUM(AH36:AH36)</f>
        <v>31149.330655567002</v>
      </c>
      <c r="AI37" s="28">
        <f>SUM(AI36:AI36)</f>
        <v>40056.612696790646</v>
      </c>
      <c r="AJ37" s="28">
        <f t="shared" si="9"/>
        <v>-8907.2820412236433</v>
      </c>
      <c r="AK37" s="29">
        <f>IFERROR(IF(AI37&lt;0,-(AH37-AI37)/AI37,(AH37-AI37)/AI37+1),"")</f>
        <v>0.77763266932609865</v>
      </c>
      <c r="AL37" s="28">
        <f>SUM(AL36:AL36)</f>
        <v>5979.95741</v>
      </c>
      <c r="AM37" s="28">
        <f>SUM(AM36:AM36)</f>
        <v>6111.3873047200004</v>
      </c>
      <c r="AN37" s="28">
        <f t="shared" si="19"/>
        <v>-131.42989472000045</v>
      </c>
      <c r="AO37" s="29">
        <f>IFERROR(IF(AM37&lt;0,-(AL37-AM37)/AM37,(AL37-AM37)/AM37+1),"")</f>
        <v>0.9784942619135768</v>
      </c>
      <c r="AP37" s="28">
        <f>SUM(AP36:AP36)</f>
        <v>136111.18541932901</v>
      </c>
      <c r="AQ37" s="28">
        <f>SUM(AQ36:AQ36)</f>
        <v>135212.2133839149</v>
      </c>
      <c r="AR37" s="28">
        <f t="shared" si="11"/>
        <v>898.97203541410272</v>
      </c>
      <c r="AS37" s="29">
        <f>IFERROR(IF(AQ37&lt;0,-(AP37-AQ37)/AQ37,(AP37-AQ37)/AQ37+1),"")</f>
        <v>1.0066486008394937</v>
      </c>
      <c r="AT37" s="28">
        <f>SUM(AT36:AT36)</f>
        <v>0</v>
      </c>
      <c r="AU37" s="28">
        <f>SUM(AU36:AU36)</f>
        <v>0</v>
      </c>
      <c r="AV37" s="28">
        <f t="shared" si="12"/>
        <v>0</v>
      </c>
      <c r="AW37" s="29">
        <f t="shared" si="51"/>
        <v>0</v>
      </c>
      <c r="AX37" s="28">
        <f>SUM(AX36:AX36)</f>
        <v>21354.547040000001</v>
      </c>
      <c r="AY37" s="28">
        <f>SUM(AY36:AY36)</f>
        <v>0</v>
      </c>
      <c r="AZ37" s="28">
        <f t="shared" si="13"/>
        <v>21354.547040000001</v>
      </c>
      <c r="BA37" s="29">
        <f t="shared" si="52"/>
        <v>0</v>
      </c>
      <c r="BB37" s="28">
        <f>SUM(BB36:BB36)</f>
        <v>-17914.663572702881</v>
      </c>
      <c r="BC37" s="28">
        <f>SUM(BC36:BC36)</f>
        <v>20473.455604307353</v>
      </c>
      <c r="BD37" s="28">
        <f t="shared" si="15"/>
        <v>-38388.11917701023</v>
      </c>
      <c r="BE37" s="29">
        <f>IFERROR(IF(BC37&lt;0,-(BB37-BC37)/BC37,(BB37-BC37)/BC37+1),"")</f>
        <v>-0.87501904509631778</v>
      </c>
      <c r="BF37" s="29">
        <f t="shared" si="121"/>
        <v>-5.2047437002799967E-3</v>
      </c>
      <c r="BG37" s="29">
        <f t="shared" si="122"/>
        <v>5.9481490482382387E-3</v>
      </c>
      <c r="BH37" s="28">
        <f>SUM(BH36:BH36)</f>
        <v>203024.9540575</v>
      </c>
      <c r="BI37" s="28">
        <f>SUM(BI36:BI36)</f>
        <v>17867.523887391799</v>
      </c>
      <c r="BJ37" s="28">
        <f t="shared" si="54"/>
        <v>185157.43017010821</v>
      </c>
      <c r="BK37" s="29">
        <f t="shared" si="112"/>
        <v>11.36279180803359</v>
      </c>
      <c r="BL37" s="28">
        <f>SUM(BL36:BL36)</f>
        <v>0</v>
      </c>
      <c r="BM37" s="28">
        <f>SUM(BM36:BM36)</f>
        <v>0</v>
      </c>
      <c r="BN37" s="28">
        <f t="shared" si="108"/>
        <v>0</v>
      </c>
      <c r="BO37" s="29">
        <f t="shared" si="113"/>
        <v>0</v>
      </c>
      <c r="BP37" s="28">
        <f>SUM(BP36:BP36)</f>
        <v>-220939.61763020288</v>
      </c>
      <c r="BQ37" s="28">
        <f>SUM(BQ36:BQ36)</f>
        <v>2605.9317169155547</v>
      </c>
      <c r="BR37" s="28">
        <f t="shared" si="96"/>
        <v>-223545.54934711842</v>
      </c>
      <c r="BS37" s="29">
        <f>IFERROR(IF(BQ37&lt;0,-(BP37-BQ37)/BQ37,(BP37-BQ37)/BQ37+1),"")</f>
        <v>-84.783348771591164</v>
      </c>
      <c r="BT37" s="28">
        <f>SUM(BT36:BT36)</f>
        <v>13234.667082864122</v>
      </c>
      <c r="BU37" s="28">
        <f>SUM(BU36:BU36)</f>
        <v>60530.068301097999</v>
      </c>
      <c r="BV37" s="28">
        <f t="shared" si="97"/>
        <v>-47295.401218233877</v>
      </c>
      <c r="BW37" s="29">
        <f>IFERROR(IF(BU37&lt;0,-(BT37-BU37)/BU37,(BT37-BU37)/BU37+1),"")</f>
        <v>0.21864616139255288</v>
      </c>
      <c r="BX37" s="28">
        <f>SUM(BX36:BX36)</f>
        <v>19214.624492864121</v>
      </c>
      <c r="BY37" s="28">
        <f>SUM(BY36:BY36)</f>
        <v>66641.455605818002</v>
      </c>
      <c r="BZ37" s="28">
        <f t="shared" si="98"/>
        <v>-47426.831112953878</v>
      </c>
      <c r="CA37" s="29">
        <f>IFERROR(IF(BY37&lt;0,-(BX37-BY37)/BY37,(BX37-BY37)/BY37+1),"")</f>
        <v>0.288328403366787</v>
      </c>
    </row>
    <row r="38" spans="1:82" s="2" customFormat="1" ht="15" customHeight="1" thickTop="1" x14ac:dyDescent="0.3">
      <c r="A38" s="32" t="s">
        <v>134</v>
      </c>
      <c r="B38" s="18" t="s">
        <v>31</v>
      </c>
      <c r="C38" s="18" t="s">
        <v>132</v>
      </c>
      <c r="D38" s="19" t="e">
        <f>H38/$F$3</f>
        <v>#REF!</v>
      </c>
      <c r="E38" s="20" t="e">
        <f>I38/$F$3</f>
        <v>#REF!</v>
      </c>
      <c r="F38" s="21" t="e">
        <f t="shared" si="102"/>
        <v>#REF!</v>
      </c>
      <c r="G38" s="22" t="e">
        <f t="shared" ref="G38" si="124">IFERROR(IF(E38&lt;0,-(D38-E38)/E38,(D38-E38)/E38),"")+1</f>
        <v>#VALUE!</v>
      </c>
      <c r="H38" s="19">
        <f>'[97]2.Rev Statement-combined'!$C$15/1000</f>
        <v>49877.03933</v>
      </c>
      <c r="I38" s="20">
        <f>'[97]2.Rev Statement-combined'!$D$15/1000</f>
        <v>43131.695</v>
      </c>
      <c r="J38" s="21">
        <f>H38-I38</f>
        <v>6745.3443299999999</v>
      </c>
      <c r="K38" s="22">
        <f t="shared" ref="K38" si="125">IFERROR(IF(I38&lt;0,-(H38-I38)/I38,(H38-I38)/I38),"")+1</f>
        <v>1.1563895026615578</v>
      </c>
      <c r="L38" s="19">
        <f>'[97]2.Rev Statement-combined'!$CW$15/1000</f>
        <v>38584.528119999995</v>
      </c>
      <c r="M38" s="20">
        <f>'[97]2.Rev Statement-combined'!$CX$15/1000</f>
        <v>30995.3</v>
      </c>
      <c r="N38" s="21">
        <f t="shared" si="104"/>
        <v>7589.2281199999961</v>
      </c>
      <c r="O38" s="22">
        <f t="shared" ref="O38" si="126">IFERROR(IF(M38&lt;0,-(L38-M38)/M38,(L38-M38)/M38),"")+1</f>
        <v>1.2448509328833726</v>
      </c>
      <c r="P38" s="22">
        <f t="shared" si="123"/>
        <v>0.77359299265367998</v>
      </c>
      <c r="Q38" s="22">
        <f>IFERROR(M38/I38,"")</f>
        <v>0.7186200310467743</v>
      </c>
      <c r="R38" s="19">
        <f>(('[97]2.Rev Statement-combined'!$C$28)/1000)+8223.28314</f>
        <v>9050.5471600000001</v>
      </c>
      <c r="S38" s="20">
        <f>('[97]2.Rev Statement-combined'!$D$28)/1000+490.833</f>
        <v>1764.1030009999999</v>
      </c>
      <c r="T38" s="21">
        <f>R38-S38</f>
        <v>7286.4441590000006</v>
      </c>
      <c r="U38" s="22">
        <f>IFERROR(IF(S38&lt;0,-(R38-S38)/S38,(R38-S38)/S38),"")+1</f>
        <v>5.1303961020811171</v>
      </c>
      <c r="V38" s="19">
        <f>'[97]1.Financial Higlights'!$C$19/1000</f>
        <v>12567.74555</v>
      </c>
      <c r="W38" s="20">
        <f>'[97]1.Financial Higlights'!$D$19/1000</f>
        <v>12254.687</v>
      </c>
      <c r="X38" s="21">
        <f t="shared" si="6"/>
        <v>313.05854999999974</v>
      </c>
      <c r="Y38" s="22">
        <f t="shared" ref="Y38" si="127">IFERROR(IF(W38&lt;0,-(V38-W38)/W38,(V38-W38)/W38),"")+1</f>
        <v>1.0255460257777289</v>
      </c>
      <c r="Z38" s="19">
        <f>('[97]1.Financial Higlights'!$C$20+'[97]1.Financial Higlights'!$C$21)/1000</f>
        <v>7912.1383700000015</v>
      </c>
      <c r="AA38" s="20">
        <f>('[97]1.Financial Higlights'!$D$20+'[97]1.Financial Higlights'!$D$21)/1000</f>
        <v>8289.7099999999991</v>
      </c>
      <c r="AB38" s="21">
        <f t="shared" si="7"/>
        <v>-377.57162999999764</v>
      </c>
      <c r="AC38" s="22">
        <f t="shared" ref="AC38" si="128">IFERROR(IF(AA38&lt;0,-(Z38-AA38)/AA38,(Z38-AA38)/AA38),"")+1</f>
        <v>0.95445297483265423</v>
      </c>
      <c r="AD38" s="19">
        <f>'[97]1.Financial Higlights'!$C$22/1000</f>
        <v>3456.3998300000003</v>
      </c>
      <c r="AE38" s="20">
        <f>'[97]1.Financial Higlights'!$D$22/1000</f>
        <v>3467.0630000000001</v>
      </c>
      <c r="AF38" s="21">
        <f t="shared" si="8"/>
        <v>-10.663169999999809</v>
      </c>
      <c r="AG38" s="22">
        <f t="shared" ref="AG38" si="129">IFERROR(IF(AE38&lt;0,-(AD38-AE38)/AE38,(AD38-AE38)/AE38),"")+1</f>
        <v>0.99692443719655521</v>
      </c>
      <c r="AH38" s="19">
        <f>'[97]1.Financial Higlights'!$C$23/1000</f>
        <v>328.02742000000001</v>
      </c>
      <c r="AI38" s="20">
        <f>'[97]1.Financial Higlights'!$D$23/1000</f>
        <v>577.43199000000004</v>
      </c>
      <c r="AJ38" s="21">
        <f t="shared" si="9"/>
        <v>-249.40457000000004</v>
      </c>
      <c r="AK38" s="22">
        <f t="shared" ref="AK38" si="130">IFERROR(IF(AI38&lt;0,-(AH38-AI38)/AI38,(AH38-AI38)/AI38),"")+1</f>
        <v>0.56807974909737857</v>
      </c>
      <c r="AL38" s="19">
        <f>'[97]1.Financial Higlights'!$C$24/1000</f>
        <v>1113.1012700000001</v>
      </c>
      <c r="AM38" s="20">
        <f>'[97]1.Financial Higlights'!$D$24/1000</f>
        <v>1400</v>
      </c>
      <c r="AN38" s="21">
        <f t="shared" si="19"/>
        <v>-286.89872999999989</v>
      </c>
      <c r="AO38" s="22">
        <f t="shared" ref="AO38" si="131">IFERROR(IF(AM38&lt;0,-(AL38-AM38)/AM38,(AL38-AM38)/AM38),"")+1</f>
        <v>0.79507233571428582</v>
      </c>
      <c r="AP38" s="19">
        <f>V38+Z38+AD38+AH38+AL38</f>
        <v>25377.41244</v>
      </c>
      <c r="AQ38" s="20">
        <f>W38+AA38+AE38+AI38+AM38</f>
        <v>25988.89199</v>
      </c>
      <c r="AR38" s="21">
        <f t="shared" si="11"/>
        <v>-611.47955000000002</v>
      </c>
      <c r="AS38" s="22">
        <f t="shared" ref="AS38" si="132">IFERROR(IF(AQ38&lt;0,-(AP38-AQ38)/AQ38,(AP38-AQ38)/AQ38),"")+1</f>
        <v>0.97647150366259228</v>
      </c>
      <c r="AT38" s="19">
        <v>0</v>
      </c>
      <c r="AU38" s="20">
        <v>0</v>
      </c>
      <c r="AV38" s="21">
        <f t="shared" si="12"/>
        <v>0</v>
      </c>
      <c r="AW38" s="22">
        <f>IFERROR(AT38/AU38,0)</f>
        <v>0</v>
      </c>
      <c r="AX38" s="19">
        <v>0</v>
      </c>
      <c r="AY38" s="20">
        <v>0</v>
      </c>
      <c r="AZ38" s="21">
        <f t="shared" si="13"/>
        <v>0</v>
      </c>
      <c r="BA38" s="22">
        <f>IFERROR(AX38/AY38,0)</f>
        <v>0</v>
      </c>
      <c r="BB38" s="19">
        <f>L38+R38-AP38+AT38+AX38</f>
        <v>22257.662839999997</v>
      </c>
      <c r="BC38" s="20">
        <f>M38+S38-AQ38+AU38+AY38</f>
        <v>6770.5110109999987</v>
      </c>
      <c r="BD38" s="21">
        <f t="shared" si="15"/>
        <v>15487.151828999999</v>
      </c>
      <c r="BE38" s="22">
        <f t="shared" ref="BE38" si="133">IFERROR(IF(BC38&lt;0,-(BB38-BC38)/BC38,(BB38-BC38)/BC38),"")+1</f>
        <v>3.2874420858097917</v>
      </c>
      <c r="BF38" s="23">
        <f>IFERROR(BB38/H38,"")</f>
        <v>0.44625068245805993</v>
      </c>
      <c r="BG38" s="24">
        <f>IFERROR(BC38/I38,"")</f>
        <v>0.15697298728927761</v>
      </c>
      <c r="BH38" s="19"/>
      <c r="BI38" s="20"/>
      <c r="BJ38" s="21">
        <f>BH38-BI38</f>
        <v>0</v>
      </c>
      <c r="BK38" s="22">
        <f>IFERROR(BH38/BI38,0)</f>
        <v>0</v>
      </c>
      <c r="BL38" s="19"/>
      <c r="BM38" s="20"/>
      <c r="BN38" s="21">
        <f>BL38-BM38</f>
        <v>0</v>
      </c>
      <c r="BO38" s="22">
        <f>IFERROR(BL38/BM38,0)</f>
        <v>0</v>
      </c>
      <c r="BP38" s="19">
        <f>BB38-BH38+BL38</f>
        <v>22257.662839999997</v>
      </c>
      <c r="BQ38" s="20">
        <f>BC38-BI38+BM38</f>
        <v>6770.5110109999987</v>
      </c>
      <c r="BR38" s="21">
        <f t="shared" si="96"/>
        <v>15487.151828999999</v>
      </c>
      <c r="BS38" s="22">
        <f t="shared" ref="BS38" si="134">IFERROR(IF(BQ38&lt;0,-(BP38-BQ38)/BQ38,(BP38-BQ38)/BQ38),"")+1</f>
        <v>3.2874420858097917</v>
      </c>
      <c r="BT38" s="19">
        <f>BB38+AH38</f>
        <v>22585.690259999996</v>
      </c>
      <c r="BU38" s="20">
        <f>BC38+AI38</f>
        <v>7347.9430009999987</v>
      </c>
      <c r="BV38" s="21">
        <f t="shared" si="97"/>
        <v>15237.747258999996</v>
      </c>
      <c r="BW38" s="22">
        <f t="shared" ref="BW38" si="135">IFERROR(IF(BU38&lt;0,-(BT38-BU38)/BU38,(BT38-BU38)/BU38),"")+1</f>
        <v>3.07374325806913</v>
      </c>
      <c r="BX38" s="19">
        <f>BT38+AL38</f>
        <v>23698.791529999995</v>
      </c>
      <c r="BY38" s="20">
        <f>BU38+AM38</f>
        <v>8747.9430009999996</v>
      </c>
      <c r="BZ38" s="21">
        <f t="shared" si="98"/>
        <v>14950.848528999995</v>
      </c>
      <c r="CA38" s="22">
        <f t="shared" ref="CA38" si="136">IFERROR(IF(BY38&lt;0,-(BX38-BY38)/BY38,(BX38-BY38)/BY38),"")+1</f>
        <v>2.709070181103252</v>
      </c>
      <c r="CB38" s="44" t="s">
        <v>170</v>
      </c>
      <c r="CC38" s="11">
        <f t="shared" ref="CC38" si="137">L38+R38-AP38-AT38-BB38</f>
        <v>0</v>
      </c>
      <c r="CD38" s="11">
        <f>M38+S38-AQ38-AU38-BC38</f>
        <v>0</v>
      </c>
    </row>
    <row r="39" spans="1:82" s="3" customFormat="1" ht="15" customHeight="1" thickBot="1" x14ac:dyDescent="0.35">
      <c r="A39" s="119" t="s">
        <v>133</v>
      </c>
      <c r="B39" s="119"/>
      <c r="C39" s="120"/>
      <c r="D39" s="28" t="e">
        <f>SUM(D38:D38)</f>
        <v>#REF!</v>
      </c>
      <c r="E39" s="28" t="e">
        <f>SUM(E38:E38)</f>
        <v>#REF!</v>
      </c>
      <c r="F39" s="28" t="e">
        <f t="shared" si="102"/>
        <v>#REF!</v>
      </c>
      <c r="G39" s="29" t="e">
        <f>IFERROR(IF(E39&lt;0,-(D39-E39)/E39,(D39-E39)/E39),"")+1</f>
        <v>#VALUE!</v>
      </c>
      <c r="H39" s="28">
        <f>SUM(H38:H38)</f>
        <v>49877.03933</v>
      </c>
      <c r="I39" s="28">
        <f>SUM(I38:I38)</f>
        <v>43131.695</v>
      </c>
      <c r="J39" s="28">
        <f t="shared" si="103"/>
        <v>6745.3443299999999</v>
      </c>
      <c r="K39" s="29">
        <f>IFERROR(IF(I39&lt;0,-(H39-I39)/I39,(H39-I39)/I39),"")+1</f>
        <v>1.1563895026615578</v>
      </c>
      <c r="L39" s="28">
        <f>SUM(L38:L38)</f>
        <v>38584.528119999995</v>
      </c>
      <c r="M39" s="28">
        <f>SUM(M38:M38)</f>
        <v>30995.3</v>
      </c>
      <c r="N39" s="28">
        <f t="shared" si="104"/>
        <v>7589.2281199999961</v>
      </c>
      <c r="O39" s="29">
        <f>IFERROR(IF(M39&lt;0,-(L39-M39)/M39,(L39-M39)/M39),"")+1</f>
        <v>1.2448509328833726</v>
      </c>
      <c r="P39" s="29">
        <f t="shared" si="123"/>
        <v>0.77359299265367998</v>
      </c>
      <c r="Q39" s="29">
        <f>IFERROR(M39/I39,"")</f>
        <v>0.7186200310467743</v>
      </c>
      <c r="R39" s="28">
        <f>SUM(R38:R38)</f>
        <v>9050.5471600000001</v>
      </c>
      <c r="S39" s="28">
        <f>SUM(S38:S38)</f>
        <v>1764.1030009999999</v>
      </c>
      <c r="T39" s="28">
        <f t="shared" ref="T39:T47" si="138">R39-S39</f>
        <v>7286.4441590000006</v>
      </c>
      <c r="U39" s="29">
        <f>IFERROR(IF(S39&lt;0,-(R39-S39)/S39,(R39-S39)/S39),"")+1</f>
        <v>5.1303961020811171</v>
      </c>
      <c r="V39" s="28">
        <f>SUM(V38:V38)</f>
        <v>12567.74555</v>
      </c>
      <c r="W39" s="28">
        <f>SUM(W38:W38)</f>
        <v>12254.687</v>
      </c>
      <c r="X39" s="28">
        <f t="shared" si="6"/>
        <v>313.05854999999974</v>
      </c>
      <c r="Y39" s="29">
        <f>IFERROR(IF(W39&lt;0,-(V39-W39)/W39,(V39-W39)/W39),"")+1</f>
        <v>1.0255460257777289</v>
      </c>
      <c r="Z39" s="28">
        <f>SUM(Z38:Z38)</f>
        <v>7912.1383700000015</v>
      </c>
      <c r="AA39" s="28">
        <f>SUM(AA38:AA38)</f>
        <v>8289.7099999999991</v>
      </c>
      <c r="AB39" s="28">
        <f t="shared" si="7"/>
        <v>-377.57162999999764</v>
      </c>
      <c r="AC39" s="29">
        <f>IFERROR(IF(AA39&lt;0,-(Z39-AA39)/AA39,(Z39-AA39)/AA39),"")+1</f>
        <v>0.95445297483265423</v>
      </c>
      <c r="AD39" s="28">
        <f>SUM(AD38:AD38)</f>
        <v>3456.3998300000003</v>
      </c>
      <c r="AE39" s="28">
        <f>SUM(AE38:AE38)</f>
        <v>3467.0630000000001</v>
      </c>
      <c r="AF39" s="28">
        <f t="shared" si="8"/>
        <v>-10.663169999999809</v>
      </c>
      <c r="AG39" s="29">
        <f>IFERROR(IF(AE39&lt;0,-(AD39-AE39)/AE39,(AD39-AE39)/AE39),"")+1</f>
        <v>0.99692443719655521</v>
      </c>
      <c r="AH39" s="28">
        <f>SUM(AH38:AH38)</f>
        <v>328.02742000000001</v>
      </c>
      <c r="AI39" s="28">
        <f>SUM(AI38:AI38)</f>
        <v>577.43199000000004</v>
      </c>
      <c r="AJ39" s="28">
        <f t="shared" si="9"/>
        <v>-249.40457000000004</v>
      </c>
      <c r="AK39" s="29">
        <f>IFERROR(IF(AI39&lt;0,-(AH39-AI39)/AI39,(AH39-AI39)/AI39),"")+1</f>
        <v>0.56807974909737857</v>
      </c>
      <c r="AL39" s="28">
        <f>SUM(AL38:AL38)</f>
        <v>1113.1012700000001</v>
      </c>
      <c r="AM39" s="28">
        <f>SUM(AM38:AM38)</f>
        <v>1400</v>
      </c>
      <c r="AN39" s="28">
        <f t="shared" si="19"/>
        <v>-286.89872999999989</v>
      </c>
      <c r="AO39" s="29">
        <f>IFERROR(IF(AM39&lt;0,-(AL39-AM39)/AM39,(AL39-AM39)/AM39),"")+1</f>
        <v>0.79507233571428582</v>
      </c>
      <c r="AP39" s="28">
        <f>SUM(AP38:AP38)</f>
        <v>25377.41244</v>
      </c>
      <c r="AQ39" s="28">
        <f>SUM(AQ38:AQ38)</f>
        <v>25988.89199</v>
      </c>
      <c r="AR39" s="28">
        <f t="shared" si="11"/>
        <v>-611.47955000000002</v>
      </c>
      <c r="AS39" s="29">
        <f>IFERROR(IF(AQ39&lt;0,-(AP39-AQ39)/AQ39,(AP39-AQ39)/AQ39),"")+1</f>
        <v>0.97647150366259228</v>
      </c>
      <c r="AT39" s="28">
        <f>SUM(AT38:AT38)</f>
        <v>0</v>
      </c>
      <c r="AU39" s="28">
        <f>SUM(AU38:AU38)</f>
        <v>0</v>
      </c>
      <c r="AV39" s="28">
        <f t="shared" si="12"/>
        <v>0</v>
      </c>
      <c r="AW39" s="29">
        <f t="shared" si="51"/>
        <v>0</v>
      </c>
      <c r="AX39" s="28">
        <f>SUM(AX38:AX38)</f>
        <v>0</v>
      </c>
      <c r="AY39" s="28">
        <f>SUM(AY38:AY38)</f>
        <v>0</v>
      </c>
      <c r="AZ39" s="28">
        <f t="shared" si="13"/>
        <v>0</v>
      </c>
      <c r="BA39" s="29">
        <f t="shared" si="52"/>
        <v>0</v>
      </c>
      <c r="BB39" s="28">
        <f>SUM(BB38:BB38)</f>
        <v>22257.662839999997</v>
      </c>
      <c r="BC39" s="28">
        <f>SUM(BC38:BC38)</f>
        <v>6770.5110109999987</v>
      </c>
      <c r="BD39" s="28">
        <f t="shared" si="15"/>
        <v>15487.151828999999</v>
      </c>
      <c r="BE39" s="29">
        <f>IFERROR(IF(BC39&lt;0,-(BB39-BC39)/BC39,(BB39-BC39)/BC39),"")+1</f>
        <v>3.2874420858097917</v>
      </c>
      <c r="BF39" s="29">
        <f t="shared" si="121"/>
        <v>0.44625068245805993</v>
      </c>
      <c r="BG39" s="29">
        <f t="shared" si="122"/>
        <v>0.15697298728927761</v>
      </c>
      <c r="BH39" s="28">
        <f>SUM(BH38:BH38)</f>
        <v>0</v>
      </c>
      <c r="BI39" s="28">
        <f>SUM(BI38:BI38)</f>
        <v>0</v>
      </c>
      <c r="BJ39" s="28">
        <f t="shared" ref="BJ39:BJ47" si="139">BH39-BI39</f>
        <v>0</v>
      </c>
      <c r="BK39" s="29">
        <f t="shared" si="112"/>
        <v>0</v>
      </c>
      <c r="BL39" s="28">
        <f>SUM(BL38:BL38)</f>
        <v>0</v>
      </c>
      <c r="BM39" s="28">
        <f>SUM(BM38:BM38)</f>
        <v>0</v>
      </c>
      <c r="BN39" s="28">
        <f t="shared" ref="BN39:BN47" si="140">BL39-BM39</f>
        <v>0</v>
      </c>
      <c r="BO39" s="29">
        <f t="shared" si="113"/>
        <v>0</v>
      </c>
      <c r="BP39" s="28">
        <f>SUM(BP38:BP38)</f>
        <v>22257.662839999997</v>
      </c>
      <c r="BQ39" s="28">
        <f>SUM(BQ38:BQ38)</f>
        <v>6770.5110109999987</v>
      </c>
      <c r="BR39" s="28">
        <f t="shared" si="96"/>
        <v>15487.151828999999</v>
      </c>
      <c r="BS39" s="29">
        <f>IFERROR(IF(BQ39&lt;0,-(BP39-BQ39)/BQ39,(BP39-BQ39)/BQ39),"")+1</f>
        <v>3.2874420858097917</v>
      </c>
      <c r="BT39" s="28">
        <f>SUM(BT38:BT38)</f>
        <v>22585.690259999996</v>
      </c>
      <c r="BU39" s="28">
        <f>SUM(BU38:BU38)</f>
        <v>7347.9430009999987</v>
      </c>
      <c r="BV39" s="28">
        <f t="shared" si="97"/>
        <v>15237.747258999996</v>
      </c>
      <c r="BW39" s="29">
        <f>IFERROR(IF(BU39&lt;0,-(BT39-BU39)/BU39,(BT39-BU39)/BU39),"")+1</f>
        <v>3.07374325806913</v>
      </c>
      <c r="BX39" s="28">
        <f>SUM(BX38:BX38)</f>
        <v>23698.791529999995</v>
      </c>
      <c r="BY39" s="28">
        <f>SUM(BY38:BY38)</f>
        <v>8747.9430009999996</v>
      </c>
      <c r="BZ39" s="28">
        <f t="shared" si="98"/>
        <v>14950.848528999995</v>
      </c>
      <c r="CA39" s="29">
        <f>IFERROR(IF(BY39&lt;0,-(BX39-BY39)/BY39,(BX39-BY39)/BY39),"")+1</f>
        <v>2.709070181103252</v>
      </c>
    </row>
    <row r="40" spans="1:82" s="2" customFormat="1" ht="15" customHeight="1" thickTop="1" x14ac:dyDescent="0.3">
      <c r="A40" s="124" t="s">
        <v>83</v>
      </c>
      <c r="B40" s="18" t="s">
        <v>31</v>
      </c>
      <c r="C40" s="18" t="s">
        <v>76</v>
      </c>
      <c r="D40" s="19" t="e">
        <f>H40/$F$3</f>
        <v>#REF!</v>
      </c>
      <c r="E40" s="20" t="e">
        <f>I40/$F$3</f>
        <v>#REF!</v>
      </c>
      <c r="F40" s="21" t="e">
        <f>D40-E40</f>
        <v>#REF!</v>
      </c>
      <c r="G40" s="22" t="str">
        <f>IFERROR(IF(E40&lt;0,-(D40-E40)/E40,(D40-E40)/E40)+1,"")</f>
        <v/>
      </c>
      <c r="H40" s="19">
        <f>[98]Month!H5/1000</f>
        <v>11977.409</v>
      </c>
      <c r="I40" s="20">
        <f>[98]Month!I5/1000</f>
        <v>13691.9</v>
      </c>
      <c r="J40" s="21">
        <f t="shared" si="103"/>
        <v>-1714.491</v>
      </c>
      <c r="K40" s="22">
        <f t="shared" ref="K40:K47" si="141">IFERROR(IF(I40&lt;0,-(H40-I40)/I40,(H40-I40)/I40)+1,"")</f>
        <v>0.87478063672682382</v>
      </c>
      <c r="L40" s="19">
        <f>[98]Month!L5/1000</f>
        <v>13570.321</v>
      </c>
      <c r="M40" s="20">
        <f>[98]Month!M5/1000</f>
        <v>14423.495000000001</v>
      </c>
      <c r="N40" s="21">
        <f t="shared" si="104"/>
        <v>-853.17400000000089</v>
      </c>
      <c r="O40" s="22">
        <f t="shared" ref="O40:O47" si="142">IFERROR(IF(M40&lt;0,-(L40-M40)/M40,(L40-M40)/M40)+1,"")</f>
        <v>0.94084831727677654</v>
      </c>
      <c r="P40" s="23">
        <f t="shared" si="123"/>
        <v>1.1329930371418393</v>
      </c>
      <c r="Q40" s="24">
        <f>IFERROR(M40/I40,"")</f>
        <v>1.0534326864788672</v>
      </c>
      <c r="R40" s="19"/>
      <c r="S40" s="20"/>
      <c r="T40" s="21">
        <f t="shared" si="138"/>
        <v>0</v>
      </c>
      <c r="U40" s="22" t="str">
        <f t="shared" ref="U40:U47" si="143">IFERROR(IF(S40&lt;0,-(R40-S40)/S40,(R40-S40)/S40)+1,"")</f>
        <v/>
      </c>
      <c r="V40" s="19">
        <f>[98]Month!V5/1000</f>
        <v>2517.2530000000002</v>
      </c>
      <c r="W40" s="20">
        <f>[98]Month!W5/1000</f>
        <v>2832.2089999999998</v>
      </c>
      <c r="X40" s="21">
        <f t="shared" si="6"/>
        <v>-314.95599999999968</v>
      </c>
      <c r="Y40" s="22">
        <f t="shared" ref="Y40:Y47" si="144">IFERROR(IF(W40&lt;0,-(V40-W40)/W40,(V40-W40)/W40)+1,"")</f>
        <v>0.88879493003517762</v>
      </c>
      <c r="Z40" s="19">
        <f>[98]Month!Z5/1000</f>
        <v>5824.6809999999996</v>
      </c>
      <c r="AA40" s="20">
        <f>[98]Month!AA5/1000</f>
        <v>5356.4279999999999</v>
      </c>
      <c r="AB40" s="21">
        <f t="shared" si="7"/>
        <v>468.2529999999997</v>
      </c>
      <c r="AC40" s="22">
        <f t="shared" ref="AC40:AC47" si="145">IFERROR(IF(AA40&lt;0,-(Z40-AA40)/AA40,(Z40-AA40)/AA40)+1,"")</f>
        <v>1.0874188918435943</v>
      </c>
      <c r="AD40" s="19">
        <f>[98]Month!AD5/1000</f>
        <v>0</v>
      </c>
      <c r="AE40" s="20">
        <f>[98]Month!AE5/1000</f>
        <v>0</v>
      </c>
      <c r="AF40" s="21">
        <f t="shared" si="8"/>
        <v>0</v>
      </c>
      <c r="AG40" s="22" t="str">
        <f t="shared" ref="AG40:AG47" si="146">IFERROR(IF(AE40&lt;0,-(AD40-AE40)/AE40,(AD40-AE40)/AE40)+1,"")</f>
        <v/>
      </c>
      <c r="AH40" s="19">
        <f>[98]Month!AH5/1000</f>
        <v>0</v>
      </c>
      <c r="AI40" s="20">
        <f>[98]Month!AI5/1000</f>
        <v>0</v>
      </c>
      <c r="AJ40" s="21">
        <v>0</v>
      </c>
      <c r="AK40" s="22" t="s">
        <v>99</v>
      </c>
      <c r="AL40" s="19">
        <f>[98]Month!AL5/1000</f>
        <v>132.72900000000001</v>
      </c>
      <c r="AM40" s="20">
        <f>[98]Month!AM5/1000</f>
        <v>171.29300000000001</v>
      </c>
      <c r="AN40" s="21">
        <f t="shared" si="19"/>
        <v>-38.563999999999993</v>
      </c>
      <c r="AO40" s="22">
        <f t="shared" ref="AO40:AO47" si="147">IFERROR(IF(AM40&lt;0,-(AL40-AM40)/AM40,(AL40-AM40)/AM40)+1,"")</f>
        <v>0.77486528929962117</v>
      </c>
      <c r="AP40" s="19">
        <f>V40+Z40+AD40+AH40+AL40</f>
        <v>8474.6629999999986</v>
      </c>
      <c r="AQ40" s="20">
        <f>W40+AA40+AE40+AI40+AM40</f>
        <v>8359.93</v>
      </c>
      <c r="AR40" s="21">
        <f t="shared" si="11"/>
        <v>114.73299999999836</v>
      </c>
      <c r="AS40" s="22">
        <f t="shared" ref="AS40:AS47" si="148">IFERROR(IF(AQ40&lt;0,-(AP40-AQ40)/AQ40,(AP40-AQ40)/AQ40)+1,"")</f>
        <v>1.0137241579773992</v>
      </c>
      <c r="AT40" s="19">
        <f>[98]Month!AT5/1000</f>
        <v>0</v>
      </c>
      <c r="AU40" s="20">
        <f>[98]Month!AU5/1000</f>
        <v>0</v>
      </c>
      <c r="AV40" s="21">
        <f t="shared" si="12"/>
        <v>0</v>
      </c>
      <c r="AW40" s="22" t="str">
        <f t="shared" ref="AW40:AW47" si="149">IFERROR(IF(AU40&lt;0,-(AT40-AU40)/AU40,(AT40-AU40)/AU40)+1,"")</f>
        <v/>
      </c>
      <c r="AX40" s="19">
        <f>[98]Month!AX5/1000</f>
        <v>0</v>
      </c>
      <c r="AY40" s="20">
        <f>[98]Month!AY5/1000</f>
        <v>0</v>
      </c>
      <c r="AZ40" s="21">
        <f>AX40-AY40</f>
        <v>0</v>
      </c>
      <c r="BA40" s="22" t="str">
        <f t="shared" ref="BA40:BA47" si="150">IFERROR(IF(AY40&lt;0,-(AX40-AY40)/AY40,(AX40-AY40)/AY40)+1,"")</f>
        <v/>
      </c>
      <c r="BB40" s="19">
        <f>L40+R40-AP40+AT40+AX40</f>
        <v>5095.6580000000013</v>
      </c>
      <c r="BC40" s="46">
        <f>M40+S40-AQ40+AU40+AY40</f>
        <v>6063.5650000000005</v>
      </c>
      <c r="BD40" s="21">
        <f t="shared" si="15"/>
        <v>-967.90699999999924</v>
      </c>
      <c r="BE40" s="22">
        <f t="shared" ref="BE40:BE47" si="151">IFERROR(IF(BC40&lt;0,-(BB40-BC40)/BC40,(BB40-BC40)/BC40)+1,"")</f>
        <v>0.84037327875597945</v>
      </c>
      <c r="BF40" s="23">
        <f t="shared" si="121"/>
        <v>0.42543909120912554</v>
      </c>
      <c r="BG40" s="24">
        <f t="shared" si="122"/>
        <v>0.44285782104748067</v>
      </c>
      <c r="BH40" s="19">
        <f>[98]Month!BH5/1000</f>
        <v>4465.723</v>
      </c>
      <c r="BI40" s="20">
        <f>[98]Month!BI5/1000</f>
        <v>4287.91</v>
      </c>
      <c r="BJ40" s="21">
        <f t="shared" si="139"/>
        <v>177.8130000000001</v>
      </c>
      <c r="BK40" s="22">
        <f t="shared" ref="BK40:BK47" si="152">IFERROR(IF(BI40&lt;0,-(BH40-BI40)/BI40,(BH40-BI40)/BI40)+1,"")</f>
        <v>1.0414684543285657</v>
      </c>
      <c r="BL40" s="19">
        <f>[98]Month!BL5/1000</f>
        <v>0</v>
      </c>
      <c r="BM40" s="20">
        <f>[98]Month!BM5/1000</f>
        <v>0</v>
      </c>
      <c r="BN40" s="21">
        <f t="shared" si="140"/>
        <v>0</v>
      </c>
      <c r="BO40" s="22" t="str">
        <f t="shared" ref="BO40:BO47" si="153">IFERROR(IF(BM40&lt;0,-(BL40-BM40)/BM40,(BL40-BM40)/BM40)+1,"")</f>
        <v/>
      </c>
      <c r="BP40" s="19">
        <f>BB40-BH40+BL40</f>
        <v>629.93500000000131</v>
      </c>
      <c r="BQ40" s="20">
        <f>BC40-BI40+BM40</f>
        <v>1775.6550000000007</v>
      </c>
      <c r="BR40" s="21">
        <f t="shared" ref="BR40:BR47" si="154">BP40-BQ40</f>
        <v>-1145.7199999999993</v>
      </c>
      <c r="BS40" s="22">
        <f t="shared" ref="BS40:BS47" si="155">IFERROR(IF(BQ40&lt;0,-(BP40-BQ40)/BQ40,(BP40-BQ40)/BQ40)+1,"")</f>
        <v>0.35476204555502111</v>
      </c>
      <c r="BT40" s="19">
        <f>BB40+AH40</f>
        <v>5095.6580000000013</v>
      </c>
      <c r="BU40" s="20">
        <f>BC40+AI40</f>
        <v>6063.5650000000005</v>
      </c>
      <c r="BV40" s="21">
        <f t="shared" ref="BV40:BV47" si="156">BT40-BU40</f>
        <v>-967.90699999999924</v>
      </c>
      <c r="BW40" s="22">
        <f t="shared" ref="BW40:BW47" si="157">IFERROR(IF(BU40&lt;0,-(BT40-BU40)/BU40,(BT40-BU40)/BU40)+1,"")</f>
        <v>0.84037327875597945</v>
      </c>
      <c r="BX40" s="19">
        <f>BT40+AL40</f>
        <v>5228.3870000000015</v>
      </c>
      <c r="BY40" s="20">
        <f>BU40+AM40</f>
        <v>6234.8580000000002</v>
      </c>
      <c r="BZ40" s="21">
        <f t="shared" ref="BZ40:BZ47" si="158">BX40-BY40</f>
        <v>-1006.4709999999986</v>
      </c>
      <c r="CA40" s="22">
        <f t="shared" ref="CA40:CA47" si="159">IFERROR(IF(BY40&lt;0,-(BX40-BY40)/BY40,(BX40-BY40)/BY40)+1,"")</f>
        <v>0.83857354890841163</v>
      </c>
    </row>
    <row r="41" spans="1:82" s="2" customFormat="1" ht="15" customHeight="1" x14ac:dyDescent="0.3">
      <c r="A41" s="124"/>
      <c r="B41" s="18" t="s">
        <v>31</v>
      </c>
      <c r="C41" s="18" t="s">
        <v>77</v>
      </c>
      <c r="D41" s="19" t="e">
        <f t="shared" ref="D41:D47" si="160">H41/$F$3</f>
        <v>#REF!</v>
      </c>
      <c r="E41" s="20" t="e">
        <f t="shared" ref="E41:E47" si="161">I41/$F$3</f>
        <v>#REF!</v>
      </c>
      <c r="F41" s="21" t="e">
        <f t="shared" ref="F41:F47" si="162">D41-E41</f>
        <v>#REF!</v>
      </c>
      <c r="G41" s="22" t="str">
        <f t="shared" ref="G41:G47" si="163">IFERROR(IF(E41&lt;0,-(D41-E41)/E41,(D41-E41)/E41)+1,"")</f>
        <v/>
      </c>
      <c r="H41" s="19">
        <f>[98]Month!H6/1000</f>
        <v>1610.8969999999999</v>
      </c>
      <c r="I41" s="20">
        <f>[98]Month!I6/1000</f>
        <v>1610.8969999999999</v>
      </c>
      <c r="J41" s="26">
        <f t="shared" si="103"/>
        <v>0</v>
      </c>
      <c r="K41" s="22">
        <f t="shared" si="141"/>
        <v>1</v>
      </c>
      <c r="L41" s="19">
        <f>[98]Month!L6/1000</f>
        <v>1629.038</v>
      </c>
      <c r="M41" s="20">
        <f>[98]Month!M6/1000</f>
        <v>1622.385</v>
      </c>
      <c r="N41" s="26">
        <f t="shared" si="104"/>
        <v>6.65300000000002</v>
      </c>
      <c r="O41" s="22">
        <f t="shared" si="142"/>
        <v>1.0041007529039039</v>
      </c>
      <c r="P41" s="23">
        <f t="shared" si="123"/>
        <v>1.0112614276393836</v>
      </c>
      <c r="Q41" s="24">
        <f>IFERROR(M41/I41,"")</f>
        <v>1.0071314305011432</v>
      </c>
      <c r="R41" s="19"/>
      <c r="S41" s="20"/>
      <c r="T41" s="21">
        <f t="shared" si="138"/>
        <v>0</v>
      </c>
      <c r="U41" s="22" t="str">
        <f t="shared" si="143"/>
        <v/>
      </c>
      <c r="V41" s="19">
        <f>[98]Month!V6/1000</f>
        <v>277.74200000000002</v>
      </c>
      <c r="W41" s="20">
        <f>[98]Month!W6/1000</f>
        <v>246.86699999999999</v>
      </c>
      <c r="X41" s="26">
        <f t="shared" si="6"/>
        <v>30.875000000000028</v>
      </c>
      <c r="Y41" s="22">
        <f t="shared" si="144"/>
        <v>1.1250673439544372</v>
      </c>
      <c r="Z41" s="19">
        <f>[98]Month!Z6/1000</f>
        <v>1149.4860000000001</v>
      </c>
      <c r="AA41" s="20">
        <f>[98]Month!AA6/1000</f>
        <v>1271.2260000000001</v>
      </c>
      <c r="AB41" s="26">
        <f t="shared" si="7"/>
        <v>-121.74000000000001</v>
      </c>
      <c r="AC41" s="22">
        <f t="shared" si="145"/>
        <v>0.90423418023231117</v>
      </c>
      <c r="AD41" s="19">
        <f>[98]Month!AD6/1000</f>
        <v>0</v>
      </c>
      <c r="AE41" s="20">
        <f>[98]Month!AE6/1000</f>
        <v>0</v>
      </c>
      <c r="AF41" s="26">
        <f t="shared" si="8"/>
        <v>0</v>
      </c>
      <c r="AG41" s="22" t="str">
        <f t="shared" si="146"/>
        <v/>
      </c>
      <c r="AH41" s="19">
        <f>[98]Month!AH6/1000</f>
        <v>0</v>
      </c>
      <c r="AI41" s="20">
        <f>[98]Month!AI6/1000</f>
        <v>0</v>
      </c>
      <c r="AJ41" s="26">
        <v>0</v>
      </c>
      <c r="AK41" s="22" t="s">
        <v>99</v>
      </c>
      <c r="AL41" s="19">
        <f>[98]Month!AL6/1000</f>
        <v>15.733000000000001</v>
      </c>
      <c r="AM41" s="20">
        <f>[98]Month!AM6/1000</f>
        <v>24.312000000000001</v>
      </c>
      <c r="AN41" s="26">
        <f t="shared" si="19"/>
        <v>-8.5790000000000006</v>
      </c>
      <c r="AO41" s="22">
        <f t="shared" si="147"/>
        <v>0.64712898979927602</v>
      </c>
      <c r="AP41" s="19">
        <f t="shared" ref="AP41:AQ46" si="164">V41+Z41+AD41+AH41+AL41</f>
        <v>1442.961</v>
      </c>
      <c r="AQ41" s="20">
        <f t="shared" si="164"/>
        <v>1542.405</v>
      </c>
      <c r="AR41" s="26">
        <f t="shared" si="11"/>
        <v>-99.44399999999996</v>
      </c>
      <c r="AS41" s="22">
        <f t="shared" si="148"/>
        <v>0.93552666128546003</v>
      </c>
      <c r="AT41" s="19">
        <f>[98]Month!AT6/1000</f>
        <v>0</v>
      </c>
      <c r="AU41" s="20">
        <f>[98]Month!AU6/1000</f>
        <v>0</v>
      </c>
      <c r="AV41" s="26">
        <f t="shared" si="12"/>
        <v>0</v>
      </c>
      <c r="AW41" s="22" t="str">
        <f t="shared" si="149"/>
        <v/>
      </c>
      <c r="AX41" s="19">
        <f>[98]Month!AX6/1000</f>
        <v>0</v>
      </c>
      <c r="AY41" s="20">
        <f>[98]Month!AY6/1000</f>
        <v>0</v>
      </c>
      <c r="AZ41" s="26">
        <f t="shared" si="13"/>
        <v>0</v>
      </c>
      <c r="BA41" s="22" t="str">
        <f t="shared" si="150"/>
        <v/>
      </c>
      <c r="BB41" s="19">
        <f t="shared" ref="BB41:BB47" si="165">L41+R41-AP41+AT41+AX41</f>
        <v>186.077</v>
      </c>
      <c r="BC41" s="46">
        <f t="shared" ref="BC41:BC47" si="166">M41+S41-AQ41+AU41+AY41</f>
        <v>79.980000000000018</v>
      </c>
      <c r="BD41" s="26">
        <f t="shared" si="15"/>
        <v>106.09699999999998</v>
      </c>
      <c r="BE41" s="22">
        <f t="shared" si="151"/>
        <v>2.3265441360340082</v>
      </c>
      <c r="BF41" s="23">
        <f t="shared" si="121"/>
        <v>0.11551142003492465</v>
      </c>
      <c r="BG41" s="24">
        <f t="shared" si="122"/>
        <v>4.9649356849010222E-2</v>
      </c>
      <c r="BH41" s="19">
        <f>[98]Month!BH6/1000</f>
        <v>0</v>
      </c>
      <c r="BI41" s="20">
        <f>[98]Month!BI6/1000</f>
        <v>0</v>
      </c>
      <c r="BJ41" s="26">
        <f t="shared" si="139"/>
        <v>0</v>
      </c>
      <c r="BK41" s="22" t="str">
        <f t="shared" si="152"/>
        <v/>
      </c>
      <c r="BL41" s="19">
        <f>[98]Month!BL6/1000</f>
        <v>0</v>
      </c>
      <c r="BM41" s="20">
        <f>[98]Month!BM6/1000</f>
        <v>0</v>
      </c>
      <c r="BN41" s="26">
        <f t="shared" si="140"/>
        <v>0</v>
      </c>
      <c r="BO41" s="22" t="str">
        <f t="shared" si="153"/>
        <v/>
      </c>
      <c r="BP41" s="19">
        <f t="shared" ref="BP41:BP47" si="167">BB41-BH41+BL41</f>
        <v>186.077</v>
      </c>
      <c r="BQ41" s="20">
        <f t="shared" ref="BQ41:BQ47" si="168">BC41-BI41+BM41</f>
        <v>79.980000000000018</v>
      </c>
      <c r="BR41" s="26">
        <f t="shared" si="154"/>
        <v>106.09699999999998</v>
      </c>
      <c r="BS41" s="22">
        <f t="shared" si="155"/>
        <v>2.3265441360340082</v>
      </c>
      <c r="BT41" s="19">
        <f t="shared" ref="BT41:BT47" si="169">BB41+AH41</f>
        <v>186.077</v>
      </c>
      <c r="BU41" s="20">
        <f t="shared" ref="BU41:BU47" si="170">BC41+AI41</f>
        <v>79.980000000000018</v>
      </c>
      <c r="BV41" s="26">
        <f t="shared" si="156"/>
        <v>106.09699999999998</v>
      </c>
      <c r="BW41" s="22">
        <f t="shared" si="157"/>
        <v>2.3265441360340082</v>
      </c>
      <c r="BX41" s="19">
        <f t="shared" ref="BX41:BX47" si="171">BT41+AL41</f>
        <v>201.81</v>
      </c>
      <c r="BY41" s="20">
        <f t="shared" ref="BY41:BY47" si="172">BU41+AM41</f>
        <v>104.29200000000002</v>
      </c>
      <c r="BZ41" s="26">
        <f t="shared" si="158"/>
        <v>97.517999999999986</v>
      </c>
      <c r="CA41" s="22">
        <f t="shared" si="159"/>
        <v>1.9350477505465422</v>
      </c>
    </row>
    <row r="42" spans="1:82" s="2" customFormat="1" ht="15" customHeight="1" x14ac:dyDescent="0.3">
      <c r="A42" s="124"/>
      <c r="B42" s="18" t="s">
        <v>31</v>
      </c>
      <c r="C42" s="18" t="s">
        <v>78</v>
      </c>
      <c r="D42" s="19" t="e">
        <f t="shared" si="160"/>
        <v>#REF!</v>
      </c>
      <c r="E42" s="20" t="e">
        <f t="shared" si="161"/>
        <v>#REF!</v>
      </c>
      <c r="F42" s="21" t="e">
        <f t="shared" si="162"/>
        <v>#REF!</v>
      </c>
      <c r="G42" s="22" t="str">
        <f t="shared" si="163"/>
        <v/>
      </c>
      <c r="H42" s="19">
        <f>[98]Month!H7/1000</f>
        <v>2474.7600000000002</v>
      </c>
      <c r="I42" s="20">
        <f>[98]Month!I7/1000</f>
        <v>2604.7600000000002</v>
      </c>
      <c r="J42" s="26">
        <f t="shared" si="103"/>
        <v>-130</v>
      </c>
      <c r="K42" s="22">
        <f t="shared" si="141"/>
        <v>0.95009137118198994</v>
      </c>
      <c r="L42" s="19">
        <f>[98]Month!L7/1000</f>
        <v>2474.7600000000002</v>
      </c>
      <c r="M42" s="20">
        <f>[98]Month!M7/1000</f>
        <v>2604.7600000000002</v>
      </c>
      <c r="N42" s="26">
        <f t="shared" si="104"/>
        <v>-130</v>
      </c>
      <c r="O42" s="22">
        <f t="shared" si="142"/>
        <v>0.95009137118198994</v>
      </c>
      <c r="P42" s="23">
        <f t="shared" si="123"/>
        <v>1</v>
      </c>
      <c r="Q42" s="24">
        <f>IFERROR(M42/I42,"")</f>
        <v>1</v>
      </c>
      <c r="R42" s="19"/>
      <c r="S42" s="20"/>
      <c r="T42" s="21">
        <f t="shared" si="138"/>
        <v>0</v>
      </c>
      <c r="U42" s="22" t="str">
        <f t="shared" si="143"/>
        <v/>
      </c>
      <c r="V42" s="19">
        <f>[98]Month!V7/1000</f>
        <v>0</v>
      </c>
      <c r="W42" s="20">
        <f>[98]Month!W7/1000</f>
        <v>0</v>
      </c>
      <c r="X42" s="26">
        <f t="shared" si="6"/>
        <v>0</v>
      </c>
      <c r="Y42" s="22" t="str">
        <f t="shared" si="144"/>
        <v/>
      </c>
      <c r="Z42" s="19">
        <f>[98]Month!Z7/1000</f>
        <v>660.7</v>
      </c>
      <c r="AA42" s="20">
        <f>[98]Month!AA7/1000</f>
        <v>736.19399999999996</v>
      </c>
      <c r="AB42" s="26">
        <f t="shared" si="7"/>
        <v>-75.493999999999915</v>
      </c>
      <c r="AC42" s="22">
        <f t="shared" si="145"/>
        <v>0.8974536603123634</v>
      </c>
      <c r="AD42" s="19">
        <f>[98]Month!AD7/1000</f>
        <v>0</v>
      </c>
      <c r="AE42" s="20">
        <f>[98]Month!AE7/1000</f>
        <v>0</v>
      </c>
      <c r="AF42" s="26">
        <f t="shared" si="8"/>
        <v>0</v>
      </c>
      <c r="AG42" s="22" t="str">
        <f t="shared" si="146"/>
        <v/>
      </c>
      <c r="AH42" s="19">
        <f>[98]Month!AH7/1000</f>
        <v>0</v>
      </c>
      <c r="AI42" s="20">
        <f>[98]Month!AI7/1000</f>
        <v>0</v>
      </c>
      <c r="AJ42" s="26">
        <v>0</v>
      </c>
      <c r="AK42" s="22" t="s">
        <v>99</v>
      </c>
      <c r="AL42" s="19">
        <f>[98]Month!AL7/1000</f>
        <v>0</v>
      </c>
      <c r="AM42" s="20">
        <f>[98]Month!AM7/1000</f>
        <v>0</v>
      </c>
      <c r="AN42" s="26">
        <f t="shared" si="19"/>
        <v>0</v>
      </c>
      <c r="AO42" s="22" t="str">
        <f t="shared" si="147"/>
        <v/>
      </c>
      <c r="AP42" s="19">
        <f t="shared" si="164"/>
        <v>660.7</v>
      </c>
      <c r="AQ42" s="20">
        <f t="shared" si="164"/>
        <v>736.19399999999996</v>
      </c>
      <c r="AR42" s="26">
        <f t="shared" si="11"/>
        <v>-75.493999999999915</v>
      </c>
      <c r="AS42" s="22">
        <f t="shared" si="148"/>
        <v>0.8974536603123634</v>
      </c>
      <c r="AT42" s="19">
        <f>[98]Month!AT7/1000</f>
        <v>0</v>
      </c>
      <c r="AU42" s="20">
        <f>[98]Month!AU7/1000</f>
        <v>0</v>
      </c>
      <c r="AV42" s="26">
        <f t="shared" si="12"/>
        <v>0</v>
      </c>
      <c r="AW42" s="22" t="str">
        <f t="shared" si="149"/>
        <v/>
      </c>
      <c r="AX42" s="19">
        <f>[98]Month!AX7/1000</f>
        <v>0</v>
      </c>
      <c r="AY42" s="20">
        <f>[98]Month!AY7/1000</f>
        <v>0</v>
      </c>
      <c r="AZ42" s="26">
        <f t="shared" si="13"/>
        <v>0</v>
      </c>
      <c r="BA42" s="22" t="str">
        <f t="shared" si="150"/>
        <v/>
      </c>
      <c r="BB42" s="19">
        <f t="shared" si="165"/>
        <v>1814.0600000000002</v>
      </c>
      <c r="BC42" s="46">
        <f t="shared" si="166"/>
        <v>1868.5660000000003</v>
      </c>
      <c r="BD42" s="26">
        <f t="shared" si="15"/>
        <v>-54.506000000000085</v>
      </c>
      <c r="BE42" s="22">
        <f t="shared" si="151"/>
        <v>0.97083003757961983</v>
      </c>
      <c r="BF42" s="23">
        <f t="shared" si="121"/>
        <v>0.73302461652847151</v>
      </c>
      <c r="BG42" s="24">
        <f t="shared" si="122"/>
        <v>0.71736589935349138</v>
      </c>
      <c r="BH42" s="19">
        <f>[98]Month!BH7/1000</f>
        <v>0</v>
      </c>
      <c r="BI42" s="20">
        <f>[98]Month!BI7/1000</f>
        <v>0</v>
      </c>
      <c r="BJ42" s="26">
        <f t="shared" si="139"/>
        <v>0</v>
      </c>
      <c r="BK42" s="22" t="str">
        <f t="shared" si="152"/>
        <v/>
      </c>
      <c r="BL42" s="19">
        <f>[98]Month!BL7/1000</f>
        <v>0</v>
      </c>
      <c r="BM42" s="20">
        <f>[98]Month!BM7/1000</f>
        <v>0</v>
      </c>
      <c r="BN42" s="26">
        <f t="shared" si="140"/>
        <v>0</v>
      </c>
      <c r="BO42" s="22" t="str">
        <f t="shared" si="153"/>
        <v/>
      </c>
      <c r="BP42" s="19">
        <f t="shared" si="167"/>
        <v>1814.0600000000002</v>
      </c>
      <c r="BQ42" s="20">
        <f t="shared" si="168"/>
        <v>1868.5660000000003</v>
      </c>
      <c r="BR42" s="26">
        <f t="shared" si="154"/>
        <v>-54.506000000000085</v>
      </c>
      <c r="BS42" s="22">
        <f t="shared" si="155"/>
        <v>0.97083003757961983</v>
      </c>
      <c r="BT42" s="19">
        <f t="shared" si="169"/>
        <v>1814.0600000000002</v>
      </c>
      <c r="BU42" s="20">
        <f t="shared" si="170"/>
        <v>1868.5660000000003</v>
      </c>
      <c r="BV42" s="26">
        <f t="shared" si="156"/>
        <v>-54.506000000000085</v>
      </c>
      <c r="BW42" s="22">
        <f t="shared" si="157"/>
        <v>0.97083003757961983</v>
      </c>
      <c r="BX42" s="19">
        <f t="shared" si="171"/>
        <v>1814.0600000000002</v>
      </c>
      <c r="BY42" s="20">
        <f t="shared" si="172"/>
        <v>1868.5660000000003</v>
      </c>
      <c r="BZ42" s="26">
        <f t="shared" si="158"/>
        <v>-54.506000000000085</v>
      </c>
      <c r="CA42" s="22">
        <f t="shared" si="159"/>
        <v>0.97083003757961983</v>
      </c>
    </row>
    <row r="43" spans="1:82" s="2" customFormat="1" ht="15" customHeight="1" x14ac:dyDescent="0.3">
      <c r="A43" s="124"/>
      <c r="B43" s="18" t="s">
        <v>31</v>
      </c>
      <c r="C43" s="18" t="s">
        <v>155</v>
      </c>
      <c r="D43" s="19"/>
      <c r="E43" s="20"/>
      <c r="F43" s="21"/>
      <c r="G43" s="22"/>
      <c r="H43" s="19">
        <f>[98]Month!H8/1000</f>
        <v>872.23599999999999</v>
      </c>
      <c r="I43" s="20">
        <f>[98]Month!I8/1000</f>
        <v>890.12599999999998</v>
      </c>
      <c r="J43" s="26"/>
      <c r="K43" s="22"/>
      <c r="L43" s="19">
        <f>[98]Month!L8/1000</f>
        <v>872.23599999999999</v>
      </c>
      <c r="M43" s="20">
        <f>[98]Month!M8/1000</f>
        <v>890.12599999999998</v>
      </c>
      <c r="N43" s="26"/>
      <c r="O43" s="22"/>
      <c r="P43" s="23"/>
      <c r="Q43" s="24"/>
      <c r="R43" s="19"/>
      <c r="S43" s="20">
        <f>[98]Month!$S$8/1000</f>
        <v>64.775000000000006</v>
      </c>
      <c r="T43" s="21"/>
      <c r="U43" s="22"/>
      <c r="V43" s="19">
        <f>[98]Month!V8/1000</f>
        <v>0</v>
      </c>
      <c r="W43" s="20">
        <f>[98]Month!W8/1000</f>
        <v>0</v>
      </c>
      <c r="X43" s="26"/>
      <c r="Y43" s="22"/>
      <c r="Z43" s="19">
        <f>[98]Month!Z8/1000</f>
        <v>905.2165</v>
      </c>
      <c r="AA43" s="20">
        <f>[98]Month!AA8/1000</f>
        <v>668.25</v>
      </c>
      <c r="AB43" s="26"/>
      <c r="AC43" s="22"/>
      <c r="AD43" s="19">
        <f>[98]Month!AD8/1000</f>
        <v>0</v>
      </c>
      <c r="AE43" s="20">
        <f>[98]Month!AE8/1000</f>
        <v>0</v>
      </c>
      <c r="AF43" s="26"/>
      <c r="AG43" s="22"/>
      <c r="AH43" s="19">
        <f>[98]Month!AH8/1000</f>
        <v>0</v>
      </c>
      <c r="AI43" s="20">
        <f>[98]Month!AI8/1000</f>
        <v>0</v>
      </c>
      <c r="AJ43" s="26"/>
      <c r="AK43" s="22"/>
      <c r="AL43" s="19">
        <f>[98]Month!AL8/1000</f>
        <v>70.852720000000005</v>
      </c>
      <c r="AM43" s="20">
        <f>[98]Month!AM8/1000</f>
        <v>0</v>
      </c>
      <c r="AN43" s="26"/>
      <c r="AO43" s="22"/>
      <c r="AP43" s="19">
        <f>V43+Z43+AD43+AH43+AL43</f>
        <v>976.06921999999997</v>
      </c>
      <c r="AQ43" s="20">
        <f>W43+AA43+AE43+AI43+AM43</f>
        <v>668.25</v>
      </c>
      <c r="AR43" s="26"/>
      <c r="AS43" s="22"/>
      <c r="AT43" s="19">
        <f>[98]Month!AT8/1000</f>
        <v>0</v>
      </c>
      <c r="AU43" s="20">
        <f>[98]Month!AU8/1000</f>
        <v>0</v>
      </c>
      <c r="AV43" s="26"/>
      <c r="AW43" s="22"/>
      <c r="AX43" s="19">
        <f>[98]Month!AX8/1000</f>
        <v>0</v>
      </c>
      <c r="AY43" s="20">
        <f>[98]Month!AY8/1000</f>
        <v>0</v>
      </c>
      <c r="AZ43" s="26"/>
      <c r="BA43" s="22"/>
      <c r="BB43" s="19">
        <f>L43+R43-AP43+AT43+AX43</f>
        <v>-103.83321999999998</v>
      </c>
      <c r="BC43" s="46">
        <f>M43+S43-AQ43+AU43+AY43</f>
        <v>286.65099999999995</v>
      </c>
      <c r="BD43" s="26"/>
      <c r="BE43" s="22"/>
      <c r="BF43" s="23"/>
      <c r="BG43" s="24"/>
      <c r="BH43" s="19">
        <f>[98]Month!BH8/1000</f>
        <v>0</v>
      </c>
      <c r="BI43" s="20">
        <f>[98]Month!BI8/1000</f>
        <v>0</v>
      </c>
      <c r="BJ43" s="26"/>
      <c r="BK43" s="22"/>
      <c r="BL43" s="19">
        <f>[98]Month!BL8/1000</f>
        <v>0</v>
      </c>
      <c r="BM43" s="20">
        <f>[98]Month!BM8/1000</f>
        <v>0</v>
      </c>
      <c r="BN43" s="26"/>
      <c r="BO43" s="22"/>
      <c r="BP43" s="19">
        <f t="shared" si="167"/>
        <v>-103.83321999999998</v>
      </c>
      <c r="BQ43" s="20">
        <f t="shared" si="168"/>
        <v>286.65099999999995</v>
      </c>
      <c r="BR43" s="26"/>
      <c r="BS43" s="22"/>
      <c r="BT43" s="19">
        <f t="shared" si="169"/>
        <v>-103.83321999999998</v>
      </c>
      <c r="BU43" s="20">
        <f t="shared" si="170"/>
        <v>286.65099999999995</v>
      </c>
      <c r="BV43" s="26"/>
      <c r="BW43" s="22"/>
      <c r="BX43" s="19">
        <f t="shared" si="171"/>
        <v>-32.980499999999978</v>
      </c>
      <c r="BY43" s="20">
        <f t="shared" si="172"/>
        <v>286.65099999999995</v>
      </c>
      <c r="BZ43" s="26"/>
      <c r="CA43" s="22"/>
    </row>
    <row r="44" spans="1:82" s="2" customFormat="1" ht="15.75" customHeight="1" x14ac:dyDescent="0.3">
      <c r="A44" s="124"/>
      <c r="B44" s="18" t="s">
        <v>31</v>
      </c>
      <c r="C44" s="18" t="s">
        <v>79</v>
      </c>
      <c r="D44" s="19" t="e">
        <f t="shared" si="160"/>
        <v>#REF!</v>
      </c>
      <c r="E44" s="20" t="e">
        <f t="shared" si="161"/>
        <v>#REF!</v>
      </c>
      <c r="F44" s="21" t="e">
        <f t="shared" si="162"/>
        <v>#REF!</v>
      </c>
      <c r="G44" s="22" t="str">
        <f t="shared" si="163"/>
        <v/>
      </c>
      <c r="H44" s="19">
        <f>[98]Month!H9/1000</f>
        <v>1800</v>
      </c>
      <c r="I44" s="20">
        <f>[98]Month!I9/1000</f>
        <v>1800</v>
      </c>
      <c r="J44" s="26">
        <f t="shared" si="103"/>
        <v>0</v>
      </c>
      <c r="K44" s="22">
        <f t="shared" si="141"/>
        <v>1</v>
      </c>
      <c r="L44" s="19">
        <f>[98]Month!L9/1000</f>
        <v>1800</v>
      </c>
      <c r="M44" s="20">
        <f>[98]Month!M9/1000</f>
        <v>1800</v>
      </c>
      <c r="N44" s="26">
        <f t="shared" si="104"/>
        <v>0</v>
      </c>
      <c r="O44" s="22">
        <f t="shared" si="142"/>
        <v>1</v>
      </c>
      <c r="P44" s="23">
        <f t="shared" ref="P44:Q48" si="173">IFERROR(L44/H44,"")</f>
        <v>1</v>
      </c>
      <c r="Q44" s="24">
        <f t="shared" si="173"/>
        <v>1</v>
      </c>
      <c r="R44" s="19"/>
      <c r="S44" s="20"/>
      <c r="T44" s="21">
        <f t="shared" si="138"/>
        <v>0</v>
      </c>
      <c r="U44" s="22" t="str">
        <f t="shared" si="143"/>
        <v/>
      </c>
      <c r="V44" s="19">
        <f>[98]Month!V9/1000</f>
        <v>0</v>
      </c>
      <c r="W44" s="20">
        <f>[98]Month!W9/1000</f>
        <v>0</v>
      </c>
      <c r="X44" s="26">
        <f t="shared" si="6"/>
        <v>0</v>
      </c>
      <c r="Y44" s="22" t="str">
        <f t="shared" si="144"/>
        <v/>
      </c>
      <c r="Z44" s="19">
        <f>[98]Month!Z9/1000</f>
        <v>369.31099999999998</v>
      </c>
      <c r="AA44" s="20">
        <f>[98]Month!AA9/1000</f>
        <v>390.33499999999998</v>
      </c>
      <c r="AB44" s="26">
        <f t="shared" si="7"/>
        <v>-21.024000000000001</v>
      </c>
      <c r="AC44" s="22">
        <f t="shared" si="145"/>
        <v>0.94613857327680073</v>
      </c>
      <c r="AD44" s="19">
        <f>[98]Month!AD9/1000</f>
        <v>0</v>
      </c>
      <c r="AE44" s="20">
        <f>[98]Month!AE9/1000</f>
        <v>0</v>
      </c>
      <c r="AF44" s="26">
        <f t="shared" si="8"/>
        <v>0</v>
      </c>
      <c r="AG44" s="22" t="str">
        <f t="shared" si="146"/>
        <v/>
      </c>
      <c r="AH44" s="19">
        <f>[98]Month!AH9/1000</f>
        <v>0</v>
      </c>
      <c r="AI44" s="20">
        <f>[98]Month!AI9/1000</f>
        <v>0</v>
      </c>
      <c r="AJ44" s="26">
        <v>0</v>
      </c>
      <c r="AK44" s="22" t="s">
        <v>99</v>
      </c>
      <c r="AL44" s="19">
        <f>[98]Month!AL9/1000</f>
        <v>993.78899999999999</v>
      </c>
      <c r="AM44" s="20">
        <f>[98]Month!AM9/1000</f>
        <v>961.73099999999999</v>
      </c>
      <c r="AN44" s="26">
        <f t="shared" si="19"/>
        <v>32.057999999999993</v>
      </c>
      <c r="AO44" s="22">
        <f t="shared" si="147"/>
        <v>1.033333645270871</v>
      </c>
      <c r="AP44" s="19">
        <f t="shared" si="164"/>
        <v>1363.1</v>
      </c>
      <c r="AQ44" s="20">
        <f t="shared" si="164"/>
        <v>1352.066</v>
      </c>
      <c r="AR44" s="26">
        <f t="shared" si="11"/>
        <v>11.033999999999878</v>
      </c>
      <c r="AS44" s="22">
        <f t="shared" si="148"/>
        <v>1.008160844219143</v>
      </c>
      <c r="AT44" s="19">
        <f>[98]Month!AT9/1000</f>
        <v>0</v>
      </c>
      <c r="AU44" s="20">
        <f>[98]Month!AU9/1000</f>
        <v>0</v>
      </c>
      <c r="AV44" s="26">
        <f t="shared" si="12"/>
        <v>0</v>
      </c>
      <c r="AW44" s="22" t="str">
        <f t="shared" si="149"/>
        <v/>
      </c>
      <c r="AX44" s="19">
        <f>[98]Month!AX9/1000</f>
        <v>0</v>
      </c>
      <c r="AY44" s="20">
        <f>[98]Month!AY9/1000</f>
        <v>0</v>
      </c>
      <c r="AZ44" s="26">
        <f t="shared" si="13"/>
        <v>0</v>
      </c>
      <c r="BA44" s="22" t="str">
        <f t="shared" si="150"/>
        <v/>
      </c>
      <c r="BB44" s="19">
        <f t="shared" si="165"/>
        <v>436.90000000000009</v>
      </c>
      <c r="BC44" s="46">
        <f t="shared" si="166"/>
        <v>447.93399999999997</v>
      </c>
      <c r="BD44" s="26">
        <f t="shared" si="15"/>
        <v>-11.033999999999878</v>
      </c>
      <c r="BE44" s="22">
        <f t="shared" si="151"/>
        <v>0.9753669067317956</v>
      </c>
      <c r="BF44" s="23">
        <f t="shared" ref="BF44:BG51" si="174">IFERROR(BB44/H44,"")</f>
        <v>0.24272222222222228</v>
      </c>
      <c r="BG44" s="24">
        <f t="shared" si="174"/>
        <v>0.2488522222222222</v>
      </c>
      <c r="BH44" s="19">
        <f>[98]Month!BH9/1000</f>
        <v>0</v>
      </c>
      <c r="BI44" s="20">
        <f>[98]Month!BI9/1000</f>
        <v>0</v>
      </c>
      <c r="BJ44" s="26">
        <f t="shared" si="139"/>
        <v>0</v>
      </c>
      <c r="BK44" s="22" t="str">
        <f t="shared" si="152"/>
        <v/>
      </c>
      <c r="BL44" s="19">
        <f>[98]Month!BL9/1000</f>
        <v>0</v>
      </c>
      <c r="BM44" s="20">
        <f>[98]Month!BM9/1000</f>
        <v>0</v>
      </c>
      <c r="BN44" s="26">
        <f t="shared" si="140"/>
        <v>0</v>
      </c>
      <c r="BO44" s="22" t="str">
        <f t="shared" si="153"/>
        <v/>
      </c>
      <c r="BP44" s="19">
        <f t="shared" si="167"/>
        <v>436.90000000000009</v>
      </c>
      <c r="BQ44" s="20">
        <f t="shared" si="168"/>
        <v>447.93399999999997</v>
      </c>
      <c r="BR44" s="26">
        <f t="shared" si="154"/>
        <v>-11.033999999999878</v>
      </c>
      <c r="BS44" s="22">
        <f t="shared" si="155"/>
        <v>0.9753669067317956</v>
      </c>
      <c r="BT44" s="19">
        <f t="shared" si="169"/>
        <v>436.90000000000009</v>
      </c>
      <c r="BU44" s="20">
        <f t="shared" si="170"/>
        <v>447.93399999999997</v>
      </c>
      <c r="BV44" s="26">
        <f t="shared" si="156"/>
        <v>-11.033999999999878</v>
      </c>
      <c r="BW44" s="22">
        <f t="shared" si="157"/>
        <v>0.9753669067317956</v>
      </c>
      <c r="BX44" s="19">
        <f t="shared" si="171"/>
        <v>1430.6890000000001</v>
      </c>
      <c r="BY44" s="20">
        <f t="shared" si="172"/>
        <v>1409.665</v>
      </c>
      <c r="BZ44" s="26">
        <f t="shared" si="158"/>
        <v>21.024000000000115</v>
      </c>
      <c r="CA44" s="22">
        <f t="shared" si="159"/>
        <v>1.0149141817382146</v>
      </c>
    </row>
    <row r="45" spans="1:82" s="2" customFormat="1" ht="15" customHeight="1" x14ac:dyDescent="0.3">
      <c r="A45" s="124"/>
      <c r="B45" s="18" t="s">
        <v>31</v>
      </c>
      <c r="C45" s="18" t="s">
        <v>80</v>
      </c>
      <c r="D45" s="19" t="e">
        <f t="shared" si="160"/>
        <v>#REF!</v>
      </c>
      <c r="E45" s="20" t="e">
        <f t="shared" si="161"/>
        <v>#REF!</v>
      </c>
      <c r="F45" s="21" t="e">
        <f t="shared" si="162"/>
        <v>#REF!</v>
      </c>
      <c r="G45" s="22" t="str">
        <f t="shared" si="163"/>
        <v/>
      </c>
      <c r="H45" s="19">
        <f>[98]Month!H10/1000</f>
        <v>3390</v>
      </c>
      <c r="I45" s="20">
        <f>[98]Month!I10/1000</f>
        <v>3390</v>
      </c>
      <c r="J45" s="26">
        <f t="shared" si="103"/>
        <v>0</v>
      </c>
      <c r="K45" s="22">
        <f t="shared" si="141"/>
        <v>1</v>
      </c>
      <c r="L45" s="19">
        <f>[98]Month!L10/1000</f>
        <v>3390</v>
      </c>
      <c r="M45" s="20">
        <f>[98]Month!M10/1000</f>
        <v>3390</v>
      </c>
      <c r="N45" s="26">
        <f t="shared" si="104"/>
        <v>0</v>
      </c>
      <c r="O45" s="22">
        <f t="shared" si="142"/>
        <v>1</v>
      </c>
      <c r="P45" s="23">
        <f t="shared" si="173"/>
        <v>1</v>
      </c>
      <c r="Q45" s="24">
        <f t="shared" si="173"/>
        <v>1</v>
      </c>
      <c r="R45" s="19"/>
      <c r="S45" s="20"/>
      <c r="T45" s="21">
        <f t="shared" si="138"/>
        <v>0</v>
      </c>
      <c r="U45" s="22" t="str">
        <f t="shared" si="143"/>
        <v/>
      </c>
      <c r="V45" s="19">
        <f>[98]Month!V10/1000</f>
        <v>0</v>
      </c>
      <c r="W45" s="20">
        <f>[98]Month!W10/1000</f>
        <v>0</v>
      </c>
      <c r="X45" s="26">
        <f t="shared" si="6"/>
        <v>0</v>
      </c>
      <c r="Y45" s="22" t="str">
        <f t="shared" si="144"/>
        <v/>
      </c>
      <c r="Z45" s="19">
        <f>[98]Month!Z10/1000</f>
        <v>2062.194</v>
      </c>
      <c r="AA45" s="20">
        <f>[98]Month!AA10/1000</f>
        <v>2062.1779999999999</v>
      </c>
      <c r="AB45" s="26">
        <f t="shared" si="7"/>
        <v>1.6000000000076398E-2</v>
      </c>
      <c r="AC45" s="22">
        <f t="shared" si="145"/>
        <v>1.0000077587870688</v>
      </c>
      <c r="AD45" s="19">
        <f>[98]Month!AD10/1000</f>
        <v>0</v>
      </c>
      <c r="AE45" s="20">
        <f>[98]Month!AE10/1000</f>
        <v>0</v>
      </c>
      <c r="AF45" s="26">
        <f t="shared" si="8"/>
        <v>0</v>
      </c>
      <c r="AG45" s="22" t="str">
        <f t="shared" si="146"/>
        <v/>
      </c>
      <c r="AH45" s="19">
        <f>[98]Month!AH10/1000</f>
        <v>0</v>
      </c>
      <c r="AI45" s="20">
        <f>[98]Month!AI10/1000</f>
        <v>0</v>
      </c>
      <c r="AJ45" s="26">
        <v>0</v>
      </c>
      <c r="AK45" s="22" t="s">
        <v>99</v>
      </c>
      <c r="AL45" s="19">
        <f>[98]Month!AL10/1000</f>
        <v>224.626</v>
      </c>
      <c r="AM45" s="20">
        <f>[98]Month!AM10/1000</f>
        <v>224.626</v>
      </c>
      <c r="AN45" s="26">
        <f t="shared" si="19"/>
        <v>0</v>
      </c>
      <c r="AO45" s="22">
        <f t="shared" si="147"/>
        <v>1</v>
      </c>
      <c r="AP45" s="19">
        <f t="shared" si="164"/>
        <v>2286.8200000000002</v>
      </c>
      <c r="AQ45" s="20">
        <f t="shared" si="164"/>
        <v>2286.8040000000001</v>
      </c>
      <c r="AR45" s="26">
        <f t="shared" si="11"/>
        <v>1.6000000000076398E-2</v>
      </c>
      <c r="AS45" s="22">
        <f t="shared" si="148"/>
        <v>1.0000069966643403</v>
      </c>
      <c r="AT45" s="19">
        <f>[98]Month!AT10/1000</f>
        <v>0</v>
      </c>
      <c r="AU45" s="20">
        <f>[98]Month!AU10/1000</f>
        <v>0</v>
      </c>
      <c r="AV45" s="26">
        <f t="shared" si="12"/>
        <v>0</v>
      </c>
      <c r="AW45" s="22" t="str">
        <f t="shared" si="149"/>
        <v/>
      </c>
      <c r="AX45" s="19">
        <f>[98]Month!AX10/1000</f>
        <v>0</v>
      </c>
      <c r="AY45" s="20">
        <f>[98]Month!AY10/1000</f>
        <v>0</v>
      </c>
      <c r="AZ45" s="26">
        <f t="shared" si="13"/>
        <v>0</v>
      </c>
      <c r="BA45" s="22" t="str">
        <f t="shared" si="150"/>
        <v/>
      </c>
      <c r="BB45" s="19">
        <f t="shared" si="165"/>
        <v>1103.1799999999998</v>
      </c>
      <c r="BC45" s="46">
        <f t="shared" si="166"/>
        <v>1103.1959999999999</v>
      </c>
      <c r="BD45" s="26">
        <f t="shared" si="15"/>
        <v>-1.6000000000076398E-2</v>
      </c>
      <c r="BE45" s="22">
        <f t="shared" si="151"/>
        <v>0.99998549668417935</v>
      </c>
      <c r="BF45" s="23">
        <f t="shared" si="174"/>
        <v>0.32542182890855453</v>
      </c>
      <c r="BG45" s="24">
        <f t="shared" si="174"/>
        <v>0.32542654867256637</v>
      </c>
      <c r="BH45" s="19">
        <f>[98]Month!BH10/1000</f>
        <v>0</v>
      </c>
      <c r="BI45" s="20">
        <f>[98]Month!BI10/1000</f>
        <v>0</v>
      </c>
      <c r="BJ45" s="26">
        <f t="shared" si="139"/>
        <v>0</v>
      </c>
      <c r="BK45" s="22" t="str">
        <f t="shared" si="152"/>
        <v/>
      </c>
      <c r="BL45" s="19">
        <f>[98]Month!BL10/1000</f>
        <v>0</v>
      </c>
      <c r="BM45" s="20">
        <f>[98]Month!BM10/1000</f>
        <v>0</v>
      </c>
      <c r="BN45" s="26">
        <f t="shared" si="140"/>
        <v>0</v>
      </c>
      <c r="BO45" s="22" t="str">
        <f t="shared" si="153"/>
        <v/>
      </c>
      <c r="BP45" s="19">
        <f t="shared" si="167"/>
        <v>1103.1799999999998</v>
      </c>
      <c r="BQ45" s="20">
        <f t="shared" si="168"/>
        <v>1103.1959999999999</v>
      </c>
      <c r="BR45" s="26">
        <f t="shared" si="154"/>
        <v>-1.6000000000076398E-2</v>
      </c>
      <c r="BS45" s="22">
        <f t="shared" si="155"/>
        <v>0.99998549668417935</v>
      </c>
      <c r="BT45" s="19">
        <f t="shared" si="169"/>
        <v>1103.1799999999998</v>
      </c>
      <c r="BU45" s="20">
        <f t="shared" si="170"/>
        <v>1103.1959999999999</v>
      </c>
      <c r="BV45" s="26">
        <f t="shared" si="156"/>
        <v>-1.6000000000076398E-2</v>
      </c>
      <c r="BW45" s="22">
        <f t="shared" si="157"/>
        <v>0.99998549668417935</v>
      </c>
      <c r="BX45" s="19">
        <f t="shared" si="171"/>
        <v>1327.8059999999998</v>
      </c>
      <c r="BY45" s="20">
        <f t="shared" si="172"/>
        <v>1327.8219999999999</v>
      </c>
      <c r="BZ45" s="26">
        <f t="shared" si="158"/>
        <v>-1.6000000000076398E-2</v>
      </c>
      <c r="CA45" s="22">
        <f t="shared" si="159"/>
        <v>0.99998795019211906</v>
      </c>
    </row>
    <row r="46" spans="1:82" s="2" customFormat="1" ht="15" customHeight="1" x14ac:dyDescent="0.3">
      <c r="A46" s="124"/>
      <c r="B46" s="18" t="s">
        <v>31</v>
      </c>
      <c r="C46" s="18" t="s">
        <v>81</v>
      </c>
      <c r="D46" s="19" t="e">
        <f t="shared" si="160"/>
        <v>#REF!</v>
      </c>
      <c r="E46" s="20" t="e">
        <f t="shared" si="161"/>
        <v>#REF!</v>
      </c>
      <c r="F46" s="21" t="e">
        <f t="shared" si="162"/>
        <v>#REF!</v>
      </c>
      <c r="G46" s="22" t="str">
        <f t="shared" si="163"/>
        <v/>
      </c>
      <c r="H46" s="19">
        <f>[98]Month!H11/1000</f>
        <v>353.14100000000002</v>
      </c>
      <c r="I46" s="20">
        <f>[98]Month!I11/1000</f>
        <v>440.29063199999996</v>
      </c>
      <c r="J46" s="26">
        <f t="shared" si="103"/>
        <v>-87.14963199999994</v>
      </c>
      <c r="K46" s="22">
        <f t="shared" si="141"/>
        <v>0.80206339706996088</v>
      </c>
      <c r="L46" s="19">
        <f>[98]Month!L11/1000</f>
        <v>353.14100000000002</v>
      </c>
      <c r="M46" s="20">
        <f>[98]Month!M11/1000</f>
        <v>440.29063199999996</v>
      </c>
      <c r="N46" s="26">
        <f t="shared" si="104"/>
        <v>-87.14963199999994</v>
      </c>
      <c r="O46" s="22">
        <f t="shared" si="142"/>
        <v>0.80206339706996088</v>
      </c>
      <c r="P46" s="23">
        <f t="shared" si="173"/>
        <v>1</v>
      </c>
      <c r="Q46" s="24">
        <f t="shared" si="173"/>
        <v>1</v>
      </c>
      <c r="R46" s="19">
        <f>[98]Month!$R$11/1000</f>
        <v>3.3140000000000001</v>
      </c>
      <c r="S46" s="20"/>
      <c r="T46" s="21">
        <f t="shared" si="138"/>
        <v>3.3140000000000001</v>
      </c>
      <c r="U46" s="22" t="str">
        <f t="shared" si="143"/>
        <v/>
      </c>
      <c r="V46" s="19">
        <f>[98]Month!V11/1000</f>
        <v>0</v>
      </c>
      <c r="W46" s="20">
        <f>[98]Month!W11/1000</f>
        <v>0</v>
      </c>
      <c r="X46" s="26">
        <f t="shared" si="6"/>
        <v>0</v>
      </c>
      <c r="Y46" s="22" t="str">
        <f t="shared" si="144"/>
        <v/>
      </c>
      <c r="Z46" s="19">
        <f>[98]Month!Z11/1000</f>
        <v>21.106000000000002</v>
      </c>
      <c r="AA46" s="20">
        <f>[98]Month!AA11/1000</f>
        <v>21.43526615</v>
      </c>
      <c r="AB46" s="26">
        <f t="shared" si="7"/>
        <v>-0.3292661499999987</v>
      </c>
      <c r="AC46" s="22">
        <f t="shared" si="145"/>
        <v>0.98463904540788738</v>
      </c>
      <c r="AD46" s="19">
        <f>[98]Month!AD11/1000</f>
        <v>0</v>
      </c>
      <c r="AE46" s="20">
        <f>[98]Month!AE11/1000</f>
        <v>0</v>
      </c>
      <c r="AF46" s="26">
        <f t="shared" si="8"/>
        <v>0</v>
      </c>
      <c r="AG46" s="22" t="str">
        <f t="shared" si="146"/>
        <v/>
      </c>
      <c r="AH46" s="19">
        <f>[98]Month!AH11/1000</f>
        <v>0</v>
      </c>
      <c r="AI46" s="20">
        <f>[98]Month!AI11/1000</f>
        <v>0</v>
      </c>
      <c r="AJ46" s="26">
        <v>0</v>
      </c>
      <c r="AK46" s="22" t="s">
        <v>99</v>
      </c>
      <c r="AL46" s="19">
        <f>[98]Month!AL11/1000</f>
        <v>61.906999999999996</v>
      </c>
      <c r="AM46" s="20">
        <f>[98]Month!AM11/1000</f>
        <v>73.990333333333297</v>
      </c>
      <c r="AN46" s="26">
        <f t="shared" si="19"/>
        <v>-12.0833333333333</v>
      </c>
      <c r="AO46" s="22">
        <f t="shared" si="147"/>
        <v>0.83669037847286387</v>
      </c>
      <c r="AP46" s="19">
        <f t="shared" si="164"/>
        <v>83.013000000000005</v>
      </c>
      <c r="AQ46" s="20">
        <f t="shared" si="164"/>
        <v>95.425599483333301</v>
      </c>
      <c r="AR46" s="26">
        <f t="shared" si="11"/>
        <v>-12.412599483333295</v>
      </c>
      <c r="AS46" s="22">
        <f t="shared" si="148"/>
        <v>0.86992379874436909</v>
      </c>
      <c r="AT46" s="19">
        <f>[98]Month!AT11/1000</f>
        <v>0</v>
      </c>
      <c r="AU46" s="20">
        <f>[98]Month!AU11/1000</f>
        <v>0</v>
      </c>
      <c r="AV46" s="26">
        <f t="shared" si="12"/>
        <v>0</v>
      </c>
      <c r="AW46" s="22" t="str">
        <f t="shared" si="149"/>
        <v/>
      </c>
      <c r="AX46" s="19">
        <f>[98]Month!AX11/1000</f>
        <v>0</v>
      </c>
      <c r="AY46" s="20">
        <f>[98]Month!AY11/1000</f>
        <v>0</v>
      </c>
      <c r="AZ46" s="26">
        <f t="shared" si="13"/>
        <v>0</v>
      </c>
      <c r="BA46" s="22" t="str">
        <f t="shared" si="150"/>
        <v/>
      </c>
      <c r="BB46" s="19">
        <f t="shared" si="165"/>
        <v>273.44200000000001</v>
      </c>
      <c r="BC46" s="46">
        <f t="shared" si="166"/>
        <v>344.86503251666664</v>
      </c>
      <c r="BD46" s="26">
        <f t="shared" si="15"/>
        <v>-71.423032516666638</v>
      </c>
      <c r="BE46" s="22">
        <f t="shared" si="151"/>
        <v>0.79289569604823618</v>
      </c>
      <c r="BF46" s="23">
        <f t="shared" si="174"/>
        <v>0.77431394258950392</v>
      </c>
      <c r="BG46" s="24">
        <f t="shared" si="174"/>
        <v>0.78326679573020463</v>
      </c>
      <c r="BH46" s="19">
        <f>[98]Month!BH11/1000</f>
        <v>0</v>
      </c>
      <c r="BI46" s="20">
        <f>[98]Month!BI11/1000</f>
        <v>0</v>
      </c>
      <c r="BJ46" s="26">
        <f t="shared" si="139"/>
        <v>0</v>
      </c>
      <c r="BK46" s="22" t="str">
        <f t="shared" si="152"/>
        <v/>
      </c>
      <c r="BL46" s="19">
        <f>[98]Month!BL11/1000</f>
        <v>0</v>
      </c>
      <c r="BM46" s="20">
        <f>[98]Month!BM11/1000</f>
        <v>0</v>
      </c>
      <c r="BN46" s="26">
        <f t="shared" si="140"/>
        <v>0</v>
      </c>
      <c r="BO46" s="22" t="str">
        <f t="shared" si="153"/>
        <v/>
      </c>
      <c r="BP46" s="19">
        <f t="shared" si="167"/>
        <v>273.44200000000001</v>
      </c>
      <c r="BQ46" s="20">
        <f t="shared" si="168"/>
        <v>344.86503251666664</v>
      </c>
      <c r="BR46" s="26">
        <f t="shared" si="154"/>
        <v>-71.423032516666638</v>
      </c>
      <c r="BS46" s="22">
        <f t="shared" si="155"/>
        <v>0.79289569604823618</v>
      </c>
      <c r="BT46" s="19">
        <f t="shared" si="169"/>
        <v>273.44200000000001</v>
      </c>
      <c r="BU46" s="20">
        <f t="shared" si="170"/>
        <v>344.86503251666664</v>
      </c>
      <c r="BV46" s="26">
        <f t="shared" si="156"/>
        <v>-71.423032516666638</v>
      </c>
      <c r="BW46" s="22">
        <f t="shared" si="157"/>
        <v>0.79289569604823618</v>
      </c>
      <c r="BX46" s="19">
        <f t="shared" si="171"/>
        <v>335.34899999999999</v>
      </c>
      <c r="BY46" s="20">
        <f t="shared" si="172"/>
        <v>418.85536584999994</v>
      </c>
      <c r="BZ46" s="26">
        <f t="shared" si="158"/>
        <v>-83.506365849999952</v>
      </c>
      <c r="CA46" s="22">
        <f t="shared" si="159"/>
        <v>0.80063197786534945</v>
      </c>
    </row>
    <row r="47" spans="1:82" s="2" customFormat="1" ht="15" customHeight="1" x14ac:dyDescent="0.3">
      <c r="A47" s="124"/>
      <c r="B47" s="18" t="s">
        <v>31</v>
      </c>
      <c r="C47" s="18" t="s">
        <v>82</v>
      </c>
      <c r="D47" s="19" t="e">
        <f t="shared" si="160"/>
        <v>#REF!</v>
      </c>
      <c r="E47" s="20" t="e">
        <f t="shared" si="161"/>
        <v>#REF!</v>
      </c>
      <c r="F47" s="21" t="e">
        <f t="shared" si="162"/>
        <v>#REF!</v>
      </c>
      <c r="G47" s="22" t="str">
        <f t="shared" si="163"/>
        <v/>
      </c>
      <c r="H47" s="19">
        <f>[98]Month!H12/1000</f>
        <v>12020.893620000001</v>
      </c>
      <c r="I47" s="20">
        <f>[98]Month!I12/1000</f>
        <v>12338.073669312369</v>
      </c>
      <c r="J47" s="26">
        <f t="shared" si="103"/>
        <v>-317.18004931236828</v>
      </c>
      <c r="K47" s="22">
        <f t="shared" si="141"/>
        <v>0.97429257939176772</v>
      </c>
      <c r="L47" s="19">
        <f>[98]Month!L12/1000</f>
        <v>12020.893620000001</v>
      </c>
      <c r="M47" s="20">
        <f>[98]Month!M12/1000</f>
        <v>12338.073669312369</v>
      </c>
      <c r="N47" s="26">
        <f t="shared" si="104"/>
        <v>-317.18004931236828</v>
      </c>
      <c r="O47" s="22">
        <f t="shared" si="142"/>
        <v>0.97429257939176772</v>
      </c>
      <c r="P47" s="23">
        <f t="shared" si="173"/>
        <v>1</v>
      </c>
      <c r="Q47" s="24">
        <f t="shared" si="173"/>
        <v>1</v>
      </c>
      <c r="R47" s="19">
        <f>[98]Month!$R$12/1000</f>
        <v>54.599820000000001</v>
      </c>
      <c r="S47" s="20"/>
      <c r="T47" s="21">
        <f t="shared" si="138"/>
        <v>54.599820000000001</v>
      </c>
      <c r="U47" s="22" t="str">
        <f t="shared" si="143"/>
        <v/>
      </c>
      <c r="V47" s="19">
        <f>[98]Month!V12/1000</f>
        <v>2986.9053699999999</v>
      </c>
      <c r="W47" s="20">
        <f>[98]Month!W12/1000</f>
        <v>3060.4925465666697</v>
      </c>
      <c r="X47" s="26">
        <f t="shared" si="6"/>
        <v>-73.587176566669768</v>
      </c>
      <c r="Y47" s="22">
        <f t="shared" si="144"/>
        <v>0.97595577331197181</v>
      </c>
      <c r="Z47" s="19">
        <f>[98]Month!Z12/1000</f>
        <v>-6627.6727400000018</v>
      </c>
      <c r="AA47" s="20">
        <f>[98]Month!AA12/1000</f>
        <v>4617.9781025050033</v>
      </c>
      <c r="AB47" s="26">
        <f t="shared" si="7"/>
        <v>-11245.650842505005</v>
      </c>
      <c r="AC47" s="22">
        <f t="shared" si="145"/>
        <v>-1.4351892955934216</v>
      </c>
      <c r="AD47" s="19">
        <f>[98]Month!AD12/1000</f>
        <v>0</v>
      </c>
      <c r="AE47" s="20">
        <f>[98]Month!AE12/1000</f>
        <v>3.5</v>
      </c>
      <c r="AF47" s="26">
        <f t="shared" si="8"/>
        <v>-3.5</v>
      </c>
      <c r="AG47" s="22">
        <f t="shared" si="146"/>
        <v>0</v>
      </c>
      <c r="AH47" s="19">
        <f>[98]Month!AH12/1000</f>
        <v>0</v>
      </c>
      <c r="AI47" s="20">
        <f>[98]Month!AI12/1000</f>
        <v>0</v>
      </c>
      <c r="AJ47" s="26">
        <v>0</v>
      </c>
      <c r="AK47" s="22" t="s">
        <v>99</v>
      </c>
      <c r="AL47" s="19">
        <f>[98]Month!AL12/1000</f>
        <v>506.07233000000002</v>
      </c>
      <c r="AM47" s="20">
        <f>[98]Month!AM12/1000</f>
        <v>572.01959111111103</v>
      </c>
      <c r="AN47" s="26">
        <f t="shared" si="19"/>
        <v>-65.947261111111004</v>
      </c>
      <c r="AO47" s="22">
        <f t="shared" si="147"/>
        <v>0.88471153412243675</v>
      </c>
      <c r="AP47" s="19">
        <f>V47+Z47+AD47+AH47+AL47</f>
        <v>-3134.6950400000019</v>
      </c>
      <c r="AQ47" s="20">
        <f>W47+AA47+AE47+AI47+AM47</f>
        <v>8253.990240182784</v>
      </c>
      <c r="AR47" s="26">
        <f t="shared" si="11"/>
        <v>-11388.685280182786</v>
      </c>
      <c r="AS47" s="22">
        <f t="shared" si="148"/>
        <v>-0.37977934899164412</v>
      </c>
      <c r="AT47" s="19">
        <f>[98]Month!AT12/1000</f>
        <v>0</v>
      </c>
      <c r="AU47" s="20">
        <f>[98]Month!AU12/1000</f>
        <v>0</v>
      </c>
      <c r="AV47" s="26">
        <f t="shared" si="12"/>
        <v>0</v>
      </c>
      <c r="AW47" s="22" t="str">
        <f t="shared" si="149"/>
        <v/>
      </c>
      <c r="AX47" s="19">
        <f>[98]Month!AX12/1000</f>
        <v>0</v>
      </c>
      <c r="AY47" s="20">
        <f>[98]Month!AY12/1000</f>
        <v>0</v>
      </c>
      <c r="AZ47" s="26">
        <f t="shared" si="13"/>
        <v>0</v>
      </c>
      <c r="BA47" s="22" t="str">
        <f t="shared" si="150"/>
        <v/>
      </c>
      <c r="BB47" s="19">
        <f t="shared" si="165"/>
        <v>15210.188480000003</v>
      </c>
      <c r="BC47" s="46">
        <f t="shared" si="166"/>
        <v>4084.0834291295851</v>
      </c>
      <c r="BD47" s="26">
        <f t="shared" si="15"/>
        <v>11126.105050870417</v>
      </c>
      <c r="BE47" s="22">
        <f t="shared" si="151"/>
        <v>3.7242599824268661</v>
      </c>
      <c r="BF47" s="23">
        <f t="shared" si="174"/>
        <v>1.2653126265666097</v>
      </c>
      <c r="BG47" s="24">
        <f t="shared" si="174"/>
        <v>0.33101467365101256</v>
      </c>
      <c r="BH47" s="19">
        <f>[98]Month!BH12/1000</f>
        <v>0</v>
      </c>
      <c r="BI47" s="20">
        <f>[98]Month!BI12/1000</f>
        <v>0</v>
      </c>
      <c r="BJ47" s="26">
        <f t="shared" si="139"/>
        <v>0</v>
      </c>
      <c r="BK47" s="22" t="str">
        <f t="shared" si="152"/>
        <v/>
      </c>
      <c r="BL47" s="19">
        <f>[98]Month!BL12/1000</f>
        <v>0</v>
      </c>
      <c r="BM47" s="20">
        <f>[98]Month!BM12/1000</f>
        <v>0</v>
      </c>
      <c r="BN47" s="26">
        <f t="shared" si="140"/>
        <v>0</v>
      </c>
      <c r="BO47" s="22" t="str">
        <f t="shared" si="153"/>
        <v/>
      </c>
      <c r="BP47" s="19">
        <f t="shared" si="167"/>
        <v>15210.188480000003</v>
      </c>
      <c r="BQ47" s="20">
        <f t="shared" si="168"/>
        <v>4084.0834291295851</v>
      </c>
      <c r="BR47" s="26">
        <f t="shared" si="154"/>
        <v>11126.105050870417</v>
      </c>
      <c r="BS47" s="22">
        <f t="shared" si="155"/>
        <v>3.7242599824268661</v>
      </c>
      <c r="BT47" s="19">
        <f t="shared" si="169"/>
        <v>15210.188480000003</v>
      </c>
      <c r="BU47" s="20">
        <f t="shared" si="170"/>
        <v>4084.0834291295851</v>
      </c>
      <c r="BV47" s="26">
        <f t="shared" si="156"/>
        <v>11126.105050870417</v>
      </c>
      <c r="BW47" s="22">
        <f t="shared" si="157"/>
        <v>3.7242599824268661</v>
      </c>
      <c r="BX47" s="19">
        <f t="shared" si="171"/>
        <v>15716.260810000003</v>
      </c>
      <c r="BY47" s="20">
        <f t="shared" si="172"/>
        <v>4656.1030202406964</v>
      </c>
      <c r="BZ47" s="26">
        <f t="shared" si="158"/>
        <v>11060.157789759307</v>
      </c>
      <c r="CA47" s="22">
        <f t="shared" si="159"/>
        <v>3.3754108836680237</v>
      </c>
    </row>
    <row r="48" spans="1:82" s="3" customFormat="1" ht="15" customHeight="1" thickBot="1" x14ac:dyDescent="0.35">
      <c r="A48" s="119" t="s">
        <v>84</v>
      </c>
      <c r="B48" s="119"/>
      <c r="C48" s="120"/>
      <c r="D48" s="28" t="e">
        <f>SUM(D40:D47)</f>
        <v>#REF!</v>
      </c>
      <c r="E48" s="28" t="e">
        <f>SUM(E40:E47)</f>
        <v>#REF!</v>
      </c>
      <c r="F48" s="28" t="e">
        <f t="shared" si="102"/>
        <v>#REF!</v>
      </c>
      <c r="G48" s="29" t="str">
        <f t="shared" ref="G48:G54" si="175">IFERROR(IF(E48&lt;0,-(D48-E48)/E48,(D48-E48)/E48)+1,"")</f>
        <v/>
      </c>
      <c r="H48" s="28">
        <f>SUM(H40:H47)</f>
        <v>34499.336620000002</v>
      </c>
      <c r="I48" s="28">
        <f>SUM(I40:I47)</f>
        <v>36766.04730131237</v>
      </c>
      <c r="J48" s="28">
        <f>H48-I48</f>
        <v>-2266.7106813123683</v>
      </c>
      <c r="K48" s="29">
        <f>IFERROR(IF(I48&lt;0,-(H48-I48)/I48,(H48-I48)/I48+1),"")</f>
        <v>0.93834771895015601</v>
      </c>
      <c r="L48" s="28">
        <f>SUM(L40:L47)</f>
        <v>36110.389620000002</v>
      </c>
      <c r="M48" s="28">
        <f>SUM(M40:M47)</f>
        <v>37509.130301312369</v>
      </c>
      <c r="N48" s="28">
        <f t="shared" si="104"/>
        <v>-1398.7406813123671</v>
      </c>
      <c r="O48" s="29">
        <f t="shared" ref="O48:O54" si="176">IFERROR(IF(M48&lt;0,-(L48-M48)/M48,(L48-M48)/M48+1),"")</f>
        <v>0.9627093278336174</v>
      </c>
      <c r="P48" s="29">
        <f t="shared" si="173"/>
        <v>1.0466980863355511</v>
      </c>
      <c r="Q48" s="29">
        <f t="shared" si="173"/>
        <v>1.0202111201650299</v>
      </c>
      <c r="R48" s="28">
        <f>SUM(R40:R47)</f>
        <v>57.913820000000001</v>
      </c>
      <c r="S48" s="28">
        <f>SUM(S40:S47)</f>
        <v>64.775000000000006</v>
      </c>
      <c r="T48" s="28">
        <f t="shared" si="105"/>
        <v>-6.8611800000000045</v>
      </c>
      <c r="U48" s="29">
        <f>IFERROR(IF(S48&lt;0,-(R48-S48)/S48,(R48-S48)/S48+1),"")</f>
        <v>0.89407672713238129</v>
      </c>
      <c r="V48" s="28">
        <f>SUM(V40:V47)</f>
        <v>5781.9003700000003</v>
      </c>
      <c r="W48" s="28">
        <f>SUM(W40:W47)</f>
        <v>6139.5685465666702</v>
      </c>
      <c r="X48" s="28">
        <f t="shared" si="6"/>
        <v>-357.6681765666699</v>
      </c>
      <c r="Y48" s="29">
        <f>IFERROR(IF(W48&lt;0,-(V48-W48)/W48,(V48-W48)/W48+1),"")</f>
        <v>0.94174376035484075</v>
      </c>
      <c r="Z48" s="28">
        <f>SUM(Z40:Z47)</f>
        <v>4365.021759999996</v>
      </c>
      <c r="AA48" s="28">
        <f>SUM(AA40:AA47)</f>
        <v>15124.024368655002</v>
      </c>
      <c r="AB48" s="28">
        <f t="shared" si="7"/>
        <v>-10759.002608655006</v>
      </c>
      <c r="AC48" s="29">
        <f>IFERROR(IF(AA48&lt;0,-(Z48-AA48)/AA48,(Z48-AA48)/AA48+1),"")</f>
        <v>0.28861509698745502</v>
      </c>
      <c r="AD48" s="28">
        <f>SUM(AD40:AD47)</f>
        <v>0</v>
      </c>
      <c r="AE48" s="28">
        <f>SUM(AE40:AE47)</f>
        <v>3.5</v>
      </c>
      <c r="AF48" s="28">
        <f t="shared" si="8"/>
        <v>-3.5</v>
      </c>
      <c r="AG48" s="29">
        <f t="shared" ref="AG48:AG54" si="177">IFERROR(IF(AE48&lt;0,-(AD48-AE48)/AE48,(AD48-AE48)/AE48+1),"")</f>
        <v>0</v>
      </c>
      <c r="AH48" s="28">
        <f>SUM(AH40:AH47)</f>
        <v>0</v>
      </c>
      <c r="AI48" s="28">
        <f>SUM(AI40:AI47)</f>
        <v>0</v>
      </c>
      <c r="AJ48" s="28">
        <f t="shared" si="9"/>
        <v>0</v>
      </c>
      <c r="AK48" s="29" t="str">
        <f t="shared" ref="AK48:AK54" si="178">IFERROR(IF(AI48&lt;0,-(AH48-AI48)/AI48,(AH48-AI48)/AI48+1),"")</f>
        <v/>
      </c>
      <c r="AL48" s="28">
        <f>SUM(AL40:AL47)</f>
        <v>2005.7090499999999</v>
      </c>
      <c r="AM48" s="28">
        <f>SUM(AM40:AM47)</f>
        <v>2027.9719244444441</v>
      </c>
      <c r="AN48" s="28">
        <f t="shared" si="19"/>
        <v>-22.262874444444151</v>
      </c>
      <c r="AO48" s="29">
        <f t="shared" ref="AO48:AO54" si="179">IFERROR(IF(AM48&lt;0,-(AL48-AM48)/AM48,(AL48-AM48)/AM48+1),"")</f>
        <v>0.9890220992824923</v>
      </c>
      <c r="AP48" s="28">
        <f>SUM(AP40:AP47)</f>
        <v>12152.631179999997</v>
      </c>
      <c r="AQ48" s="28">
        <f>SUM(AQ40:AQ47)</f>
        <v>23295.06483966612</v>
      </c>
      <c r="AR48" s="28">
        <f t="shared" si="11"/>
        <v>-11142.433659666123</v>
      </c>
      <c r="AS48" s="29">
        <f t="shared" ref="AS48:AS54" si="180">IFERROR(IF(AQ48&lt;0,-(AP48-AQ48)/AQ48,(AP48-AQ48)/AQ48+1),"")</f>
        <v>0.52168265096677779</v>
      </c>
      <c r="AT48" s="28">
        <f>SUM(AT40:AT47)</f>
        <v>0</v>
      </c>
      <c r="AU48" s="28">
        <f>SUM(AU40:AU47)</f>
        <v>0</v>
      </c>
      <c r="AV48" s="28">
        <f t="shared" si="12"/>
        <v>0</v>
      </c>
      <c r="AW48" s="29">
        <f>IFERROR(AT48/AU48,0)</f>
        <v>0</v>
      </c>
      <c r="AX48" s="28">
        <f>SUM(AX40:AX47)</f>
        <v>0</v>
      </c>
      <c r="AY48" s="28">
        <f>SUM(AY40:AY47)</f>
        <v>0</v>
      </c>
      <c r="AZ48" s="28">
        <f t="shared" si="13"/>
        <v>0</v>
      </c>
      <c r="BA48" s="29">
        <f>IFERROR(AX48/AY48,0)</f>
        <v>0</v>
      </c>
      <c r="BB48" s="28">
        <f>SUM(BB40:BB47)</f>
        <v>24015.672260000007</v>
      </c>
      <c r="BC48" s="28">
        <f>SUM(BC40:BC47)</f>
        <v>14278.840461646252</v>
      </c>
      <c r="BD48" s="28">
        <f t="shared" si="15"/>
        <v>9736.8317983537545</v>
      </c>
      <c r="BE48" s="29">
        <f>IFERROR(IF(BC48&lt;0,-(BB48-BC48)/BC48,(BB48-BC48)/BC48+1),"")</f>
        <v>1.6819063371782477</v>
      </c>
      <c r="BF48" s="29">
        <f t="shared" si="174"/>
        <v>0.6961198275933691</v>
      </c>
      <c r="BG48" s="29">
        <f t="shared" si="174"/>
        <v>0.3883702902470173</v>
      </c>
      <c r="BH48" s="28">
        <f>SUM(BH40:BH47)</f>
        <v>4465.723</v>
      </c>
      <c r="BI48" s="28">
        <f>SUM(BI40:BI47)</f>
        <v>4287.91</v>
      </c>
      <c r="BJ48" s="28">
        <f>BH48-BI48</f>
        <v>177.8130000000001</v>
      </c>
      <c r="BK48" s="29">
        <f>IFERROR(BH48/BI48,0)</f>
        <v>1.0414684543285657</v>
      </c>
      <c r="BL48" s="28">
        <f>SUM(BL40:BL47)</f>
        <v>0</v>
      </c>
      <c r="BM48" s="28">
        <f>SUM(BM40:BM47)</f>
        <v>0</v>
      </c>
      <c r="BN48" s="28">
        <f>BL48-BM48</f>
        <v>0</v>
      </c>
      <c r="BO48" s="29">
        <f>IFERROR(BL48/BM48,0)</f>
        <v>0</v>
      </c>
      <c r="BP48" s="28">
        <f>SUM(BP40:BP47)</f>
        <v>19549.949260000005</v>
      </c>
      <c r="BQ48" s="28">
        <f>SUM(BQ40:BQ47)</f>
        <v>9990.9304616462523</v>
      </c>
      <c r="BR48" s="28">
        <f>BP48-BQ48</f>
        <v>9559.0187983537526</v>
      </c>
      <c r="BS48" s="29">
        <f>IFERROR(IF(BQ48&lt;0,-(BP48-BQ48)/BQ48,(BP48-BQ48)/BQ48+1),"")</f>
        <v>1.9567696257169893</v>
      </c>
      <c r="BT48" s="28">
        <f>SUM(BT40:BT47)</f>
        <v>24015.672260000007</v>
      </c>
      <c r="BU48" s="28">
        <f>SUM(BU40:BU47)</f>
        <v>14278.840461646252</v>
      </c>
      <c r="BV48" s="28">
        <f>BT48-BU48</f>
        <v>9736.8317983537545</v>
      </c>
      <c r="BW48" s="29">
        <f>IFERROR(IF(BU48&lt;0,-(BT48-BU48)/BU48,(BT48-BU48)/BU48+1),"")</f>
        <v>1.6819063371782477</v>
      </c>
      <c r="BX48" s="28">
        <f>SUM(BX40:BX47)</f>
        <v>26021.381310000004</v>
      </c>
      <c r="BY48" s="28">
        <f>SUM(BY40:BY47)</f>
        <v>16306.812386090696</v>
      </c>
      <c r="BZ48" s="28">
        <f>BX48-BY48</f>
        <v>9714.5689239093081</v>
      </c>
      <c r="CA48" s="29">
        <f>IFERROR(IF(BY48&lt;0,-(BX48-BY48)/BY48,(BX48-BY48)/BY48+1),"")</f>
        <v>1.5957368426091412</v>
      </c>
    </row>
    <row r="49" spans="1:79" s="2" customFormat="1" ht="15" customHeight="1" thickTop="1" x14ac:dyDescent="0.3">
      <c r="A49" s="32" t="s">
        <v>159</v>
      </c>
      <c r="B49" s="18" t="s">
        <v>31</v>
      </c>
      <c r="C49" s="18" t="s">
        <v>95</v>
      </c>
      <c r="D49" s="19" t="e">
        <f>H49/$F$3</f>
        <v>#REF!</v>
      </c>
      <c r="E49" s="20" t="e">
        <f>I49/$F$3</f>
        <v>#REF!</v>
      </c>
      <c r="F49" s="21" t="e">
        <f t="shared" ref="F49:F60" si="181">D49-E49</f>
        <v>#REF!</v>
      </c>
      <c r="G49" s="22" t="str">
        <f t="shared" si="175"/>
        <v/>
      </c>
      <c r="H49" s="19">
        <f>'[99]PL Summery New'!$C$11/1000</f>
        <v>78552.914669999998</v>
      </c>
      <c r="I49" s="20">
        <f>'[99]PL Summery New'!$D$9/1000</f>
        <v>76405.395095043496</v>
      </c>
      <c r="J49" s="21">
        <f t="shared" ref="J49:J59" si="182">H49-I49</f>
        <v>2147.5195749565028</v>
      </c>
      <c r="K49" s="22">
        <f>IFERROR(IF(I49&lt;0,-(H49-I49)/I49,(H49-I49)/I49+1),"")</f>
        <v>1.0281069101505871</v>
      </c>
      <c r="L49" s="19">
        <f>'[99]PL Summery New'!$C$11/1000</f>
        <v>78552.914669999998</v>
      </c>
      <c r="M49" s="20">
        <f>'[99]PL Summery New'!$D$11/1000</f>
        <v>76405.395095043496</v>
      </c>
      <c r="N49" s="21">
        <f t="shared" ref="N49:N59" si="183">L49-M49</f>
        <v>2147.5195749565028</v>
      </c>
      <c r="O49" s="22">
        <f t="shared" si="176"/>
        <v>1.0281069101505871</v>
      </c>
      <c r="P49" s="23">
        <f t="shared" ref="P49:Q52" si="184">IFERROR(L49/H49,"")</f>
        <v>1</v>
      </c>
      <c r="Q49" s="24">
        <f t="shared" si="184"/>
        <v>1</v>
      </c>
      <c r="R49" s="19">
        <f>'[99]PL Summery New'!$C$21/1000</f>
        <v>1444.6706899999999</v>
      </c>
      <c r="S49" s="20">
        <f>'[99]PL Summery New'!$D$21/1000</f>
        <v>791.66666666666663</v>
      </c>
      <c r="T49" s="21">
        <f>R49-S49</f>
        <v>653.00402333333329</v>
      </c>
      <c r="U49" s="22">
        <f>IFERROR(IF(S49&lt;0,-(R49-S49)/S49,(R49-S49)/S49+1),"")</f>
        <v>1.8248471873684209</v>
      </c>
      <c r="V49" s="19">
        <f>'[99]PL Summery New'!$C$26/1000</f>
        <v>63524.372080000001</v>
      </c>
      <c r="W49" s="20">
        <f>'[99]PL Summery New'!$D$26/1000</f>
        <v>63794.578863968272</v>
      </c>
      <c r="X49" s="21">
        <f t="shared" ref="X49:X59" si="185">V49-W49</f>
        <v>-270.20678396827134</v>
      </c>
      <c r="Y49" s="22">
        <f>IFERROR(IF(W49&lt;0,-(V49-W49)/W49,(V49-W49)/W49+1),"")</f>
        <v>0.99576442405013055</v>
      </c>
      <c r="Z49" s="19">
        <f>('[99]PL Summery New'!$C$27+'[99]PL Summery New'!$C$28)/1000</f>
        <v>11143.278050000001</v>
      </c>
      <c r="AA49" s="20">
        <f>('[99]PL Summery New'!$D$27+'[99]PL Summery New'!$D$28)/1000</f>
        <v>10288.834304408452</v>
      </c>
      <c r="AB49" s="21">
        <f t="shared" si="7"/>
        <v>854.44374559154858</v>
      </c>
      <c r="AC49" s="22">
        <f>IFERROR(IF(AA49&lt;0,-(Z49-AA49)/AA49,(Z49-AA49)/AA49+1),"")</f>
        <v>1.0830457290215516</v>
      </c>
      <c r="AD49" s="19">
        <f>'[99]PL Summery New'!$C$29/1000</f>
        <v>1807.0519999999999</v>
      </c>
      <c r="AE49" s="20">
        <f>'[99]PL Summery New'!$D$29/1000</f>
        <v>1508.3279820833334</v>
      </c>
      <c r="AF49" s="21">
        <f t="shared" si="8"/>
        <v>298.72401791666653</v>
      </c>
      <c r="AG49" s="22">
        <f t="shared" si="177"/>
        <v>1.1980497752909569</v>
      </c>
      <c r="AH49" s="19">
        <f>'[99]PL Summery New'!$C$30/1000</f>
        <v>444.17766999999998</v>
      </c>
      <c r="AI49" s="20">
        <f>'[99]PL Summery New'!$D$30/1000</f>
        <v>347.58674156791079</v>
      </c>
      <c r="AJ49" s="21">
        <f t="shared" si="9"/>
        <v>96.590928432089186</v>
      </c>
      <c r="AK49" s="22">
        <f t="shared" si="178"/>
        <v>1.2778901404477692</v>
      </c>
      <c r="AL49" s="19">
        <f>'[99]PL Summery New'!$C$31/1000</f>
        <v>1648.218123287671</v>
      </c>
      <c r="AM49" s="20">
        <f>'[99]PL Summery New'!$D$31/1000</f>
        <v>1353.600625763889</v>
      </c>
      <c r="AN49" s="21">
        <f t="shared" si="19"/>
        <v>294.61749752378205</v>
      </c>
      <c r="AO49" s="22">
        <f t="shared" si="179"/>
        <v>1.2176546700083846</v>
      </c>
      <c r="AP49" s="19">
        <f>V49+Z49+AD49+AH49+AL49</f>
        <v>78567.097923287671</v>
      </c>
      <c r="AQ49" s="20">
        <f>W49+AA49+AE49+AI49+AM49</f>
        <v>77292.92851779185</v>
      </c>
      <c r="AR49" s="21">
        <f t="shared" si="11"/>
        <v>1274.1694054958207</v>
      </c>
      <c r="AS49" s="22">
        <f t="shared" si="180"/>
        <v>1.0164849415066803</v>
      </c>
      <c r="AT49" s="19">
        <v>0</v>
      </c>
      <c r="AU49" s="20">
        <v>0</v>
      </c>
      <c r="AV49" s="26">
        <f t="shared" si="12"/>
        <v>0</v>
      </c>
      <c r="AW49" s="22">
        <f>IFERROR(AT49/AU49,0)</f>
        <v>0</v>
      </c>
      <c r="AX49" s="19">
        <v>0</v>
      </c>
      <c r="AY49" s="20">
        <v>0</v>
      </c>
      <c r="AZ49" s="26">
        <f t="shared" si="13"/>
        <v>0</v>
      </c>
      <c r="BA49" s="22">
        <f>IFERROR(AX49/AY49,0)</f>
        <v>0</v>
      </c>
      <c r="BB49" s="19">
        <f>L49+R49-AP49+AT49+AX49</f>
        <v>1430.4874367123266</v>
      </c>
      <c r="BC49" s="20">
        <f>M49+S49-AQ49+AU49+AY49</f>
        <v>-95.866756081682979</v>
      </c>
      <c r="BD49" s="21">
        <f t="shared" si="15"/>
        <v>1526.3541927940096</v>
      </c>
      <c r="BE49" s="22">
        <f>IFERROR(IF(BC49&lt;0,-(BB49-BC49)/BC49,(BB49-BC49)/BC49+1),"")</f>
        <v>15.921621375124909</v>
      </c>
      <c r="BF49" s="23">
        <f t="shared" si="174"/>
        <v>1.8210494705661655E-2</v>
      </c>
      <c r="BG49" s="24">
        <f t="shared" si="174"/>
        <v>-1.254711869003894E-3</v>
      </c>
      <c r="BH49" s="19"/>
      <c r="BI49" s="20"/>
      <c r="BJ49" s="21">
        <f>BH49-BI49</f>
        <v>0</v>
      </c>
      <c r="BK49" s="22">
        <f>IFERROR(BH49/BI49,0)</f>
        <v>0</v>
      </c>
      <c r="BL49" s="19">
        <v>0</v>
      </c>
      <c r="BM49" s="20">
        <v>0</v>
      </c>
      <c r="BN49" s="26">
        <f>BL49-BM49</f>
        <v>0</v>
      </c>
      <c r="BO49" s="22">
        <f>IFERROR(BL49/BM49,0)</f>
        <v>0</v>
      </c>
      <c r="BP49" s="19">
        <f>BB49-BH49+BL49</f>
        <v>1430.4874367123266</v>
      </c>
      <c r="BQ49" s="20">
        <f>BC49-BI49+BM49</f>
        <v>-95.866756081682979</v>
      </c>
      <c r="BR49" s="21">
        <f>BP49-BQ49</f>
        <v>1526.3541927940096</v>
      </c>
      <c r="BS49" s="22">
        <f>IFERROR(IF(BQ49&lt;0,-(BP49-BQ49)/BQ49,(BP49-BQ49)/BQ49+1),"")</f>
        <v>15.921621375124909</v>
      </c>
      <c r="BT49" s="19">
        <f>BB49+AH49</f>
        <v>1874.6651067123266</v>
      </c>
      <c r="BU49" s="20">
        <f>BC49+AI49</f>
        <v>251.71998548622781</v>
      </c>
      <c r="BV49" s="21">
        <f>BT49-BU49</f>
        <v>1622.9451212260988</v>
      </c>
      <c r="BW49" s="22">
        <f>IFERROR(IF(BU49&lt;0,-(BT49-BU49)/BU49,(BT49-BU49)/BU49+1),"")</f>
        <v>7.4474225917786487</v>
      </c>
      <c r="BX49" s="19">
        <f>BT49+AL49</f>
        <v>3522.8832299999976</v>
      </c>
      <c r="BY49" s="20">
        <f>BU49+AM49</f>
        <v>1605.3206112501168</v>
      </c>
      <c r="BZ49" s="21">
        <f>BX49-BY49</f>
        <v>1917.5626187498808</v>
      </c>
      <c r="CA49" s="22">
        <f>IFERROR(IF(BY49&lt;0,-(BX49-BY49)/BY49,(BX49-BY49)/BY49+1),"")</f>
        <v>2.1945044530740878</v>
      </c>
    </row>
    <row r="50" spans="1:79" s="3" customFormat="1" ht="15" customHeight="1" thickBot="1" x14ac:dyDescent="0.35">
      <c r="A50" s="119" t="s">
        <v>158</v>
      </c>
      <c r="B50" s="119"/>
      <c r="C50" s="120"/>
      <c r="D50" s="28" t="e">
        <f>SUM(D49:D49)</f>
        <v>#REF!</v>
      </c>
      <c r="E50" s="28" t="e">
        <f>SUM(E49:E49)</f>
        <v>#REF!</v>
      </c>
      <c r="F50" s="28" t="e">
        <f t="shared" si="181"/>
        <v>#REF!</v>
      </c>
      <c r="G50" s="29" t="str">
        <f t="shared" si="175"/>
        <v/>
      </c>
      <c r="H50" s="28">
        <f>SUM(H49:H49)</f>
        <v>78552.914669999998</v>
      </c>
      <c r="I50" s="28">
        <f>SUM(I49:I49)</f>
        <v>76405.395095043496</v>
      </c>
      <c r="J50" s="28">
        <f t="shared" si="182"/>
        <v>2147.5195749565028</v>
      </c>
      <c r="K50" s="29">
        <f>IFERROR(IF(I50&lt;0,-(H50-I50)/I50,(H50-I50)/I50+1),"")</f>
        <v>1.0281069101505871</v>
      </c>
      <c r="L50" s="28">
        <f>SUM(L49:L49)</f>
        <v>78552.914669999998</v>
      </c>
      <c r="M50" s="28">
        <f>SUM(M49:M49)</f>
        <v>76405.395095043496</v>
      </c>
      <c r="N50" s="28">
        <f t="shared" si="183"/>
        <v>2147.5195749565028</v>
      </c>
      <c r="O50" s="29">
        <f t="shared" si="176"/>
        <v>1.0281069101505871</v>
      </c>
      <c r="P50" s="29">
        <f t="shared" si="184"/>
        <v>1</v>
      </c>
      <c r="Q50" s="29">
        <f t="shared" si="184"/>
        <v>1</v>
      </c>
      <c r="R50" s="28">
        <f>SUM(R49:R49)</f>
        <v>1444.6706899999999</v>
      </c>
      <c r="S50" s="28">
        <f>SUM(S49:S49)</f>
        <v>791.66666666666663</v>
      </c>
      <c r="T50" s="28">
        <f>R50-S50</f>
        <v>653.00402333333329</v>
      </c>
      <c r="U50" s="29">
        <f>IFERROR(IF(S50&lt;0,-(R50-S50)/S50,(R50-S50)/S50+1),"")</f>
        <v>1.8248471873684209</v>
      </c>
      <c r="V50" s="28">
        <f>SUM(V49:V49)</f>
        <v>63524.372080000001</v>
      </c>
      <c r="W50" s="28">
        <f>SUM(W49:W49)</f>
        <v>63794.578863968272</v>
      </c>
      <c r="X50" s="28">
        <f t="shared" si="185"/>
        <v>-270.20678396827134</v>
      </c>
      <c r="Y50" s="29">
        <f>IFERROR(IF(W50&lt;0,-(V50-W50)/W50,(V50-W50)/W50+1),"")</f>
        <v>0.99576442405013055</v>
      </c>
      <c r="Z50" s="28">
        <f>SUM(Z49:Z49)</f>
        <v>11143.278050000001</v>
      </c>
      <c r="AA50" s="28">
        <f>SUM(AA49:AA49)</f>
        <v>10288.834304408452</v>
      </c>
      <c r="AB50" s="28">
        <f>Z50-AA50</f>
        <v>854.44374559154858</v>
      </c>
      <c r="AC50" s="29">
        <f>IFERROR(IF(AA50&lt;0,-(Z50-AA50)/AA50,(Z50-AA50)/AA50+1),"")</f>
        <v>1.0830457290215516</v>
      </c>
      <c r="AD50" s="28">
        <f>SUM(AD49:AD49)</f>
        <v>1807.0519999999999</v>
      </c>
      <c r="AE50" s="28">
        <f>SUM(AE49:AE49)</f>
        <v>1508.3279820833334</v>
      </c>
      <c r="AF50" s="28">
        <f>AD50-AE50</f>
        <v>298.72401791666653</v>
      </c>
      <c r="AG50" s="29">
        <f t="shared" si="177"/>
        <v>1.1980497752909569</v>
      </c>
      <c r="AH50" s="28">
        <f>SUM(AH49:AH49)</f>
        <v>444.17766999999998</v>
      </c>
      <c r="AI50" s="28">
        <f>SUM(AI49:AI49)</f>
        <v>347.58674156791079</v>
      </c>
      <c r="AJ50" s="28">
        <f>AH50-AI50</f>
        <v>96.590928432089186</v>
      </c>
      <c r="AK50" s="29">
        <f t="shared" si="178"/>
        <v>1.2778901404477692</v>
      </c>
      <c r="AL50" s="28">
        <f>SUM(AL49:AL49)</f>
        <v>1648.218123287671</v>
      </c>
      <c r="AM50" s="28">
        <f>SUM(AM49:AM49)</f>
        <v>1353.600625763889</v>
      </c>
      <c r="AN50" s="28">
        <f>AL50-AM50</f>
        <v>294.61749752378205</v>
      </c>
      <c r="AO50" s="29">
        <f t="shared" si="179"/>
        <v>1.2176546700083846</v>
      </c>
      <c r="AP50" s="28">
        <f>SUM(AP49:AP49)</f>
        <v>78567.097923287671</v>
      </c>
      <c r="AQ50" s="28">
        <f>SUM(AQ49:AQ49)</f>
        <v>77292.92851779185</v>
      </c>
      <c r="AR50" s="28">
        <f>AP50-AQ50</f>
        <v>1274.1694054958207</v>
      </c>
      <c r="AS50" s="29">
        <f t="shared" si="180"/>
        <v>1.0164849415066803</v>
      </c>
      <c r="AT50" s="28">
        <f>SUM(AT49:AT49)</f>
        <v>0</v>
      </c>
      <c r="AU50" s="28">
        <f>SUM(AU49:AU49)</f>
        <v>0</v>
      </c>
      <c r="AV50" s="28">
        <f>AT50-AU50</f>
        <v>0</v>
      </c>
      <c r="AW50" s="29">
        <f>IFERROR(AT50/AU50,0)</f>
        <v>0</v>
      </c>
      <c r="AX50" s="28">
        <f>SUM(AX49:AX49)</f>
        <v>0</v>
      </c>
      <c r="AY50" s="28">
        <f>SUM(AY49:AY49)</f>
        <v>0</v>
      </c>
      <c r="AZ50" s="28">
        <f>AX50-AY50</f>
        <v>0</v>
      </c>
      <c r="BA50" s="29">
        <f>IFERROR(AX50/AY50,0)</f>
        <v>0</v>
      </c>
      <c r="BB50" s="28">
        <f>SUM(BB49:BB49)</f>
        <v>1430.4874367123266</v>
      </c>
      <c r="BC50" s="28">
        <f>SUM(BC49:BC49)</f>
        <v>-95.866756081682979</v>
      </c>
      <c r="BD50" s="28">
        <f>BB50-BC50</f>
        <v>1526.3541927940096</v>
      </c>
      <c r="BE50" s="29">
        <f>IFERROR(IF(BC50&lt;0,-(BB50-BC50)/BC50,(BB50-BC50)/BC50+1),"")</f>
        <v>15.921621375124909</v>
      </c>
      <c r="BF50" s="29">
        <f t="shared" si="174"/>
        <v>1.8210494705661655E-2</v>
      </c>
      <c r="BG50" s="29">
        <f t="shared" si="174"/>
        <v>-1.254711869003894E-3</v>
      </c>
      <c r="BH50" s="28">
        <f>SUM(BH49:BH49)</f>
        <v>0</v>
      </c>
      <c r="BI50" s="28">
        <f>SUM(BI49:BI49)</f>
        <v>0</v>
      </c>
      <c r="BJ50" s="28">
        <f>BH50-BI50</f>
        <v>0</v>
      </c>
      <c r="BK50" s="29">
        <f>IFERROR(BH50/BI50,0)</f>
        <v>0</v>
      </c>
      <c r="BL50" s="28">
        <f>SUM(BL49:BL49)</f>
        <v>0</v>
      </c>
      <c r="BM50" s="28">
        <f>SUM(BM49:BM49)</f>
        <v>0</v>
      </c>
      <c r="BN50" s="28">
        <f>BL50-BM50</f>
        <v>0</v>
      </c>
      <c r="BO50" s="29">
        <f>IFERROR(BL50/BM50,0)</f>
        <v>0</v>
      </c>
      <c r="BP50" s="28">
        <f>SUM(BP49:BP49)</f>
        <v>1430.4874367123266</v>
      </c>
      <c r="BQ50" s="28">
        <f>SUM(BQ49:BQ49)</f>
        <v>-95.866756081682979</v>
      </c>
      <c r="BR50" s="28">
        <f>BP50-BQ50</f>
        <v>1526.3541927940096</v>
      </c>
      <c r="BS50" s="29">
        <f>IFERROR(IF(BQ50&lt;0,-(BP50-BQ50)/BQ50,(BP50-BQ50)/BQ50+1),"")</f>
        <v>15.921621375124909</v>
      </c>
      <c r="BT50" s="28">
        <f>SUM(BT49:BT49)</f>
        <v>1874.6651067123266</v>
      </c>
      <c r="BU50" s="28">
        <f>SUM(BU49:BU49)</f>
        <v>251.71998548622781</v>
      </c>
      <c r="BV50" s="28">
        <f>BT50-BU50</f>
        <v>1622.9451212260988</v>
      </c>
      <c r="BW50" s="29">
        <f>IFERROR(IF(BU50&lt;0,-(BT50-BU50)/BU50,(BT50-BU50)/BU50+1),"")</f>
        <v>7.4474225917786487</v>
      </c>
      <c r="BX50" s="28">
        <f>SUM(BX49:BX49)</f>
        <v>3522.8832299999976</v>
      </c>
      <c r="BY50" s="28">
        <f>SUM(BY49:BY49)</f>
        <v>1605.3206112501168</v>
      </c>
      <c r="BZ50" s="28">
        <f>BX50-BY50</f>
        <v>1917.5626187498808</v>
      </c>
      <c r="CA50" s="29">
        <f>IFERROR(IF(BY50&lt;0,-(BX50-BY50)/BY50,(BX50-BY50)/BY50+1),"")</f>
        <v>2.1945044530740878</v>
      </c>
    </row>
    <row r="51" spans="1:79" s="2" customFormat="1" ht="15" customHeight="1" thickTop="1" x14ac:dyDescent="0.3">
      <c r="A51" s="124" t="s">
        <v>97</v>
      </c>
      <c r="B51" s="18" t="s">
        <v>31</v>
      </c>
      <c r="C51" s="18" t="s">
        <v>98</v>
      </c>
      <c r="D51" s="19" t="e">
        <f>H51/$F$3</f>
        <v>#REF!</v>
      </c>
      <c r="E51" s="20" t="e">
        <f t="shared" ref="D51:E54" si="186">I51/$F$3</f>
        <v>#REF!</v>
      </c>
      <c r="F51" s="21" t="e">
        <f t="shared" si="181"/>
        <v>#REF!</v>
      </c>
      <c r="G51" s="22" t="str">
        <f t="shared" si="175"/>
        <v/>
      </c>
      <c r="H51" s="19">
        <f>83660573/1000</f>
        <v>83660.573000000004</v>
      </c>
      <c r="I51" s="20">
        <f>93509175/1000</f>
        <v>93509.175000000003</v>
      </c>
      <c r="J51" s="21">
        <f t="shared" si="182"/>
        <v>-9848.601999999999</v>
      </c>
      <c r="K51" s="22">
        <f>IFERROR(IF(I51&lt;0,-(H51-I51)/I51,(H51-I51)/I51),"")+1</f>
        <v>0.894677693392119</v>
      </c>
      <c r="L51" s="19">
        <f>26527232/1000</f>
        <v>26527.232</v>
      </c>
      <c r="M51" s="20">
        <f>32175833/1000</f>
        <v>32175.832999999999</v>
      </c>
      <c r="N51" s="21">
        <f t="shared" si="183"/>
        <v>-5648.6009999999987</v>
      </c>
      <c r="O51" s="22">
        <f t="shared" si="176"/>
        <v>0.82444585039958407</v>
      </c>
      <c r="P51" s="23">
        <f t="shared" si="184"/>
        <v>0.31708164370330094</v>
      </c>
      <c r="Q51" s="24">
        <f t="shared" si="184"/>
        <v>0.34409279089458333</v>
      </c>
      <c r="R51" s="19">
        <f>51261/1000</f>
        <v>51.261000000000003</v>
      </c>
      <c r="S51" s="20">
        <f>466667/1000</f>
        <v>466.66699999999997</v>
      </c>
      <c r="T51" s="21">
        <f t="shared" ref="T51:T59" si="187">R51-S51</f>
        <v>-415.40599999999995</v>
      </c>
      <c r="U51" s="22">
        <f>IFERROR(IF(S51&lt;0,-(R51-S51)/S51,(R51-S51)/S51),"")+1</f>
        <v>0.10984492153934178</v>
      </c>
      <c r="V51" s="19">
        <f>7776071/1000</f>
        <v>7776.0709999999999</v>
      </c>
      <c r="W51" s="20">
        <f>10458890/1000</f>
        <v>10458.89</v>
      </c>
      <c r="X51" s="21">
        <f t="shared" si="185"/>
        <v>-2682.8189999999995</v>
      </c>
      <c r="Y51" s="22">
        <f>IFERROR(IF(W51&lt;0,-(V51-W51)/W51,(V51-W51)/W51),"")+1</f>
        <v>0.74348912743130491</v>
      </c>
      <c r="Z51" s="19">
        <f>(1647522+358018+725602)/1000</f>
        <v>2731.1419999999998</v>
      </c>
      <c r="AA51" s="20">
        <f>(1660801+426500+770974)/1000</f>
        <v>2858.2750000000001</v>
      </c>
      <c r="AB51" s="21">
        <f t="shared" si="7"/>
        <v>-127.13300000000027</v>
      </c>
      <c r="AC51" s="22">
        <f>IFERROR(IF(AA51&lt;0,-(Z51-AA51)/AA51,(Z51-AA51)/AA51),"")+1</f>
        <v>0.95552107477412063</v>
      </c>
      <c r="AD51" s="19">
        <f>8222196/1000</f>
        <v>8222.1959999999999</v>
      </c>
      <c r="AE51" s="20">
        <f>8970494/1000</f>
        <v>8970.4940000000006</v>
      </c>
      <c r="AF51" s="21">
        <f t="shared" si="8"/>
        <v>-748.29800000000068</v>
      </c>
      <c r="AG51" s="22">
        <f t="shared" si="177"/>
        <v>0.91658229747436426</v>
      </c>
      <c r="AH51" s="19">
        <f>1476327/1000</f>
        <v>1476.327</v>
      </c>
      <c r="AI51" s="20">
        <f>2580450/1000</f>
        <v>2580.4499999999998</v>
      </c>
      <c r="AJ51" s="21">
        <f t="shared" si="9"/>
        <v>-1104.1229999999998</v>
      </c>
      <c r="AK51" s="22">
        <f t="shared" si="178"/>
        <v>0.5721199790734175</v>
      </c>
      <c r="AL51" s="19">
        <f>86521/1000</f>
        <v>86.521000000000001</v>
      </c>
      <c r="AM51" s="20">
        <f>180004/1000</f>
        <v>180.00399999999999</v>
      </c>
      <c r="AN51" s="21">
        <f t="shared" si="19"/>
        <v>-93.48299999999999</v>
      </c>
      <c r="AO51" s="22">
        <f t="shared" si="179"/>
        <v>0.48066154085464774</v>
      </c>
      <c r="AP51" s="19">
        <f>V51+Z51+AD51+AH51+AL51</f>
        <v>20292.257000000001</v>
      </c>
      <c r="AQ51" s="20">
        <f>W51+AA51+AE51+AI51+AM51</f>
        <v>25048.113000000001</v>
      </c>
      <c r="AR51" s="21">
        <f t="shared" si="11"/>
        <v>-4755.8559999999998</v>
      </c>
      <c r="AS51" s="22">
        <f t="shared" si="180"/>
        <v>0.81013116636770199</v>
      </c>
      <c r="AT51" s="19">
        <f>1876719/1000</f>
        <v>1876.7190000000001</v>
      </c>
      <c r="AU51" s="20">
        <f>-312988/1000</f>
        <v>-312.988</v>
      </c>
      <c r="AV51" s="21">
        <f t="shared" ref="AV51:AV59" si="188">AT51-AU51</f>
        <v>2189.7069999999999</v>
      </c>
      <c r="AW51" s="22">
        <f>IFERROR(AT51/AU51,0)</f>
        <v>-5.9961372320983557</v>
      </c>
      <c r="AX51" s="19">
        <v>0</v>
      </c>
      <c r="AY51" s="20">
        <v>0</v>
      </c>
      <c r="AZ51" s="21">
        <f t="shared" ref="AZ51:AZ57" si="189">AX51-AY51</f>
        <v>0</v>
      </c>
      <c r="BA51" s="22">
        <f>IFERROR(AX51/AY51,0)</f>
        <v>0</v>
      </c>
      <c r="BB51" s="19">
        <f>L51+R51-AP51+AT51+AX51</f>
        <v>8162.9549999999972</v>
      </c>
      <c r="BC51" s="20">
        <f>M51+S51-AQ51+AU51+AY51</f>
        <v>7281.3989999999985</v>
      </c>
      <c r="BD51" s="21">
        <f t="shared" si="15"/>
        <v>881.55599999999868</v>
      </c>
      <c r="BE51" s="22">
        <f>IFERROR(IF(BC51&lt;0,-(BB51-BC51)/BC51,(BB51-BC51)/BC51),"")+1</f>
        <v>1.1210695911596107</v>
      </c>
      <c r="BF51" s="23">
        <f t="shared" si="174"/>
        <v>9.7572305654660019E-2</v>
      </c>
      <c r="BG51" s="24">
        <f t="shared" si="174"/>
        <v>7.7868284048062647E-2</v>
      </c>
      <c r="BH51" s="19"/>
      <c r="BI51" s="20"/>
      <c r="BJ51" s="21">
        <f>BH51-BI51</f>
        <v>0</v>
      </c>
      <c r="BK51" s="22">
        <f>IFERROR(BH51/BI51,0)</f>
        <v>0</v>
      </c>
      <c r="BL51" s="19">
        <v>0</v>
      </c>
      <c r="BM51" s="20">
        <v>0</v>
      </c>
      <c r="BN51" s="21">
        <f>BL51-BM51</f>
        <v>0</v>
      </c>
      <c r="BO51" s="22">
        <f>IFERROR(BL51/BM51,0)</f>
        <v>0</v>
      </c>
      <c r="BP51" s="19">
        <f>BB51-BH51+BL51</f>
        <v>8162.9549999999972</v>
      </c>
      <c r="BQ51" s="20">
        <f>BC51-BI51+BM51</f>
        <v>7281.3989999999985</v>
      </c>
      <c r="BR51" s="21">
        <f>BP51-BQ51</f>
        <v>881.55599999999868</v>
      </c>
      <c r="BS51" s="22">
        <f>IFERROR(IF(BQ51&lt;0,-(BP51-BQ51)/BQ51,(BP51-BQ51)/BQ51),"")+1</f>
        <v>1.1210695911596107</v>
      </c>
      <c r="BT51" s="19">
        <f>BB51+AH51</f>
        <v>9639.2819999999974</v>
      </c>
      <c r="BU51" s="20">
        <f>BC51+AI51</f>
        <v>9861.8489999999983</v>
      </c>
      <c r="BV51" s="21">
        <f>BT51-BU51</f>
        <v>-222.56700000000092</v>
      </c>
      <c r="BW51" s="22">
        <f>IFERROR(IF(BU51&lt;0,-(BT51-BU51)/BU51,(BT51-BU51)/BU51)+1,"")</f>
        <v>0.97743151411058915</v>
      </c>
      <c r="BX51" s="19">
        <f>BT51+AL51</f>
        <v>9725.8029999999981</v>
      </c>
      <c r="BY51" s="20">
        <f>BU51+AM51</f>
        <v>10041.852999999999</v>
      </c>
      <c r="BZ51" s="21">
        <f>BX51-BY51</f>
        <v>-316.05000000000109</v>
      </c>
      <c r="CA51" s="22">
        <f>IFERROR(IF(BY51&lt;0,-(BX51-BY51)/BY51,(BX51-BY51)/BY51),"")+1</f>
        <v>0.96852672509744953</v>
      </c>
    </row>
    <row r="52" spans="1:79" s="2" customFormat="1" ht="15" customHeight="1" x14ac:dyDescent="0.3">
      <c r="A52" s="124"/>
      <c r="B52" s="18" t="s">
        <v>31</v>
      </c>
      <c r="C52" s="18" t="s">
        <v>100</v>
      </c>
      <c r="D52" s="19" t="e">
        <f t="shared" si="186"/>
        <v>#REF!</v>
      </c>
      <c r="E52" s="20" t="e">
        <f t="shared" si="186"/>
        <v>#REF!</v>
      </c>
      <c r="F52" s="26" t="e">
        <f t="shared" si="181"/>
        <v>#REF!</v>
      </c>
      <c r="G52" s="22" t="str">
        <f t="shared" si="175"/>
        <v/>
      </c>
      <c r="H52" s="19"/>
      <c r="I52" s="20"/>
      <c r="J52" s="26">
        <f t="shared" si="182"/>
        <v>0</v>
      </c>
      <c r="K52" s="22"/>
      <c r="L52" s="19"/>
      <c r="M52" s="20"/>
      <c r="N52" s="26">
        <f t="shared" si="183"/>
        <v>0</v>
      </c>
      <c r="O52" s="22" t="str">
        <f t="shared" si="176"/>
        <v/>
      </c>
      <c r="P52" s="23" t="str">
        <f>IFERROR(L52/H52,"")</f>
        <v/>
      </c>
      <c r="Q52" s="24" t="str">
        <f t="shared" si="184"/>
        <v/>
      </c>
      <c r="R52" s="19"/>
      <c r="S52" s="20"/>
      <c r="T52" s="26">
        <f t="shared" si="187"/>
        <v>0</v>
      </c>
      <c r="U52" s="22" t="str">
        <f>IFERROR(IF(S52&lt;0,-(R52-S52)/S52,(R52-S52)/S52+1),"")</f>
        <v/>
      </c>
      <c r="V52" s="19"/>
      <c r="W52" s="20"/>
      <c r="X52" s="26">
        <f t="shared" si="185"/>
        <v>0</v>
      </c>
      <c r="Y52" s="22" t="str">
        <f>IFERROR(IF(W52&lt;0,-(V52-W52)/W52,(V52-W52)/W52+1),"")</f>
        <v/>
      </c>
      <c r="Z52" s="19"/>
      <c r="AA52" s="20"/>
      <c r="AB52" s="26">
        <f t="shared" si="7"/>
        <v>0</v>
      </c>
      <c r="AC52" s="22" t="str">
        <f>IFERROR(IF(AA52&lt;0,-(Z52-AA52)/AA52,(Z52-AA52)/AA52+1),"")</f>
        <v/>
      </c>
      <c r="AD52" s="19"/>
      <c r="AE52" s="20"/>
      <c r="AF52" s="26">
        <f t="shared" si="8"/>
        <v>0</v>
      </c>
      <c r="AG52" s="22" t="str">
        <f t="shared" si="177"/>
        <v/>
      </c>
      <c r="AH52" s="19"/>
      <c r="AI52" s="20"/>
      <c r="AJ52" s="26">
        <f t="shared" si="9"/>
        <v>0</v>
      </c>
      <c r="AK52" s="22" t="str">
        <f t="shared" si="178"/>
        <v/>
      </c>
      <c r="AL52" s="19"/>
      <c r="AM52" s="20"/>
      <c r="AN52" s="26">
        <f t="shared" si="19"/>
        <v>0</v>
      </c>
      <c r="AO52" s="22" t="str">
        <f t="shared" si="179"/>
        <v/>
      </c>
      <c r="AP52" s="19">
        <f t="shared" ref="AP52:AQ54" si="190">V52+Z52+AD52+AH52+AL52</f>
        <v>0</v>
      </c>
      <c r="AQ52" s="20">
        <f t="shared" si="190"/>
        <v>0</v>
      </c>
      <c r="AR52" s="26">
        <f t="shared" si="11"/>
        <v>0</v>
      </c>
      <c r="AS52" s="22" t="str">
        <f t="shared" si="180"/>
        <v/>
      </c>
      <c r="AT52" s="19">
        <v>0</v>
      </c>
      <c r="AU52" s="20">
        <v>0</v>
      </c>
      <c r="AV52" s="26">
        <f t="shared" si="188"/>
        <v>0</v>
      </c>
      <c r="AW52" s="22">
        <f>IFERROR(AT52/AU52,0)</f>
        <v>0</v>
      </c>
      <c r="AX52" s="19">
        <v>0</v>
      </c>
      <c r="AY52" s="20">
        <v>0</v>
      </c>
      <c r="AZ52" s="26">
        <f t="shared" si="189"/>
        <v>0</v>
      </c>
      <c r="BA52" s="22">
        <f>IFERROR(AX52/AY52,0)</f>
        <v>0</v>
      </c>
      <c r="BB52" s="19">
        <f t="shared" ref="BB52:BC54" si="191">L52+R52-AP52+AT52+AX52</f>
        <v>0</v>
      </c>
      <c r="BC52" s="20">
        <f t="shared" si="191"/>
        <v>0</v>
      </c>
      <c r="BD52" s="26">
        <f t="shared" si="15"/>
        <v>0</v>
      </c>
      <c r="BE52" s="22" t="str">
        <f>IFERROR(IF(BC52&lt;0,-(BB52-BC52)/BC52,(BB52-BC52)/BC52+1),"")</f>
        <v/>
      </c>
      <c r="BF52" s="23" t="str">
        <f t="shared" ref="BF52:BG55" si="192">IFERROR(BB52/H52,"")</f>
        <v/>
      </c>
      <c r="BG52" s="24" t="str">
        <f t="shared" si="192"/>
        <v/>
      </c>
      <c r="BH52" s="19"/>
      <c r="BI52" s="20"/>
      <c r="BJ52" s="26">
        <f>BH52-BI52</f>
        <v>0</v>
      </c>
      <c r="BK52" s="22">
        <f>IFERROR(BH52/BI52,0)</f>
        <v>0</v>
      </c>
      <c r="BL52" s="19">
        <v>0</v>
      </c>
      <c r="BM52" s="20">
        <v>0</v>
      </c>
      <c r="BN52" s="26">
        <f>BL52-BM52</f>
        <v>0</v>
      </c>
      <c r="BO52" s="22">
        <f>IFERROR(BL52/BM52,0)</f>
        <v>0</v>
      </c>
      <c r="BP52" s="19">
        <f t="shared" ref="BP52:BQ54" si="193">BB52-BH52+BL52</f>
        <v>0</v>
      </c>
      <c r="BQ52" s="20">
        <f t="shared" si="193"/>
        <v>0</v>
      </c>
      <c r="BR52" s="26">
        <f>BP52-BQ52</f>
        <v>0</v>
      </c>
      <c r="BS52" s="22"/>
      <c r="BT52" s="19">
        <f t="shared" ref="BT52:BU54" si="194">BB52+AH52</f>
        <v>0</v>
      </c>
      <c r="BU52" s="20">
        <f t="shared" si="194"/>
        <v>0</v>
      </c>
      <c r="BV52" s="26">
        <f>BT52-BU52</f>
        <v>0</v>
      </c>
      <c r="BW52" s="22" t="str">
        <f>IFERROR(IF(BU52&lt;0,-(BT52-BU52)/BU52,(BT52-BU52)/BU52)+1,"")</f>
        <v/>
      </c>
      <c r="BX52" s="19">
        <f t="shared" ref="BX52:BY54" si="195">BT52+AL52</f>
        <v>0</v>
      </c>
      <c r="BY52" s="20">
        <f t="shared" si="195"/>
        <v>0</v>
      </c>
      <c r="BZ52" s="26">
        <f>BX52-BY52</f>
        <v>0</v>
      </c>
      <c r="CA52" s="22"/>
    </row>
    <row r="53" spans="1:79" s="2" customFormat="1" ht="15" customHeight="1" x14ac:dyDescent="0.3">
      <c r="A53" s="124"/>
      <c r="B53" s="18" t="s">
        <v>31</v>
      </c>
      <c r="C53" s="18" t="s">
        <v>101</v>
      </c>
      <c r="D53" s="19"/>
      <c r="E53" s="20"/>
      <c r="F53" s="26"/>
      <c r="G53" s="22" t="str">
        <f t="shared" si="175"/>
        <v/>
      </c>
      <c r="H53" s="19"/>
      <c r="I53" s="20"/>
      <c r="J53" s="26"/>
      <c r="K53" s="22"/>
      <c r="L53" s="19"/>
      <c r="M53" s="20"/>
      <c r="N53" s="26"/>
      <c r="O53" s="22" t="str">
        <f t="shared" si="176"/>
        <v/>
      </c>
      <c r="P53" s="23"/>
      <c r="Q53" s="24"/>
      <c r="R53" s="19"/>
      <c r="S53" s="20"/>
      <c r="T53" s="26"/>
      <c r="U53" s="22" t="str">
        <f>IFERROR(IF(S53&lt;0,-(R53-S53)/S53,(R53-S53)/S53+1),"")</f>
        <v/>
      </c>
      <c r="V53" s="19"/>
      <c r="W53" s="20"/>
      <c r="X53" s="26"/>
      <c r="Y53" s="22" t="str">
        <f>IFERROR(IF(W53&lt;0,-(V53-W53)/W53,(V53-W53)/W53+1),"")</f>
        <v/>
      </c>
      <c r="Z53" s="19"/>
      <c r="AA53" s="20"/>
      <c r="AB53" s="26"/>
      <c r="AC53" s="22" t="str">
        <f>IFERROR(IF(AA53&lt;0,-(Z53-AA53)/AA53,(Z53-AA53)/AA53+1),"")</f>
        <v/>
      </c>
      <c r="AD53" s="19"/>
      <c r="AE53" s="20"/>
      <c r="AF53" s="26"/>
      <c r="AG53" s="22" t="str">
        <f t="shared" si="177"/>
        <v/>
      </c>
      <c r="AH53" s="19"/>
      <c r="AI53" s="20"/>
      <c r="AJ53" s="26"/>
      <c r="AK53" s="22" t="str">
        <f t="shared" si="178"/>
        <v/>
      </c>
      <c r="AL53" s="19"/>
      <c r="AM53" s="20"/>
      <c r="AN53" s="26"/>
      <c r="AO53" s="22" t="str">
        <f t="shared" si="179"/>
        <v/>
      </c>
      <c r="AP53" s="19"/>
      <c r="AQ53" s="20"/>
      <c r="AR53" s="26">
        <f t="shared" si="11"/>
        <v>0</v>
      </c>
      <c r="AS53" s="22" t="str">
        <f t="shared" si="180"/>
        <v/>
      </c>
      <c r="AT53" s="19"/>
      <c r="AU53" s="20"/>
      <c r="AV53" s="26"/>
      <c r="AW53" s="22" t="str">
        <f>IFERROR(IF(AU53&lt;0,-(AT53-AU53)/AU53,(AT53-AU53)/AU53+1),"")</f>
        <v/>
      </c>
      <c r="AX53" s="19"/>
      <c r="AY53" s="20"/>
      <c r="AZ53" s="26"/>
      <c r="BA53" s="22"/>
      <c r="BB53" s="19"/>
      <c r="BC53" s="20"/>
      <c r="BD53" s="26"/>
      <c r="BE53" s="22" t="str">
        <f>IFERROR(IF(BC53&lt;0,-(BB53-BC53)/BC53,(BB53-BC53)/BC53+1),"")</f>
        <v/>
      </c>
      <c r="BF53" s="23"/>
      <c r="BG53" s="24"/>
      <c r="BH53" s="19"/>
      <c r="BI53" s="20"/>
      <c r="BJ53" s="26"/>
      <c r="BK53" s="22"/>
      <c r="BL53" s="19"/>
      <c r="BM53" s="20"/>
      <c r="BN53" s="26"/>
      <c r="BO53" s="22"/>
      <c r="BP53" s="19"/>
      <c r="BQ53" s="20"/>
      <c r="BR53" s="26"/>
      <c r="BS53" s="22"/>
      <c r="BT53" s="19"/>
      <c r="BU53" s="20"/>
      <c r="BV53" s="26"/>
      <c r="BW53" s="22" t="str">
        <f>IFERROR(IF(BU53&lt;0,-(BT53-BU53)/BU53,(BT53-BU53)/BU53)+1,"")</f>
        <v/>
      </c>
      <c r="BX53" s="19"/>
      <c r="BY53" s="20"/>
      <c r="BZ53" s="26"/>
      <c r="CA53" s="22"/>
    </row>
    <row r="54" spans="1:79" s="2" customFormat="1" ht="15" customHeight="1" x14ac:dyDescent="0.3">
      <c r="A54" s="124"/>
      <c r="B54" s="18" t="s">
        <v>31</v>
      </c>
      <c r="C54" s="18" t="s">
        <v>102</v>
      </c>
      <c r="D54" s="19" t="e">
        <f t="shared" si="186"/>
        <v>#REF!</v>
      </c>
      <c r="E54" s="20" t="e">
        <f t="shared" si="186"/>
        <v>#REF!</v>
      </c>
      <c r="F54" s="26" t="e">
        <f t="shared" si="181"/>
        <v>#REF!</v>
      </c>
      <c r="G54" s="22" t="str">
        <f t="shared" si="175"/>
        <v/>
      </c>
      <c r="H54" s="19"/>
      <c r="I54" s="20"/>
      <c r="J54" s="26">
        <f t="shared" si="182"/>
        <v>0</v>
      </c>
      <c r="K54" s="22"/>
      <c r="L54" s="19"/>
      <c r="M54" s="20"/>
      <c r="N54" s="26">
        <f t="shared" si="183"/>
        <v>0</v>
      </c>
      <c r="O54" s="22" t="str">
        <f t="shared" si="176"/>
        <v/>
      </c>
      <c r="P54" s="23" t="str">
        <f>IFERROR(L54/H54,"")</f>
        <v/>
      </c>
      <c r="Q54" s="24" t="str">
        <f>IFERROR(M54/I54,"")</f>
        <v/>
      </c>
      <c r="R54" s="19"/>
      <c r="S54" s="20"/>
      <c r="T54" s="26">
        <f t="shared" si="187"/>
        <v>0</v>
      </c>
      <c r="U54" s="22" t="str">
        <f>IFERROR(IF(S54&lt;0,-(R54-S54)/S54,(R54-S54)/S54+1),"")</f>
        <v/>
      </c>
      <c r="V54" s="19"/>
      <c r="W54" s="20"/>
      <c r="X54" s="26">
        <f t="shared" si="185"/>
        <v>0</v>
      </c>
      <c r="Y54" s="22" t="str">
        <f>IFERROR(IF(W54&lt;0,-(V54-W54)/W54,(V54-W54)/W54+1),"")</f>
        <v/>
      </c>
      <c r="Z54" s="19"/>
      <c r="AA54" s="20"/>
      <c r="AB54" s="26">
        <f t="shared" si="7"/>
        <v>0</v>
      </c>
      <c r="AC54" s="22" t="str">
        <f>IFERROR(IF(AA54&lt;0,-(Z54-AA54)/AA54,(Z54-AA54)/AA54+1),"")</f>
        <v/>
      </c>
      <c r="AD54" s="19"/>
      <c r="AE54" s="20"/>
      <c r="AF54" s="26">
        <f t="shared" si="8"/>
        <v>0</v>
      </c>
      <c r="AG54" s="22" t="str">
        <f t="shared" si="177"/>
        <v/>
      </c>
      <c r="AH54" s="19"/>
      <c r="AI54" s="20"/>
      <c r="AJ54" s="26">
        <f t="shared" si="9"/>
        <v>0</v>
      </c>
      <c r="AK54" s="22" t="str">
        <f t="shared" si="178"/>
        <v/>
      </c>
      <c r="AL54" s="19"/>
      <c r="AM54" s="20"/>
      <c r="AN54" s="26">
        <f t="shared" si="19"/>
        <v>0</v>
      </c>
      <c r="AO54" s="22" t="str">
        <f t="shared" si="179"/>
        <v/>
      </c>
      <c r="AP54" s="19">
        <f t="shared" si="190"/>
        <v>0</v>
      </c>
      <c r="AQ54" s="20">
        <f t="shared" si="190"/>
        <v>0</v>
      </c>
      <c r="AR54" s="26">
        <f t="shared" si="11"/>
        <v>0</v>
      </c>
      <c r="AS54" s="22" t="str">
        <f t="shared" si="180"/>
        <v/>
      </c>
      <c r="AT54" s="19">
        <v>0</v>
      </c>
      <c r="AU54" s="20">
        <v>0</v>
      </c>
      <c r="AV54" s="26">
        <f t="shared" si="188"/>
        <v>0</v>
      </c>
      <c r="AW54" s="22">
        <f>IFERROR(AT54/AU54,0)</f>
        <v>0</v>
      </c>
      <c r="AX54" s="19">
        <v>0</v>
      </c>
      <c r="AY54" s="20">
        <v>0</v>
      </c>
      <c r="AZ54" s="26">
        <f t="shared" si="189"/>
        <v>0</v>
      </c>
      <c r="BA54" s="22">
        <f>IFERROR(AX54/AY54,0)</f>
        <v>0</v>
      </c>
      <c r="BB54" s="19">
        <f t="shared" si="191"/>
        <v>0</v>
      </c>
      <c r="BC54" s="20">
        <f t="shared" si="191"/>
        <v>0</v>
      </c>
      <c r="BD54" s="26">
        <f t="shared" si="15"/>
        <v>0</v>
      </c>
      <c r="BE54" s="22" t="str">
        <f>IFERROR(IF(BC54&lt;0,-(BB54-BC54)/BC54,(BB54-BC54)/BC54+1),"")</f>
        <v/>
      </c>
      <c r="BF54" s="23" t="str">
        <f t="shared" si="192"/>
        <v/>
      </c>
      <c r="BG54" s="24" t="str">
        <f t="shared" si="192"/>
        <v/>
      </c>
      <c r="BH54" s="19"/>
      <c r="BI54" s="20"/>
      <c r="BJ54" s="26">
        <f t="shared" ref="BJ54:BJ55" si="196">BH54-BI54</f>
        <v>0</v>
      </c>
      <c r="BK54" s="22">
        <f>IFERROR(BH54/BI54,0)</f>
        <v>0</v>
      </c>
      <c r="BL54" s="19">
        <v>0</v>
      </c>
      <c r="BM54" s="20">
        <v>0</v>
      </c>
      <c r="BN54" s="26">
        <f t="shared" ref="BN54:BN55" si="197">BL54-BM54</f>
        <v>0</v>
      </c>
      <c r="BO54" s="22">
        <f>IFERROR(BL54/BM54,0)</f>
        <v>0</v>
      </c>
      <c r="BP54" s="19">
        <f t="shared" si="193"/>
        <v>0</v>
      </c>
      <c r="BQ54" s="20">
        <f t="shared" si="193"/>
        <v>0</v>
      </c>
      <c r="BR54" s="26">
        <f t="shared" ref="BR54:BR60" si="198">BP54-BQ54</f>
        <v>0</v>
      </c>
      <c r="BS54" s="22"/>
      <c r="BT54" s="19">
        <f t="shared" si="194"/>
        <v>0</v>
      </c>
      <c r="BU54" s="20">
        <f t="shared" si="194"/>
        <v>0</v>
      </c>
      <c r="BV54" s="26">
        <f t="shared" ref="BV54:BV60" si="199">BT54-BU54</f>
        <v>0</v>
      </c>
      <c r="BW54" s="22" t="str">
        <f>IFERROR(IF(BU54&lt;0,-(BT54-BU54)/BU54,(BT54-BU54)/BU54)+1,"")</f>
        <v/>
      </c>
      <c r="BX54" s="19">
        <f t="shared" si="195"/>
        <v>0</v>
      </c>
      <c r="BY54" s="20">
        <f t="shared" si="195"/>
        <v>0</v>
      </c>
      <c r="BZ54" s="26">
        <f t="shared" ref="BZ54:BZ60" si="200">BX54-BY54</f>
        <v>0</v>
      </c>
      <c r="CA54" s="22"/>
    </row>
    <row r="55" spans="1:79" s="3" customFormat="1" ht="15" customHeight="1" thickBot="1" x14ac:dyDescent="0.35">
      <c r="A55" s="119" t="s">
        <v>103</v>
      </c>
      <c r="B55" s="119"/>
      <c r="C55" s="120"/>
      <c r="D55" s="28" t="e">
        <f>SUM(D51:D54)</f>
        <v>#REF!</v>
      </c>
      <c r="E55" s="28" t="e">
        <f>SUM(E51:E54)</f>
        <v>#REF!</v>
      </c>
      <c r="F55" s="28" t="e">
        <f t="shared" si="181"/>
        <v>#REF!</v>
      </c>
      <c r="G55" s="29" t="e">
        <f>IFERROR(IF(E55&lt;0,-(D55-E55)/E55,(D55-E55)/E55),"")+1</f>
        <v>#VALUE!</v>
      </c>
      <c r="H55" s="28">
        <f>SUM(H51:H54)</f>
        <v>83660.573000000004</v>
      </c>
      <c r="I55" s="28">
        <f>SUM(I51:I54)</f>
        <v>93509.175000000003</v>
      </c>
      <c r="J55" s="28">
        <f t="shared" si="182"/>
        <v>-9848.601999999999</v>
      </c>
      <c r="K55" s="29">
        <f>IFERROR(IF(I55&lt;0,-(H55-I55)/I55,(H55-I55)/I55),"")+1</f>
        <v>0.894677693392119</v>
      </c>
      <c r="L55" s="28">
        <f>SUM(L51:L54)</f>
        <v>26527.232</v>
      </c>
      <c r="M55" s="28">
        <f>SUM(M51:M54)</f>
        <v>32175.832999999999</v>
      </c>
      <c r="N55" s="28">
        <f t="shared" si="183"/>
        <v>-5648.6009999999987</v>
      </c>
      <c r="O55" s="29">
        <f>IFERROR(IF(M55&lt;0,-(L55-M55)/M55,(L55-M55)/M55),"")+1</f>
        <v>0.82444585039958407</v>
      </c>
      <c r="P55" s="29">
        <f t="shared" ref="P55:Q59" si="201">IFERROR(L55/H55,"")</f>
        <v>0.31708164370330094</v>
      </c>
      <c r="Q55" s="29">
        <f>IFERROR(M55/I55,"")</f>
        <v>0.34409279089458333</v>
      </c>
      <c r="R55" s="28">
        <f>SUM(R51:R54)</f>
        <v>51.261000000000003</v>
      </c>
      <c r="S55" s="28">
        <f>SUM(S51:S54)</f>
        <v>466.66699999999997</v>
      </c>
      <c r="T55" s="28">
        <f t="shared" si="187"/>
        <v>-415.40599999999995</v>
      </c>
      <c r="U55" s="29">
        <f>IFERROR(IF(S55&lt;0,-(R55-S55)/S55,(R55-S55)/S55),"")+1</f>
        <v>0.10984492153934178</v>
      </c>
      <c r="V55" s="28">
        <f>SUM(V51:V54)</f>
        <v>7776.0709999999999</v>
      </c>
      <c r="W55" s="28">
        <f>SUM(W51:W54)</f>
        <v>10458.89</v>
      </c>
      <c r="X55" s="28">
        <f t="shared" si="185"/>
        <v>-2682.8189999999995</v>
      </c>
      <c r="Y55" s="29">
        <f>IFERROR(IF(W55&lt;0,-(V55-W55)/W55,(V55-W55)/W55),"")+1</f>
        <v>0.74348912743130491</v>
      </c>
      <c r="Z55" s="28">
        <f>SUM(Z51:Z54)</f>
        <v>2731.1419999999998</v>
      </c>
      <c r="AA55" s="28">
        <f>SUM(AA51:AA54)</f>
        <v>2858.2750000000001</v>
      </c>
      <c r="AB55" s="28">
        <f t="shared" si="7"/>
        <v>-127.13300000000027</v>
      </c>
      <c r="AC55" s="29">
        <f>IFERROR(IF(AA55&lt;0,-(Z55-AA55)/AA55,(Z55-AA55)/AA55),"")+1</f>
        <v>0.95552107477412063</v>
      </c>
      <c r="AD55" s="28">
        <f>SUM(AD51:AD54)</f>
        <v>8222.1959999999999</v>
      </c>
      <c r="AE55" s="28">
        <f>SUM(AE51:AE54)</f>
        <v>8970.4940000000006</v>
      </c>
      <c r="AF55" s="28">
        <f t="shared" si="8"/>
        <v>-748.29800000000068</v>
      </c>
      <c r="AG55" s="29">
        <f>IFERROR(IF(AE55&lt;0,-(AD55-AE55)/AE55,(AD55-AE55)/AE55),"")+1</f>
        <v>0.91658229747436426</v>
      </c>
      <c r="AH55" s="28">
        <f>SUM(AH51:AH54)</f>
        <v>1476.327</v>
      </c>
      <c r="AI55" s="28">
        <f>SUM(AI51:AI54)</f>
        <v>2580.4499999999998</v>
      </c>
      <c r="AJ55" s="28">
        <f t="shared" si="9"/>
        <v>-1104.1229999999998</v>
      </c>
      <c r="AK55" s="29">
        <f>IFERROR(IF(AI55&lt;0,-(AH55-AI55)/AI55,(AH55-AI55)/AI55),"")+1</f>
        <v>0.5721199790734175</v>
      </c>
      <c r="AL55" s="28">
        <f>SUM(AL51:AL54)</f>
        <v>86.521000000000001</v>
      </c>
      <c r="AM55" s="28">
        <f>SUM(AM51:AM54)</f>
        <v>180.00399999999999</v>
      </c>
      <c r="AN55" s="28">
        <f t="shared" si="19"/>
        <v>-93.48299999999999</v>
      </c>
      <c r="AO55" s="29">
        <f>IFERROR(IF(AM55&lt;0,-(AL55-AM55)/AM55,(AL55-AM55)/AM55),"")+1</f>
        <v>0.48066154085464774</v>
      </c>
      <c r="AP55" s="28">
        <f>SUM(AP51:AP54)</f>
        <v>20292.257000000001</v>
      </c>
      <c r="AQ55" s="28">
        <f>SUM(AQ51:AQ54)</f>
        <v>25048.113000000001</v>
      </c>
      <c r="AR55" s="28">
        <f t="shared" si="11"/>
        <v>-4755.8559999999998</v>
      </c>
      <c r="AS55" s="29">
        <f>IFERROR(IF(AQ55&lt;0,-(AP55-AQ55)/AQ55,(AP55-AQ55)/AQ55),"")+1</f>
        <v>0.81013116636770199</v>
      </c>
      <c r="AT55" s="28">
        <f>SUM(AT51:AT54)</f>
        <v>1876.7190000000001</v>
      </c>
      <c r="AU55" s="28">
        <f>SUM(AU51:AU54)</f>
        <v>-312.988</v>
      </c>
      <c r="AV55" s="28">
        <f t="shared" si="188"/>
        <v>2189.7069999999999</v>
      </c>
      <c r="AW55" s="29">
        <f>IFERROR(AT55/AU55,0)</f>
        <v>-5.9961372320983557</v>
      </c>
      <c r="AX55" s="28">
        <f>SUM(AX51:AX54)</f>
        <v>0</v>
      </c>
      <c r="AY55" s="28">
        <f>SUM(AY51:AY54)</f>
        <v>0</v>
      </c>
      <c r="AZ55" s="28">
        <f t="shared" si="189"/>
        <v>0</v>
      </c>
      <c r="BA55" s="29">
        <f>IFERROR(AX55/AY55,0)</f>
        <v>0</v>
      </c>
      <c r="BB55" s="28">
        <f>SUM(BB51:BB54)</f>
        <v>8162.9549999999972</v>
      </c>
      <c r="BC55" s="28">
        <f>SUM(BC51:BC54)</f>
        <v>7281.3989999999985</v>
      </c>
      <c r="BD55" s="28">
        <f t="shared" si="15"/>
        <v>881.55599999999868</v>
      </c>
      <c r="BE55" s="29">
        <f>IFERROR(IF(BC55&lt;0,-(BB55-BC55)/BC55,(BB55-BC55)/BC55),"")+1</f>
        <v>1.1210695911596107</v>
      </c>
      <c r="BF55" s="29">
        <f t="shared" si="192"/>
        <v>9.7572305654660019E-2</v>
      </c>
      <c r="BG55" s="29">
        <f t="shared" si="192"/>
        <v>7.7868284048062647E-2</v>
      </c>
      <c r="BH55" s="28">
        <f>SUM(BH51:BH54)</f>
        <v>0</v>
      </c>
      <c r="BI55" s="28">
        <f>SUM(BI51:BI54)</f>
        <v>0</v>
      </c>
      <c r="BJ55" s="28">
        <f t="shared" si="196"/>
        <v>0</v>
      </c>
      <c r="BK55" s="29">
        <f>IFERROR(BH55/BI55,0)</f>
        <v>0</v>
      </c>
      <c r="BL55" s="28">
        <f>SUM(BL51:BL54)</f>
        <v>0</v>
      </c>
      <c r="BM55" s="28">
        <f>SUM(BM51:BM54)</f>
        <v>0</v>
      </c>
      <c r="BN55" s="28">
        <f t="shared" si="197"/>
        <v>0</v>
      </c>
      <c r="BO55" s="29">
        <f>IFERROR(BL55/BM55,0)</f>
        <v>0</v>
      </c>
      <c r="BP55" s="28">
        <f>SUM(BP51:BP54)</f>
        <v>8162.9549999999972</v>
      </c>
      <c r="BQ55" s="28">
        <f>SUM(BQ51:BQ54)</f>
        <v>7281.3989999999985</v>
      </c>
      <c r="BR55" s="28">
        <f t="shared" si="198"/>
        <v>881.55599999999868</v>
      </c>
      <c r="BS55" s="29">
        <f>IFERROR(IF(BQ55&lt;0,-(BP55-BQ55)/BQ55,(BP55-BQ55)/BQ55),"")+1</f>
        <v>1.1210695911596107</v>
      </c>
      <c r="BT55" s="28">
        <f>SUM(BT51:BT54)</f>
        <v>9639.2819999999974</v>
      </c>
      <c r="BU55" s="28">
        <f>SUM(BU51:BU54)</f>
        <v>9861.8489999999983</v>
      </c>
      <c r="BV55" s="28">
        <f t="shared" si="199"/>
        <v>-222.56700000000092</v>
      </c>
      <c r="BW55" s="29">
        <f>IFERROR(IF(BU55&lt;0,-(BT55-BU55)/BU55,(BT55-BU55)/BU55),"")+1</f>
        <v>0.97743151411058915</v>
      </c>
      <c r="BX55" s="28">
        <f>SUM(BX51:BX54)</f>
        <v>9725.8029999999981</v>
      </c>
      <c r="BY55" s="28">
        <f>SUM(BY51:BY54)</f>
        <v>10041.852999999999</v>
      </c>
      <c r="BZ55" s="28">
        <f t="shared" si="200"/>
        <v>-316.05000000000109</v>
      </c>
      <c r="CA55" s="29">
        <f>IFERROR(IF(BY55&lt;0,-(BX55-BY55)/BY55,(BX55-BY55)/BY55),"")+1</f>
        <v>0.96852672509744953</v>
      </c>
    </row>
    <row r="56" spans="1:79" s="2" customFormat="1" ht="15" customHeight="1" thickTop="1" x14ac:dyDescent="0.3">
      <c r="A56" s="32" t="s">
        <v>137</v>
      </c>
      <c r="B56" s="18" t="s">
        <v>35</v>
      </c>
      <c r="C56" s="26" t="s">
        <v>104</v>
      </c>
      <c r="D56" s="19" t="e">
        <f>H56/$F$3</f>
        <v>#REF!</v>
      </c>
      <c r="E56" s="20" t="e">
        <f>I56/$F$3</f>
        <v>#REF!</v>
      </c>
      <c r="F56" s="21" t="e">
        <f t="shared" si="181"/>
        <v>#REF!</v>
      </c>
      <c r="G56" s="22" t="str">
        <f t="shared" ref="G56:G57" si="202">IFERROR(IF(E56&lt;0,-(D56-E56)/E56,(D56-E56)/E56+1),"")</f>
        <v/>
      </c>
      <c r="H56" s="19"/>
      <c r="I56" s="20"/>
      <c r="J56" s="21">
        <f t="shared" si="182"/>
        <v>0</v>
      </c>
      <c r="K56" s="22" t="str">
        <f t="shared" ref="K56:K57" si="203">IFERROR(IF(I56&lt;0,-(H56-I56)/I56,(H56-I56)/I56+1),"")</f>
        <v/>
      </c>
      <c r="L56" s="19"/>
      <c r="M56" s="20"/>
      <c r="N56" s="21">
        <f t="shared" si="183"/>
        <v>0</v>
      </c>
      <c r="O56" s="22" t="str">
        <f t="shared" ref="O56:O57" si="204">IFERROR(IF(M56&lt;0,-(L56-M56)/M56,(L56-M56)/M56+1),"")</f>
        <v/>
      </c>
      <c r="P56" s="23" t="str">
        <f t="shared" si="201"/>
        <v/>
      </c>
      <c r="Q56" s="24" t="str">
        <f t="shared" si="201"/>
        <v/>
      </c>
      <c r="R56" s="19"/>
      <c r="S56" s="20"/>
      <c r="T56" s="21">
        <f t="shared" si="187"/>
        <v>0</v>
      </c>
      <c r="U56" s="22" t="str">
        <f t="shared" ref="U56:U57" si="205">IFERROR(IF(S56&lt;0,-(R56-S56)/S56,(R56-S56)/S56+1),"")</f>
        <v/>
      </c>
      <c r="V56" s="19"/>
      <c r="W56" s="20"/>
      <c r="X56" s="21">
        <f t="shared" si="185"/>
        <v>0</v>
      </c>
      <c r="Y56" s="22" t="str">
        <f t="shared" ref="Y56:Y57" si="206">IFERROR(IF(W56&lt;0,-(V56-W56)/W56,(V56-W56)/W56+1),"")</f>
        <v/>
      </c>
      <c r="Z56" s="19"/>
      <c r="AA56" s="20"/>
      <c r="AB56" s="21">
        <f t="shared" si="7"/>
        <v>0</v>
      </c>
      <c r="AC56" s="22" t="str">
        <f t="shared" ref="AC56:AC57" si="207">IFERROR(IF(AA56&lt;0,-(Z56-AA56)/AA56,(Z56-AA56)/AA56+1),"")</f>
        <v/>
      </c>
      <c r="AD56" s="19"/>
      <c r="AE56" s="20"/>
      <c r="AF56" s="21">
        <f t="shared" si="8"/>
        <v>0</v>
      </c>
      <c r="AG56" s="22" t="str">
        <f t="shared" ref="AG56:AG57" si="208">IFERROR(IF(AE56&lt;0,-(AD56-AE56)/AE56,(AD56-AE56)/AE56+1),"")</f>
        <v/>
      </c>
      <c r="AH56" s="19"/>
      <c r="AI56" s="20"/>
      <c r="AJ56" s="21">
        <f t="shared" si="9"/>
        <v>0</v>
      </c>
      <c r="AK56" s="22" t="str">
        <f t="shared" ref="AK56:AK57" si="209">IFERROR(IF(AI56&lt;0,-(AH56-AI56)/AI56,(AH56-AI56)/AI56+1),"")</f>
        <v/>
      </c>
      <c r="AL56" s="19"/>
      <c r="AM56" s="20"/>
      <c r="AN56" s="21">
        <f t="shared" si="19"/>
        <v>0</v>
      </c>
      <c r="AO56" s="22" t="str">
        <f t="shared" ref="AO56:AO57" si="210">IFERROR(IF(AM56&lt;0,-(AL56-AM56)/AM56,(AL56-AM56)/AM56+1),"")</f>
        <v/>
      </c>
      <c r="AP56" s="19">
        <f>V56+Z56+AD56+AH56+AL56</f>
        <v>0</v>
      </c>
      <c r="AQ56" s="20">
        <f>W56+AA56+AE56+AI56+AM56</f>
        <v>0</v>
      </c>
      <c r="AR56" s="21">
        <f t="shared" si="11"/>
        <v>0</v>
      </c>
      <c r="AS56" s="22" t="str">
        <f t="shared" ref="AS56:AS57" si="211">IFERROR(IF(AQ56&lt;0,-(AP56-AQ56)/AQ56,(AP56-AQ56)/AQ56+1),"")</f>
        <v/>
      </c>
      <c r="AT56" s="19">
        <v>0</v>
      </c>
      <c r="AU56" s="20">
        <v>0</v>
      </c>
      <c r="AV56" s="21">
        <f t="shared" si="188"/>
        <v>0</v>
      </c>
      <c r="AW56" s="22" t="str">
        <f t="shared" ref="AW56:AW57" si="212">IFERROR(IF(AU56&lt;0,-(AT56-AU56)/AU56,(AT56-AU56)/AU56+1),"")</f>
        <v/>
      </c>
      <c r="AX56" s="19">
        <v>0</v>
      </c>
      <c r="AY56" s="20">
        <v>0</v>
      </c>
      <c r="AZ56" s="21">
        <f t="shared" si="189"/>
        <v>0</v>
      </c>
      <c r="BA56" s="22" t="str">
        <f t="shared" ref="BA56:BA57" si="213">IFERROR(IF(AY56&lt;0,-(AX56-AY56)/AY56,(AX56-AY56)/AY56+1),"")</f>
        <v/>
      </c>
      <c r="BB56" s="19">
        <f>L56+R56-AP56+AT56+AX56</f>
        <v>0</v>
      </c>
      <c r="BC56" s="20">
        <f>M56+S56-AQ56+AU56+AY56</f>
        <v>0</v>
      </c>
      <c r="BD56" s="21">
        <f t="shared" si="15"/>
        <v>0</v>
      </c>
      <c r="BE56" s="22" t="str">
        <f t="shared" ref="BE56:BE57" si="214">IFERROR(IF(BC56&lt;0,-(BB56-BC56)/BC56,(BB56-BC56)/BC56+1),"")</f>
        <v/>
      </c>
      <c r="BF56" s="23" t="str">
        <f>IFERROR(BB56/H56,"")</f>
        <v/>
      </c>
      <c r="BG56" s="24" t="str">
        <f>IFERROR(BC56/I56,"")</f>
        <v/>
      </c>
      <c r="BH56" s="19"/>
      <c r="BI56" s="20"/>
      <c r="BJ56" s="21">
        <f>BH56-BI56</f>
        <v>0</v>
      </c>
      <c r="BK56" s="22" t="str">
        <f t="shared" ref="BK56:BK57" si="215">IFERROR(IF(BI56&lt;0,-(BH56-BI56)/BI56,(BH56-BI56)/BI56+1),"")</f>
        <v/>
      </c>
      <c r="BL56" s="19">
        <v>0</v>
      </c>
      <c r="BM56" s="20">
        <v>0</v>
      </c>
      <c r="BN56" s="21">
        <f>BL56-BM56</f>
        <v>0</v>
      </c>
      <c r="BO56" s="22" t="str">
        <f t="shared" ref="BO56:BO57" si="216">IFERROR(IF(BM56&lt;0,-(BL56-BM56)/BM56,(BL56-BM56)/BM56+1),"")</f>
        <v/>
      </c>
      <c r="BP56" s="19">
        <f>BB56-BH56+BL56</f>
        <v>0</v>
      </c>
      <c r="BQ56" s="20">
        <f>BC56-BI56+BM56</f>
        <v>0</v>
      </c>
      <c r="BR56" s="21">
        <f t="shared" si="198"/>
        <v>0</v>
      </c>
      <c r="BS56" s="22" t="str">
        <f t="shared" ref="BS56:BS57" si="217">IFERROR(IF(BQ56&lt;0,-(BP56-BQ56)/BQ56,(BP56-BQ56)/BQ56+1),"")</f>
        <v/>
      </c>
      <c r="BT56" s="19">
        <f>BB56+AH56</f>
        <v>0</v>
      </c>
      <c r="BU56" s="20">
        <f>BC56+AI56</f>
        <v>0</v>
      </c>
      <c r="BV56" s="21">
        <f t="shared" si="199"/>
        <v>0</v>
      </c>
      <c r="BW56" s="22" t="str">
        <f t="shared" ref="BW56:BW57" si="218">IFERROR(IF(BU56&lt;0,-(BT56-BU56)/BU56,(BT56-BU56)/BU56+1),"")</f>
        <v/>
      </c>
      <c r="BX56" s="19">
        <f>BT56+AL56</f>
        <v>0</v>
      </c>
      <c r="BY56" s="20">
        <f>BU56+AM56</f>
        <v>0</v>
      </c>
      <c r="BZ56" s="21">
        <f t="shared" si="200"/>
        <v>0</v>
      </c>
      <c r="CA56" s="22" t="str">
        <f t="shared" ref="CA56:CA57" si="219">IFERROR(IF(BY56&lt;0,-(BX56-BY56)/BY56,(BX56-BY56)/BY56+1),"")</f>
        <v/>
      </c>
    </row>
    <row r="57" spans="1:79" s="2" customFormat="1" ht="15" customHeight="1" x14ac:dyDescent="0.3">
      <c r="A57" s="32"/>
      <c r="B57" s="18" t="s">
        <v>35</v>
      </c>
      <c r="C57" s="26" t="s">
        <v>106</v>
      </c>
      <c r="D57" s="19" t="e">
        <f t="shared" ref="D57:D59" si="220">H57/$F$3</f>
        <v>#REF!</v>
      </c>
      <c r="E57" s="20" t="e">
        <f t="shared" ref="E57:E59" si="221">I57/$F$3</f>
        <v>#REF!</v>
      </c>
      <c r="F57" s="26" t="e">
        <f t="shared" si="181"/>
        <v>#REF!</v>
      </c>
      <c r="G57" s="22" t="str">
        <f t="shared" si="202"/>
        <v/>
      </c>
      <c r="H57" s="19">
        <f>'[100]P&amp;L Division wise'!$CY$12/1000</f>
        <v>292807.36928999994</v>
      </c>
      <c r="I57" s="20">
        <f>'[100]P&amp;L Division wise'!$CZ$12/1000</f>
        <v>207063.99535091317</v>
      </c>
      <c r="J57" s="26">
        <f t="shared" si="182"/>
        <v>85743.37393908677</v>
      </c>
      <c r="K57" s="22">
        <f t="shared" si="203"/>
        <v>1.4140911788830151</v>
      </c>
      <c r="L57" s="19">
        <f>'[100]P&amp;L Division wise'!$CY$16/1000</f>
        <v>90887.781569999963</v>
      </c>
      <c r="M57" s="20">
        <f>'[100]P&amp;L Division wise'!$CZ$16/1000</f>
        <v>60386.849582202223</v>
      </c>
      <c r="N57" s="26">
        <f t="shared" si="183"/>
        <v>30500.93198779774</v>
      </c>
      <c r="O57" s="22">
        <f t="shared" si="204"/>
        <v>1.5050922874570238</v>
      </c>
      <c r="P57" s="23">
        <f>IFERROR(L57/H57,"")</f>
        <v>0.31040127777652893</v>
      </c>
      <c r="Q57" s="24">
        <f t="shared" si="201"/>
        <v>0.29163375061832503</v>
      </c>
      <c r="R57" s="19">
        <f>'[100]P&amp;L Division wise'!$CY$114/1000</f>
        <v>234.12248000000002</v>
      </c>
      <c r="S57" s="20">
        <f>'[100]P&amp;L Division wise'!$CZ$114/1000</f>
        <v>0</v>
      </c>
      <c r="T57" s="26">
        <f t="shared" si="187"/>
        <v>234.12248000000002</v>
      </c>
      <c r="U57" s="22" t="str">
        <f t="shared" si="205"/>
        <v/>
      </c>
      <c r="V57" s="19">
        <f>'[100]P&amp;L Division wise'!$CY$42/1000</f>
        <v>12396.344534358972</v>
      </c>
      <c r="W57" s="20">
        <f>'[100]P&amp;L Division wise'!$CZ$42/1000</f>
        <v>13014.111630000931</v>
      </c>
      <c r="X57" s="26">
        <f t="shared" si="185"/>
        <v>-617.7670956419588</v>
      </c>
      <c r="Y57" s="22">
        <f t="shared" si="206"/>
        <v>0.95253098227482202</v>
      </c>
      <c r="Z57" s="19">
        <f>('[100]P&amp;L Division wise'!$CY$66-SUM('[100]P&amp;L Division wise'!$CY$59:$CY$62)+'[100]P&amp;L Division wise'!$CY$77)/1000</f>
        <v>10647.888419999997</v>
      </c>
      <c r="AA57" s="20">
        <f>('[100]P&amp;L Division wise'!$CZ$66-SUM('[100]P&amp;L Division wise'!$CZ$59:$CZ$62)+'[100]P&amp;L Division wise'!$CZ$77)/1000</f>
        <v>10762.665760297768</v>
      </c>
      <c r="AB57" s="26">
        <f t="shared" si="7"/>
        <v>-114.77734029777093</v>
      </c>
      <c r="AC57" s="22">
        <f t="shared" si="207"/>
        <v>0.98933560301378387</v>
      </c>
      <c r="AD57" s="19">
        <f>('[100]P&amp;L Division wise'!$CY$85+'[100]P&amp;L Division wise'!$CY$92)/1000</f>
        <v>15298.156520000002</v>
      </c>
      <c r="AE57" s="20">
        <f>('[100]P&amp;L Division wise'!$CZ$85+'[100]P&amp;L Division wise'!$CZ$92)/1000</f>
        <v>4319.6015966805553</v>
      </c>
      <c r="AF57" s="26">
        <f t="shared" si="8"/>
        <v>10978.554923319447</v>
      </c>
      <c r="AG57" s="22">
        <f t="shared" si="208"/>
        <v>3.5415665490437909</v>
      </c>
      <c r="AH57" s="19">
        <f>'[100]P&amp;L Division wise'!$CY$100/1000</f>
        <v>11059.583858248028</v>
      </c>
      <c r="AI57" s="20">
        <f>'[100]P&amp;L Division wise'!$CZ$100/1000</f>
        <v>8521.677925683769</v>
      </c>
      <c r="AJ57" s="26">
        <f t="shared" si="9"/>
        <v>2537.9059325642593</v>
      </c>
      <c r="AK57" s="22">
        <f t="shared" si="209"/>
        <v>1.2978176310694844</v>
      </c>
      <c r="AL57" s="19">
        <f>SUM('[100]P&amp;L Division wise'!$CY$59:$CY$62)/1000</f>
        <v>522.36199999999997</v>
      </c>
      <c r="AM57" s="20">
        <f>SUM('[100]P&amp;L Division wise'!$CZ$59:$CZ$62)/1000</f>
        <v>295.87928083333333</v>
      </c>
      <c r="AN57" s="26">
        <f t="shared" si="19"/>
        <v>226.48271916666664</v>
      </c>
      <c r="AO57" s="22">
        <f t="shared" si="210"/>
        <v>1.7654565014785293</v>
      </c>
      <c r="AP57" s="19">
        <f t="shared" ref="AP57:AQ59" si="222">V57+Z57+AD57+AH57+AL57</f>
        <v>49924.335332606999</v>
      </c>
      <c r="AQ57" s="20">
        <f t="shared" si="222"/>
        <v>36913.936193496353</v>
      </c>
      <c r="AR57" s="26">
        <f t="shared" si="11"/>
        <v>13010.399139110647</v>
      </c>
      <c r="AS57" s="22">
        <f t="shared" si="211"/>
        <v>1.3524522302610165</v>
      </c>
      <c r="AT57" s="19">
        <f>-('[100]P&amp;L Division wise'!$CY$119+'[100]P&amp;L Division wise'!$CY$121)/1000</f>
        <v>19066.937999999998</v>
      </c>
      <c r="AU57" s="20">
        <f>-('[100]P&amp;L Division wise'!$CZ$119+'[100]P&amp;L Division wise'!$CZ$121)/1000</f>
        <v>0</v>
      </c>
      <c r="AV57" s="26">
        <f t="shared" si="188"/>
        <v>19066.937999999998</v>
      </c>
      <c r="AW57" s="22" t="str">
        <f t="shared" si="212"/>
        <v/>
      </c>
      <c r="AX57" s="19">
        <f>-'[100]P&amp;L Division wise'!$CY$22/1000</f>
        <v>409.34847470007497</v>
      </c>
      <c r="AY57" s="20">
        <f>-'[100]P&amp;L Division wise'!$CZ$22/1000</f>
        <v>0</v>
      </c>
      <c r="AZ57" s="26">
        <f t="shared" si="189"/>
        <v>409.34847470007497</v>
      </c>
      <c r="BA57" s="22" t="str">
        <f t="shared" si="213"/>
        <v/>
      </c>
      <c r="BB57" s="19">
        <f>L57+R57-AP57+AT57+AX57</f>
        <v>60673.855192093048</v>
      </c>
      <c r="BC57" s="20">
        <f>M57+S57-AQ57+AU57+AY57</f>
        <v>23472.913388705871</v>
      </c>
      <c r="BD57" s="26">
        <f t="shared" si="15"/>
        <v>37200.941803387177</v>
      </c>
      <c r="BE57" s="22">
        <f t="shared" si="214"/>
        <v>2.5848455275810212</v>
      </c>
      <c r="BF57" s="23">
        <f t="shared" ref="BF57:BG61" si="223">IFERROR(BB57/H57,"")</f>
        <v>0.20721423555430032</v>
      </c>
      <c r="BG57" s="24">
        <f t="shared" si="223"/>
        <v>0.11336067068988077</v>
      </c>
      <c r="BH57" s="19">
        <f>-'[100]Non KPI Exp'!$J$46/1000</f>
        <v>11337.46994175197</v>
      </c>
      <c r="BI57" s="20">
        <v>0</v>
      </c>
      <c r="BJ57" s="26">
        <f t="shared" ref="BJ57:BJ60" si="224">BH57-BI57</f>
        <v>11337.46994175197</v>
      </c>
      <c r="BK57" s="22" t="str">
        <f t="shared" si="215"/>
        <v/>
      </c>
      <c r="BL57" s="19">
        <f>0</f>
        <v>0</v>
      </c>
      <c r="BM57" s="20">
        <f>'[101]P&amp;L Division wise'!$CD$109</f>
        <v>0</v>
      </c>
      <c r="BN57" s="26">
        <f t="shared" ref="BN57:BN60" si="225">BL57-BM57</f>
        <v>0</v>
      </c>
      <c r="BO57" s="22" t="str">
        <f t="shared" si="216"/>
        <v/>
      </c>
      <c r="BP57" s="19">
        <f t="shared" ref="BP57:BQ60" si="226">BB57-BH57+BL57</f>
        <v>49336.385250341074</v>
      </c>
      <c r="BQ57" s="20">
        <f t="shared" si="226"/>
        <v>23472.913388705871</v>
      </c>
      <c r="BR57" s="26">
        <f t="shared" si="198"/>
        <v>25863.471861635204</v>
      </c>
      <c r="BS57" s="22">
        <f t="shared" si="217"/>
        <v>2.1018432792445596</v>
      </c>
      <c r="BT57" s="19">
        <f>BB57+AH57</f>
        <v>71733.439050341083</v>
      </c>
      <c r="BU57" s="20">
        <f t="shared" ref="BT57:BU60" si="227">BC57+AI57</f>
        <v>31994.59131438964</v>
      </c>
      <c r="BV57" s="26">
        <f t="shared" si="199"/>
        <v>39738.847735951444</v>
      </c>
      <c r="BW57" s="22">
        <f t="shared" si="218"/>
        <v>2.2420489246280448</v>
      </c>
      <c r="BX57" s="19">
        <f>BT57+AL57</f>
        <v>72255.801050341077</v>
      </c>
      <c r="BY57" s="20">
        <f t="shared" ref="BX57:BY60" si="228">BU57+AM57</f>
        <v>32290.470595222974</v>
      </c>
      <c r="BZ57" s="26">
        <f t="shared" si="200"/>
        <v>39965.330455118106</v>
      </c>
      <c r="CA57" s="22">
        <f t="shared" si="219"/>
        <v>2.237681883181676</v>
      </c>
    </row>
    <row r="58" spans="1:79" s="2" customFormat="1" ht="15" customHeight="1" x14ac:dyDescent="0.3">
      <c r="A58" s="32"/>
      <c r="B58" s="18" t="s">
        <v>35</v>
      </c>
      <c r="C58" s="26" t="s">
        <v>108</v>
      </c>
      <c r="D58" s="19" t="e">
        <f t="shared" si="220"/>
        <v>#REF!</v>
      </c>
      <c r="E58" s="20" t="e">
        <f t="shared" si="221"/>
        <v>#REF!</v>
      </c>
      <c r="F58" s="26" t="e">
        <f t="shared" si="181"/>
        <v>#REF!</v>
      </c>
      <c r="G58" s="22" t="str">
        <f>IFERROR(IF(E58&lt;0,-(D58-E58)/E58,(D58-E58)/E58+1),"")</f>
        <v/>
      </c>
      <c r="H58" s="19">
        <f>'[102]PL Actual Vs Budget'!$C$15/1000</f>
        <v>415020.42050999997</v>
      </c>
      <c r="I58" s="20">
        <f>'[102]PL Actual Vs Budget'!$D$15/1000</f>
        <v>484391.13756692206</v>
      </c>
      <c r="J58" s="26">
        <f t="shared" si="182"/>
        <v>-69370.717056922091</v>
      </c>
      <c r="K58" s="22">
        <f>IFERROR(IF(I58&lt;0,-(H58-I58)/I58,(H58-I58)/I58+1),"")</f>
        <v>0.85678780704913693</v>
      </c>
      <c r="L58" s="19">
        <f>'[102]PL Actual Vs Budget'!$C$22/1000</f>
        <v>124356.42219</v>
      </c>
      <c r="M58" s="20">
        <f>'[102]PL Actual Vs Budget'!$D$22/1000</f>
        <v>149940.00288338054</v>
      </c>
      <c r="N58" s="26">
        <f t="shared" si="183"/>
        <v>-25583.580693380543</v>
      </c>
      <c r="O58" s="22">
        <f>IFERROR(IF(M58&lt;0,-(L58-M58)/M58,(L58-M58)/M58+1),"")</f>
        <v>0.82937454847670777</v>
      </c>
      <c r="P58" s="23">
        <f>IFERROR(L58/H58,"")</f>
        <v>0.29963928530838069</v>
      </c>
      <c r="Q58" s="24">
        <f t="shared" si="201"/>
        <v>0.30954324151454005</v>
      </c>
      <c r="R58" s="19">
        <f>SUM('[102]PL Actual Vs Budget'!$C$25:$C$26)/1000</f>
        <v>1037.37211</v>
      </c>
      <c r="S58" s="20">
        <f>SUM('[102]PL Actual Vs Budget'!$D$25:$D$26)/1000</f>
        <v>0</v>
      </c>
      <c r="T58" s="26">
        <f t="shared" si="187"/>
        <v>1037.37211</v>
      </c>
      <c r="U58" s="22" t="str">
        <f>IFERROR(IF(S58&lt;0,-(R58-S58)/S58,(R58-S58)/S58+1),"")</f>
        <v/>
      </c>
      <c r="V58" s="19">
        <f>'[102]PL Actual Vs Budget'!$C$28/1000</f>
        <v>27226.778699999995</v>
      </c>
      <c r="W58" s="20">
        <f>'[102]PL Actual Vs Budget'!$D$28/1000</f>
        <v>29777.577997344051</v>
      </c>
      <c r="X58" s="26">
        <f t="shared" si="185"/>
        <v>-2550.799297344056</v>
      </c>
      <c r="Y58" s="22">
        <f>IFERROR(IF(W58&lt;0,-(V58-W58)/W58,(V58-W58)/W58+1),"")</f>
        <v>0.91433825485835118</v>
      </c>
      <c r="Z58" s="19">
        <f>('[102]PL Actual Vs Budget'!$C$29+'[102]PL Actual Vs Budget'!$C$30-SUM('[102]Expenses Variance '!$F$39:$F$42))/1000</f>
        <v>16817.910379999994</v>
      </c>
      <c r="AA58" s="20">
        <f>('[102]PL Actual Vs Budget'!$D$29+'[102]PL Actual Vs Budget'!$D$30-SUM('[102]Expenses Variance '!$G$39:$G$42))/1000</f>
        <v>17979.002363390293</v>
      </c>
      <c r="AB58" s="26">
        <f t="shared" si="7"/>
        <v>-1161.091983390299</v>
      </c>
      <c r="AC58" s="22">
        <f>IFERROR(IF(AA58&lt;0,-(Z58-AA58)/AA58,(Z58-AA58)/AA58+1),"")</f>
        <v>0.93541955443787195</v>
      </c>
      <c r="AD58" s="19">
        <f>('[102]PL Actual Vs Budget'!$C$32+'[102]PL Actual Vs Budget'!$C$31)/1000</f>
        <v>25386.69614</v>
      </c>
      <c r="AE58" s="20">
        <f>('[102]PL Actual Vs Budget'!$D$32+'[102]PL Actual Vs Budget'!$D$31)/1000</f>
        <v>25133.907019948139</v>
      </c>
      <c r="AF58" s="26">
        <f t="shared" si="8"/>
        <v>252.78912005186066</v>
      </c>
      <c r="AG58" s="22">
        <f>IFERROR(IF(AE58&lt;0,-(AD58-AE58)/AE58,(AD58-AE58)/AE58+1),"")</f>
        <v>1.0100576929743246</v>
      </c>
      <c r="AH58" s="19">
        <f>'[102]PL Actual Vs Budget'!$C$33/1000</f>
        <v>8705.3193800000008</v>
      </c>
      <c r="AI58" s="20">
        <f>'[102]PL Actual Vs Budget'!$D$33/1000</f>
        <v>6844.1670000000004</v>
      </c>
      <c r="AJ58" s="26">
        <f t="shared" si="9"/>
        <v>1861.1523800000004</v>
      </c>
      <c r="AK58" s="22">
        <f>IFERROR(IF(AI58&lt;0,-(AH58-AI58)/AI58,(AH58-AI58)/AI58+1),"")</f>
        <v>1.2719326369447153</v>
      </c>
      <c r="AL58" s="19">
        <f>SUM('[102]Expenses Variance '!$F$39:$F$42)/1000</f>
        <v>1289.48801</v>
      </c>
      <c r="AM58" s="20">
        <f>SUM('[102]Expenses Variance '!$G$39:$G$42)/1000</f>
        <v>1085.0706538441825</v>
      </c>
      <c r="AN58" s="26">
        <f t="shared" si="19"/>
        <v>204.41735615581752</v>
      </c>
      <c r="AO58" s="22">
        <f>IFERROR(IF(AM58&lt;0,-(AL58-AM58)/AM58,(AL58-AM58)/AM58+1),"")</f>
        <v>1.188390825456028</v>
      </c>
      <c r="AP58" s="19">
        <f t="shared" si="222"/>
        <v>79426.192609999998</v>
      </c>
      <c r="AQ58" s="20">
        <f t="shared" si="222"/>
        <v>80819.725034526666</v>
      </c>
      <c r="AR58" s="26">
        <f t="shared" si="11"/>
        <v>-1393.5324245266675</v>
      </c>
      <c r="AS58" s="22">
        <f>IFERROR(IF(AQ58&lt;0,-(AP58-AQ58)/AQ58,(AP58-AQ58)/AQ58+1),"")</f>
        <v>0.98275752084121371</v>
      </c>
      <c r="AT58" s="19">
        <f>-('[102]PL Actual Vs Budget'!$C$39+'[102]PL Actual Vs Budget'!$C$40)/1000</f>
        <v>5212.6426600000004</v>
      </c>
      <c r="AU58" s="20">
        <v>0</v>
      </c>
      <c r="AV58" s="26">
        <f t="shared" si="188"/>
        <v>5212.6426600000004</v>
      </c>
      <c r="AW58" s="22" t="str">
        <f>IFERROR(IF(AU58&lt;0,-(AT58-AU58)/AU58,(AT58-AU58)/AU58+1),"")</f>
        <v/>
      </c>
      <c r="AX58" s="19">
        <f>-('[102]PL Actual Vs Budget'!$C$18+'[102]PL Actual Vs Budget'!$C$19)/1000</f>
        <v>-1749.14355</v>
      </c>
      <c r="AY58" s="20">
        <v>0</v>
      </c>
      <c r="AZ58" s="26">
        <f>AX58-AY58</f>
        <v>-1749.14355</v>
      </c>
      <c r="BA58" s="22" t="str">
        <f>IFERROR(IF(AY58&lt;0,-(AX58-AY58)/AY58,(AX58-AY58)/AY58+1),"")</f>
        <v/>
      </c>
      <c r="BB58" s="19">
        <f t="shared" ref="BB58:BB60" si="229">L58+R58-AP58+AT58+AX58</f>
        <v>49431.100799999993</v>
      </c>
      <c r="BC58" s="20">
        <f>M58+S58-AQ58+AU58+AY58</f>
        <v>69120.277848853875</v>
      </c>
      <c r="BD58" s="26">
        <f t="shared" si="15"/>
        <v>-19689.177048853882</v>
      </c>
      <c r="BE58" s="22">
        <f>IFERROR(IF(BC58&lt;0,-(BB58-BC58)/BC58,(BB58-BC58)/BC58+1),"")</f>
        <v>0.71514615303039664</v>
      </c>
      <c r="BF58" s="23">
        <f t="shared" si="223"/>
        <v>0.11910522556759094</v>
      </c>
      <c r="BG58" s="24">
        <f t="shared" si="223"/>
        <v>0.14269517439159263</v>
      </c>
      <c r="BH58" s="19">
        <f>'[102]PL Actual Vs Budget'!$C$48/1000</f>
        <v>204.31800000000001</v>
      </c>
      <c r="BI58" s="20"/>
      <c r="BJ58" s="26">
        <f t="shared" si="224"/>
        <v>204.31800000000001</v>
      </c>
      <c r="BK58" s="22" t="str">
        <f>IFERROR(IF(BI58&lt;0,-(BH58-BI58)/BI58,(BH58-BI58)/BI58+1),"")</f>
        <v/>
      </c>
      <c r="BL58" s="19">
        <v>0</v>
      </c>
      <c r="BM58" s="20">
        <v>0</v>
      </c>
      <c r="BN58" s="26">
        <f t="shared" si="225"/>
        <v>0</v>
      </c>
      <c r="BO58" s="22" t="str">
        <f>IFERROR(IF(BM58&lt;0,-(BL58-BM58)/BM58,(BL58-BM58)/BM58+1),"")</f>
        <v/>
      </c>
      <c r="BP58" s="19">
        <f t="shared" si="226"/>
        <v>49226.782799999994</v>
      </c>
      <c r="BQ58" s="20">
        <f t="shared" si="226"/>
        <v>69120.277848853875</v>
      </c>
      <c r="BR58" s="26">
        <f t="shared" si="198"/>
        <v>-19893.495048853882</v>
      </c>
      <c r="BS58" s="22">
        <f>IFERROR(IF(BQ58&lt;0,-(BP58-BQ58)/BQ58,(BP58-BQ58)/BQ58+1),"")</f>
        <v>0.71219017532951445</v>
      </c>
      <c r="BT58" s="19">
        <f t="shared" si="227"/>
        <v>58136.420179999994</v>
      </c>
      <c r="BU58" s="20">
        <f t="shared" si="227"/>
        <v>75964.444848853876</v>
      </c>
      <c r="BV58" s="26">
        <f t="shared" si="199"/>
        <v>-17828.024668853883</v>
      </c>
      <c r="BW58" s="22">
        <f>IFERROR(IF(BU58&lt;0,-(BT58-BU58)/BU58,(BT58-BU58)/BU58+1),"")</f>
        <v>0.76531093323559163</v>
      </c>
      <c r="BX58" s="19">
        <f t="shared" si="228"/>
        <v>59425.908189999995</v>
      </c>
      <c r="BY58" s="20">
        <f t="shared" si="228"/>
        <v>77049.515502698065</v>
      </c>
      <c r="BZ58" s="26">
        <f t="shared" si="200"/>
        <v>-17623.60731269807</v>
      </c>
      <c r="CA58" s="22">
        <f>IFERROR(IF(BY58&lt;0,-(BX58-BY58)/BY58,(BX58-BY58)/BY58+1),"")</f>
        <v>0.77126907031516712</v>
      </c>
    </row>
    <row r="59" spans="1:79" s="2" customFormat="1" ht="15" customHeight="1" x14ac:dyDescent="0.3">
      <c r="A59" s="32"/>
      <c r="B59" s="18" t="s">
        <v>35</v>
      </c>
      <c r="C59" s="26" t="s">
        <v>110</v>
      </c>
      <c r="D59" s="19" t="e">
        <f t="shared" si="220"/>
        <v>#REF!</v>
      </c>
      <c r="E59" s="20" t="e">
        <f t="shared" si="221"/>
        <v>#REF!</v>
      </c>
      <c r="F59" s="26" t="e">
        <f t="shared" si="181"/>
        <v>#REF!</v>
      </c>
      <c r="G59" s="22" t="str">
        <f t="shared" ref="G59:G60" si="230">IFERROR(IF(E59&lt;0,-(D59-E59)/E59,(D59-E59)/E59+1),"")</f>
        <v/>
      </c>
      <c r="H59" s="37">
        <f>SUM('[103]P&amp;L Summary'!$C$8:$C$9)/1000</f>
        <v>80814.634759999986</v>
      </c>
      <c r="I59" s="20">
        <f>SUM('[103]P&amp;L Summary'!$D$8:$D$9)/1000</f>
        <v>94148.610284308408</v>
      </c>
      <c r="J59" s="26">
        <f t="shared" si="182"/>
        <v>-13333.975524308422</v>
      </c>
      <c r="K59" s="22">
        <f t="shared" ref="K59:K60" si="231">IFERROR(IF(I59&lt;0,-(H59-I59)/I59,(H59-I59)/I59+1),"")</f>
        <v>0.85837310307563008</v>
      </c>
      <c r="L59" s="37">
        <f>SUM('[103]P&amp;L Summary'!$C$8:$C$10)/1000</f>
        <v>28935.081699999988</v>
      </c>
      <c r="M59" s="38">
        <f>SUM('[103]P&amp;L Summary'!$D$8:$D$10)/1000</f>
        <v>35316.624952739287</v>
      </c>
      <c r="N59" s="26">
        <f t="shared" si="183"/>
        <v>-6381.5432527392986</v>
      </c>
      <c r="O59" s="22">
        <f t="shared" ref="O59:O60" si="232">IFERROR(IF(M59&lt;0,-(L59-M59)/M59,(L59-M59)/M59+1),"")</f>
        <v>0.81930483840743329</v>
      </c>
      <c r="P59" s="42">
        <f>IFERROR(L59/H59,"")</f>
        <v>0.35804259693717871</v>
      </c>
      <c r="Q59" s="43">
        <f t="shared" si="201"/>
        <v>0.37511573294699441</v>
      </c>
      <c r="R59" s="19">
        <f>'[103]P&amp;L Summary'!$C$19/1000</f>
        <v>18.954789999999999</v>
      </c>
      <c r="S59" s="38">
        <v>0</v>
      </c>
      <c r="T59" s="26">
        <f t="shared" si="187"/>
        <v>18.954789999999999</v>
      </c>
      <c r="U59" s="22" t="str">
        <f t="shared" ref="U59:U60" si="233">IFERROR(IF(S59&lt;0,-(R59-S59)/S59,(R59-S59)/S59+1),"")</f>
        <v/>
      </c>
      <c r="V59" s="37">
        <f>'[103]P&amp;L Summary'!$C$21/1000</f>
        <v>10209.220890000002</v>
      </c>
      <c r="W59" s="38">
        <f>'[103]P&amp;L Summary'!$D$21/1000</f>
        <v>11576.722875707494</v>
      </c>
      <c r="X59" s="26">
        <f t="shared" si="185"/>
        <v>-1367.5019857074913</v>
      </c>
      <c r="Y59" s="22">
        <f t="shared" ref="Y59:Y60" si="234">IFERROR(IF(W59&lt;0,-(V59-W59)/W59,(V59-W59)/W59+1),"")</f>
        <v>0.8818748621358945</v>
      </c>
      <c r="Z59" s="37">
        <f>('[103]P&amp;L Summary'!$C$22+'[103]P&amp;L Summary'!$C$23)/1000-SUM('[103]Details P&amp;L'!$C$53:$C$58)/1000</f>
        <v>5703.0573899999999</v>
      </c>
      <c r="AA59" s="38">
        <f>('[103]P&amp;L Summary'!$D$22+'[103]P&amp;L Summary'!$D$23)/1000-SUM('[103]Details P&amp;L'!$D$53:$D$58)/1000</f>
        <v>5537.7259116811938</v>
      </c>
      <c r="AB59" s="26">
        <f t="shared" si="7"/>
        <v>165.33147831880615</v>
      </c>
      <c r="AC59" s="22">
        <f t="shared" ref="AC59:AC60" si="235">IFERROR(IF(AA59&lt;0,-(Z59-AA59)/AA59,(Z59-AA59)/AA59+1),"")</f>
        <v>1.0298554823686847</v>
      </c>
      <c r="AD59" s="37">
        <f>('[103]P&amp;L Summary'!$C$24+'[103]P&amp;L Summary'!$C$25)/1000</f>
        <v>2920.6529999999998</v>
      </c>
      <c r="AE59" s="38">
        <f>('[103]P&amp;L Summary'!$D$24+'[103]P&amp;L Summary'!$D$25)/1000</f>
        <v>3004.09175</v>
      </c>
      <c r="AF59" s="26">
        <f t="shared" si="8"/>
        <v>-83.438750000000255</v>
      </c>
      <c r="AG59" s="22">
        <f t="shared" ref="AG59:AG60" si="236">IFERROR(IF(AE59&lt;0,-(AD59-AE59)/AE59,(AD59-AE59)/AE59+1),"")</f>
        <v>0.97222496616489817</v>
      </c>
      <c r="AH59" s="37">
        <f>'[103]P&amp;L Summary'!$C$26/1000</f>
        <v>1958.8546899999999</v>
      </c>
      <c r="AI59" s="38">
        <f>'[103]P&amp;L Summary'!$D$26/1000</f>
        <v>1268.2984730833332</v>
      </c>
      <c r="AJ59" s="26">
        <f t="shared" si="9"/>
        <v>690.5562169166667</v>
      </c>
      <c r="AK59" s="22">
        <f t="shared" ref="AK59:AK60" si="237">IFERROR(IF(AI59&lt;0,-(AH59-AI59)/AI59,(AH59-AI59)/AI59+1),"")</f>
        <v>1.5444745314861654</v>
      </c>
      <c r="AL59" s="37">
        <f>SUM('[103]Details P&amp;L'!$C$53:$C$58)/1000</f>
        <v>327.74071999999995</v>
      </c>
      <c r="AM59" s="38">
        <f>SUM('[103]Details P&amp;L'!$D$53:$D$58)/1000</f>
        <v>780.99951673611099</v>
      </c>
      <c r="AN59" s="26">
        <f t="shared" si="19"/>
        <v>-453.25879673611104</v>
      </c>
      <c r="AO59" s="22">
        <f t="shared" ref="AO59:AO60" si="238">IFERROR(IF(AM59&lt;0,-(AL59-AM59)/AM59,(AL59-AM59)/AM59+1),"")</f>
        <v>0.4196426668350155</v>
      </c>
      <c r="AP59" s="19">
        <f t="shared" si="222"/>
        <v>21119.526690000002</v>
      </c>
      <c r="AQ59" s="20">
        <f t="shared" si="222"/>
        <v>22167.838527208132</v>
      </c>
      <c r="AR59" s="26">
        <f t="shared" si="11"/>
        <v>-1048.3118372081299</v>
      </c>
      <c r="AS59" s="22">
        <f t="shared" ref="AS59:AS60" si="239">IFERROR(IF(AQ59&lt;0,-(AP59-AQ59)/AQ59,(AP59-AQ59)/AQ59+1),"")</f>
        <v>0.95271023668268495</v>
      </c>
      <c r="AT59" s="37">
        <f>-SUM('[103]P&amp;L Summary'!$C$31:$C$32)/1000</f>
        <v>-308.33666000000005</v>
      </c>
      <c r="AU59" s="38">
        <v>0</v>
      </c>
      <c r="AV59" s="26">
        <f t="shared" si="188"/>
        <v>-308.33666000000005</v>
      </c>
      <c r="AW59" s="22" t="str">
        <f t="shared" ref="AW59:AW60" si="240">IFERROR(IF(AU59&lt;0,-(AT59-AU59)/AU59,(AT59-AU59)/AU59+1),"")</f>
        <v/>
      </c>
      <c r="AX59" s="37">
        <f>SUM('[103]P&amp;L Summary'!$C$12:$C$13)/1000</f>
        <v>-0.6510699999999997</v>
      </c>
      <c r="AY59" s="20">
        <v>0</v>
      </c>
      <c r="AZ59" s="26">
        <f>AX59-AY59</f>
        <v>-0.6510699999999997</v>
      </c>
      <c r="BA59" s="22" t="str">
        <f t="shared" ref="BA59:BA60" si="241">IFERROR(IF(AY59&lt;0,-(AX59-AY59)/AY59,(AX59-AY59)/AY59+1),"")</f>
        <v/>
      </c>
      <c r="BB59" s="19">
        <f>L59+R59-AP59+AT59+AX59</f>
        <v>7525.5220699999854</v>
      </c>
      <c r="BC59" s="20">
        <f t="shared" ref="BC59:BC60" si="242">M59+S59-AQ59+AU59+AY59</f>
        <v>13148.786425531154</v>
      </c>
      <c r="BD59" s="26">
        <f t="shared" si="15"/>
        <v>-5623.2643555311688</v>
      </c>
      <c r="BE59" s="22">
        <f t="shared" ref="BE59:BE60" si="243">IFERROR(IF(BC59&lt;0,-(BB59-BC59)/BC59,(BB59-BC59)/BC59+1),"")</f>
        <v>0.57233586632661326</v>
      </c>
      <c r="BF59" s="23">
        <f t="shared" si="223"/>
        <v>9.3120783040707603E-2</v>
      </c>
      <c r="BG59" s="24">
        <f t="shared" si="223"/>
        <v>0.13965990985766724</v>
      </c>
      <c r="BH59" s="37">
        <f>'[104]P&amp;L Summary'!$C$34/1000</f>
        <v>0</v>
      </c>
      <c r="BI59" s="38">
        <f>'[104]P&amp;L Summary'!$D$34/1000</f>
        <v>0</v>
      </c>
      <c r="BJ59" s="26">
        <f t="shared" si="224"/>
        <v>0</v>
      </c>
      <c r="BK59" s="22" t="str">
        <f t="shared" ref="BK59:BK60" si="244">IFERROR(IF(BI59&lt;0,-(BH59-BI59)/BI59,(BH59-BI59)/BI59+1),"")</f>
        <v/>
      </c>
      <c r="BL59" s="19">
        <v>0</v>
      </c>
      <c r="BM59" s="20">
        <v>0</v>
      </c>
      <c r="BN59" s="26">
        <f t="shared" si="225"/>
        <v>0</v>
      </c>
      <c r="BO59" s="22" t="str">
        <f t="shared" ref="BO59:BO60" si="245">IFERROR(IF(BM59&lt;0,-(BL59-BM59)/BM59,(BL59-BM59)/BM59+1),"")</f>
        <v/>
      </c>
      <c r="BP59" s="19">
        <f t="shared" si="226"/>
        <v>7525.5220699999854</v>
      </c>
      <c r="BQ59" s="20">
        <f t="shared" si="226"/>
        <v>13148.786425531154</v>
      </c>
      <c r="BR59" s="26">
        <f t="shared" si="198"/>
        <v>-5623.2643555311688</v>
      </c>
      <c r="BS59" s="22">
        <f t="shared" ref="BS59:BS60" si="246">IFERROR(IF(BQ59&lt;0,-(BP59-BQ59)/BQ59,(BP59-BQ59)/BQ59+1),"")</f>
        <v>0.57233586632661326</v>
      </c>
      <c r="BT59" s="19">
        <f t="shared" si="227"/>
        <v>9484.3767599999846</v>
      </c>
      <c r="BU59" s="20">
        <f t="shared" si="227"/>
        <v>14417.084898614488</v>
      </c>
      <c r="BV59" s="26">
        <f t="shared" si="199"/>
        <v>-4932.7081386145037</v>
      </c>
      <c r="BW59" s="22">
        <f t="shared" ref="BW59:BW60" si="247">IFERROR(IF(BU59&lt;0,-(BT59-BU59)/BU59,(BT59-BU59)/BU59+1),"")</f>
        <v>0.65785675999670734</v>
      </c>
      <c r="BX59" s="19">
        <f t="shared" si="228"/>
        <v>9812.1174799999844</v>
      </c>
      <c r="BY59" s="20">
        <f t="shared" si="228"/>
        <v>15198.084415350599</v>
      </c>
      <c r="BZ59" s="26">
        <f t="shared" si="200"/>
        <v>-5385.9669353506142</v>
      </c>
      <c r="CA59" s="22">
        <f t="shared" ref="CA59:CA60" si="248">IFERROR(IF(BY59&lt;0,-(BX59-BY59)/BY59,(BX59-BY59)/BY59+1),"")</f>
        <v>0.64561540861619382</v>
      </c>
    </row>
    <row r="60" spans="1:79" s="2" customFormat="1" ht="15" customHeight="1" x14ac:dyDescent="0.3">
      <c r="A60" s="32"/>
      <c r="B60" s="18" t="s">
        <v>35</v>
      </c>
      <c r="C60" s="26" t="s">
        <v>111</v>
      </c>
      <c r="D60" s="19" t="e">
        <f>H60/$F$3</f>
        <v>#REF!</v>
      </c>
      <c r="E60" s="20" t="e">
        <f>I60/$F$3</f>
        <v>#REF!</v>
      </c>
      <c r="F60" s="26" t="e">
        <f t="shared" si="181"/>
        <v>#REF!</v>
      </c>
      <c r="G60" s="22" t="str">
        <f t="shared" si="230"/>
        <v/>
      </c>
      <c r="H60" s="37"/>
      <c r="I60" s="38"/>
      <c r="J60" s="40"/>
      <c r="K60" s="22" t="str">
        <f t="shared" si="231"/>
        <v/>
      </c>
      <c r="L60" s="37"/>
      <c r="M60" s="38"/>
      <c r="N60" s="40"/>
      <c r="O60" s="22" t="str">
        <f t="shared" si="232"/>
        <v/>
      </c>
      <c r="P60" s="42"/>
      <c r="Q60" s="43"/>
      <c r="R60" s="37"/>
      <c r="S60" s="38"/>
      <c r="T60" s="40"/>
      <c r="U60" s="22" t="str">
        <f t="shared" si="233"/>
        <v/>
      </c>
      <c r="V60" s="37"/>
      <c r="W60" s="38"/>
      <c r="X60" s="40"/>
      <c r="Y60" s="22" t="str">
        <f t="shared" si="234"/>
        <v/>
      </c>
      <c r="Z60" s="37"/>
      <c r="AA60" s="38"/>
      <c r="AB60" s="40"/>
      <c r="AC60" s="22" t="str">
        <f t="shared" si="235"/>
        <v/>
      </c>
      <c r="AD60" s="37"/>
      <c r="AE60" s="38"/>
      <c r="AF60" s="40"/>
      <c r="AG60" s="22" t="str">
        <f t="shared" si="236"/>
        <v/>
      </c>
      <c r="AH60" s="37"/>
      <c r="AI60" s="38"/>
      <c r="AJ60" s="40"/>
      <c r="AK60" s="22" t="str">
        <f t="shared" si="237"/>
        <v/>
      </c>
      <c r="AL60" s="37"/>
      <c r="AM60" s="38"/>
      <c r="AN60" s="40"/>
      <c r="AO60" s="22" t="str">
        <f t="shared" si="238"/>
        <v/>
      </c>
      <c r="AP60" s="37"/>
      <c r="AQ60" s="38"/>
      <c r="AR60" s="40"/>
      <c r="AS60" s="22" t="str">
        <f t="shared" si="239"/>
        <v/>
      </c>
      <c r="AT60" s="37"/>
      <c r="AU60" s="38"/>
      <c r="AV60" s="40"/>
      <c r="AW60" s="22" t="str">
        <f t="shared" si="240"/>
        <v/>
      </c>
      <c r="AX60" s="37"/>
      <c r="AY60" s="38"/>
      <c r="AZ60" s="40"/>
      <c r="BA60" s="22" t="str">
        <f t="shared" si="241"/>
        <v/>
      </c>
      <c r="BB60" s="19">
        <f t="shared" si="229"/>
        <v>0</v>
      </c>
      <c r="BC60" s="20">
        <f t="shared" si="242"/>
        <v>0</v>
      </c>
      <c r="BD60" s="26">
        <f t="shared" si="15"/>
        <v>0</v>
      </c>
      <c r="BE60" s="22" t="str">
        <f t="shared" si="243"/>
        <v/>
      </c>
      <c r="BF60" s="23" t="str">
        <f t="shared" si="223"/>
        <v/>
      </c>
      <c r="BG60" s="24" t="str">
        <f t="shared" si="223"/>
        <v/>
      </c>
      <c r="BH60" s="37"/>
      <c r="BI60" s="38"/>
      <c r="BJ60" s="26">
        <f t="shared" si="224"/>
        <v>0</v>
      </c>
      <c r="BK60" s="22" t="str">
        <f t="shared" si="244"/>
        <v/>
      </c>
      <c r="BL60" s="19">
        <v>0</v>
      </c>
      <c r="BM60" s="20">
        <v>0</v>
      </c>
      <c r="BN60" s="26">
        <f t="shared" si="225"/>
        <v>0</v>
      </c>
      <c r="BO60" s="22" t="str">
        <f t="shared" si="245"/>
        <v/>
      </c>
      <c r="BP60" s="19">
        <f t="shared" si="226"/>
        <v>0</v>
      </c>
      <c r="BQ60" s="20">
        <f t="shared" si="226"/>
        <v>0</v>
      </c>
      <c r="BR60" s="26">
        <f t="shared" si="198"/>
        <v>0</v>
      </c>
      <c r="BS60" s="22" t="str">
        <f t="shared" si="246"/>
        <v/>
      </c>
      <c r="BT60" s="19">
        <f t="shared" si="227"/>
        <v>0</v>
      </c>
      <c r="BU60" s="20">
        <f t="shared" si="227"/>
        <v>0</v>
      </c>
      <c r="BV60" s="26">
        <f t="shared" si="199"/>
        <v>0</v>
      </c>
      <c r="BW60" s="22" t="str">
        <f t="shared" si="247"/>
        <v/>
      </c>
      <c r="BX60" s="19">
        <f t="shared" si="228"/>
        <v>0</v>
      </c>
      <c r="BY60" s="20">
        <f t="shared" si="228"/>
        <v>0</v>
      </c>
      <c r="BZ60" s="26">
        <f t="shared" si="200"/>
        <v>0</v>
      </c>
      <c r="CA60" s="22" t="str">
        <f t="shared" si="248"/>
        <v/>
      </c>
    </row>
    <row r="61" spans="1:79" s="3" customFormat="1" ht="15" customHeight="1" thickBot="1" x14ac:dyDescent="0.35">
      <c r="A61" s="119" t="s">
        <v>112</v>
      </c>
      <c r="B61" s="119"/>
      <c r="C61" s="120"/>
      <c r="D61" s="28" t="e">
        <f>SUM(D56:D60)</f>
        <v>#REF!</v>
      </c>
      <c r="E61" s="28" t="e">
        <f>SUM(E56:E60)</f>
        <v>#REF!</v>
      </c>
      <c r="F61" s="28" t="e">
        <f>D61-E61</f>
        <v>#REF!</v>
      </c>
      <c r="G61" s="29" t="str">
        <f>IFERROR(IF(E61&lt;0,-(D61-E61)/E61,(D61-E61)/E61+1),"")</f>
        <v/>
      </c>
      <c r="H61" s="28">
        <f>SUM(H56:H60)</f>
        <v>788642.42455999996</v>
      </c>
      <c r="I61" s="28">
        <f>SUM(I56:I60)</f>
        <v>785603.7432021437</v>
      </c>
      <c r="J61" s="28">
        <f>H61-I61</f>
        <v>3038.6813578562578</v>
      </c>
      <c r="K61" s="29">
        <f>IFERROR(IF(I61&lt;0,-(H61-I61)/I61,(H61-I61)/I61+1),"")</f>
        <v>1.0038679568219349</v>
      </c>
      <c r="L61" s="28">
        <f>SUM(L56:L60)</f>
        <v>244179.28545999993</v>
      </c>
      <c r="M61" s="28">
        <f>SUM(M56:M60)</f>
        <v>245643.47741832206</v>
      </c>
      <c r="N61" s="28">
        <f>L61-M61</f>
        <v>-1464.1919583221315</v>
      </c>
      <c r="O61" s="29">
        <f>IFERROR(IF(M61&lt;0,-(L61-M61)/M61,(L61-M61)/M61+1),"")</f>
        <v>0.99403936154254702</v>
      </c>
      <c r="P61" s="29">
        <f>IFERROR(L61/H61,"")</f>
        <v>0.30961976918276068</v>
      </c>
      <c r="Q61" s="29">
        <f t="shared" ref="Q61" si="249">IFERROR(M61/I61,"")</f>
        <v>0.31268114433502076</v>
      </c>
      <c r="R61" s="28">
        <f>SUM(R56:R60)</f>
        <v>1290.44938</v>
      </c>
      <c r="S61" s="28">
        <f>SUM(S56:S60)</f>
        <v>0</v>
      </c>
      <c r="T61" s="28">
        <f>R61-S61</f>
        <v>1290.44938</v>
      </c>
      <c r="U61" s="29" t="str">
        <f>IFERROR(IF(S61&lt;0,-(R61-S61)/S61,(R61-S61)/S61+1),"")</f>
        <v/>
      </c>
      <c r="V61" s="28">
        <f>SUM(V56:V60)</f>
        <v>49832.34412435897</v>
      </c>
      <c r="W61" s="28">
        <f>SUM(W56:W60)</f>
        <v>54368.412503052474</v>
      </c>
      <c r="X61" s="28">
        <f>V61-W61</f>
        <v>-4536.0683786935042</v>
      </c>
      <c r="Y61" s="29">
        <f>IFERROR(IF(W61&lt;0,-(V61-W61)/W61,(V61-W61)/W61+1),"")</f>
        <v>0.91656794506481443</v>
      </c>
      <c r="Z61" s="28">
        <f>SUM(Z56:Z60)</f>
        <v>33168.856189999991</v>
      </c>
      <c r="AA61" s="28">
        <f>SUM(AA56:AA60)</f>
        <v>34279.394035369252</v>
      </c>
      <c r="AB61" s="28">
        <f>Z61-AA61</f>
        <v>-1110.537845369261</v>
      </c>
      <c r="AC61" s="29">
        <f>IFERROR(IF(AA61&lt;0,-(Z61-AA61)/AA61,(Z61-AA61)/AA61+1),"")</f>
        <v>0.96760334082266986</v>
      </c>
      <c r="AD61" s="28">
        <f>SUM(AD56:AD60)</f>
        <v>43605.505660000003</v>
      </c>
      <c r="AE61" s="28">
        <f>SUM(AE56:AE60)</f>
        <v>32457.600366628692</v>
      </c>
      <c r="AF61" s="28">
        <f>AD61-AE61</f>
        <v>11147.90529337131</v>
      </c>
      <c r="AG61" s="29">
        <f>IFERROR(IF(AE61&lt;0,-(AD61-AE61)/AE61,(AD61-AE61)/AE61+1),"")</f>
        <v>1.3434605506090658</v>
      </c>
      <c r="AH61" s="28">
        <f>SUM(AH56:AH60)</f>
        <v>21723.757928248029</v>
      </c>
      <c r="AI61" s="28">
        <f>SUM(AI56:AI60)</f>
        <v>16634.143398767104</v>
      </c>
      <c r="AJ61" s="28">
        <f>AH61-AI61</f>
        <v>5089.6145294809248</v>
      </c>
      <c r="AK61" s="29">
        <f>IFERROR(IF(AI61&lt;0,-(AH61-AI61)/AI61,(AH61-AI61)/AI61+1),"")</f>
        <v>1.3059739481299746</v>
      </c>
      <c r="AL61" s="28">
        <f>SUM(AL56:AL60)</f>
        <v>2139.5907299999999</v>
      </c>
      <c r="AM61" s="28">
        <f>SUM(AM56:AM60)</f>
        <v>2161.9494514136268</v>
      </c>
      <c r="AN61" s="28">
        <f>AL61-AM61</f>
        <v>-22.358721413626881</v>
      </c>
      <c r="AO61" s="29">
        <f>IFERROR(IF(AM61&lt;0,-(AL61-AM61)/AM61,(AL61-AM61)/AM61+1),"")</f>
        <v>0.98965807392073513</v>
      </c>
      <c r="AP61" s="28">
        <f>SUM(AP56:AP60)</f>
        <v>150470.054632607</v>
      </c>
      <c r="AQ61" s="28">
        <f>SUM(AQ56:AQ60)</f>
        <v>139901.49975523114</v>
      </c>
      <c r="AR61" s="28">
        <f>AP61-AQ61</f>
        <v>10568.554877375864</v>
      </c>
      <c r="AS61" s="29">
        <f>IFERROR(IF(AQ61&lt;0,-(AP61-AQ61)/AQ61,(AP61-AQ61)/AQ61+1),"")</f>
        <v>1.0755428276027519</v>
      </c>
      <c r="AT61" s="28">
        <f>SUM(AT56:AT60)</f>
        <v>23971.243999999999</v>
      </c>
      <c r="AU61" s="28">
        <f>SUM(AU56:AU60)</f>
        <v>0</v>
      </c>
      <c r="AV61" s="28">
        <f>AT61-AU61</f>
        <v>23971.243999999999</v>
      </c>
      <c r="AW61" s="29" t="str">
        <f>IFERROR(IF(AU61&lt;0,-(AT61-AU61)/AU61,(AT61-AU61)/AU61+1),"")</f>
        <v/>
      </c>
      <c r="AX61" s="28">
        <f>SUM(AX56:AX60)</f>
        <v>-1340.4461452999249</v>
      </c>
      <c r="AY61" s="28">
        <f>SUM(AY56:AY60)</f>
        <v>0</v>
      </c>
      <c r="AZ61" s="28">
        <f>AX61-AY61</f>
        <v>-1340.4461452999249</v>
      </c>
      <c r="BA61" s="29" t="str">
        <f>IFERROR(IF(AY61&lt;0,-(AX61-AY61)/AY61,(AX61-AY61)/AY61+1),"")</f>
        <v/>
      </c>
      <c r="BB61" s="28">
        <f>SUM(BB56:BB60)</f>
        <v>117630.47806209304</v>
      </c>
      <c r="BC61" s="28">
        <f>SUM(BC56:BC60)</f>
        <v>105741.9776630909</v>
      </c>
      <c r="BD61" s="28">
        <f>BB61-BC61</f>
        <v>11888.500399002136</v>
      </c>
      <c r="BE61" s="29">
        <f>IFERROR(IF(BC61&lt;0,-(BB61-BC61)/BC61,(BB61-BC61)/BC61+1),"")</f>
        <v>1.1124293365959221</v>
      </c>
      <c r="BF61" s="29">
        <f>IFERROR(BB61/H61,"")</f>
        <v>0.14915565584456295</v>
      </c>
      <c r="BG61" s="29">
        <f t="shared" si="223"/>
        <v>0.1345996357299464</v>
      </c>
      <c r="BH61" s="28">
        <f>SUM(BH56:BH60)</f>
        <v>11541.787941751969</v>
      </c>
      <c r="BI61" s="28">
        <f>SUM(BI56:BI60)</f>
        <v>0</v>
      </c>
      <c r="BJ61" s="28">
        <f>BH61-BI61</f>
        <v>11541.787941751969</v>
      </c>
      <c r="BK61" s="29" t="str">
        <f>IFERROR(IF(BI61&lt;0,-(BH61-BI61)/BI61,(BH61-BI61)/BI61+1),"")</f>
        <v/>
      </c>
      <c r="BL61" s="28">
        <f>SUM(BL56:BL60)</f>
        <v>0</v>
      </c>
      <c r="BM61" s="28">
        <f>SUM(BM56:BM60)</f>
        <v>0</v>
      </c>
      <c r="BN61" s="28">
        <f>BL61-BM61</f>
        <v>0</v>
      </c>
      <c r="BO61" s="29" t="str">
        <f>IFERROR(IF(BM61&lt;0,-(BL61-BM61)/BM61,(BL61-BM61)/BM61+1),"")</f>
        <v/>
      </c>
      <c r="BP61" s="28">
        <f>SUM(BP56:BP60)</f>
        <v>106088.69012034107</v>
      </c>
      <c r="BQ61" s="28">
        <f>SUM(BQ56:BQ60)</f>
        <v>105741.9776630909</v>
      </c>
      <c r="BR61" s="28">
        <f>BP61-BQ61</f>
        <v>346.71245725016342</v>
      </c>
      <c r="BS61" s="29">
        <f>IFERROR(IF(BQ61&lt;0,-(BP61-BQ61)/BQ61,(BP61-BQ61)/BQ61+1),"")</f>
        <v>1.0032788535349211</v>
      </c>
      <c r="BT61" s="28">
        <f>SUM(BT56:BT60)</f>
        <v>139354.23599034105</v>
      </c>
      <c r="BU61" s="28">
        <f>SUM(BU56:BU60)</f>
        <v>122376.12106185801</v>
      </c>
      <c r="BV61" s="28">
        <f>BT61-BU61</f>
        <v>16978.114928483046</v>
      </c>
      <c r="BW61" s="29">
        <f>IFERROR(IF(BU61&lt;0,-(BT61-BU61)/BU61,(BT61-BU61)/BU61+1),"")</f>
        <v>1.1387371554283947</v>
      </c>
      <c r="BX61" s="28">
        <f>SUM(BX56:BX60)</f>
        <v>141493.82672034105</v>
      </c>
      <c r="BY61" s="28">
        <f>SUM(BY56:BY60)</f>
        <v>124538.07051327164</v>
      </c>
      <c r="BZ61" s="28">
        <f>BX61-BY61</f>
        <v>16955.756207069411</v>
      </c>
      <c r="CA61" s="29">
        <f>IFERROR(IF(BY61&lt;0,-(BX61-BY61)/BY61,(BX61-BY61)/BY61+1),"")</f>
        <v>1.1361491802240704</v>
      </c>
    </row>
    <row r="62" spans="1:79" s="3" customFormat="1" ht="15" customHeight="1" thickTop="1" x14ac:dyDescent="0.3">
      <c r="A62" s="124" t="s">
        <v>138</v>
      </c>
      <c r="B62" s="18" t="s">
        <v>35</v>
      </c>
      <c r="C62" s="18" t="s">
        <v>117</v>
      </c>
      <c r="D62" s="19" t="e">
        <f>H62/$F$3</f>
        <v>#REF!</v>
      </c>
      <c r="E62" s="20" t="e">
        <f>I62/$F$3</f>
        <v>#REF!</v>
      </c>
      <c r="F62" s="21" t="e">
        <f t="shared" ref="F62" si="250">D62-E62</f>
        <v>#REF!</v>
      </c>
      <c r="G62" s="22" t="str">
        <f>IFERROR(IF(E62&lt;0,-(D62-E62)/E62,(D62-E62)/E62+1),"")</f>
        <v/>
      </c>
      <c r="H62" s="19">
        <f>'[105]1'!$C$17/1000</f>
        <v>157010.45490074999</v>
      </c>
      <c r="I62" s="20">
        <f>'[105]1'!$D$17/1000</f>
        <v>168316.69818907633</v>
      </c>
      <c r="J62" s="21">
        <f t="shared" ref="J62" si="251">H62-I62</f>
        <v>-11306.243288326339</v>
      </c>
      <c r="K62" s="22">
        <f>IFERROR(IF(I62&lt;0,-(H62-I62)/I62,(H62-I62)/I62+1),"")</f>
        <v>0.93282756012938406</v>
      </c>
      <c r="L62" s="19">
        <f>'[105]1'!$C$22/1000</f>
        <v>36292.116640749977</v>
      </c>
      <c r="M62" s="20">
        <f>'[105]1'!$D$22/1000</f>
        <v>48726.624352076353</v>
      </c>
      <c r="N62" s="21">
        <f t="shared" ref="N62" si="252">L62-M62</f>
        <v>-12434.507711326376</v>
      </c>
      <c r="O62" s="22">
        <f>IFERROR(IF(M62&lt;0,-(L62-M62)/M62,(L62-M62)/M62+1),"")</f>
        <v>0.74481081181654818</v>
      </c>
      <c r="P62" s="23">
        <f>IFERROR(L62/H62,"")</f>
        <v>0.23114458628688822</v>
      </c>
      <c r="Q62" s="24">
        <f t="shared" ref="Q62" si="253">IFERROR(M62/I62,"")</f>
        <v>0.28949370369266597</v>
      </c>
      <c r="R62" s="19">
        <f>'[105]1'!$C$29/1000</f>
        <v>241.68529999999998</v>
      </c>
      <c r="S62" s="20">
        <f>'[105]1'!$D$29/1000</f>
        <v>100</v>
      </c>
      <c r="T62" s="21">
        <f t="shared" ref="T62" si="254">R62-S62</f>
        <v>141.68529999999998</v>
      </c>
      <c r="U62" s="22">
        <f>IFERROR(IF(S62&lt;0,-(R62-S62)/S62,(R62-S62)/S62+1),"")</f>
        <v>2.4168529999999997</v>
      </c>
      <c r="V62" s="19">
        <f>'[105]1'!$C$33/1000</f>
        <v>14864.61485</v>
      </c>
      <c r="W62" s="20">
        <f>'[105]1'!$D$33/1000</f>
        <v>17753.872611825645</v>
      </c>
      <c r="X62" s="21">
        <f t="shared" ref="X62" si="255">V62-W62</f>
        <v>-2889.2577618256455</v>
      </c>
      <c r="Y62" s="22">
        <f>IFERROR(IF(W62&lt;0,-(V62-W62)/W62,(V62-W62)/W62+1),"")</f>
        <v>0.83726042058558281</v>
      </c>
      <c r="Z62" s="19">
        <f>('[105]1'!$C$34+'[105]1'!$C$35)/1000-SUM('[105]2'!$C$72:$C$76)/1000</f>
        <v>7531.1737299999995</v>
      </c>
      <c r="AA62" s="20">
        <f>('[105]1'!$D$34+'[105]1'!$D$35)/1000-SUM('[105]2'!$D$72:$D$76)/1000</f>
        <v>7906.0434817854848</v>
      </c>
      <c r="AB62" s="21">
        <f t="shared" ref="AB62" si="256">Z62-AA62</f>
        <v>-374.86975178548528</v>
      </c>
      <c r="AC62" s="22">
        <f>IFERROR(IF(AA62&lt;0,-(Z62-AA62)/AA62,(Z62-AA62)/AA62+1),"")</f>
        <v>0.95258440550584655</v>
      </c>
      <c r="AD62" s="19">
        <f>('[105]1'!$C$36+'[105]1'!$C$37)/1000</f>
        <v>3789.27558</v>
      </c>
      <c r="AE62" s="20">
        <f>('[105]1'!$D$36+'[105]1'!$D$37)/1000</f>
        <v>8883.4976871574945</v>
      </c>
      <c r="AF62" s="21">
        <f t="shared" ref="AF62" si="257">AD62-AE62</f>
        <v>-5094.222107157495</v>
      </c>
      <c r="AG62" s="22">
        <f>IFERROR(IF(AE62&lt;0,-(AD62-AE62)/AE62,(AD62-AE62)/AE62+1),"")</f>
        <v>0.42655221101458707</v>
      </c>
      <c r="AH62" s="19">
        <f>'[105]1'!$C$38/1000</f>
        <v>4479.5714300000009</v>
      </c>
      <c r="AI62" s="20">
        <f>'[105]1'!$D$38/1000</f>
        <v>2765.1810992840797</v>
      </c>
      <c r="AJ62" s="21">
        <f t="shared" ref="AJ62" si="258">AH62-AI62</f>
        <v>1714.3903307159212</v>
      </c>
      <c r="AK62" s="22">
        <f>IFERROR(IF(AI62&lt;0,-(AH62-AI62)/AI62,(AH62-AI62)/AI62+1),"")</f>
        <v>1.6199920616988832</v>
      </c>
      <c r="AL62" s="19">
        <f>SUM('[105]2'!$C$72:$C$76)/1000</f>
        <v>261.46147999999999</v>
      </c>
      <c r="AM62" s="20">
        <f>SUM('[105]2'!$D$72:$D$76)/1000</f>
        <v>1002.2508077777778</v>
      </c>
      <c r="AN62" s="21">
        <f t="shared" ref="AN62" si="259">AL62-AM62</f>
        <v>-740.78932777777777</v>
      </c>
      <c r="AO62" s="22">
        <f>IFERROR(IF(AM62&lt;0,-(AL62-AM62)/AM62,(AL62-AM62)/AM62+1),"")</f>
        <v>0.26087430209182938</v>
      </c>
      <c r="AP62" s="19">
        <f t="shared" ref="AP62" si="260">V62+Z62+AD62+AH62+AL62</f>
        <v>30926.097070000003</v>
      </c>
      <c r="AQ62" s="20">
        <f>W62+AA62+AE62+AI62+AM62</f>
        <v>38310.845687830471</v>
      </c>
      <c r="AR62" s="21">
        <f t="shared" ref="AR62" si="261">AP62-AQ62</f>
        <v>-7384.748617830468</v>
      </c>
      <c r="AS62" s="22">
        <f>IFERROR(IF(AQ62&lt;0,-(AP62-AQ62)/AQ62,(AP62-AQ62)/AQ62+1),"")</f>
        <v>0.80724130503398805</v>
      </c>
      <c r="AT62" s="19">
        <f>-'[105]1'!$C$44/1000</f>
        <v>-4343.942</v>
      </c>
      <c r="AU62" s="20">
        <v>0</v>
      </c>
      <c r="AV62" s="21">
        <f t="shared" ref="AV62" si="262">AT62-AU62</f>
        <v>-4343.942</v>
      </c>
      <c r="AW62" s="22" t="str">
        <f>IFERROR(IF(AU62&lt;0,-(AT62-AU62)/AU62,(AT62-AU62)/AU62+1),"")</f>
        <v/>
      </c>
      <c r="AX62" s="19">
        <f>'[105]1'!$C$49/1000</f>
        <v>381.91922</v>
      </c>
      <c r="AY62" s="20">
        <v>0</v>
      </c>
      <c r="AZ62" s="21">
        <f t="shared" ref="AZ62" si="263">AX62-AY62</f>
        <v>381.91922</v>
      </c>
      <c r="BA62" s="22" t="str">
        <f>IFERROR(IF(AY62&lt;0,-(AX62-AY62)/AY62,(AX62-AY62)/AY62+1),"")</f>
        <v/>
      </c>
      <c r="BB62" s="19">
        <f t="shared" ref="BB62:BC62" si="264">L62+R62-AP62+AT62+AX62</f>
        <v>1645.6820907499707</v>
      </c>
      <c r="BC62" s="20">
        <f t="shared" si="264"/>
        <v>10515.778664245881</v>
      </c>
      <c r="BD62" s="21">
        <f t="shared" ref="BD62" si="265">BB62-BC62</f>
        <v>-8870.09657349591</v>
      </c>
      <c r="BE62" s="22">
        <f>IFERROR(IF(BC62&lt;0,-(BB62-BC62)/BC62,(BB62-BC62)/BC62+1),"")</f>
        <v>0.15649645578271476</v>
      </c>
      <c r="BF62" s="23">
        <f t="shared" ref="BF62:BG62" si="266">IFERROR(BB62/H62,"")</f>
        <v>1.048135356203028E-2</v>
      </c>
      <c r="BG62" s="24">
        <f t="shared" si="266"/>
        <v>6.247614632051017E-2</v>
      </c>
      <c r="BH62" s="19"/>
      <c r="BI62" s="20"/>
      <c r="BJ62" s="21">
        <f t="shared" ref="BJ62" si="267">BH62-BI62</f>
        <v>0</v>
      </c>
      <c r="BK62" s="22">
        <v>0.64048541826204386</v>
      </c>
      <c r="BL62" s="19">
        <v>0</v>
      </c>
      <c r="BM62" s="20">
        <v>0</v>
      </c>
      <c r="BN62" s="21">
        <f t="shared" ref="BN62" si="268">BL62-BM62</f>
        <v>0</v>
      </c>
      <c r="BO62" s="22" t="str">
        <f>IFERROR(IF(BM62&lt;0,-(BL62-BM62)/BM62,(BL62-BM62)/BM62+1),"")</f>
        <v/>
      </c>
      <c r="BP62" s="19">
        <f t="shared" ref="BP62:BQ62" si="269">BB62-BH62+BL62</f>
        <v>1645.6820907499707</v>
      </c>
      <c r="BQ62" s="20">
        <f t="shared" si="269"/>
        <v>10515.778664245881</v>
      </c>
      <c r="BR62" s="21">
        <f t="shared" ref="BR62" si="270">BP62-BQ62</f>
        <v>-8870.09657349591</v>
      </c>
      <c r="BS62" s="22">
        <f>IFERROR(IF(BQ62&lt;0,-(BP62-BQ62)/BQ62,(BP62-BQ62)/BQ62+1),"")</f>
        <v>0.15649645578271476</v>
      </c>
      <c r="BT62" s="19">
        <f>BB62+AH62</f>
        <v>6125.2535207499714</v>
      </c>
      <c r="BU62" s="20">
        <f t="shared" ref="BU62" si="271">BC62+AI62</f>
        <v>13280.959763529961</v>
      </c>
      <c r="BV62" s="21">
        <f t="shared" ref="BV62" si="272">BT62-BU62</f>
        <v>-7155.7062427799901</v>
      </c>
      <c r="BW62" s="22">
        <f>IFERROR(IF(BU62&lt;0,-(BT62-BU62)/BU62,(BT62-BU62)/BU62+1),"")</f>
        <v>0.46120563798183911</v>
      </c>
      <c r="BX62" s="19">
        <f t="shared" ref="BX62:BY62" si="273">BT62+AL62</f>
        <v>6386.7150007499713</v>
      </c>
      <c r="BY62" s="20">
        <f t="shared" si="273"/>
        <v>14283.21057130774</v>
      </c>
      <c r="BZ62" s="21">
        <f t="shared" ref="BZ62" si="274">BX62-BY62</f>
        <v>-7896.4955705577686</v>
      </c>
      <c r="CA62" s="22">
        <f>IFERROR(IF(BY62&lt;0,-(BX62-BY62)/BY62,(BX62-BY62)/BY62+1),"")</f>
        <v>0.4471484172878939</v>
      </c>
    </row>
    <row r="63" spans="1:79" s="3" customFormat="1" ht="15" customHeight="1" x14ac:dyDescent="0.3">
      <c r="A63" s="124"/>
      <c r="B63" s="18" t="s">
        <v>31</v>
      </c>
      <c r="C63" s="18" t="s">
        <v>119</v>
      </c>
      <c r="D63" s="19"/>
      <c r="E63" s="20"/>
      <c r="F63" s="21"/>
      <c r="G63" s="22"/>
      <c r="H63" s="19"/>
      <c r="I63" s="20"/>
      <c r="J63" s="21"/>
      <c r="K63" s="22"/>
      <c r="L63" s="19"/>
      <c r="M63" s="20"/>
      <c r="N63" s="21"/>
      <c r="O63" s="22"/>
      <c r="P63" s="23"/>
      <c r="Q63" s="24"/>
      <c r="R63" s="19"/>
      <c r="S63" s="20"/>
      <c r="T63" s="21"/>
      <c r="U63" s="22"/>
      <c r="V63" s="19"/>
      <c r="W63" s="20"/>
      <c r="X63" s="21"/>
      <c r="Y63" s="22"/>
      <c r="Z63" s="19"/>
      <c r="AA63" s="20"/>
      <c r="AB63" s="21"/>
      <c r="AC63" s="22"/>
      <c r="AD63" s="19"/>
      <c r="AE63" s="20"/>
      <c r="AF63" s="21"/>
      <c r="AG63" s="22"/>
      <c r="AH63" s="19"/>
      <c r="AI63" s="20"/>
      <c r="AJ63" s="21"/>
      <c r="AK63" s="22"/>
      <c r="AL63" s="19"/>
      <c r="AM63" s="20"/>
      <c r="AN63" s="21"/>
      <c r="AO63" s="22"/>
      <c r="AP63" s="19"/>
      <c r="AQ63" s="20"/>
      <c r="AR63" s="21"/>
      <c r="AS63" s="22"/>
      <c r="AT63" s="19"/>
      <c r="AU63" s="20"/>
      <c r="AV63" s="21"/>
      <c r="AW63" s="22"/>
      <c r="AX63" s="19"/>
      <c r="AY63" s="20"/>
      <c r="AZ63" s="21"/>
      <c r="BA63" s="22"/>
      <c r="BB63" s="19"/>
      <c r="BC63" s="20"/>
      <c r="BD63" s="21"/>
      <c r="BE63" s="22"/>
      <c r="BF63" s="23"/>
      <c r="BG63" s="24"/>
      <c r="BH63" s="19"/>
      <c r="BI63" s="20"/>
      <c r="BJ63" s="21"/>
      <c r="BK63" s="22"/>
      <c r="BL63" s="19"/>
      <c r="BM63" s="20"/>
      <c r="BN63" s="21"/>
      <c r="BO63" s="22"/>
      <c r="BP63" s="19"/>
      <c r="BQ63" s="20"/>
      <c r="BR63" s="21"/>
      <c r="BS63" s="22"/>
      <c r="BT63" s="19"/>
      <c r="BU63" s="20"/>
      <c r="BV63" s="21"/>
      <c r="BW63" s="22"/>
      <c r="BX63" s="19"/>
      <c r="BY63" s="20"/>
      <c r="BZ63" s="21"/>
      <c r="CA63" s="22"/>
    </row>
    <row r="64" spans="1:79" s="3" customFormat="1" ht="15" customHeight="1" x14ac:dyDescent="0.3">
      <c r="A64" s="124"/>
      <c r="B64" s="18" t="s">
        <v>31</v>
      </c>
      <c r="C64" s="18" t="s">
        <v>121</v>
      </c>
      <c r="D64" s="19" t="e">
        <f>H64/$F$3</f>
        <v>#REF!</v>
      </c>
      <c r="E64" s="20" t="e">
        <f>I64/$F$3</f>
        <v>#REF!</v>
      </c>
      <c r="F64" s="21" t="e">
        <f t="shared" ref="F64:F65" si="275">D64-E64</f>
        <v>#REF!</v>
      </c>
      <c r="G64" s="22" t="str">
        <f t="shared" ref="G64:G65" si="276">IFERROR(IF(E64&lt;0,-(D64-E64)/E64,(D64-E64)/E64+1),"")</f>
        <v/>
      </c>
      <c r="H64" s="19">
        <f>'[106]PL Actual Vs Budget'!$D$16/1000</f>
        <v>69357.66531937501</v>
      </c>
      <c r="I64" s="20">
        <f>'[106]PL Actual Vs Budget'!$E$16/1000</f>
        <v>82668.021758798408</v>
      </c>
      <c r="J64" s="21">
        <f t="shared" ref="J64:J65" si="277">H64-I64</f>
        <v>-13310.356439423398</v>
      </c>
      <c r="K64" s="22">
        <f t="shared" ref="K64:K65" si="278">IFERROR(IF(I64&lt;0,-(H64-I64)/I64,(H64-I64)/I64+1),"")</f>
        <v>0.83899026302747148</v>
      </c>
      <c r="L64" s="19">
        <f>'[106]PL Actual Vs Budget'!$D$21/1000</f>
        <v>9787.5611193750119</v>
      </c>
      <c r="M64" s="20">
        <f>'[106]PL Actual Vs Budget'!$E$21/1000</f>
        <v>13258.603331533775</v>
      </c>
      <c r="N64" s="21">
        <f t="shared" ref="N64:N65" si="279">L64-M64</f>
        <v>-3471.0422121587635</v>
      </c>
      <c r="O64" s="22">
        <f t="shared" ref="O64:O65" si="280">IFERROR(IF(M64&lt;0,-(L64-M64)/M64,(L64-M64)/M64+1),"")</f>
        <v>0.7382045359254874</v>
      </c>
      <c r="P64" s="23">
        <f t="shared" ref="P64:Q65" si="281">IFERROR(L64/H64,"")</f>
        <v>0.14111722293859946</v>
      </c>
      <c r="Q64" s="24">
        <f t="shared" si="281"/>
        <v>0.16038370157469814</v>
      </c>
      <c r="R64" s="19">
        <f>('[106]PL Actual Vs Budget'!$D$19+'[106]PL Actual Vs Budget'!$D$25)/1000</f>
        <v>2140.9421438801619</v>
      </c>
      <c r="S64" s="20">
        <f>'[106]PL Actual Vs Budget'!$E$19/1000</f>
        <v>2409.1877903923109</v>
      </c>
      <c r="T64" s="21">
        <f t="shared" ref="T64:T65" si="282">R64-S64</f>
        <v>-268.24564651214905</v>
      </c>
      <c r="U64" s="22">
        <f t="shared" ref="U64:U65" si="283">IFERROR(IF(S64&lt;0,-(R64-S64)/S64,(R64-S64)/S64+1),"")</f>
        <v>0.8886572281405809</v>
      </c>
      <c r="V64" s="19">
        <f>'[106]PL Actual Vs Budget'!$D$27/1000</f>
        <v>5119.1615400000001</v>
      </c>
      <c r="W64" s="20">
        <f>'[106]PL Actual Vs Budget'!$E$27/1000</f>
        <v>8489.6314761193462</v>
      </c>
      <c r="X64" s="21">
        <f t="shared" ref="X64:X65" si="284">V64-W64</f>
        <v>-3370.4699361193461</v>
      </c>
      <c r="Y64" s="22">
        <f t="shared" ref="Y64:Y65" si="285">IFERROR(IF(W64&lt;0,-(V64-W64)/W64,(V64-W64)/W64+1),"")</f>
        <v>0.60298984171454229</v>
      </c>
      <c r="Z64" s="19">
        <f>('[106]PL Actual Vs Budget'!$D$28+'[106]PL Actual Vs Budget'!$D$29)/1000-SUM('[106]OH Variances'!$C$36:$C$40)/1000</f>
        <v>1697.75236</v>
      </c>
      <c r="AA64" s="20">
        <f>('[106]PL Actual Vs Budget'!$E$28+'[106]PL Actual Vs Budget'!$E$29)/1000-SUM('[106]OH Variances'!$D$36:$D$40)/1000</f>
        <v>1959.8707440465014</v>
      </c>
      <c r="AB64" s="21">
        <f t="shared" ref="AB64:AB65" si="286">Z64-AA64</f>
        <v>-262.11838404650143</v>
      </c>
      <c r="AC64" s="22">
        <f t="shared" ref="AC64:AC65" si="287">IFERROR(IF(AA64&lt;0,-(Z64-AA64)/AA64,(Z64-AA64)/AA64+1),"")</f>
        <v>0.86625731067074785</v>
      </c>
      <c r="AD64" s="19">
        <f>('[106]PL Actual Vs Budget'!$D$30+'[106]PL Actual Vs Budget'!$D$31)/1000</f>
        <v>1583.5914700000001</v>
      </c>
      <c r="AE64" s="20">
        <f>('[106]PL Actual Vs Budget'!$E$30+'[106]PL Actual Vs Budget'!$E$31)/1000</f>
        <v>1702.5600749999999</v>
      </c>
      <c r="AF64" s="21">
        <f t="shared" ref="AF64:AF65" si="288">AD64-AE64</f>
        <v>-118.9686049999998</v>
      </c>
      <c r="AG64" s="22">
        <f t="shared" ref="AG64:AG65" si="289">IFERROR(IF(AE64&lt;0,-(AD64-AE64)/AE64,(AD64-AE64)/AE64+1),"")</f>
        <v>0.93012369622258417</v>
      </c>
      <c r="AH64" s="19">
        <f>'[106]PL Actual Vs Budget'!$D$32/1000</f>
        <v>2988.0154600000001</v>
      </c>
      <c r="AI64" s="20">
        <f>'[106]PL Actual Vs Budget'!$E$32/1000</f>
        <v>2035.3870833333335</v>
      </c>
      <c r="AJ64" s="21">
        <f t="shared" ref="AJ64:AJ65" si="290">AH64-AI64</f>
        <v>952.62837666666655</v>
      </c>
      <c r="AK64" s="22">
        <f t="shared" ref="AK64:AK65" si="291">IFERROR(IF(AI64&lt;0,-(AH64-AI64)/AI64,(AH64-AI64)/AI64+1),"")</f>
        <v>1.4680330264779693</v>
      </c>
      <c r="AL64" s="19">
        <f>SUM('[106]OH Variances'!$C$36:$C$40)/1000</f>
        <v>106.13200000000001</v>
      </c>
      <c r="AM64" s="20">
        <f>SUM('[106]OH Variances'!$D$36:$D$40)/1000</f>
        <v>148.71277777777777</v>
      </c>
      <c r="AN64" s="21">
        <f t="shared" ref="AN64:AN65" si="292">AL64-AM64</f>
        <v>-42.580777777777769</v>
      </c>
      <c r="AO64" s="22">
        <f t="shared" ref="AO64:AO65" si="293">IFERROR(IF(AM64&lt;0,-(AL64-AM64)/AM64,(AL64-AM64)/AM64+1),"")</f>
        <v>0.71367102131999416</v>
      </c>
      <c r="AP64" s="19">
        <f t="shared" ref="AP64:AQ65" si="294">V64+Z64+AD64+AH64+AL64</f>
        <v>11494.652829999999</v>
      </c>
      <c r="AQ64" s="20">
        <f t="shared" si="294"/>
        <v>14336.162156276958</v>
      </c>
      <c r="AR64" s="21">
        <f t="shared" ref="AR64:AR65" si="295">AP64-AQ64</f>
        <v>-2841.5093262769587</v>
      </c>
      <c r="AS64" s="22">
        <f t="shared" ref="AS64:AS65" si="296">IFERROR(IF(AQ64&lt;0,-(AP64-AQ64)/AQ64,(AP64-AQ64)/AQ64+1),"")</f>
        <v>0.80179428111219919</v>
      </c>
      <c r="AT64" s="19">
        <f>-'[106]PL Actual Vs Budget'!$D$38/1000</f>
        <v>-65.720380000000006</v>
      </c>
      <c r="AU64" s="20">
        <v>0</v>
      </c>
      <c r="AV64" s="21">
        <f t="shared" ref="AV64:AV65" si="297">AT64-AU64</f>
        <v>-65.720380000000006</v>
      </c>
      <c r="AW64" s="22" t="str">
        <f t="shared" ref="AW64:AW65" si="298">IFERROR(IF(AU64&lt;0,-(AT64-AU64)/AU64,(AT64-AU64)/AU64+1),"")</f>
        <v/>
      </c>
      <c r="AX64" s="19"/>
      <c r="AY64" s="20"/>
      <c r="AZ64" s="21">
        <f t="shared" ref="AZ64:AZ65" si="299">AX64-AY64</f>
        <v>0</v>
      </c>
      <c r="BA64" s="22" t="str">
        <f t="shared" ref="BA64:BA65" si="300">IFERROR(IF(AY64&lt;0,-(AX64-AY64)/AY64,(AX64-AY64)/AY64+1),"")</f>
        <v/>
      </c>
      <c r="BB64" s="19">
        <f>L64+R64-AP64+AT64+AX64</f>
        <v>368.13005325517474</v>
      </c>
      <c r="BC64" s="20">
        <f>M64+S64-AQ64+AU64+AY64</f>
        <v>1331.6289656491281</v>
      </c>
      <c r="BD64" s="21">
        <f t="shared" ref="BD64:BD65" si="301">BB64-BC64</f>
        <v>-963.49891239395333</v>
      </c>
      <c r="BE64" s="22">
        <f t="shared" ref="BE64:BE65" si="302">IFERROR(IF(BC64&lt;0,-(BB64-BC64)/BC64,(BB64-BC64)/BC64+1),"")</f>
        <v>0.27645092045269737</v>
      </c>
      <c r="BF64" s="23">
        <f t="shared" ref="BF64:BG64" si="303">IFERROR(BB64/H64,"")</f>
        <v>5.3077053784902689E-3</v>
      </c>
      <c r="BG64" s="24">
        <f t="shared" si="303"/>
        <v>1.610815085831423E-2</v>
      </c>
      <c r="BH64" s="19"/>
      <c r="BI64" s="20"/>
      <c r="BJ64" s="21">
        <f t="shared" ref="BJ64" si="304">BH64-BI64</f>
        <v>0</v>
      </c>
      <c r="BK64" s="22">
        <v>0.39068764656559074</v>
      </c>
      <c r="BL64" s="19">
        <v>0</v>
      </c>
      <c r="BM64" s="20">
        <v>0</v>
      </c>
      <c r="BN64" s="21">
        <f t="shared" ref="BN64" si="305">BL64-BM64</f>
        <v>0</v>
      </c>
      <c r="BO64" s="22" t="str">
        <f t="shared" ref="BO64:BO65" si="306">IFERROR(IF(BM64&lt;0,-(BL64-BM64)/BM64,(BL64-BM64)/BM64+1),"")</f>
        <v/>
      </c>
      <c r="BP64" s="19">
        <f t="shared" ref="BP64:BQ64" si="307">BB64-BH64+BL64</f>
        <v>368.13005325517474</v>
      </c>
      <c r="BQ64" s="20">
        <f t="shared" si="307"/>
        <v>1331.6289656491281</v>
      </c>
      <c r="BR64" s="21">
        <f t="shared" ref="BR64:BR65" si="308">BP64-BQ64</f>
        <v>-963.49891239395333</v>
      </c>
      <c r="BS64" s="22">
        <f t="shared" ref="BS64:BS65" si="309">IFERROR(IF(BQ64&lt;0,-(BP64-BQ64)/BQ64,(BP64-BQ64)/BQ64+1),"")</f>
        <v>0.27645092045269737</v>
      </c>
      <c r="BT64" s="19">
        <f t="shared" ref="BT64:BU64" si="310">BB64+AH64</f>
        <v>3356.1455132551746</v>
      </c>
      <c r="BU64" s="20">
        <f t="shared" si="310"/>
        <v>3367.0160489824616</v>
      </c>
      <c r="BV64" s="21">
        <f t="shared" ref="BV64:BV65" si="311">BT64-BU64</f>
        <v>-10.870535727287006</v>
      </c>
      <c r="BW64" s="22">
        <f t="shared" ref="BW64:BW65" si="312">IFERROR(IF(BU64&lt;0,-(BT64-BU64)/BU64,(BT64-BU64)/BU64+1),"")</f>
        <v>0.99677146304943443</v>
      </c>
      <c r="BX64" s="19">
        <f t="shared" ref="BX64:BY64" si="313">BT64+AL64</f>
        <v>3462.2775132551747</v>
      </c>
      <c r="BY64" s="20">
        <f t="shared" si="313"/>
        <v>3515.7288267602394</v>
      </c>
      <c r="BZ64" s="21">
        <f t="shared" ref="BZ64:BZ65" si="314">BX64-BY64</f>
        <v>-53.451313505064718</v>
      </c>
      <c r="CA64" s="22">
        <f t="shared" ref="CA64:CA65" si="315">IFERROR(IF(BY64&lt;0,-(BX64-BY64)/BY64,(BX64-BY64)/BY64+1),"")</f>
        <v>0.98479651982877181</v>
      </c>
    </row>
    <row r="65" spans="1:79" s="2" customFormat="1" ht="15" customHeight="1" x14ac:dyDescent="0.3">
      <c r="A65" s="124"/>
      <c r="B65" s="18" t="s">
        <v>31</v>
      </c>
      <c r="C65" s="18" t="s">
        <v>123</v>
      </c>
      <c r="D65" s="19" t="e">
        <f>H65/$F$3</f>
        <v>#REF!</v>
      </c>
      <c r="E65" s="20" t="e">
        <f>I65/$F$3</f>
        <v>#REF!</v>
      </c>
      <c r="F65" s="21" t="e">
        <f t="shared" si="275"/>
        <v>#REF!</v>
      </c>
      <c r="G65" s="22" t="str">
        <f t="shared" si="276"/>
        <v/>
      </c>
      <c r="H65" s="19">
        <f>'[107]1'!$C$16/1000</f>
        <v>7797.5027800000007</v>
      </c>
      <c r="I65" s="20">
        <f>'[107]1'!$D$18/1000</f>
        <v>16931.551994215766</v>
      </c>
      <c r="J65" s="21">
        <f t="shared" si="277"/>
        <v>-9134.0492142157655</v>
      </c>
      <c r="K65" s="22">
        <f t="shared" si="278"/>
        <v>0.46053089419468574</v>
      </c>
      <c r="L65" s="19">
        <f>'[107]1'!$C$23/1000</f>
        <v>1349.6798100000005</v>
      </c>
      <c r="M65" s="20">
        <f>'[107]1'!$D$23/1000</f>
        <v>3565.8478074731324</v>
      </c>
      <c r="N65" s="21">
        <f t="shared" si="279"/>
        <v>-2216.1679974731319</v>
      </c>
      <c r="O65" s="22">
        <f t="shared" si="280"/>
        <v>0.37850179897510106</v>
      </c>
      <c r="P65" s="23">
        <f t="shared" si="281"/>
        <v>0.17309128936277218</v>
      </c>
      <c r="Q65" s="24">
        <f t="shared" si="281"/>
        <v>0.21060371835324448</v>
      </c>
      <c r="R65" s="19">
        <f>'[107]1'!$C$31/1000</f>
        <v>11.78626</v>
      </c>
      <c r="S65" s="20">
        <f>'[107]1'!$D$31/1000</f>
        <v>0</v>
      </c>
      <c r="T65" s="21">
        <f t="shared" si="282"/>
        <v>11.78626</v>
      </c>
      <c r="U65" s="22" t="str">
        <f t="shared" si="283"/>
        <v/>
      </c>
      <c r="V65" s="19">
        <f>'[107]1'!$C$35/1000</f>
        <v>2165.1858299999999</v>
      </c>
      <c r="W65" s="20">
        <f>'[107]1'!$D$35/1000</f>
        <v>2417.2137983824114</v>
      </c>
      <c r="X65" s="21">
        <f t="shared" si="284"/>
        <v>-252.02796838241147</v>
      </c>
      <c r="Y65" s="22">
        <f t="shared" si="285"/>
        <v>0.89573617006858575</v>
      </c>
      <c r="Z65" s="19">
        <f>('[107]1'!$C$36+'[107]1'!$C$37)/1000-SUM('[107]2'!$C$67:$C$70)/1000</f>
        <v>574.87563</v>
      </c>
      <c r="AA65" s="20">
        <f>('[107]1'!$D$36+'[107]1'!$D$37)/1000-SUM('[107]2'!$D$67:$D$70)/1000</f>
        <v>754.05241674810009</v>
      </c>
      <c r="AB65" s="21">
        <f t="shared" si="286"/>
        <v>-179.17678674810008</v>
      </c>
      <c r="AC65" s="22">
        <f t="shared" si="287"/>
        <v>0.76238152312963658</v>
      </c>
      <c r="AD65" s="19">
        <f>('[107]1'!$C$38+'[107]1'!$C$39)/1000</f>
        <v>689.21001000000001</v>
      </c>
      <c r="AE65" s="20">
        <f>('[107]1'!$D$38+'[107]1'!$D$39)/1000</f>
        <v>960.23537047342165</v>
      </c>
      <c r="AF65" s="21">
        <f t="shared" si="288"/>
        <v>-271.02536047342164</v>
      </c>
      <c r="AG65" s="22">
        <f t="shared" si="289"/>
        <v>0.71775111727055119</v>
      </c>
      <c r="AH65" s="19">
        <f>'[107]1'!$C$40/1000</f>
        <v>312.68218999999999</v>
      </c>
      <c r="AI65" s="20">
        <f>'[107]1'!$D$40/1000</f>
        <v>489.55762147833599</v>
      </c>
      <c r="AJ65" s="21">
        <f t="shared" si="290"/>
        <v>-176.875431478336</v>
      </c>
      <c r="AK65" s="22">
        <f t="shared" si="291"/>
        <v>0.63870354843170762</v>
      </c>
      <c r="AL65" s="19">
        <f>SUM('[107]2'!$C$67:$C$70)/1000</f>
        <v>19.53867</v>
      </c>
      <c r="AM65" s="20">
        <f>SUM('[107]2'!$D$67:$D$70)/1000</f>
        <v>69.201917847222205</v>
      </c>
      <c r="AN65" s="21">
        <f t="shared" si="292"/>
        <v>-49.663247847222209</v>
      </c>
      <c r="AO65" s="22">
        <f t="shared" si="293"/>
        <v>0.28234289753552377</v>
      </c>
      <c r="AP65" s="19">
        <f>V65+Z65+AD65+AH65+AL65</f>
        <v>3761.4923299999996</v>
      </c>
      <c r="AQ65" s="20">
        <f t="shared" si="294"/>
        <v>4690.2611249294905</v>
      </c>
      <c r="AR65" s="21">
        <f t="shared" si="295"/>
        <v>-928.76879492949092</v>
      </c>
      <c r="AS65" s="22">
        <f t="shared" si="296"/>
        <v>0.80197929919233368</v>
      </c>
      <c r="AT65" s="19">
        <f>0</f>
        <v>0</v>
      </c>
      <c r="AU65" s="20">
        <v>0</v>
      </c>
      <c r="AV65" s="21">
        <f t="shared" si="297"/>
        <v>0</v>
      </c>
      <c r="AW65" s="22" t="str">
        <f t="shared" si="298"/>
        <v/>
      </c>
      <c r="AX65" s="19">
        <f>'[107]1'!$C$50/1000</f>
        <v>-54.454650000000001</v>
      </c>
      <c r="AY65" s="20">
        <f>0</f>
        <v>0</v>
      </c>
      <c r="AZ65" s="21">
        <f t="shared" si="299"/>
        <v>-54.454650000000001</v>
      </c>
      <c r="BA65" s="22" t="str">
        <f t="shared" si="300"/>
        <v/>
      </c>
      <c r="BB65" s="19">
        <f>L65+R65-AP65+AT65+AX65</f>
        <v>-2454.4809099999989</v>
      </c>
      <c r="BC65" s="20">
        <f>M65+S65-AQ65+AU65+AY65</f>
        <v>-1124.4133174563581</v>
      </c>
      <c r="BD65" s="21">
        <f t="shared" si="301"/>
        <v>-1330.0675925436408</v>
      </c>
      <c r="BE65" s="22">
        <f t="shared" si="302"/>
        <v>-1.1828991811947875</v>
      </c>
      <c r="BF65" s="23">
        <f>IFERROR(BB65/H65,"")</f>
        <v>-0.31477781787979031</v>
      </c>
      <c r="BG65" s="24">
        <f>IFERROR(BC65/I65,"")</f>
        <v>-6.6409347343969721E-2</v>
      </c>
      <c r="BH65" s="19"/>
      <c r="BI65" s="20"/>
      <c r="BJ65" s="21">
        <f>BH65-BI65</f>
        <v>0</v>
      </c>
      <c r="BK65" s="22">
        <v>0.5721626576542781</v>
      </c>
      <c r="BL65" s="19">
        <v>0</v>
      </c>
      <c r="BM65" s="20">
        <v>0</v>
      </c>
      <c r="BN65" s="21">
        <f>BL65-BM65</f>
        <v>0</v>
      </c>
      <c r="BO65" s="22" t="str">
        <f t="shared" si="306"/>
        <v/>
      </c>
      <c r="BP65" s="19">
        <f>BB65-BH65+BL65</f>
        <v>-2454.4809099999989</v>
      </c>
      <c r="BQ65" s="20">
        <f>BC65-BI65+BM65</f>
        <v>-1124.4133174563581</v>
      </c>
      <c r="BR65" s="21">
        <f t="shared" si="308"/>
        <v>-1330.0675925436408</v>
      </c>
      <c r="BS65" s="22">
        <f t="shared" si="309"/>
        <v>-1.1828991811947875</v>
      </c>
      <c r="BT65" s="19">
        <f>BB65+AH65</f>
        <v>-2141.7987199999989</v>
      </c>
      <c r="BU65" s="20">
        <f>BC65+AI65</f>
        <v>-634.85569597802214</v>
      </c>
      <c r="BV65" s="21">
        <f t="shared" si="311"/>
        <v>-1506.9430240219767</v>
      </c>
      <c r="BW65" s="22">
        <f t="shared" si="312"/>
        <v>-2.3736780398582815</v>
      </c>
      <c r="BX65" s="19">
        <f>BT65+AL65</f>
        <v>-2122.260049999999</v>
      </c>
      <c r="BY65" s="20">
        <f>BU65+AM65</f>
        <v>-565.65377813079999</v>
      </c>
      <c r="BZ65" s="21">
        <f t="shared" si="314"/>
        <v>-1556.606271869199</v>
      </c>
      <c r="CA65" s="22">
        <f t="shared" si="315"/>
        <v>-2.7518710774159354</v>
      </c>
    </row>
    <row r="66" spans="1:79" s="2" customFormat="1" ht="15" hidden="1" customHeight="1" x14ac:dyDescent="0.3">
      <c r="A66" s="124"/>
      <c r="B66" s="18" t="s">
        <v>31</v>
      </c>
      <c r="C66" s="18" t="s">
        <v>124</v>
      </c>
      <c r="D66" s="19" t="e">
        <f t="shared" ref="D66:E68" si="316">H66/$F$3</f>
        <v>#REF!</v>
      </c>
      <c r="E66" s="20" t="e">
        <f t="shared" si="316"/>
        <v>#REF!</v>
      </c>
      <c r="F66" s="26" t="e">
        <f t="shared" ref="F66:F68" si="317">D66-E66</f>
        <v>#REF!</v>
      </c>
      <c r="G66" s="22" t="str">
        <f t="shared" ref="G66:G68" si="318">IFERROR(IF(E66&lt;0,-(D66-E66)/E66,(D66-E66)/E66+1),"")</f>
        <v/>
      </c>
      <c r="H66" s="19"/>
      <c r="I66" s="20"/>
      <c r="J66" s="26">
        <f t="shared" ref="J66:J68" si="319">H66-I66</f>
        <v>0</v>
      </c>
      <c r="K66" s="22" t="str">
        <f t="shared" ref="K66:K68" si="320">IFERROR(IF(I66&lt;0,-(H66-I66)/I66,(H66-I66)/I66+1),"")</f>
        <v/>
      </c>
      <c r="L66" s="19"/>
      <c r="M66" s="20"/>
      <c r="N66" s="26">
        <f t="shared" ref="N66:N68" si="321">L66-M66</f>
        <v>0</v>
      </c>
      <c r="O66" s="22" t="str">
        <f t="shared" ref="O66:O68" si="322">IFERROR(IF(M66&lt;0,-(L66-M66)/M66,(L66-M66)/M66+1),"")</f>
        <v/>
      </c>
      <c r="P66" s="23" t="str">
        <f t="shared" ref="P66:Q68" si="323">IFERROR(L66/H66,"")</f>
        <v/>
      </c>
      <c r="Q66" s="24" t="str">
        <f>IFERROR(M66/I66,"")</f>
        <v/>
      </c>
      <c r="R66" s="19"/>
      <c r="S66" s="20"/>
      <c r="T66" s="26">
        <f>R66-S66</f>
        <v>0</v>
      </c>
      <c r="U66" s="22" t="str">
        <f t="shared" ref="U66:U68" si="324">IFERROR(IF(S66&lt;0,-(R66-S66)/S66,(R66-S66)/S66+1),"")</f>
        <v/>
      </c>
      <c r="V66" s="19"/>
      <c r="W66" s="20"/>
      <c r="X66" s="26">
        <f t="shared" ref="X66:X68" si="325">V66-W66</f>
        <v>0</v>
      </c>
      <c r="Y66" s="22" t="str">
        <f t="shared" ref="Y66:Y68" si="326">IFERROR(IF(W66&lt;0,-(V66-W66)/W66,(V66-W66)/W66+1),"")</f>
        <v/>
      </c>
      <c r="Z66" s="19"/>
      <c r="AA66" s="20"/>
      <c r="AB66" s="26">
        <f t="shared" ref="AB66:AB68" si="327">Z66-AA66</f>
        <v>0</v>
      </c>
      <c r="AC66" s="22" t="str">
        <f t="shared" ref="AC66:AC68" si="328">IFERROR(IF(AA66&lt;0,-(Z66-AA66)/AA66,(Z66-AA66)/AA66+1),"")</f>
        <v/>
      </c>
      <c r="AD66" s="19"/>
      <c r="AE66" s="20"/>
      <c r="AF66" s="26">
        <f t="shared" ref="AF66:AF68" si="329">AD66-AE66</f>
        <v>0</v>
      </c>
      <c r="AG66" s="22" t="str">
        <f t="shared" ref="AG66:AG68" si="330">IFERROR(IF(AE66&lt;0,-(AD66-AE66)/AE66,(AD66-AE66)/AE66+1),"")</f>
        <v/>
      </c>
      <c r="AH66" s="19"/>
      <c r="AI66" s="20"/>
      <c r="AJ66" s="26">
        <f t="shared" ref="AJ66:AJ68" si="331">AH66-AI66</f>
        <v>0</v>
      </c>
      <c r="AK66" s="22" t="str">
        <f t="shared" ref="AK66:AK68" si="332">IFERROR(IF(AI66&lt;0,-(AH66-AI66)/AI66,(AH66-AI66)/AI66+1),"")</f>
        <v/>
      </c>
      <c r="AL66" s="19"/>
      <c r="AM66" s="20"/>
      <c r="AN66" s="26">
        <f t="shared" ref="AN66:AN68" si="333">AL66-AM66</f>
        <v>0</v>
      </c>
      <c r="AO66" s="22" t="str">
        <f t="shared" ref="AO66:AO68" si="334">IFERROR(IF(AM66&lt;0,-(AL66-AM66)/AM66,(AL66-AM66)/AM66+1),"")</f>
        <v/>
      </c>
      <c r="AP66" s="19">
        <f t="shared" ref="AP66:AQ68" si="335">V66+Z66+AD66+AH66+AL66</f>
        <v>0</v>
      </c>
      <c r="AQ66" s="20">
        <f t="shared" si="335"/>
        <v>0</v>
      </c>
      <c r="AR66" s="26">
        <f t="shared" ref="AR66:AR68" si="336">AP66-AQ66</f>
        <v>0</v>
      </c>
      <c r="AS66" s="22" t="str">
        <f t="shared" ref="AS66:AS68" si="337">IFERROR(IF(AQ66&lt;0,-(AP66-AQ66)/AQ66,(AP66-AQ66)/AQ66+1),"")</f>
        <v/>
      </c>
      <c r="AT66" s="19">
        <v>0</v>
      </c>
      <c r="AU66" s="20">
        <v>0</v>
      </c>
      <c r="AV66" s="26">
        <f t="shared" ref="AV66:AV68" si="338">AT66-AU66</f>
        <v>0</v>
      </c>
      <c r="AW66" s="22" t="str">
        <f t="shared" ref="AW66:AW68" si="339">IFERROR(IF(AU66&lt;0,-(AT66-AU66)/AU66,(AT66-AU66)/AU66+1),"")</f>
        <v/>
      </c>
      <c r="AX66" s="19">
        <v>0</v>
      </c>
      <c r="AY66" s="20">
        <v>0</v>
      </c>
      <c r="AZ66" s="26">
        <f t="shared" ref="AZ66:AZ68" si="340">AX66-AY66</f>
        <v>0</v>
      </c>
      <c r="BA66" s="22" t="str">
        <f t="shared" ref="BA66:BA68" si="341">IFERROR(IF(AY66&lt;0,-(AX66-AY66)/AY66,(AX66-AY66)/AY66+1),"")</f>
        <v/>
      </c>
      <c r="BB66" s="19">
        <f>L66+R66-AP66+AT66+AX66</f>
        <v>0</v>
      </c>
      <c r="BC66" s="20">
        <f t="shared" ref="BB66:BC68" si="342">M66+S66-AQ66+AU66+AY66</f>
        <v>0</v>
      </c>
      <c r="BD66" s="26">
        <f t="shared" ref="BD66:BD68" si="343">BB66-BC66</f>
        <v>0</v>
      </c>
      <c r="BE66" s="22" t="str">
        <f t="shared" ref="BE66:BE68" si="344">IFERROR(IF(BC66&lt;0,-(BB66-BC66)/BC66,(BB66-BC66)/BC66+1),"")</f>
        <v/>
      </c>
      <c r="BF66" s="23" t="str">
        <f t="shared" ref="BF66:BG68" si="345">IFERROR(BB66/H66,"")</f>
        <v/>
      </c>
      <c r="BG66" s="24" t="str">
        <f t="shared" si="345"/>
        <v/>
      </c>
      <c r="BH66" s="19"/>
      <c r="BI66" s="20"/>
      <c r="BJ66" s="26">
        <f t="shared" ref="BJ66:BJ70" si="346">BH66-BI66</f>
        <v>0</v>
      </c>
      <c r="BK66" s="22" t="s">
        <v>99</v>
      </c>
      <c r="BL66" s="19">
        <v>0</v>
      </c>
      <c r="BM66" s="20">
        <v>0</v>
      </c>
      <c r="BN66" s="26">
        <f t="shared" ref="BN66:BN70" si="347">BL66-BM66</f>
        <v>0</v>
      </c>
      <c r="BO66" s="22" t="str">
        <f t="shared" ref="BO66:BO68" si="348">IFERROR(IF(BM66&lt;0,-(BL66-BM66)/BM66,(BL66-BM66)/BM66+1),"")</f>
        <v/>
      </c>
      <c r="BP66" s="19">
        <f t="shared" ref="BP66:BQ68" si="349">BB66-BH66+BL66</f>
        <v>0</v>
      </c>
      <c r="BQ66" s="20">
        <f t="shared" si="349"/>
        <v>0</v>
      </c>
      <c r="BR66" s="26">
        <f t="shared" ref="BR66:BR68" si="350">BP66-BQ66</f>
        <v>0</v>
      </c>
      <c r="BS66" s="22" t="str">
        <f t="shared" ref="BS66:BS68" si="351">IFERROR(IF(BQ66&lt;0,-(BP66-BQ66)/BQ66,(BP66-BQ66)/BQ66+1),"")</f>
        <v/>
      </c>
      <c r="BT66" s="19">
        <f t="shared" ref="BT66:BU68" si="352">BB66+AH66</f>
        <v>0</v>
      </c>
      <c r="BU66" s="20">
        <f t="shared" si="352"/>
        <v>0</v>
      </c>
      <c r="BV66" s="26">
        <f>BT66-BU66</f>
        <v>0</v>
      </c>
      <c r="BW66" s="22" t="str">
        <f t="shared" ref="BW66:BW68" si="353">IFERROR(IF(BU66&lt;0,-(BT66-BU66)/BU66,(BT66-BU66)/BU66+1),"")</f>
        <v/>
      </c>
      <c r="BX66" s="19">
        <f t="shared" ref="BX66:BY68" si="354">BT66+AL66</f>
        <v>0</v>
      </c>
      <c r="BY66" s="20">
        <f t="shared" si="354"/>
        <v>0</v>
      </c>
      <c r="BZ66" s="26">
        <f t="shared" ref="BZ66:BZ68" si="355">BX66-BY66</f>
        <v>0</v>
      </c>
      <c r="CA66" s="22" t="str">
        <f t="shared" ref="CA66:CA68" si="356">IFERROR(IF(BY66&lt;0,-(BX66-BY66)/BY66,(BX66-BY66)/BY66+1),"")</f>
        <v/>
      </c>
    </row>
    <row r="67" spans="1:79" s="2" customFormat="1" ht="15" hidden="1" customHeight="1" x14ac:dyDescent="0.3">
      <c r="A67" s="124"/>
      <c r="B67" s="18" t="s">
        <v>31</v>
      </c>
      <c r="C67" s="18" t="s">
        <v>125</v>
      </c>
      <c r="D67" s="19"/>
      <c r="E67" s="20"/>
      <c r="F67" s="26">
        <f t="shared" si="317"/>
        <v>0</v>
      </c>
      <c r="G67" s="22" t="str">
        <f t="shared" si="318"/>
        <v/>
      </c>
      <c r="H67" s="19"/>
      <c r="I67" s="20"/>
      <c r="J67" s="26">
        <f t="shared" si="319"/>
        <v>0</v>
      </c>
      <c r="K67" s="22" t="str">
        <f t="shared" si="320"/>
        <v/>
      </c>
      <c r="L67" s="19"/>
      <c r="M67" s="20"/>
      <c r="N67" s="26">
        <f t="shared" si="321"/>
        <v>0</v>
      </c>
      <c r="O67" s="22" t="str">
        <f t="shared" si="322"/>
        <v/>
      </c>
      <c r="P67" s="23" t="str">
        <f t="shared" si="323"/>
        <v/>
      </c>
      <c r="Q67" s="24"/>
      <c r="R67" s="19"/>
      <c r="S67" s="20"/>
      <c r="T67" s="26">
        <f>R67-S67</f>
        <v>0</v>
      </c>
      <c r="U67" s="22" t="str">
        <f t="shared" si="324"/>
        <v/>
      </c>
      <c r="V67" s="19"/>
      <c r="W67" s="20"/>
      <c r="X67" s="26">
        <f t="shared" si="325"/>
        <v>0</v>
      </c>
      <c r="Y67" s="22" t="str">
        <f t="shared" si="326"/>
        <v/>
      </c>
      <c r="Z67" s="19"/>
      <c r="AA67" s="20"/>
      <c r="AB67" s="26">
        <f t="shared" si="327"/>
        <v>0</v>
      </c>
      <c r="AC67" s="22" t="str">
        <f t="shared" si="328"/>
        <v/>
      </c>
      <c r="AD67" s="19"/>
      <c r="AE67" s="20"/>
      <c r="AF67" s="26">
        <f t="shared" si="329"/>
        <v>0</v>
      </c>
      <c r="AG67" s="22" t="str">
        <f t="shared" si="330"/>
        <v/>
      </c>
      <c r="AH67" s="19"/>
      <c r="AI67" s="20"/>
      <c r="AJ67" s="26">
        <f t="shared" si="331"/>
        <v>0</v>
      </c>
      <c r="AK67" s="22" t="str">
        <f t="shared" si="332"/>
        <v/>
      </c>
      <c r="AL67" s="19"/>
      <c r="AM67" s="20"/>
      <c r="AN67" s="26">
        <f t="shared" si="333"/>
        <v>0</v>
      </c>
      <c r="AO67" s="22" t="str">
        <f t="shared" si="334"/>
        <v/>
      </c>
      <c r="AP67" s="19">
        <f t="shared" si="335"/>
        <v>0</v>
      </c>
      <c r="AQ67" s="20">
        <f t="shared" si="335"/>
        <v>0</v>
      </c>
      <c r="AR67" s="26">
        <f t="shared" si="336"/>
        <v>0</v>
      </c>
      <c r="AS67" s="22" t="str">
        <f t="shared" si="337"/>
        <v/>
      </c>
      <c r="AT67" s="19">
        <v>0</v>
      </c>
      <c r="AU67" s="20">
        <v>0</v>
      </c>
      <c r="AV67" s="26">
        <f t="shared" si="338"/>
        <v>0</v>
      </c>
      <c r="AW67" s="22" t="str">
        <f t="shared" si="339"/>
        <v/>
      </c>
      <c r="AX67" s="19">
        <v>0</v>
      </c>
      <c r="AY67" s="20">
        <v>0</v>
      </c>
      <c r="AZ67" s="26">
        <f t="shared" si="340"/>
        <v>0</v>
      </c>
      <c r="BA67" s="22" t="str">
        <f t="shared" si="341"/>
        <v/>
      </c>
      <c r="BB67" s="19">
        <f>L67+R67-AP67+AT67+AX67</f>
        <v>0</v>
      </c>
      <c r="BC67" s="20">
        <f t="shared" si="342"/>
        <v>0</v>
      </c>
      <c r="BD67" s="26">
        <f t="shared" si="343"/>
        <v>0</v>
      </c>
      <c r="BE67" s="22" t="str">
        <f t="shared" si="344"/>
        <v/>
      </c>
      <c r="BF67" s="23"/>
      <c r="BG67" s="24"/>
      <c r="BH67" s="19"/>
      <c r="BI67" s="20"/>
      <c r="BJ67" s="26">
        <f t="shared" si="346"/>
        <v>0</v>
      </c>
      <c r="BK67" s="22" t="s">
        <v>99</v>
      </c>
      <c r="BL67" s="19">
        <v>0</v>
      </c>
      <c r="BM67" s="20">
        <v>0</v>
      </c>
      <c r="BN67" s="26">
        <f t="shared" si="347"/>
        <v>0</v>
      </c>
      <c r="BO67" s="22" t="str">
        <f t="shared" si="348"/>
        <v/>
      </c>
      <c r="BP67" s="19">
        <f t="shared" si="349"/>
        <v>0</v>
      </c>
      <c r="BQ67" s="20">
        <f t="shared" si="349"/>
        <v>0</v>
      </c>
      <c r="BR67" s="26">
        <f t="shared" si="350"/>
        <v>0</v>
      </c>
      <c r="BS67" s="22" t="str">
        <f t="shared" si="351"/>
        <v/>
      </c>
      <c r="BT67" s="19">
        <f t="shared" si="352"/>
        <v>0</v>
      </c>
      <c r="BU67" s="20">
        <f t="shared" si="352"/>
        <v>0</v>
      </c>
      <c r="BV67" s="26">
        <f>BT67-BU67</f>
        <v>0</v>
      </c>
      <c r="BW67" s="22" t="str">
        <f t="shared" si="353"/>
        <v/>
      </c>
      <c r="BX67" s="19">
        <f t="shared" si="354"/>
        <v>0</v>
      </c>
      <c r="BY67" s="20">
        <f t="shared" si="354"/>
        <v>0</v>
      </c>
      <c r="BZ67" s="26">
        <f t="shared" si="355"/>
        <v>0</v>
      </c>
      <c r="CA67" s="22" t="str">
        <f t="shared" si="356"/>
        <v/>
      </c>
    </row>
    <row r="68" spans="1:79" s="2" customFormat="1" ht="15" hidden="1" customHeight="1" x14ac:dyDescent="0.3">
      <c r="A68" s="124"/>
      <c r="B68" s="18" t="s">
        <v>31</v>
      </c>
      <c r="C68" s="18" t="s">
        <v>126</v>
      </c>
      <c r="D68" s="19" t="e">
        <f t="shared" si="316"/>
        <v>#REF!</v>
      </c>
      <c r="E68" s="20" t="e">
        <f t="shared" si="316"/>
        <v>#REF!</v>
      </c>
      <c r="F68" s="26" t="e">
        <f t="shared" si="317"/>
        <v>#REF!</v>
      </c>
      <c r="G68" s="22" t="str">
        <f t="shared" si="318"/>
        <v/>
      </c>
      <c r="H68" s="19"/>
      <c r="I68" s="20"/>
      <c r="J68" s="26">
        <f t="shared" si="319"/>
        <v>0</v>
      </c>
      <c r="K68" s="22" t="str">
        <f t="shared" si="320"/>
        <v/>
      </c>
      <c r="L68" s="19"/>
      <c r="M68" s="20"/>
      <c r="N68" s="26">
        <f t="shared" si="321"/>
        <v>0</v>
      </c>
      <c r="O68" s="22" t="str">
        <f t="shared" si="322"/>
        <v/>
      </c>
      <c r="P68" s="23" t="str">
        <f t="shared" si="323"/>
        <v/>
      </c>
      <c r="Q68" s="24" t="str">
        <f t="shared" si="323"/>
        <v/>
      </c>
      <c r="R68" s="19"/>
      <c r="S68" s="20"/>
      <c r="T68" s="26">
        <f t="shared" ref="T68" si="357">R68-S68</f>
        <v>0</v>
      </c>
      <c r="U68" s="22" t="str">
        <f t="shared" si="324"/>
        <v/>
      </c>
      <c r="V68" s="19"/>
      <c r="W68" s="20"/>
      <c r="X68" s="26">
        <f t="shared" si="325"/>
        <v>0</v>
      </c>
      <c r="Y68" s="22" t="str">
        <f t="shared" si="326"/>
        <v/>
      </c>
      <c r="Z68" s="19"/>
      <c r="AA68" s="20"/>
      <c r="AB68" s="26">
        <f t="shared" si="327"/>
        <v>0</v>
      </c>
      <c r="AC68" s="22" t="str">
        <f t="shared" si="328"/>
        <v/>
      </c>
      <c r="AD68" s="19"/>
      <c r="AE68" s="20"/>
      <c r="AF68" s="26">
        <f t="shared" si="329"/>
        <v>0</v>
      </c>
      <c r="AG68" s="22" t="str">
        <f t="shared" si="330"/>
        <v/>
      </c>
      <c r="AH68" s="19"/>
      <c r="AI68" s="20"/>
      <c r="AJ68" s="26">
        <f t="shared" si="331"/>
        <v>0</v>
      </c>
      <c r="AK68" s="22" t="str">
        <f t="shared" si="332"/>
        <v/>
      </c>
      <c r="AL68" s="19"/>
      <c r="AM68" s="20"/>
      <c r="AN68" s="26">
        <f t="shared" si="333"/>
        <v>0</v>
      </c>
      <c r="AO68" s="22" t="str">
        <f t="shared" si="334"/>
        <v/>
      </c>
      <c r="AP68" s="19">
        <f t="shared" si="335"/>
        <v>0</v>
      </c>
      <c r="AQ68" s="20">
        <f t="shared" si="335"/>
        <v>0</v>
      </c>
      <c r="AR68" s="26">
        <f t="shared" si="336"/>
        <v>0</v>
      </c>
      <c r="AS68" s="22" t="str">
        <f t="shared" si="337"/>
        <v/>
      </c>
      <c r="AT68" s="19">
        <v>0</v>
      </c>
      <c r="AU68" s="20">
        <v>0</v>
      </c>
      <c r="AV68" s="26">
        <f t="shared" si="338"/>
        <v>0</v>
      </c>
      <c r="AW68" s="22" t="str">
        <f t="shared" si="339"/>
        <v/>
      </c>
      <c r="AX68" s="19">
        <v>0</v>
      </c>
      <c r="AY68" s="20">
        <v>0</v>
      </c>
      <c r="AZ68" s="26">
        <f t="shared" si="340"/>
        <v>0</v>
      </c>
      <c r="BA68" s="22" t="str">
        <f t="shared" si="341"/>
        <v/>
      </c>
      <c r="BB68" s="19">
        <f t="shared" si="342"/>
        <v>0</v>
      </c>
      <c r="BC68" s="20">
        <f t="shared" si="342"/>
        <v>0</v>
      </c>
      <c r="BD68" s="26">
        <f t="shared" si="343"/>
        <v>0</v>
      </c>
      <c r="BE68" s="22" t="str">
        <f t="shared" si="344"/>
        <v/>
      </c>
      <c r="BF68" s="23" t="str">
        <f t="shared" si="345"/>
        <v/>
      </c>
      <c r="BG68" s="24" t="str">
        <f t="shared" si="345"/>
        <v/>
      </c>
      <c r="BH68" s="19"/>
      <c r="BI68" s="20"/>
      <c r="BJ68" s="26">
        <f t="shared" si="346"/>
        <v>0</v>
      </c>
      <c r="BK68" s="22" t="s">
        <v>99</v>
      </c>
      <c r="BL68" s="19">
        <v>0</v>
      </c>
      <c r="BM68" s="20">
        <v>0</v>
      </c>
      <c r="BN68" s="26">
        <f t="shared" si="347"/>
        <v>0</v>
      </c>
      <c r="BO68" s="22" t="str">
        <f t="shared" si="348"/>
        <v/>
      </c>
      <c r="BP68" s="19">
        <f t="shared" si="349"/>
        <v>0</v>
      </c>
      <c r="BQ68" s="20">
        <f t="shared" si="349"/>
        <v>0</v>
      </c>
      <c r="BR68" s="26">
        <f t="shared" si="350"/>
        <v>0</v>
      </c>
      <c r="BS68" s="22" t="str">
        <f t="shared" si="351"/>
        <v/>
      </c>
      <c r="BT68" s="19">
        <f t="shared" si="352"/>
        <v>0</v>
      </c>
      <c r="BU68" s="20">
        <f t="shared" si="352"/>
        <v>0</v>
      </c>
      <c r="BV68" s="26">
        <f t="shared" ref="BV68" si="358">BT68-BU68</f>
        <v>0</v>
      </c>
      <c r="BW68" s="22" t="str">
        <f t="shared" si="353"/>
        <v/>
      </c>
      <c r="BX68" s="19">
        <f t="shared" si="354"/>
        <v>0</v>
      </c>
      <c r="BY68" s="20">
        <f t="shared" si="354"/>
        <v>0</v>
      </c>
      <c r="BZ68" s="26">
        <f t="shared" si="355"/>
        <v>0</v>
      </c>
      <c r="CA68" s="22" t="str">
        <f t="shared" si="356"/>
        <v/>
      </c>
    </row>
    <row r="69" spans="1:79" s="3" customFormat="1" ht="15" customHeight="1" thickBot="1" x14ac:dyDescent="0.35">
      <c r="A69" s="119" t="s">
        <v>128</v>
      </c>
      <c r="B69" s="119"/>
      <c r="C69" s="120"/>
      <c r="D69" s="28" t="e">
        <f>SUM(D62:D68)</f>
        <v>#REF!</v>
      </c>
      <c r="E69" s="28" t="e">
        <f>SUM(E62:E68)</f>
        <v>#REF!</v>
      </c>
      <c r="F69" s="28" t="e">
        <f>D69-E69</f>
        <v>#REF!</v>
      </c>
      <c r="G69" s="29" t="str">
        <f>IFERROR(IF(E69&lt;0,-(D69-E69)/E69,(D69-E69)/E69)+1,"")</f>
        <v/>
      </c>
      <c r="H69" s="28">
        <f>SUM(H62:H68)</f>
        <v>234165.62300012502</v>
      </c>
      <c r="I69" s="28">
        <f>SUM(I62:I68)</f>
        <v>267916.27194209048</v>
      </c>
      <c r="J69" s="28">
        <f>H69-I69</f>
        <v>-33750.648941965454</v>
      </c>
      <c r="K69" s="29">
        <f>IFERROR(IF(I69&lt;0,-(H69-I69)/I69,(H69-I69)/I69+1),"")</f>
        <v>0.87402538600096458</v>
      </c>
      <c r="L69" s="28">
        <f>SUM(L62:L68)</f>
        <v>47429.357570124994</v>
      </c>
      <c r="M69" s="28">
        <f>SUM(M62:M68)</f>
        <v>65551.075491083262</v>
      </c>
      <c r="N69" s="28">
        <f>L69-M69</f>
        <v>-18121.717920958268</v>
      </c>
      <c r="O69" s="29">
        <f>IFERROR(IF(M69&lt;0,-(L69-M69)/M69,(L69-M69)/M69+1),"")</f>
        <v>0.72354812205295826</v>
      </c>
      <c r="P69" s="29">
        <f>IFERROR(L69/H69,"")</f>
        <v>0.20254620196791084</v>
      </c>
      <c r="Q69" s="29">
        <f>IFERROR(M69/I69,"")</f>
        <v>0.24467000460969382</v>
      </c>
      <c r="R69" s="28">
        <f>SUM(R62:R68)</f>
        <v>2394.4137038801618</v>
      </c>
      <c r="S69" s="28">
        <f>SUM(S62:S68)</f>
        <v>2509.1877903923109</v>
      </c>
      <c r="T69" s="28">
        <f>R69-S69</f>
        <v>-114.7740865121491</v>
      </c>
      <c r="U69" s="29">
        <f>IFERROR(IF(S69&lt;0,-(R69-S69)/S69,(R69-S69)/S69+1),"")</f>
        <v>0.9542584708280426</v>
      </c>
      <c r="V69" s="28">
        <f>SUM(V62:V68)</f>
        <v>22148.962219999998</v>
      </c>
      <c r="W69" s="28">
        <f>SUM(W62:W68)</f>
        <v>28660.717886327402</v>
      </c>
      <c r="X69" s="28">
        <f>V69-W69</f>
        <v>-6511.7556663274045</v>
      </c>
      <c r="Y69" s="29">
        <f>IFERROR(IF(W69&lt;0,-(V69-W69)/W69,(V69-W69)/W69+1),"")</f>
        <v>0.77279858473350249</v>
      </c>
      <c r="Z69" s="28">
        <f>SUM(Z62:Z68)</f>
        <v>9803.8017199999995</v>
      </c>
      <c r="AA69" s="28">
        <f>SUM(AA62:AA68)</f>
        <v>10619.966642580086</v>
      </c>
      <c r="AB69" s="28">
        <f>Z69-AA69</f>
        <v>-816.16492258008657</v>
      </c>
      <c r="AC69" s="29">
        <f>IFERROR(IF(AA69&lt;0,-(Z69-AA69)/AA69,(Z69-AA69)/AA69+1),"")</f>
        <v>0.92314807098284801</v>
      </c>
      <c r="AD69" s="28">
        <f>SUM(AD62:AD68)</f>
        <v>6062.0770599999996</v>
      </c>
      <c r="AE69" s="28">
        <f>SUM(AE62:AE68)</f>
        <v>11546.293132630915</v>
      </c>
      <c r="AF69" s="28">
        <f>AD69-AE69</f>
        <v>-5484.2160726309157</v>
      </c>
      <c r="AG69" s="29">
        <f>IFERROR(IF(AE69&lt;0,-(AD69-AE69)/AE69,(AD69-AE69)/AE69+1),"")</f>
        <v>0.52502365827418651</v>
      </c>
      <c r="AH69" s="28">
        <f>SUM(AH62:AH68)</f>
        <v>7780.26908</v>
      </c>
      <c r="AI69" s="28">
        <f>SUM(AI62:AI68)</f>
        <v>5290.1258040957491</v>
      </c>
      <c r="AJ69" s="28">
        <f>AH69-AI69</f>
        <v>2490.1432759042509</v>
      </c>
      <c r="AK69" s="29">
        <f>IFERROR(IF(AI69&lt;0,-(AH69-AI69)/AI69,(AH69-AI69)/AI69+1),"")</f>
        <v>1.4707153228712102</v>
      </c>
      <c r="AL69" s="28">
        <f>SUM(AL62:AL68)</f>
        <v>387.13215000000002</v>
      </c>
      <c r="AM69" s="28">
        <f>SUM(AM62:AM68)</f>
        <v>1220.1655034027779</v>
      </c>
      <c r="AN69" s="28">
        <f>AL69-AM69</f>
        <v>-833.03335340277783</v>
      </c>
      <c r="AO69" s="29">
        <f>IFERROR(IF(AM69&lt;0,-(AL69-AM69)/AM69,(AL69-AM69)/AM69+1),"")</f>
        <v>0.31727839290684101</v>
      </c>
      <c r="AP69" s="28">
        <f>SUM(AP62:AP68)</f>
        <v>46182.242230000003</v>
      </c>
      <c r="AQ69" s="28">
        <f>SUM(AQ62:AQ68)</f>
        <v>57337.268969036922</v>
      </c>
      <c r="AR69" s="28">
        <f>AP69-AQ69</f>
        <v>-11155.026739036919</v>
      </c>
      <c r="AS69" s="29">
        <f>IFERROR(IF(AQ69&lt;0,-(AP69-AQ69)/AQ69,(AP69-AQ69)/AQ69+1),"")</f>
        <v>0.80544893505372883</v>
      </c>
      <c r="AT69" s="28">
        <f>SUM(AT62:AT68)</f>
        <v>-4409.6623799999998</v>
      </c>
      <c r="AU69" s="28">
        <f>SUM(AU62:AU68)</f>
        <v>0</v>
      </c>
      <c r="AV69" s="28">
        <f>AT69-AU69</f>
        <v>-4409.6623799999998</v>
      </c>
      <c r="AW69" s="29" t="str">
        <f>IFERROR(IF(AU69&lt;0,-(AT69-AU69)/AU69,(AT69-AU69)/AU69+1),"")</f>
        <v/>
      </c>
      <c r="AX69" s="28">
        <f>SUM(AX62:AX68)</f>
        <v>327.46456999999998</v>
      </c>
      <c r="AY69" s="28">
        <f>SUM(AY62:AY68)</f>
        <v>0</v>
      </c>
      <c r="AZ69" s="28">
        <f>AX69-AY69</f>
        <v>327.46456999999998</v>
      </c>
      <c r="BA69" s="29" t="str">
        <f>IFERROR(IF(AY69&lt;0,-(AX69-AY69)/AY69,(AX69-AY69)/AY69+1),"")</f>
        <v/>
      </c>
      <c r="BB69" s="28">
        <f>SUM(BB62:BB68)</f>
        <v>-440.6687659948534</v>
      </c>
      <c r="BC69" s="28">
        <f>SUM(BC62:BC68)</f>
        <v>10722.994312438652</v>
      </c>
      <c r="BD69" s="28">
        <f>BB69-BC69</f>
        <v>-11163.663078433505</v>
      </c>
      <c r="BE69" s="29">
        <f>IFERROR(IF(BC69&lt;0,-(BB69-BC69)/BC69,(BB69-BC69)/BC69+1),"")</f>
        <v>-4.109568215322823E-2</v>
      </c>
      <c r="BF69" s="29">
        <f>IFERROR(BB69/H69,"")</f>
        <v>-1.8818678862807206E-3</v>
      </c>
      <c r="BG69" s="29">
        <f>IFERROR(BC69/I69,"")</f>
        <v>4.0023676929770075E-2</v>
      </c>
      <c r="BH69" s="28">
        <f>SUM(BH62:BH68)</f>
        <v>0</v>
      </c>
      <c r="BI69" s="28">
        <f>SUM(BI62:BI68)</f>
        <v>0</v>
      </c>
      <c r="BJ69" s="28">
        <f t="shared" si="346"/>
        <v>0</v>
      </c>
      <c r="BK69" s="29">
        <v>0.75734064207476981</v>
      </c>
      <c r="BL69" s="28">
        <f>SUM(BL62:BL68)</f>
        <v>0</v>
      </c>
      <c r="BM69" s="28">
        <f>SUM(BM62:BM68)</f>
        <v>0</v>
      </c>
      <c r="BN69" s="28">
        <f t="shared" si="347"/>
        <v>0</v>
      </c>
      <c r="BO69" s="29" t="str">
        <f>IFERROR(IF(BM69&lt;0,-(BL69-BM69)/BM69,(BL69-BM69)/BM69+1),"")</f>
        <v/>
      </c>
      <c r="BP69" s="28">
        <f>SUM(BP62:BP68)</f>
        <v>-440.6687659948534</v>
      </c>
      <c r="BQ69" s="28">
        <f>SUM(BQ62:BQ68)</f>
        <v>10722.994312438652</v>
      </c>
      <c r="BR69" s="28">
        <f>BP69-BQ69</f>
        <v>-11163.663078433505</v>
      </c>
      <c r="BS69" s="29">
        <f>IFERROR(IF(BQ69&lt;0,-(BP69-BQ69)/BQ69,(BP69-BQ69)/BQ69+1),"")</f>
        <v>-4.109568215322823E-2</v>
      </c>
      <c r="BT69" s="28">
        <f>SUM(BT62:BT68)</f>
        <v>7339.6003140051471</v>
      </c>
      <c r="BU69" s="28">
        <f>SUM(BU62:BU68)</f>
        <v>16013.120116534403</v>
      </c>
      <c r="BV69" s="28">
        <f>BT69-BU69</f>
        <v>-8673.5198025292557</v>
      </c>
      <c r="BW69" s="29">
        <f>IFERROR(IF(BU69&lt;0,-(BT69-BU69)/BU69,(BT69-BU69)/BU69+1),"")</f>
        <v>0.45834916996760788</v>
      </c>
      <c r="BX69" s="28">
        <f>SUM(BX62:BX68)</f>
        <v>7726.7324640051465</v>
      </c>
      <c r="BY69" s="28">
        <f>SUM(BY62:BY68)</f>
        <v>17233.285619937178</v>
      </c>
      <c r="BZ69" s="28">
        <f>BX69-BY69</f>
        <v>-9506.5531559320316</v>
      </c>
      <c r="CA69" s="29">
        <f>IFERROR(IF(BY69&lt;0,-(BX69-BY69)/BY69,(BX69-BY69)/BY69+1),"")</f>
        <v>0.44836095881020477</v>
      </c>
    </row>
    <row r="70" spans="1:79" s="3" customFormat="1" ht="15" customHeight="1" thickTop="1" thickBot="1" x14ac:dyDescent="0.35">
      <c r="A70" s="119" t="s">
        <v>135</v>
      </c>
      <c r="B70" s="119"/>
      <c r="C70" s="120"/>
      <c r="D70" s="28" t="e">
        <f>SUM(D9+D19+D26+D32+D35+D37+D39+D48+D55+D61+D69+D50)</f>
        <v>#REF!</v>
      </c>
      <c r="E70" s="28" t="e">
        <f>SUM(E9+E19+E26+E32+E35+E37+E39+E48+E55+E61+E69+E50)</f>
        <v>#REF!</v>
      </c>
      <c r="F70" s="28" t="e">
        <f>D70-E70</f>
        <v>#REF!</v>
      </c>
      <c r="G70" s="29" t="str">
        <f>IFERROR(IF(E70&lt;0,-(D70-E70)/E70,(D70-E70)/E70)+1,"")</f>
        <v/>
      </c>
      <c r="H70" s="28">
        <f>SUM(H9+H19+H26+H32+H35+H37+H39+H48+H55+H61+H69+H50)</f>
        <v>5897107.0295803845</v>
      </c>
      <c r="I70" s="28">
        <f>SUM(I9+I19+I26+I32+I35+I37+I39+I48+I55+I61+I69+I50)</f>
        <v>6063395.1059162933</v>
      </c>
      <c r="J70" s="28">
        <f>H70-I70</f>
        <v>-166288.07633590885</v>
      </c>
      <c r="K70" s="29">
        <f>IFERROR(IF(I70&lt;0,-(H70-I70)/I70,(H70-I70)/I70)+1,"")</f>
        <v>0.97257508814267191</v>
      </c>
      <c r="L70" s="28">
        <f>SUM(L9+L19+L26+L32+L35+L37+L39+L48+L55+L61+L69+L50)</f>
        <v>1353855.5824962463</v>
      </c>
      <c r="M70" s="28">
        <f>SUM(M9+M19+M26+M32+M35+M37+M39+M48+M55+M61+M69+M50)</f>
        <v>1454281.49632386</v>
      </c>
      <c r="N70" s="28">
        <f>L70-M70</f>
        <v>-100425.91382761369</v>
      </c>
      <c r="O70" s="29">
        <f>IFERROR(IF(M70&lt;0,-(L70-M70)/M70,(L70-M70)/M70+1),"")</f>
        <v>0.93094465268143012</v>
      </c>
      <c r="P70" s="29">
        <f>IFERROR(L70/H70,"")</f>
        <v>0.22957961856639075</v>
      </c>
      <c r="Q70" s="29">
        <f>IFERROR(M70/I70,"")</f>
        <v>0.23984607153587276</v>
      </c>
      <c r="R70" s="28">
        <f>SUM(R9+R19+R26+R32+R35+R37+R39+R48+R55+R61+R69+R50)</f>
        <v>26656.701827767167</v>
      </c>
      <c r="S70" s="28">
        <f>SUM(S9+S19+S26+S32+S35+S37+S39+S48+S55+S61+S69+S50)</f>
        <v>41729.734089288446</v>
      </c>
      <c r="T70" s="28">
        <f>R70-S70</f>
        <v>-15073.032261521279</v>
      </c>
      <c r="U70" s="29">
        <f>IFERROR(IF(S70&lt;0,-(R70-S70)/S70,(R70-S70)/S70+1),"")</f>
        <v>0.63879395374842907</v>
      </c>
      <c r="V70" s="28">
        <f>SUM(V9+V19+V26+V32+V35+V37+V39+V48+V55+V61+V69+V50)</f>
        <v>454954.12073332857</v>
      </c>
      <c r="W70" s="28">
        <f>SUM(W9+W19+W26+W32+W35+W37+W39+W48+W55+W61+W69+W50)</f>
        <v>486727.00990382419</v>
      </c>
      <c r="X70" s="28">
        <f>V70-W70</f>
        <v>-31772.889170495619</v>
      </c>
      <c r="Y70" s="29">
        <f>IFERROR(IF(W70&lt;0,-(V70-W70)/W70,(V70-W70)/W70+1),"")</f>
        <v>0.9347213355248688</v>
      </c>
      <c r="Z70" s="28">
        <f>SUM(Z9+Z19+Z26+Z32+Z35+Z37+Z39+Z48+Z55+Z61+Z69+Z50)</f>
        <v>261218.71337397286</v>
      </c>
      <c r="AA70" s="28">
        <f>SUM(AA9+AA19+AA26+AA32+AA35+AA37+AA39+AA48+AA55+AA61+AA69+AA50)</f>
        <v>281823.04753011069</v>
      </c>
      <c r="AB70" s="28">
        <f>Z70-AA70</f>
        <v>-20604.334156137833</v>
      </c>
      <c r="AC70" s="29">
        <f>IFERROR(IF(AA70&lt;0,-(Z70-AA70)/AA70,(Z70-AA70)/AA70+1),"")</f>
        <v>0.92688910883366837</v>
      </c>
      <c r="AD70" s="28">
        <f>SUM(AD9+AD19+AD26+AD32+AD35+AD37+AD39+AD48+AD55+AD61+AD69+AD50)</f>
        <v>140974.96274333334</v>
      </c>
      <c r="AE70" s="28">
        <f>SUM(AE9+AE19+AE26+AE32+AE35+AE37+AE39+AE48+AE55+AE61+AE69+AE50)</f>
        <v>132157.10710778416</v>
      </c>
      <c r="AF70" s="28">
        <f>AD70-AE70</f>
        <v>8817.8556355491746</v>
      </c>
      <c r="AG70" s="29">
        <f>IFERROR(IF(AE70&lt;0,-(AD70-AE70)/AE70,(AD70-AE70)/AE70+1),"")</f>
        <v>1.066722523128155</v>
      </c>
      <c r="AH70" s="28">
        <f>SUM(AH9+AH19+AH26+AH32+AH35+AH37+AH39+AH48+AH55+AH61+AH69+AH50)</f>
        <v>69001.36556094003</v>
      </c>
      <c r="AI70" s="28">
        <f>SUM(AI9+AI19+AI26+AI32+AI35+AI37+AI39+AI48+AI55+AI61+AI69+AI50)</f>
        <v>72865.380769910858</v>
      </c>
      <c r="AJ70" s="28">
        <f>AH70-AI70</f>
        <v>-3864.0152089708281</v>
      </c>
      <c r="AK70" s="29">
        <f>IFERROR(IF(AI70&lt;0,-(AH70-AI70)/AI70,(AH70-AI70)/AI70+1),"")</f>
        <v>0.9469704931458145</v>
      </c>
      <c r="AL70" s="28">
        <f>SUM(AL9+AL19+AL26+AL32+AL35+AL37+AL39+AL48+AL55+AL61+AL69+AL50)</f>
        <v>46728.016176607736</v>
      </c>
      <c r="AM70" s="28">
        <f>SUM(AM9+AM19+AM26+AM32+AM35+AM37+AM39+AM48+AM55+AM61+AM69+AM50)</f>
        <v>51009.986742970512</v>
      </c>
      <c r="AN70" s="28">
        <f>AL70-AM70</f>
        <v>-4281.9705663627756</v>
      </c>
      <c r="AO70" s="29">
        <f>IFERROR(IF(AM70&lt;0,-(AL70-AM70)/AM70,(AL70-AM70)/AM70+1),"")</f>
        <v>0.916056230558561</v>
      </c>
      <c r="AP70" s="28">
        <f>SUM(AP9+AP19+AP26+AP32+AP35+AP37+AP39+AP48+AP55+AP61+AP69+AP50)</f>
        <v>972877.17858818267</v>
      </c>
      <c r="AQ70" s="28">
        <f>SUM(AQ9+AQ19+AQ26+AQ32+AQ35+AQ37+AQ39+AQ48+AQ55+AQ61+AQ69+AQ50)</f>
        <v>1024582.5320546005</v>
      </c>
      <c r="AR70" s="28">
        <f>AP70-AQ70</f>
        <v>-51705.353466417873</v>
      </c>
      <c r="AS70" s="29">
        <f>IFERROR(IF(AQ70&lt;0,-(AP70-AQ70)/AQ70,(AP70-AQ70)/AQ70+1),"")</f>
        <v>0.94953519911887152</v>
      </c>
      <c r="AT70" s="28">
        <f>SUM(AT9+AT19+AT26+AT32+AT35+AT37+AT39+AT48+AT55+AT61+AT69+AT50)</f>
        <v>12376.319959999999</v>
      </c>
      <c r="AU70" s="28">
        <f>SUM(AU9+AU19+AU26+AU32+AU35+AU37+AU39+AU48+AU55+AU61+AU69+AU50)</f>
        <v>-317.988</v>
      </c>
      <c r="AV70" s="28">
        <f>AT70-AU70</f>
        <v>12694.307959999998</v>
      </c>
      <c r="AW70" s="29">
        <f>IFERROR(IF(AU70&lt;0,-(AT70-AU70)/AU70,(AT70-AU70)/AU70+1),"")</f>
        <v>39.920713863416225</v>
      </c>
      <c r="AX70" s="28">
        <f>SUM(AX9+AX19+AX26+AX32+AX35+AX37+AX39+AX48+AX55+AX61+AX69+AX50)</f>
        <v>-12332.719825374163</v>
      </c>
      <c r="AY70" s="28">
        <f>SUM(AY9+AY19+AY26+AY32+AY35+AY37+AY39+AY48+AY55+AY61+AY69+AY50)</f>
        <v>0</v>
      </c>
      <c r="AZ70" s="28">
        <f>AX70-AY70</f>
        <v>-12332.719825374163</v>
      </c>
      <c r="BA70" s="29" t="str">
        <f>IFERROR(IF(AY70&lt;0,-(AX70-AY70)/AY70,(AX70-AY70)/AY70+1),"")</f>
        <v/>
      </c>
      <c r="BB70" s="28">
        <f>SUM(BB9+BB19+BB26+BB32+BB35+BB37+BB39+BB48+BB55+BB61+BB69+BB50)</f>
        <v>407678.70587045659</v>
      </c>
      <c r="BC70" s="28">
        <f>SUM(BC9+BC19+BC26+BC32+BC35+BC37+BC39+BC48+BC55+BC61+BC69+BC50)</f>
        <v>471110.71035854775</v>
      </c>
      <c r="BD70" s="28">
        <f>BB70-BC70</f>
        <v>-63432.004488091159</v>
      </c>
      <c r="BE70" s="29">
        <f>IFERROR(IF(BC70&lt;0,-(BB70-BC70)/BC70,(BB70-BC70)/BC70+1),"")</f>
        <v>0.86535647971192375</v>
      </c>
      <c r="BF70" s="29">
        <f>IFERROR(BB70/H70,"")</f>
        <v>6.9131983500639538E-2</v>
      </c>
      <c r="BG70" s="29">
        <f>IFERROR(BC70/I70,"")</f>
        <v>7.7697511398996E-2</v>
      </c>
      <c r="BH70" s="28">
        <f>SUM(BH9+BH19+BH26+BH32+BH35+BH37+BH39+BH48+BH55+BH61+BH69+BH50)</f>
        <v>249444.26742193691</v>
      </c>
      <c r="BI70" s="28">
        <f>SUM(BI9+BI19+BI26+BI32+BI35+BI37+BI39+BI48+BI55+BI61+BI69+BI50)</f>
        <v>50222.916462800436</v>
      </c>
      <c r="BJ70" s="28">
        <f t="shared" si="346"/>
        <v>199221.35095913647</v>
      </c>
      <c r="BK70" s="29">
        <v>0.75734064207476981</v>
      </c>
      <c r="BL70" s="28">
        <f>SUM(BL9+BL19+BL26+BL32+BL35+BL37+BL39+BL48+BL55+BL61+BL69+BL50)</f>
        <v>26.445599999999999</v>
      </c>
      <c r="BM70" s="28">
        <f>SUM(BM9+BM19+BM26+BM32+BM35+BM37+BM39+BM48+BM55+BM61+BM69+BM50)</f>
        <v>49.324580000000005</v>
      </c>
      <c r="BN70" s="28">
        <f t="shared" si="347"/>
        <v>-22.878980000000006</v>
      </c>
      <c r="BO70" s="29">
        <f>IFERROR(IF(BM70&lt;0,-(BL70-BM70)/BM70,(BL70-BM70)/BM70+1),"")</f>
        <v>0.53615459067264226</v>
      </c>
      <c r="BP70" s="28">
        <f>SUM(BP9+BP19+BP26+BP32+BP35+BP37+BP39+BP48+BP55+BP61+BP69+BP50)</f>
        <v>172877.39532859391</v>
      </c>
      <c r="BQ70" s="28">
        <f>SUM(BQ9+BQ19+BQ26+BQ32+BQ35+BQ37+BQ39+BQ48+BQ55+BQ61+BQ69+BQ50)</f>
        <v>420937.11847574729</v>
      </c>
      <c r="BR70" s="28">
        <f>BP70-BQ70</f>
        <v>-248059.72314715339</v>
      </c>
      <c r="BS70" s="29">
        <f>IFERROR(IF(BQ70&lt;0,-(BP70-BQ70)/BQ70,(BP70-BQ70)/BQ70+1),"")</f>
        <v>0.41069648586610541</v>
      </c>
      <c r="BT70" s="28">
        <f>SUM(BT9+BT19+BT26+BT32+BT35+BT37+BT39+BT48+BT55+BT61+BT69+BT50)</f>
        <v>491296.5827114709</v>
      </c>
      <c r="BU70" s="28">
        <f>SUM(BU9+BU19+BU26+BU32+BU35+BU37+BU39+BU48+BU55+BU61+BU69+BU50)</f>
        <v>543976.09112845862</v>
      </c>
      <c r="BV70" s="28">
        <f>BT70-BU70</f>
        <v>-52679.508416987723</v>
      </c>
      <c r="BW70" s="29">
        <f>IFERROR(IF(BU70&lt;0,-(BT70-BU70)/BU70,(BT70-BU70)/BU70+1),"")</f>
        <v>0.90315841215060388</v>
      </c>
      <c r="BX70" s="28">
        <f>SUM(BX9+BX19+BX26+BX32+BX35+BX37+BX39+BX48+BX55+BX61+BX69+BX50)</f>
        <v>538024.59888807859</v>
      </c>
      <c r="BY70" s="28">
        <f>SUM(BY9+BY19+BY26+BY32+BY35+BY37+BY39+BY48+BY55+BY61+BY69+BY50)</f>
        <v>594986.07787142915</v>
      </c>
      <c r="BZ70" s="28">
        <f>SUM(BZ9+BZ19+BZ26+BZ32+BZ35+BZ37+BZ39+BZ48+BZ55+BZ61+BZ69)</f>
        <v>-58879.041602100457</v>
      </c>
      <c r="CA70" s="29">
        <f>SUM(CA9+CA19+CA26+CA32+CA35+CA37+CA39+CA48+CA55+CA61+CA69)</f>
        <v>11.775815673935424</v>
      </c>
    </row>
    <row r="71" spans="1:79" ht="15" thickTop="1" x14ac:dyDescent="0.3"/>
    <row r="72" spans="1:79" x14ac:dyDescent="0.3">
      <c r="H72" s="49"/>
    </row>
    <row r="73" spans="1:79" x14ac:dyDescent="0.3">
      <c r="H73" s="50"/>
    </row>
    <row r="74" spans="1:79" x14ac:dyDescent="0.3">
      <c r="H74" s="50"/>
    </row>
    <row r="75" spans="1:79" x14ac:dyDescent="0.3">
      <c r="H75" s="50"/>
    </row>
    <row r="76" spans="1:79" x14ac:dyDescent="0.3">
      <c r="H76" s="50"/>
    </row>
    <row r="77" spans="1:79" x14ac:dyDescent="0.3">
      <c r="H77" s="50"/>
    </row>
    <row r="78" spans="1:79" x14ac:dyDescent="0.3">
      <c r="H78" s="50"/>
    </row>
    <row r="79" spans="1:79" x14ac:dyDescent="0.3">
      <c r="H79" s="50"/>
    </row>
    <row r="80" spans="1:79" x14ac:dyDescent="0.3">
      <c r="H80" s="50"/>
    </row>
    <row r="81" spans="8:8" x14ac:dyDescent="0.3">
      <c r="H81" s="50"/>
    </row>
    <row r="82" spans="8:8" x14ac:dyDescent="0.3">
      <c r="H82" s="50"/>
    </row>
    <row r="83" spans="8:8" x14ac:dyDescent="0.3">
      <c r="H83" s="50"/>
    </row>
    <row r="84" spans="8:8" x14ac:dyDescent="0.3">
      <c r="H84" s="50"/>
    </row>
    <row r="85" spans="8:8" x14ac:dyDescent="0.3">
      <c r="H85" s="50"/>
    </row>
  </sheetData>
  <mergeCells count="41">
    <mergeCell ref="A55:C55"/>
    <mergeCell ref="AP4:AS4"/>
    <mergeCell ref="R4:U4"/>
    <mergeCell ref="BF4:BG4"/>
    <mergeCell ref="H4:K4"/>
    <mergeCell ref="L4:O4"/>
    <mergeCell ref="P4:Q4"/>
    <mergeCell ref="V4:Y4"/>
    <mergeCell ref="Z4:AC4"/>
    <mergeCell ref="AD4:AG4"/>
    <mergeCell ref="AH4:AK4"/>
    <mergeCell ref="AL4:AO4"/>
    <mergeCell ref="A70:C70"/>
    <mergeCell ref="A37:C37"/>
    <mergeCell ref="A5:A8"/>
    <mergeCell ref="A10:A18"/>
    <mergeCell ref="A27:A31"/>
    <mergeCell ref="A19:C19"/>
    <mergeCell ref="A26:C26"/>
    <mergeCell ref="A32:C32"/>
    <mergeCell ref="A33:A34"/>
    <mergeCell ref="A35:C35"/>
    <mergeCell ref="A40:A47"/>
    <mergeCell ref="A48:C48"/>
    <mergeCell ref="A50:C50"/>
    <mergeCell ref="A61:C61"/>
    <mergeCell ref="A62:A68"/>
    <mergeCell ref="A69:C69"/>
    <mergeCell ref="BT4:BV4"/>
    <mergeCell ref="BX4:BZ4"/>
    <mergeCell ref="AT4:AW4"/>
    <mergeCell ref="AX4:BA4"/>
    <mergeCell ref="BB4:BE4"/>
    <mergeCell ref="BH4:BK4"/>
    <mergeCell ref="BL4:BO4"/>
    <mergeCell ref="BP4:BR4"/>
    <mergeCell ref="A3:C3"/>
    <mergeCell ref="A39:C39"/>
    <mergeCell ref="D4:G4"/>
    <mergeCell ref="A9:C9"/>
    <mergeCell ref="A51:A54"/>
  </mergeCells>
  <phoneticPr fontId="11" type="noConversion"/>
  <pageMargins left="0.7" right="0.7" top="0.75" bottom="0.75" header="0.3" footer="0.3"/>
  <ignoredErrors>
    <ignoredError sqref="BP48:BU48" formula="1"/>
  </ignoredErrors>
  <legacyDrawing r:id="rId1"/>
  <extLst>
    <ext xmlns:x14="http://schemas.microsoft.com/office/spreadsheetml/2009/9/main" uri="{78C0D931-6437-407d-A8EE-F0AAD7539E65}">
      <x14:conditionalFormattings>
        <x14:conditionalFormatting xmlns:xm="http://schemas.microsoft.com/office/excel/2006/main">
          <x14:cfRule type="iconSet" priority="877" id="{ED479868-21CE-4299-B999-B1AA41B35D25}">
            <x14:iconSet iconSet="3Triangles">
              <x14:cfvo type="percent">
                <xm:f>0</xm:f>
              </x14:cfvo>
              <x14:cfvo type="num">
                <xm:f>0</xm:f>
              </x14:cfvo>
              <x14:cfvo type="num">
                <xm:f>0</xm:f>
              </x14:cfvo>
            </x14:iconSet>
          </x14:cfRule>
          <xm:sqref>F6:F9</xm:sqref>
        </x14:conditionalFormatting>
        <x14:conditionalFormatting xmlns:xm="http://schemas.microsoft.com/office/excel/2006/main">
          <x14:cfRule type="iconSet" priority="325" id="{D27E4A2F-4A5B-45DF-9576-DF7F6A56B219}">
            <x14:iconSet iconSet="3Triangles">
              <x14:cfvo type="percent">
                <xm:f>0</xm:f>
              </x14:cfvo>
              <x14:cfvo type="num">
                <xm:f>0</xm:f>
              </x14:cfvo>
              <x14:cfvo type="num">
                <xm:f>0</xm:f>
              </x14:cfvo>
            </x14:iconSet>
          </x14:cfRule>
          <xm:sqref>F10:F18</xm:sqref>
        </x14:conditionalFormatting>
        <x14:conditionalFormatting xmlns:xm="http://schemas.microsoft.com/office/excel/2006/main">
          <x14:cfRule type="iconSet" priority="916" id="{5513EB08-E480-40C7-ABEB-D216D5F92C39}">
            <x14:iconSet iconSet="3Triangles">
              <x14:cfvo type="percent">
                <xm:f>0</xm:f>
              </x14:cfvo>
              <x14:cfvo type="num">
                <xm:f>0</xm:f>
              </x14:cfvo>
              <x14:cfvo type="num">
                <xm:f>0</xm:f>
              </x14:cfvo>
            </x14:iconSet>
          </x14:cfRule>
          <xm:sqref>F19</xm:sqref>
        </x14:conditionalFormatting>
        <x14:conditionalFormatting xmlns:xm="http://schemas.microsoft.com/office/excel/2006/main">
          <x14:cfRule type="iconSet" priority="34" id="{4818BA14-7D77-4E0C-ABE8-D3CA626CD45D}">
            <x14:iconSet iconSet="3Triangles">
              <x14:cfvo type="percent">
                <xm:f>0</xm:f>
              </x14:cfvo>
              <x14:cfvo type="num">
                <xm:f>0</xm:f>
              </x14:cfvo>
              <x14:cfvo type="num">
                <xm:f>0</xm:f>
              </x14:cfvo>
            </x14:iconSet>
          </x14:cfRule>
          <xm:sqref>F20:F25</xm:sqref>
        </x14:conditionalFormatting>
        <x14:conditionalFormatting xmlns:xm="http://schemas.microsoft.com/office/excel/2006/main">
          <x14:cfRule type="iconSet" priority="673" id="{0E3725B3-A63E-470C-B333-60C739D9B709}">
            <x14:iconSet iconSet="3Triangles">
              <x14:cfvo type="percent">
                <xm:f>0</xm:f>
              </x14:cfvo>
              <x14:cfvo type="num">
                <xm:f>0</xm:f>
              </x14:cfvo>
              <x14:cfvo type="num">
                <xm:f>0</xm:f>
              </x14:cfvo>
            </x14:iconSet>
          </x14:cfRule>
          <xm:sqref>F26</xm:sqref>
        </x14:conditionalFormatting>
        <x14:conditionalFormatting xmlns:xm="http://schemas.microsoft.com/office/excel/2006/main">
          <x14:cfRule type="iconSet" priority="285" id="{45371678-2A7A-4EAD-8FB4-F1E11523EAA3}">
            <x14:iconSet iconSet="3Triangles">
              <x14:cfvo type="percent">
                <xm:f>0</xm:f>
              </x14:cfvo>
              <x14:cfvo type="num">
                <xm:f>0</xm:f>
              </x14:cfvo>
              <x14:cfvo type="num">
                <xm:f>0</xm:f>
              </x14:cfvo>
            </x14:iconSet>
          </x14:cfRule>
          <xm:sqref>F27:F28</xm:sqref>
        </x14:conditionalFormatting>
        <x14:conditionalFormatting xmlns:xm="http://schemas.microsoft.com/office/excel/2006/main">
          <x14:cfRule type="iconSet" priority="277" id="{66B93994-1711-4916-ADBD-0A8603374B5D}">
            <x14:iconSet iconSet="3Triangles">
              <x14:cfvo type="percent">
                <xm:f>0</xm:f>
              </x14:cfvo>
              <x14:cfvo type="num">
                <xm:f>0</xm:f>
              </x14:cfvo>
              <x14:cfvo type="num">
                <xm:f>0</xm:f>
              </x14:cfvo>
            </x14:iconSet>
          </x14:cfRule>
          <xm:sqref>F29</xm:sqref>
        </x14:conditionalFormatting>
        <x14:conditionalFormatting xmlns:xm="http://schemas.microsoft.com/office/excel/2006/main">
          <x14:cfRule type="iconSet" priority="181" id="{D1E91D8D-C048-47D1-A4C6-359623895CF4}">
            <x14:iconSet iconSet="3Triangles">
              <x14:cfvo type="percent">
                <xm:f>0</xm:f>
              </x14:cfvo>
              <x14:cfvo type="num">
                <xm:f>0</xm:f>
              </x14:cfvo>
              <x14:cfvo type="num">
                <xm:f>0</xm:f>
              </x14:cfvo>
            </x14:iconSet>
          </x14:cfRule>
          <xm:sqref>F30</xm:sqref>
        </x14:conditionalFormatting>
        <x14:conditionalFormatting xmlns:xm="http://schemas.microsoft.com/office/excel/2006/main">
          <x14:cfRule type="iconSet" priority="820" id="{D61AB911-5AD7-43D2-A150-F5A98E198348}">
            <x14:iconSet iconSet="3Triangles">
              <x14:cfvo type="percent">
                <xm:f>0</xm:f>
              </x14:cfvo>
              <x14:cfvo type="num">
                <xm:f>0</xm:f>
              </x14:cfvo>
              <x14:cfvo type="num">
                <xm:f>0</xm:f>
              </x14:cfvo>
            </x14:iconSet>
          </x14:cfRule>
          <xm:sqref>F31</xm:sqref>
        </x14:conditionalFormatting>
        <x14:conditionalFormatting xmlns:xm="http://schemas.microsoft.com/office/excel/2006/main">
          <x14:cfRule type="iconSet" priority="657" id="{ED7A5E64-CBFB-40DA-AD4E-310C530FAF17}">
            <x14:iconSet iconSet="3Triangles">
              <x14:cfvo type="percent">
                <xm:f>0</xm:f>
              </x14:cfvo>
              <x14:cfvo type="num">
                <xm:f>0</xm:f>
              </x14:cfvo>
              <x14:cfvo type="num">
                <xm:f>0</xm:f>
              </x14:cfvo>
            </x14:iconSet>
          </x14:cfRule>
          <xm:sqref>F32</xm:sqref>
        </x14:conditionalFormatting>
        <x14:conditionalFormatting xmlns:xm="http://schemas.microsoft.com/office/excel/2006/main">
          <x14:cfRule type="iconSet" priority="2" id="{54E9F334-1798-4E18-9D56-2FE398B7BD1D}">
            <x14:iconSet iconSet="3Triangles">
              <x14:cfvo type="percent">
                <xm:f>0</xm:f>
              </x14:cfvo>
              <x14:cfvo type="num">
                <xm:f>0</xm:f>
              </x14:cfvo>
              <x14:cfvo type="num">
                <xm:f>0</xm:f>
              </x14:cfvo>
            </x14:iconSet>
          </x14:cfRule>
          <xm:sqref>F33:F34</xm:sqref>
        </x14:conditionalFormatting>
        <x14:conditionalFormatting xmlns:xm="http://schemas.microsoft.com/office/excel/2006/main">
          <x14:cfRule type="iconSet" priority="641" id="{B4A2AFFD-6589-4347-9682-BC3F9B74AECF}">
            <x14:iconSet iconSet="3Triangles">
              <x14:cfvo type="percent">
                <xm:f>0</xm:f>
              </x14:cfvo>
              <x14:cfvo type="num">
                <xm:f>0</xm:f>
              </x14:cfvo>
              <x14:cfvo type="num">
                <xm:f>0</xm:f>
              </x14:cfvo>
            </x14:iconSet>
          </x14:cfRule>
          <xm:sqref>F35</xm:sqref>
        </x14:conditionalFormatting>
        <x14:conditionalFormatting xmlns:xm="http://schemas.microsoft.com/office/excel/2006/main">
          <x14:cfRule type="iconSet" priority="237" id="{6669A3E0-E1CD-4E5B-BD91-563D2662C03B}">
            <x14:iconSet iconSet="3Triangles">
              <x14:cfvo type="percent">
                <xm:f>0</xm:f>
              </x14:cfvo>
              <x14:cfvo type="num">
                <xm:f>0</xm:f>
              </x14:cfvo>
              <x14:cfvo type="num">
                <xm:f>0</xm:f>
              </x14:cfvo>
            </x14:iconSet>
          </x14:cfRule>
          <xm:sqref>F36</xm:sqref>
        </x14:conditionalFormatting>
        <x14:conditionalFormatting xmlns:xm="http://schemas.microsoft.com/office/excel/2006/main">
          <x14:cfRule type="iconSet" priority="609" id="{70642E62-671E-4649-9F92-152BB067DD38}">
            <x14:iconSet iconSet="3Triangles">
              <x14:cfvo type="percent">
                <xm:f>0</xm:f>
              </x14:cfvo>
              <x14:cfvo type="num">
                <xm:f>0</xm:f>
              </x14:cfvo>
              <x14:cfvo type="num">
                <xm:f>0</xm:f>
              </x14:cfvo>
            </x14:iconSet>
          </x14:cfRule>
          <xm:sqref>F37</xm:sqref>
        </x14:conditionalFormatting>
        <x14:conditionalFormatting xmlns:xm="http://schemas.microsoft.com/office/excel/2006/main">
          <x14:cfRule type="iconSet" priority="18" id="{5C15012D-54C6-4F8D-8AC4-453FC8601A40}">
            <x14:iconSet iconSet="3Triangles">
              <x14:cfvo type="percent">
                <xm:f>0</xm:f>
              </x14:cfvo>
              <x14:cfvo type="num">
                <xm:f>0</xm:f>
              </x14:cfvo>
              <x14:cfvo type="num">
                <xm:f>0</xm:f>
              </x14:cfvo>
            </x14:iconSet>
          </x14:cfRule>
          <xm:sqref>F38</xm:sqref>
        </x14:conditionalFormatting>
        <x14:conditionalFormatting xmlns:xm="http://schemas.microsoft.com/office/excel/2006/main">
          <x14:cfRule type="iconSet" priority="473" id="{860A4784-DDA5-42C6-9950-7CA2E1923ABD}">
            <x14:iconSet iconSet="3Triangles">
              <x14:cfvo type="percent">
                <xm:f>0</xm:f>
              </x14:cfvo>
              <x14:cfvo type="num">
                <xm:f>0</xm:f>
              </x14:cfvo>
              <x14:cfvo type="num">
                <xm:f>0</xm:f>
              </x14:cfvo>
            </x14:iconSet>
          </x14:cfRule>
          <xm:sqref>F39</xm:sqref>
        </x14:conditionalFormatting>
        <x14:conditionalFormatting xmlns:xm="http://schemas.microsoft.com/office/excel/2006/main">
          <x14:cfRule type="iconSet" priority="763" id="{A3E0EEF5-F5D9-4968-A647-4BE66D4E6E94}">
            <x14:iconSet iconSet="3Triangles">
              <x14:cfvo type="percent">
                <xm:f>0</xm:f>
              </x14:cfvo>
              <x14:cfvo type="num">
                <xm:f>0</xm:f>
              </x14:cfvo>
              <x14:cfvo type="num">
                <xm:f>0</xm:f>
              </x14:cfvo>
            </x14:iconSet>
          </x14:cfRule>
          <xm:sqref>F40:F47</xm:sqref>
        </x14:conditionalFormatting>
        <x14:conditionalFormatting xmlns:xm="http://schemas.microsoft.com/office/excel/2006/main">
          <x14:cfRule type="iconSet" priority="577" id="{6A81E560-BD99-4044-AD47-C73495CBB5A7}">
            <x14:iconSet iconSet="3Triangles">
              <x14:cfvo type="percent">
                <xm:f>0</xm:f>
              </x14:cfvo>
              <x14:cfvo type="num">
                <xm:f>0</xm:f>
              </x14:cfvo>
              <x14:cfvo type="num">
                <xm:f>0</xm:f>
              </x14:cfvo>
            </x14:iconSet>
          </x14:cfRule>
          <xm:sqref>F48</xm:sqref>
        </x14:conditionalFormatting>
        <x14:conditionalFormatting xmlns:xm="http://schemas.microsoft.com/office/excel/2006/main">
          <x14:cfRule type="iconSet" priority="1872" id="{807E6422-F331-4F54-BD1D-1231DF841CAA}">
            <x14:iconSet iconSet="3Triangles">
              <x14:cfvo type="percent">
                <xm:f>0</xm:f>
              </x14:cfvo>
              <x14:cfvo type="num">
                <xm:f>0</xm:f>
              </x14:cfvo>
              <x14:cfvo type="num">
                <xm:f>0</xm:f>
              </x14:cfvo>
            </x14:iconSet>
          </x14:cfRule>
          <xm:sqref>F49</xm:sqref>
        </x14:conditionalFormatting>
        <x14:conditionalFormatting xmlns:xm="http://schemas.microsoft.com/office/excel/2006/main">
          <x14:cfRule type="iconSet" priority="147" id="{9EE7FA0C-275B-4582-939C-D811324CA0E0}">
            <x14:iconSet iconSet="3Triangles">
              <x14:cfvo type="percent">
                <xm:f>0</xm:f>
              </x14:cfvo>
              <x14:cfvo type="num">
                <xm:f>0</xm:f>
              </x14:cfvo>
              <x14:cfvo type="num">
                <xm:f>0</xm:f>
              </x14:cfvo>
            </x14:iconSet>
          </x14:cfRule>
          <xm:sqref>F50</xm:sqref>
        </x14:conditionalFormatting>
        <x14:conditionalFormatting xmlns:xm="http://schemas.microsoft.com/office/excel/2006/main">
          <x14:cfRule type="iconSet" priority="497" id="{8240FABC-3D21-4B3C-90B9-2137D68EE943}">
            <x14:iconSet iconSet="3Triangles">
              <x14:cfvo type="percent">
                <xm:f>0</xm:f>
              </x14:cfvo>
              <x14:cfvo type="num">
                <xm:f>0</xm:f>
              </x14:cfvo>
              <x14:cfvo type="num">
                <xm:f>0</xm:f>
              </x14:cfvo>
            </x14:iconSet>
          </x14:cfRule>
          <xm:sqref>F51:F55</xm:sqref>
        </x14:conditionalFormatting>
        <x14:conditionalFormatting xmlns:xm="http://schemas.microsoft.com/office/excel/2006/main">
          <x14:cfRule type="iconSet" priority="84" id="{F388370D-DD15-4C40-B4B0-FC5EDBEEBFC0}">
            <x14:iconSet iconSet="3Triangles">
              <x14:cfvo type="percent">
                <xm:f>0</xm:f>
              </x14:cfvo>
              <x14:cfvo type="num">
                <xm:f>0</xm:f>
              </x14:cfvo>
              <x14:cfvo type="num">
                <xm:f>0</xm:f>
              </x14:cfvo>
            </x14:iconSet>
          </x14:cfRule>
          <xm:sqref>F56:F60</xm:sqref>
        </x14:conditionalFormatting>
        <x14:conditionalFormatting xmlns:xm="http://schemas.microsoft.com/office/excel/2006/main">
          <x14:cfRule type="iconSet" priority="67" id="{F0FBC74D-9945-4573-86AD-F64DBA2264A3}">
            <x14:iconSet iconSet="3Triangles">
              <x14:cfvo type="percent">
                <xm:f>0</xm:f>
              </x14:cfvo>
              <x14:cfvo type="num">
                <xm:f>0</xm:f>
              </x14:cfvo>
              <x14:cfvo type="num">
                <xm:f>0</xm:f>
              </x14:cfvo>
            </x14:iconSet>
          </x14:cfRule>
          <xm:sqref>F61</xm:sqref>
        </x14:conditionalFormatting>
        <x14:conditionalFormatting xmlns:xm="http://schemas.microsoft.com/office/excel/2006/main">
          <x14:cfRule type="iconSet" priority="108" id="{5D5502E2-F7AD-478C-AFC8-38CB0F155981}">
            <x14:iconSet iconSet="3Triangles">
              <x14:cfvo type="percent">
                <xm:f>0</xm:f>
              </x14:cfvo>
              <x14:cfvo type="num">
                <xm:f>0</xm:f>
              </x14:cfvo>
              <x14:cfvo type="num">
                <xm:f>0</xm:f>
              </x14:cfvo>
            </x14:iconSet>
          </x14:cfRule>
          <xm:sqref>F62</xm:sqref>
        </x14:conditionalFormatting>
        <x14:conditionalFormatting xmlns:xm="http://schemas.microsoft.com/office/excel/2006/main">
          <x14:cfRule type="iconSet" priority="413" id="{8704F0D8-18C0-4407-ABD6-5466C636AAB9}">
            <x14:iconSet iconSet="3Triangles">
              <x14:cfvo type="percent">
                <xm:f>0</xm:f>
              </x14:cfvo>
              <x14:cfvo type="num">
                <xm:f>0</xm:f>
              </x14:cfvo>
              <x14:cfvo type="num">
                <xm:f>0</xm:f>
              </x14:cfvo>
            </x14:iconSet>
          </x14:cfRule>
          <xm:sqref>F63 F66:F68</xm:sqref>
        </x14:conditionalFormatting>
        <x14:conditionalFormatting xmlns:xm="http://schemas.microsoft.com/office/excel/2006/main">
          <x14:cfRule type="iconSet" priority="92" id="{2C674972-A6B6-4672-B9B0-E5B0F26039A9}">
            <x14:iconSet iconSet="3Triangles">
              <x14:cfvo type="percent">
                <xm:f>0</xm:f>
              </x14:cfvo>
              <x14:cfvo type="num">
                <xm:f>0</xm:f>
              </x14:cfvo>
              <x14:cfvo type="num">
                <xm:f>0</xm:f>
              </x14:cfvo>
            </x14:iconSet>
          </x14:cfRule>
          <xm:sqref>F64:F65</xm:sqref>
        </x14:conditionalFormatting>
        <x14:conditionalFormatting xmlns:xm="http://schemas.microsoft.com/office/excel/2006/main">
          <x14:cfRule type="iconSet" priority="513" id="{26223FCE-A1A3-4416-AA2D-4143E2CF434C}">
            <x14:iconSet iconSet="3Triangles">
              <x14:cfvo type="percent">
                <xm:f>0</xm:f>
              </x14:cfvo>
              <x14:cfvo type="num">
                <xm:f>0</xm:f>
              </x14:cfvo>
              <x14:cfvo type="num">
                <xm:f>0</xm:f>
              </x14:cfvo>
            </x14:iconSet>
          </x14:cfRule>
          <xm:sqref>F69:F70</xm:sqref>
        </x14:conditionalFormatting>
        <x14:conditionalFormatting xmlns:xm="http://schemas.microsoft.com/office/excel/2006/main">
          <x14:cfRule type="iconSet" priority="883" id="{0D81DDE5-9879-441C-90E4-2A02EABE3516}">
            <x14:iconSet iconSet="3Triangles">
              <x14:cfvo type="percent">
                <xm:f>0</xm:f>
              </x14:cfvo>
              <x14:cfvo type="num">
                <xm:f>0</xm:f>
              </x14:cfvo>
              <x14:cfvo type="num">
                <xm:f>0</xm:f>
              </x14:cfvo>
            </x14:iconSet>
          </x14:cfRule>
          <xm:sqref>J6:J8</xm:sqref>
        </x14:conditionalFormatting>
        <x14:conditionalFormatting xmlns:xm="http://schemas.microsoft.com/office/excel/2006/main">
          <x14:cfRule type="iconSet" priority="172" id="{E6E01C9B-2CF7-4612-A5D5-6F803AECAFCF}">
            <x14:iconSet iconSet="3Triangles">
              <x14:cfvo type="percent">
                <xm:f>0</xm:f>
              </x14:cfvo>
              <x14:cfvo type="num">
                <xm:f>0</xm:f>
              </x14:cfvo>
              <x14:cfvo type="num">
                <xm:f>0</xm:f>
              </x14:cfvo>
            </x14:iconSet>
          </x14:cfRule>
          <xm:sqref>J9 N9</xm:sqref>
        </x14:conditionalFormatting>
        <x14:conditionalFormatting xmlns:xm="http://schemas.microsoft.com/office/excel/2006/main">
          <x14:cfRule type="iconSet" priority="138" id="{031AE9F4-F20A-436F-B7A9-A605BF7AA9AB}">
            <x14:iconSet iconSet="3Triangles">
              <x14:cfvo type="percent">
                <xm:f>0</xm:f>
              </x14:cfvo>
              <x14:cfvo type="num">
                <xm:f>0</xm:f>
              </x14:cfvo>
              <x14:cfvo type="num">
                <xm:f>0</xm:f>
              </x14:cfvo>
            </x14:iconSet>
          </x14:cfRule>
          <xm:sqref>J10:J18</xm:sqref>
        </x14:conditionalFormatting>
        <x14:conditionalFormatting xmlns:xm="http://schemas.microsoft.com/office/excel/2006/main">
          <x14:cfRule type="iconSet" priority="917" id="{150639BD-6CA2-427B-8CCF-ECEAF6014AA2}">
            <x14:iconSet iconSet="3Triangles">
              <x14:cfvo type="percent">
                <xm:f>0</xm:f>
              </x14:cfvo>
              <x14:cfvo type="num">
                <xm:f>0</xm:f>
              </x14:cfvo>
              <x14:cfvo type="num">
                <xm:f>0</xm:f>
              </x14:cfvo>
            </x14:iconSet>
          </x14:cfRule>
          <xm:sqref>J19</xm:sqref>
        </x14:conditionalFormatting>
        <x14:conditionalFormatting xmlns:xm="http://schemas.microsoft.com/office/excel/2006/main">
          <x14:cfRule type="iconSet" priority="35" id="{6F5649EA-CDFA-49BD-B478-B13F53152F39}">
            <x14:iconSet iconSet="3Triangles">
              <x14:cfvo type="percent">
                <xm:f>0</xm:f>
              </x14:cfvo>
              <x14:cfvo type="num">
                <xm:f>0</xm:f>
              </x14:cfvo>
              <x14:cfvo type="num">
                <xm:f>0</xm:f>
              </x14:cfvo>
            </x14:iconSet>
          </x14:cfRule>
          <xm:sqref>J20:J25</xm:sqref>
        </x14:conditionalFormatting>
        <x14:conditionalFormatting xmlns:xm="http://schemas.microsoft.com/office/excel/2006/main">
          <x14:cfRule type="iconSet" priority="679" id="{3A2E0309-904D-45C7-95B4-EBDC28ACAB91}">
            <x14:iconSet iconSet="3Triangles">
              <x14:cfvo type="percent">
                <xm:f>0</xm:f>
              </x14:cfvo>
              <x14:cfvo type="num">
                <xm:f>0</xm:f>
              </x14:cfvo>
              <x14:cfvo type="num">
                <xm:f>0</xm:f>
              </x14:cfvo>
            </x14:iconSet>
          </x14:cfRule>
          <xm:sqref>J26</xm:sqref>
        </x14:conditionalFormatting>
        <x14:conditionalFormatting xmlns:xm="http://schemas.microsoft.com/office/excel/2006/main">
          <x14:cfRule type="iconSet" priority="286" id="{3A03BD89-6738-4B02-9D0B-39AB5237FB50}">
            <x14:iconSet iconSet="3Triangles">
              <x14:cfvo type="percent">
                <xm:f>0</xm:f>
              </x14:cfvo>
              <x14:cfvo type="num">
                <xm:f>0</xm:f>
              </x14:cfvo>
              <x14:cfvo type="num">
                <xm:f>0</xm:f>
              </x14:cfvo>
            </x14:iconSet>
          </x14:cfRule>
          <xm:sqref>J27:J28</xm:sqref>
        </x14:conditionalFormatting>
        <x14:conditionalFormatting xmlns:xm="http://schemas.microsoft.com/office/excel/2006/main">
          <x14:cfRule type="iconSet" priority="283" id="{D88C49E0-73C6-441C-AB07-E1E07825A91E}">
            <x14:iconSet iconSet="3Triangles">
              <x14:cfvo type="percent">
                <xm:f>0</xm:f>
              </x14:cfvo>
              <x14:cfvo type="num">
                <xm:f>0</xm:f>
              </x14:cfvo>
              <x14:cfvo type="num">
                <xm:f>0</xm:f>
              </x14:cfvo>
            </x14:iconSet>
          </x14:cfRule>
          <xm:sqref>J29</xm:sqref>
        </x14:conditionalFormatting>
        <x14:conditionalFormatting xmlns:xm="http://schemas.microsoft.com/office/excel/2006/main">
          <x14:cfRule type="iconSet" priority="187" id="{4EA515C8-304B-4369-8339-A262ACF7FFD8}">
            <x14:iconSet iconSet="3Triangles">
              <x14:cfvo type="percent">
                <xm:f>0</xm:f>
              </x14:cfvo>
              <x14:cfvo type="num">
                <xm:f>0</xm:f>
              </x14:cfvo>
              <x14:cfvo type="num">
                <xm:f>0</xm:f>
              </x14:cfvo>
            </x14:iconSet>
          </x14:cfRule>
          <xm:sqref>J30</xm:sqref>
        </x14:conditionalFormatting>
        <x14:conditionalFormatting xmlns:xm="http://schemas.microsoft.com/office/excel/2006/main">
          <x14:cfRule type="iconSet" priority="826" id="{A432A823-9E9F-4518-B35C-EB883252B76A}">
            <x14:iconSet iconSet="3Triangles">
              <x14:cfvo type="percent">
                <xm:f>0</xm:f>
              </x14:cfvo>
              <x14:cfvo type="num">
                <xm:f>0</xm:f>
              </x14:cfvo>
              <x14:cfvo type="num">
                <xm:f>0</xm:f>
              </x14:cfvo>
            </x14:iconSet>
          </x14:cfRule>
          <xm:sqref>J31</xm:sqref>
        </x14:conditionalFormatting>
        <x14:conditionalFormatting xmlns:xm="http://schemas.microsoft.com/office/excel/2006/main">
          <x14:cfRule type="iconSet" priority="663" id="{F45D0414-A970-42BA-94B7-B1B2AA4483A8}">
            <x14:iconSet iconSet="3Triangles">
              <x14:cfvo type="percent">
                <xm:f>0</xm:f>
              </x14:cfvo>
              <x14:cfvo type="num">
                <xm:f>0</xm:f>
              </x14:cfvo>
              <x14:cfvo type="num">
                <xm:f>0</xm:f>
              </x14:cfvo>
            </x14:iconSet>
          </x14:cfRule>
          <xm:sqref>J32</xm:sqref>
        </x14:conditionalFormatting>
        <x14:conditionalFormatting xmlns:xm="http://schemas.microsoft.com/office/excel/2006/main">
          <x14:cfRule type="iconSet" priority="3" id="{AD24D1D4-BA23-4F48-BC39-CC1F42B9601A}">
            <x14:iconSet iconSet="3Triangles">
              <x14:cfvo type="percent">
                <xm:f>0</xm:f>
              </x14:cfvo>
              <x14:cfvo type="num">
                <xm:f>0</xm:f>
              </x14:cfvo>
              <x14:cfvo type="num">
                <xm:f>0</xm:f>
              </x14:cfvo>
            </x14:iconSet>
          </x14:cfRule>
          <xm:sqref>J33:J34</xm:sqref>
        </x14:conditionalFormatting>
        <x14:conditionalFormatting xmlns:xm="http://schemas.microsoft.com/office/excel/2006/main">
          <x14:cfRule type="iconSet" priority="647" id="{60E67338-D2D2-4FE6-A7D2-9190CC5DA8E4}">
            <x14:iconSet iconSet="3Triangles">
              <x14:cfvo type="percent">
                <xm:f>0</xm:f>
              </x14:cfvo>
              <x14:cfvo type="num">
                <xm:f>0</xm:f>
              </x14:cfvo>
              <x14:cfvo type="num">
                <xm:f>0</xm:f>
              </x14:cfvo>
            </x14:iconSet>
          </x14:cfRule>
          <xm:sqref>J35</xm:sqref>
        </x14:conditionalFormatting>
        <x14:conditionalFormatting xmlns:xm="http://schemas.microsoft.com/office/excel/2006/main">
          <x14:cfRule type="iconSet" priority="238" id="{3140FD0C-D8E8-400F-AA0B-BF0926F4791A}">
            <x14:iconSet iconSet="3Triangles">
              <x14:cfvo type="percent">
                <xm:f>0</xm:f>
              </x14:cfvo>
              <x14:cfvo type="num">
                <xm:f>0</xm:f>
              </x14:cfvo>
              <x14:cfvo type="num">
                <xm:f>0</xm:f>
              </x14:cfvo>
            </x14:iconSet>
          </x14:cfRule>
          <xm:sqref>J36</xm:sqref>
        </x14:conditionalFormatting>
        <x14:conditionalFormatting xmlns:xm="http://schemas.microsoft.com/office/excel/2006/main">
          <x14:cfRule type="iconSet" priority="615" id="{831AFF05-4C08-4658-834D-690215CECCDD}">
            <x14:iconSet iconSet="3Triangles">
              <x14:cfvo type="percent">
                <xm:f>0</xm:f>
              </x14:cfvo>
              <x14:cfvo type="num">
                <xm:f>0</xm:f>
              </x14:cfvo>
              <x14:cfvo type="num">
                <xm:f>0</xm:f>
              </x14:cfvo>
            </x14:iconSet>
          </x14:cfRule>
          <xm:sqref>J37</xm:sqref>
        </x14:conditionalFormatting>
        <x14:conditionalFormatting xmlns:xm="http://schemas.microsoft.com/office/excel/2006/main">
          <x14:cfRule type="iconSet" priority="19" id="{A69CDE1D-6B24-4705-837B-A6A1EB841D3F}">
            <x14:iconSet iconSet="3Triangles">
              <x14:cfvo type="percent">
                <xm:f>0</xm:f>
              </x14:cfvo>
              <x14:cfvo type="num">
                <xm:f>0</xm:f>
              </x14:cfvo>
              <x14:cfvo type="num">
                <xm:f>0</xm:f>
              </x14:cfvo>
            </x14:iconSet>
          </x14:cfRule>
          <xm:sqref>J38</xm:sqref>
        </x14:conditionalFormatting>
        <x14:conditionalFormatting xmlns:xm="http://schemas.microsoft.com/office/excel/2006/main">
          <x14:cfRule type="iconSet" priority="474" id="{34776F42-52F5-463C-94ED-F00E765125A2}">
            <x14:iconSet iconSet="3Triangles">
              <x14:cfvo type="percent">
                <xm:f>0</xm:f>
              </x14:cfvo>
              <x14:cfvo type="num">
                <xm:f>0</xm:f>
              </x14:cfvo>
              <x14:cfvo type="num">
                <xm:f>0</xm:f>
              </x14:cfvo>
            </x14:iconSet>
          </x14:cfRule>
          <xm:sqref>J39</xm:sqref>
        </x14:conditionalFormatting>
        <x14:conditionalFormatting xmlns:xm="http://schemas.microsoft.com/office/excel/2006/main">
          <x14:cfRule type="iconSet" priority="764" id="{3DA5189E-DB6C-4E4E-A5ED-4435C18AC39C}">
            <x14:iconSet iconSet="3Triangles">
              <x14:cfvo type="percent">
                <xm:f>0</xm:f>
              </x14:cfvo>
              <x14:cfvo type="num">
                <xm:f>0</xm:f>
              </x14:cfvo>
              <x14:cfvo type="num">
                <xm:f>0</xm:f>
              </x14:cfvo>
            </x14:iconSet>
          </x14:cfRule>
          <xm:sqref>J40:J41 J44:J47</xm:sqref>
        </x14:conditionalFormatting>
        <x14:conditionalFormatting xmlns:xm="http://schemas.microsoft.com/office/excel/2006/main">
          <x14:cfRule type="iconSet" priority="762" id="{A0E15CC9-4FB5-4A69-80D5-0DBA3BD1BCF4}">
            <x14:iconSet iconSet="3Triangles">
              <x14:cfvo type="percent">
                <xm:f>0</xm:f>
              </x14:cfvo>
              <x14:cfvo type="num">
                <xm:f>0</xm:f>
              </x14:cfvo>
              <x14:cfvo type="num">
                <xm:f>0</xm:f>
              </x14:cfvo>
            </x14:iconSet>
          </x14:cfRule>
          <xm:sqref>J42:J43</xm:sqref>
        </x14:conditionalFormatting>
        <x14:conditionalFormatting xmlns:xm="http://schemas.microsoft.com/office/excel/2006/main">
          <x14:cfRule type="iconSet" priority="583" id="{8D15E98E-A428-42E4-AADD-2A115F793B62}">
            <x14:iconSet iconSet="3Triangles">
              <x14:cfvo type="percent">
                <xm:f>0</xm:f>
              </x14:cfvo>
              <x14:cfvo type="num">
                <xm:f>0</xm:f>
              </x14:cfvo>
              <x14:cfvo type="num">
                <xm:f>0</xm:f>
              </x14:cfvo>
            </x14:iconSet>
          </x14:cfRule>
          <xm:sqref>J48</xm:sqref>
        </x14:conditionalFormatting>
        <x14:conditionalFormatting xmlns:xm="http://schemas.microsoft.com/office/excel/2006/main">
          <x14:cfRule type="iconSet" priority="1873" id="{52F1D99F-E7F1-4897-B6CF-5B448814C68B}">
            <x14:iconSet iconSet="3Triangles">
              <x14:cfvo type="percent">
                <xm:f>0</xm:f>
              </x14:cfvo>
              <x14:cfvo type="num">
                <xm:f>0</xm:f>
              </x14:cfvo>
              <x14:cfvo type="num">
                <xm:f>0</xm:f>
              </x14:cfvo>
            </x14:iconSet>
          </x14:cfRule>
          <xm:sqref>J49</xm:sqref>
        </x14:conditionalFormatting>
        <x14:conditionalFormatting xmlns:xm="http://schemas.microsoft.com/office/excel/2006/main">
          <x14:cfRule type="iconSet" priority="153" id="{B40BBE1A-AA9D-4C8D-884D-664789A20DBF}">
            <x14:iconSet iconSet="3Triangles">
              <x14:cfvo type="percent">
                <xm:f>0</xm:f>
              </x14:cfvo>
              <x14:cfvo type="num">
                <xm:f>0</xm:f>
              </x14:cfvo>
              <x14:cfvo type="num">
                <xm:f>0</xm:f>
              </x14:cfvo>
            </x14:iconSet>
          </x14:cfRule>
          <xm:sqref>J50</xm:sqref>
        </x14:conditionalFormatting>
        <x14:conditionalFormatting xmlns:xm="http://schemas.microsoft.com/office/excel/2006/main">
          <x14:cfRule type="iconSet" priority="503" id="{8E5D3EFC-8500-4B6E-9F96-C3B550927D77}">
            <x14:iconSet iconSet="3Triangles">
              <x14:cfvo type="percent">
                <xm:f>0</xm:f>
              </x14:cfvo>
              <x14:cfvo type="num">
                <xm:f>0</xm:f>
              </x14:cfvo>
              <x14:cfvo type="num">
                <xm:f>0</xm:f>
              </x14:cfvo>
            </x14:iconSet>
          </x14:cfRule>
          <xm:sqref>J51:J55</xm:sqref>
        </x14:conditionalFormatting>
        <x14:conditionalFormatting xmlns:xm="http://schemas.microsoft.com/office/excel/2006/main">
          <x14:cfRule type="iconSet" priority="90" id="{1472C723-EB30-477A-BF54-E6D6C00CDF22}">
            <x14:iconSet iconSet="3Triangles">
              <x14:cfvo type="percent">
                <xm:f>0</xm:f>
              </x14:cfvo>
              <x14:cfvo type="num">
                <xm:f>0</xm:f>
              </x14:cfvo>
              <x14:cfvo type="num">
                <xm:f>0</xm:f>
              </x14:cfvo>
            </x14:iconSet>
          </x14:cfRule>
          <xm:sqref>J56:J58 J60</xm:sqref>
        </x14:conditionalFormatting>
        <x14:conditionalFormatting xmlns:xm="http://schemas.microsoft.com/office/excel/2006/main">
          <x14:cfRule type="iconSet" priority="75" id="{F377A143-CBFE-45AE-A85C-DA5355536A04}">
            <x14:iconSet iconSet="3Triangles">
              <x14:cfvo type="percent">
                <xm:f>0</xm:f>
              </x14:cfvo>
              <x14:cfvo type="num">
                <xm:f>0</xm:f>
              </x14:cfvo>
              <x14:cfvo type="num">
                <xm:f>0</xm:f>
              </x14:cfvo>
            </x14:iconSet>
          </x14:cfRule>
          <xm:sqref>J59</xm:sqref>
        </x14:conditionalFormatting>
        <x14:conditionalFormatting xmlns:xm="http://schemas.microsoft.com/office/excel/2006/main">
          <x14:cfRule type="iconSet" priority="66" id="{97E11B38-A854-4D63-99AD-F471364918E7}">
            <x14:iconSet iconSet="3Triangles">
              <x14:cfvo type="percent">
                <xm:f>0</xm:f>
              </x14:cfvo>
              <x14:cfvo type="num">
                <xm:f>0</xm:f>
              </x14:cfvo>
              <x14:cfvo type="num">
                <xm:f>0</xm:f>
              </x14:cfvo>
            </x14:iconSet>
          </x14:cfRule>
          <xm:sqref>J61</xm:sqref>
        </x14:conditionalFormatting>
        <x14:conditionalFormatting xmlns:xm="http://schemas.microsoft.com/office/excel/2006/main">
          <x14:cfRule type="iconSet" priority="109" id="{48CB9CF3-4D30-4984-AE4E-75946A77D555}">
            <x14:iconSet iconSet="3Triangles">
              <x14:cfvo type="percent">
                <xm:f>0</xm:f>
              </x14:cfvo>
              <x14:cfvo type="num">
                <xm:f>0</xm:f>
              </x14:cfvo>
              <x14:cfvo type="num">
                <xm:f>0</xm:f>
              </x14:cfvo>
            </x14:iconSet>
          </x14:cfRule>
          <xm:sqref>J62</xm:sqref>
        </x14:conditionalFormatting>
        <x14:conditionalFormatting xmlns:xm="http://schemas.microsoft.com/office/excel/2006/main">
          <x14:cfRule type="iconSet" priority="419" id="{2BE607E3-A3D7-4409-89BA-CBF88BFAF434}">
            <x14:iconSet iconSet="3Triangles">
              <x14:cfvo type="percent">
                <xm:f>0</xm:f>
              </x14:cfvo>
              <x14:cfvo type="num">
                <xm:f>0</xm:f>
              </x14:cfvo>
              <x14:cfvo type="num">
                <xm:f>0</xm:f>
              </x14:cfvo>
            </x14:iconSet>
          </x14:cfRule>
          <xm:sqref>J63 J66:J68</xm:sqref>
        </x14:conditionalFormatting>
        <x14:conditionalFormatting xmlns:xm="http://schemas.microsoft.com/office/excel/2006/main">
          <x14:cfRule type="iconSet" priority="93" id="{A06B0FB6-217F-47E5-94E8-3EDD1FCA0D9D}">
            <x14:iconSet iconSet="3Triangles">
              <x14:cfvo type="percent">
                <xm:f>0</xm:f>
              </x14:cfvo>
              <x14:cfvo type="num">
                <xm:f>0</xm:f>
              </x14:cfvo>
              <x14:cfvo type="num">
                <xm:f>0</xm:f>
              </x14:cfvo>
            </x14:iconSet>
          </x14:cfRule>
          <xm:sqref>J64:J65</xm:sqref>
        </x14:conditionalFormatting>
        <x14:conditionalFormatting xmlns:xm="http://schemas.microsoft.com/office/excel/2006/main">
          <x14:cfRule type="iconSet" priority="519" id="{24EB9791-438A-4AD7-A564-2D623BAA2C39}">
            <x14:iconSet iconSet="3Triangles">
              <x14:cfvo type="percent">
                <xm:f>0</xm:f>
              </x14:cfvo>
              <x14:cfvo type="num">
                <xm:f>0</xm:f>
              </x14:cfvo>
              <x14:cfvo type="num">
                <xm:f>0</xm:f>
              </x14:cfvo>
            </x14:iconSet>
          </x14:cfRule>
          <xm:sqref>J69</xm:sqref>
        </x14:conditionalFormatting>
        <x14:conditionalFormatting xmlns:xm="http://schemas.microsoft.com/office/excel/2006/main">
          <x14:cfRule type="iconSet" priority="471" id="{F387184D-0D6E-424D-9A98-1D3095BC2A74}">
            <x14:iconSet iconSet="3Triangles">
              <x14:cfvo type="percent">
                <xm:f>0</xm:f>
              </x14:cfvo>
              <x14:cfvo type="num">
                <xm:f>0</xm:f>
              </x14:cfvo>
              <x14:cfvo type="num">
                <xm:f>0</xm:f>
              </x14:cfvo>
            </x14:iconSet>
          </x14:cfRule>
          <xm:sqref>J70</xm:sqref>
        </x14:conditionalFormatting>
        <x14:conditionalFormatting xmlns:xm="http://schemas.microsoft.com/office/excel/2006/main">
          <x14:cfRule type="iconSet" priority="882" id="{FDF82D09-CCB7-410D-A049-69DB9698ED98}">
            <x14:iconSet iconSet="3Triangles">
              <x14:cfvo type="percent">
                <xm:f>0</xm:f>
              </x14:cfvo>
              <x14:cfvo type="num">
                <xm:f>0</xm:f>
              </x14:cfvo>
              <x14:cfvo type="num">
                <xm:f>0</xm:f>
              </x14:cfvo>
            </x14:iconSet>
          </x14:cfRule>
          <xm:sqref>N6:N8</xm:sqref>
        </x14:conditionalFormatting>
        <x14:conditionalFormatting xmlns:xm="http://schemas.microsoft.com/office/excel/2006/main">
          <x14:cfRule type="iconSet" priority="137" id="{12A91919-B2D8-477D-A647-E07C41766D49}">
            <x14:iconSet iconSet="3Triangles">
              <x14:cfvo type="percent">
                <xm:f>0</xm:f>
              </x14:cfvo>
              <x14:cfvo type="num">
                <xm:f>0</xm:f>
              </x14:cfvo>
              <x14:cfvo type="num">
                <xm:f>0</xm:f>
              </x14:cfvo>
            </x14:iconSet>
          </x14:cfRule>
          <xm:sqref>N10:N18</xm:sqref>
        </x14:conditionalFormatting>
        <x14:conditionalFormatting xmlns:xm="http://schemas.microsoft.com/office/excel/2006/main">
          <x14:cfRule type="iconSet" priority="919" id="{014374D3-18F6-4CDF-B962-DA1CA27EAF3D}">
            <x14:iconSet iconSet="3Triangles">
              <x14:cfvo type="percent">
                <xm:f>0</xm:f>
              </x14:cfvo>
              <x14:cfvo type="num">
                <xm:f>0</xm:f>
              </x14:cfvo>
              <x14:cfvo type="num">
                <xm:f>0</xm:f>
              </x14:cfvo>
            </x14:iconSet>
          </x14:cfRule>
          <xm:sqref>N19</xm:sqref>
        </x14:conditionalFormatting>
        <x14:conditionalFormatting xmlns:xm="http://schemas.microsoft.com/office/excel/2006/main">
          <x14:cfRule type="iconSet" priority="36" id="{C5B066FF-FB28-4BDC-B3CD-761229B29508}">
            <x14:iconSet iconSet="3Triangles">
              <x14:cfvo type="percent">
                <xm:f>0</xm:f>
              </x14:cfvo>
              <x14:cfvo type="num">
                <xm:f>0</xm:f>
              </x14:cfvo>
              <x14:cfvo type="num">
                <xm:f>0</xm:f>
              </x14:cfvo>
            </x14:iconSet>
          </x14:cfRule>
          <xm:sqref>N20:N25</xm:sqref>
        </x14:conditionalFormatting>
        <x14:conditionalFormatting xmlns:xm="http://schemas.microsoft.com/office/excel/2006/main">
          <x14:cfRule type="iconSet" priority="678" id="{97C822EF-063B-4FB0-82F9-B8199553271E}">
            <x14:iconSet iconSet="3Triangles">
              <x14:cfvo type="percent">
                <xm:f>0</xm:f>
              </x14:cfvo>
              <x14:cfvo type="num">
                <xm:f>0</xm:f>
              </x14:cfvo>
              <x14:cfvo type="num">
                <xm:f>0</xm:f>
              </x14:cfvo>
            </x14:iconSet>
          </x14:cfRule>
          <xm:sqref>N26</xm:sqref>
        </x14:conditionalFormatting>
        <x14:conditionalFormatting xmlns:xm="http://schemas.microsoft.com/office/excel/2006/main">
          <x14:cfRule type="iconSet" priority="287" id="{2E3ADB0D-94E2-4F1E-9082-DF41BC75D094}">
            <x14:iconSet iconSet="3Triangles">
              <x14:cfvo type="percent">
                <xm:f>0</xm:f>
              </x14:cfvo>
              <x14:cfvo type="num">
                <xm:f>0</xm:f>
              </x14:cfvo>
              <x14:cfvo type="num">
                <xm:f>0</xm:f>
              </x14:cfvo>
            </x14:iconSet>
          </x14:cfRule>
          <xm:sqref>N27:N28</xm:sqref>
        </x14:conditionalFormatting>
        <x14:conditionalFormatting xmlns:xm="http://schemas.microsoft.com/office/excel/2006/main">
          <x14:cfRule type="iconSet" priority="282" id="{FB01B714-B859-4201-BE32-5895F911BEC4}">
            <x14:iconSet iconSet="3Triangles">
              <x14:cfvo type="percent">
                <xm:f>0</xm:f>
              </x14:cfvo>
              <x14:cfvo type="num">
                <xm:f>0</xm:f>
              </x14:cfvo>
              <x14:cfvo type="num">
                <xm:f>0</xm:f>
              </x14:cfvo>
            </x14:iconSet>
          </x14:cfRule>
          <xm:sqref>N29</xm:sqref>
        </x14:conditionalFormatting>
        <x14:conditionalFormatting xmlns:xm="http://schemas.microsoft.com/office/excel/2006/main">
          <x14:cfRule type="iconSet" priority="186" id="{A8451C13-FF50-41C8-9B14-20727FFFE603}">
            <x14:iconSet iconSet="3Triangles">
              <x14:cfvo type="percent">
                <xm:f>0</xm:f>
              </x14:cfvo>
              <x14:cfvo type="num">
                <xm:f>0</xm:f>
              </x14:cfvo>
              <x14:cfvo type="num">
                <xm:f>0</xm:f>
              </x14:cfvo>
            </x14:iconSet>
          </x14:cfRule>
          <xm:sqref>N30</xm:sqref>
        </x14:conditionalFormatting>
        <x14:conditionalFormatting xmlns:xm="http://schemas.microsoft.com/office/excel/2006/main">
          <x14:cfRule type="iconSet" priority="825" id="{BA0BCF04-CEB2-4C0F-96A7-25CE77AC3B3A}">
            <x14:iconSet iconSet="3Triangles">
              <x14:cfvo type="percent">
                <xm:f>0</xm:f>
              </x14:cfvo>
              <x14:cfvo type="num">
                <xm:f>0</xm:f>
              </x14:cfvo>
              <x14:cfvo type="num">
                <xm:f>0</xm:f>
              </x14:cfvo>
            </x14:iconSet>
          </x14:cfRule>
          <xm:sqref>N31</xm:sqref>
        </x14:conditionalFormatting>
        <x14:conditionalFormatting xmlns:xm="http://schemas.microsoft.com/office/excel/2006/main">
          <x14:cfRule type="iconSet" priority="662" id="{5676CB85-604D-4532-AB72-C99889F0B20D}">
            <x14:iconSet iconSet="3Triangles">
              <x14:cfvo type="percent">
                <xm:f>0</xm:f>
              </x14:cfvo>
              <x14:cfvo type="num">
                <xm:f>0</xm:f>
              </x14:cfvo>
              <x14:cfvo type="num">
                <xm:f>0</xm:f>
              </x14:cfvo>
            </x14:iconSet>
          </x14:cfRule>
          <xm:sqref>N32</xm:sqref>
        </x14:conditionalFormatting>
        <x14:conditionalFormatting xmlns:xm="http://schemas.microsoft.com/office/excel/2006/main">
          <x14:cfRule type="iconSet" priority="4" id="{B7F2A2C6-6968-4A32-BF3D-CAFFD3C9B694}">
            <x14:iconSet iconSet="3Triangles">
              <x14:cfvo type="percent">
                <xm:f>0</xm:f>
              </x14:cfvo>
              <x14:cfvo type="num">
                <xm:f>0</xm:f>
              </x14:cfvo>
              <x14:cfvo type="num">
                <xm:f>0</xm:f>
              </x14:cfvo>
            </x14:iconSet>
          </x14:cfRule>
          <xm:sqref>N33:N34</xm:sqref>
        </x14:conditionalFormatting>
        <x14:conditionalFormatting xmlns:xm="http://schemas.microsoft.com/office/excel/2006/main">
          <x14:cfRule type="iconSet" priority="646" id="{A07A330F-4307-4D2D-BFB7-738C2FC7D3FC}">
            <x14:iconSet iconSet="3Triangles">
              <x14:cfvo type="percent">
                <xm:f>0</xm:f>
              </x14:cfvo>
              <x14:cfvo type="num">
                <xm:f>0</xm:f>
              </x14:cfvo>
              <x14:cfvo type="num">
                <xm:f>0</xm:f>
              </x14:cfvo>
            </x14:iconSet>
          </x14:cfRule>
          <xm:sqref>N35</xm:sqref>
        </x14:conditionalFormatting>
        <x14:conditionalFormatting xmlns:xm="http://schemas.microsoft.com/office/excel/2006/main">
          <x14:cfRule type="iconSet" priority="239" id="{7F142B87-AAA3-4CC8-B13A-190EDC30AAD5}">
            <x14:iconSet iconSet="3Triangles">
              <x14:cfvo type="percent">
                <xm:f>0</xm:f>
              </x14:cfvo>
              <x14:cfvo type="num">
                <xm:f>0</xm:f>
              </x14:cfvo>
              <x14:cfvo type="num">
                <xm:f>0</xm:f>
              </x14:cfvo>
            </x14:iconSet>
          </x14:cfRule>
          <xm:sqref>N36</xm:sqref>
        </x14:conditionalFormatting>
        <x14:conditionalFormatting xmlns:xm="http://schemas.microsoft.com/office/excel/2006/main">
          <x14:cfRule type="iconSet" priority="614" id="{DC48E8F3-9296-4B50-90B2-C7EEB955A1A5}">
            <x14:iconSet iconSet="3Triangles">
              <x14:cfvo type="percent">
                <xm:f>0</xm:f>
              </x14:cfvo>
              <x14:cfvo type="num">
                <xm:f>0</xm:f>
              </x14:cfvo>
              <x14:cfvo type="num">
                <xm:f>0</xm:f>
              </x14:cfvo>
            </x14:iconSet>
          </x14:cfRule>
          <xm:sqref>N37</xm:sqref>
        </x14:conditionalFormatting>
        <x14:conditionalFormatting xmlns:xm="http://schemas.microsoft.com/office/excel/2006/main">
          <x14:cfRule type="iconSet" priority="20" id="{5DE889EA-FDF9-48B5-986B-E3B675EC6F15}">
            <x14:iconSet iconSet="3Triangles">
              <x14:cfvo type="percent">
                <xm:f>0</xm:f>
              </x14:cfvo>
              <x14:cfvo type="num">
                <xm:f>0</xm:f>
              </x14:cfvo>
              <x14:cfvo type="num">
                <xm:f>0</xm:f>
              </x14:cfvo>
            </x14:iconSet>
          </x14:cfRule>
          <xm:sqref>N38</xm:sqref>
        </x14:conditionalFormatting>
        <x14:conditionalFormatting xmlns:xm="http://schemas.microsoft.com/office/excel/2006/main">
          <x14:cfRule type="iconSet" priority="475" id="{384E2771-EB24-46DD-B48F-BCF578C6E895}">
            <x14:iconSet iconSet="3Triangles">
              <x14:cfvo type="percent">
                <xm:f>0</xm:f>
              </x14:cfvo>
              <x14:cfvo type="num">
                <xm:f>0</xm:f>
              </x14:cfvo>
              <x14:cfvo type="num">
                <xm:f>0</xm:f>
              </x14:cfvo>
            </x14:iconSet>
          </x14:cfRule>
          <xm:sqref>N39</xm:sqref>
        </x14:conditionalFormatting>
        <x14:conditionalFormatting xmlns:xm="http://schemas.microsoft.com/office/excel/2006/main">
          <x14:cfRule type="iconSet" priority="765" id="{5A3DF832-7062-4550-BF32-01B703507928}">
            <x14:iconSet iconSet="3Triangles">
              <x14:cfvo type="percent">
                <xm:f>0</xm:f>
              </x14:cfvo>
              <x14:cfvo type="num">
                <xm:f>0</xm:f>
              </x14:cfvo>
              <x14:cfvo type="num">
                <xm:f>0</xm:f>
              </x14:cfvo>
            </x14:iconSet>
          </x14:cfRule>
          <xm:sqref>N40:N47</xm:sqref>
        </x14:conditionalFormatting>
        <x14:conditionalFormatting xmlns:xm="http://schemas.microsoft.com/office/excel/2006/main">
          <x14:cfRule type="iconSet" priority="582" id="{A500891E-CEB5-4E95-BE49-84B8B49612F0}">
            <x14:iconSet iconSet="3Triangles">
              <x14:cfvo type="percent">
                <xm:f>0</xm:f>
              </x14:cfvo>
              <x14:cfvo type="num">
                <xm:f>0</xm:f>
              </x14:cfvo>
              <x14:cfvo type="num">
                <xm:f>0</xm:f>
              </x14:cfvo>
            </x14:iconSet>
          </x14:cfRule>
          <xm:sqref>N48</xm:sqref>
        </x14:conditionalFormatting>
        <x14:conditionalFormatting xmlns:xm="http://schemas.microsoft.com/office/excel/2006/main">
          <x14:cfRule type="iconSet" priority="1874" id="{42FFA842-B4F6-4123-B82A-8ADBB0E7CFB5}">
            <x14:iconSet iconSet="3Triangles">
              <x14:cfvo type="percent">
                <xm:f>0</xm:f>
              </x14:cfvo>
              <x14:cfvo type="num">
                <xm:f>0</xm:f>
              </x14:cfvo>
              <x14:cfvo type="num">
                <xm:f>0</xm:f>
              </x14:cfvo>
            </x14:iconSet>
          </x14:cfRule>
          <xm:sqref>N49</xm:sqref>
        </x14:conditionalFormatting>
        <x14:conditionalFormatting xmlns:xm="http://schemas.microsoft.com/office/excel/2006/main">
          <x14:cfRule type="iconSet" priority="152" id="{B2EC6339-639E-47B1-B7E9-CFBB3323233F}">
            <x14:iconSet iconSet="3Triangles">
              <x14:cfvo type="percent">
                <xm:f>0</xm:f>
              </x14:cfvo>
              <x14:cfvo type="num">
                <xm:f>0</xm:f>
              </x14:cfvo>
              <x14:cfvo type="num">
                <xm:f>0</xm:f>
              </x14:cfvo>
            </x14:iconSet>
          </x14:cfRule>
          <xm:sqref>N50</xm:sqref>
        </x14:conditionalFormatting>
        <x14:conditionalFormatting xmlns:xm="http://schemas.microsoft.com/office/excel/2006/main">
          <x14:cfRule type="iconSet" priority="502" id="{8559AE2B-AAF0-49D8-80CA-89E189E8AA46}">
            <x14:iconSet iconSet="3Triangles">
              <x14:cfvo type="percent">
                <xm:f>0</xm:f>
              </x14:cfvo>
              <x14:cfvo type="num">
                <xm:f>0</xm:f>
              </x14:cfvo>
              <x14:cfvo type="num">
                <xm:f>0</xm:f>
              </x14:cfvo>
            </x14:iconSet>
          </x14:cfRule>
          <xm:sqref>N51:N55</xm:sqref>
        </x14:conditionalFormatting>
        <x14:conditionalFormatting xmlns:xm="http://schemas.microsoft.com/office/excel/2006/main">
          <x14:cfRule type="iconSet" priority="89" id="{2072CD7B-15B7-4C88-AEA8-2C0A03DFDC35}">
            <x14:iconSet iconSet="3Triangles">
              <x14:cfvo type="percent">
                <xm:f>0</xm:f>
              </x14:cfvo>
              <x14:cfvo type="num">
                <xm:f>0</xm:f>
              </x14:cfvo>
              <x14:cfvo type="num">
                <xm:f>0</xm:f>
              </x14:cfvo>
            </x14:iconSet>
          </x14:cfRule>
          <xm:sqref>N56:N58 N60</xm:sqref>
        </x14:conditionalFormatting>
        <x14:conditionalFormatting xmlns:xm="http://schemas.microsoft.com/office/excel/2006/main">
          <x14:cfRule type="iconSet" priority="74" id="{2683593D-01BD-46AF-8C5D-83E3BFF8D7F8}">
            <x14:iconSet iconSet="3Triangles">
              <x14:cfvo type="percent">
                <xm:f>0</xm:f>
              </x14:cfvo>
              <x14:cfvo type="num">
                <xm:f>0</xm:f>
              </x14:cfvo>
              <x14:cfvo type="num">
                <xm:f>0</xm:f>
              </x14:cfvo>
            </x14:iconSet>
          </x14:cfRule>
          <xm:sqref>N59</xm:sqref>
        </x14:conditionalFormatting>
        <x14:conditionalFormatting xmlns:xm="http://schemas.microsoft.com/office/excel/2006/main">
          <x14:cfRule type="iconSet" priority="65" id="{30033715-0340-497C-B794-31D7248C1CFD}">
            <x14:iconSet iconSet="3Triangles">
              <x14:cfvo type="percent">
                <xm:f>0</xm:f>
              </x14:cfvo>
              <x14:cfvo type="num">
                <xm:f>0</xm:f>
              </x14:cfvo>
              <x14:cfvo type="num">
                <xm:f>0</xm:f>
              </x14:cfvo>
            </x14:iconSet>
          </x14:cfRule>
          <xm:sqref>N61</xm:sqref>
        </x14:conditionalFormatting>
        <x14:conditionalFormatting xmlns:xm="http://schemas.microsoft.com/office/excel/2006/main">
          <x14:cfRule type="iconSet" priority="110" id="{C423AFF9-5AF9-4DC9-9FA4-5523425D7928}">
            <x14:iconSet iconSet="3Triangles">
              <x14:cfvo type="percent">
                <xm:f>0</xm:f>
              </x14:cfvo>
              <x14:cfvo type="num">
                <xm:f>0</xm:f>
              </x14:cfvo>
              <x14:cfvo type="num">
                <xm:f>0</xm:f>
              </x14:cfvo>
            </x14:iconSet>
          </x14:cfRule>
          <xm:sqref>N62</xm:sqref>
        </x14:conditionalFormatting>
        <x14:conditionalFormatting xmlns:xm="http://schemas.microsoft.com/office/excel/2006/main">
          <x14:cfRule type="iconSet" priority="418" id="{B21F9A35-395C-4A2D-8317-EAE580E4CEFD}">
            <x14:iconSet iconSet="3Triangles">
              <x14:cfvo type="percent">
                <xm:f>0</xm:f>
              </x14:cfvo>
              <x14:cfvo type="num">
                <xm:f>0</xm:f>
              </x14:cfvo>
              <x14:cfvo type="num">
                <xm:f>0</xm:f>
              </x14:cfvo>
            </x14:iconSet>
          </x14:cfRule>
          <xm:sqref>N63 N66:N68</xm:sqref>
        </x14:conditionalFormatting>
        <x14:conditionalFormatting xmlns:xm="http://schemas.microsoft.com/office/excel/2006/main">
          <x14:cfRule type="iconSet" priority="94" id="{489D171F-7F67-4D80-9032-F0769BF9534B}">
            <x14:iconSet iconSet="3Triangles">
              <x14:cfvo type="percent">
                <xm:f>0</xm:f>
              </x14:cfvo>
              <x14:cfvo type="num">
                <xm:f>0</xm:f>
              </x14:cfvo>
              <x14:cfvo type="num">
                <xm:f>0</xm:f>
              </x14:cfvo>
            </x14:iconSet>
          </x14:cfRule>
          <xm:sqref>N64:N65</xm:sqref>
        </x14:conditionalFormatting>
        <x14:conditionalFormatting xmlns:xm="http://schemas.microsoft.com/office/excel/2006/main">
          <x14:cfRule type="iconSet" priority="518" id="{B51B282E-2E65-4490-BC08-5944B263CC4F}">
            <x14:iconSet iconSet="3Triangles">
              <x14:cfvo type="percent">
                <xm:f>0</xm:f>
              </x14:cfvo>
              <x14:cfvo type="num">
                <xm:f>0</xm:f>
              </x14:cfvo>
              <x14:cfvo type="num">
                <xm:f>0</xm:f>
              </x14:cfvo>
            </x14:iconSet>
          </x14:cfRule>
          <xm:sqref>N69:N70</xm:sqref>
        </x14:conditionalFormatting>
        <x14:conditionalFormatting xmlns:xm="http://schemas.microsoft.com/office/excel/2006/main">
          <x14:cfRule type="iconSet" priority="881" id="{D70E5E0A-18B0-4F96-AF4E-A56C031A3916}">
            <x14:iconSet iconSet="3Triangles">
              <x14:cfvo type="percent">
                <xm:f>0</xm:f>
              </x14:cfvo>
              <x14:cfvo type="num">
                <xm:f>0</xm:f>
              </x14:cfvo>
              <x14:cfvo type="num">
                <xm:f>0</xm:f>
              </x14:cfvo>
            </x14:iconSet>
          </x14:cfRule>
          <xm:sqref>T6:T8</xm:sqref>
        </x14:conditionalFormatting>
        <x14:conditionalFormatting xmlns:xm="http://schemas.microsoft.com/office/excel/2006/main">
          <x14:cfRule type="iconSet" priority="171" id="{274B1D56-934E-4F8A-A691-4BF9D11382BF}">
            <x14:iconSet iconSet="3Triangles">
              <x14:cfvo type="percent">
                <xm:f>0</xm:f>
              </x14:cfvo>
              <x14:cfvo type="num">
                <xm:f>0</xm:f>
              </x14:cfvo>
              <x14:cfvo type="num">
                <xm:f>0</xm:f>
              </x14:cfvo>
            </x14:iconSet>
          </x14:cfRule>
          <xm:sqref>T9 X9 AB9 AF9 AJ9 AN9 AR9 AV9 AZ9 BD9</xm:sqref>
        </x14:conditionalFormatting>
        <x14:conditionalFormatting xmlns:xm="http://schemas.microsoft.com/office/excel/2006/main">
          <x14:cfRule type="iconSet" priority="136" id="{049967C5-3EE1-46A5-925F-DDB01422DC95}">
            <x14:iconSet iconSet="3Triangles">
              <x14:cfvo type="percent">
                <xm:f>0</xm:f>
              </x14:cfvo>
              <x14:cfvo type="num">
                <xm:f>0</xm:f>
              </x14:cfvo>
              <x14:cfvo type="num">
                <xm:f>0</xm:f>
              </x14:cfvo>
            </x14:iconSet>
          </x14:cfRule>
          <xm:sqref>T10:T18</xm:sqref>
        </x14:conditionalFormatting>
        <x14:conditionalFormatting xmlns:xm="http://schemas.microsoft.com/office/excel/2006/main">
          <x14:cfRule type="iconSet" priority="920" id="{78978F8A-BB80-4DC7-86A2-19C88E2F06E6}">
            <x14:iconSet iconSet="3Triangles">
              <x14:cfvo type="percent">
                <xm:f>0</xm:f>
              </x14:cfvo>
              <x14:cfvo type="num">
                <xm:f>0</xm:f>
              </x14:cfvo>
              <x14:cfvo type="num">
                <xm:f>0</xm:f>
              </x14:cfvo>
            </x14:iconSet>
          </x14:cfRule>
          <xm:sqref>T19</xm:sqref>
        </x14:conditionalFormatting>
        <x14:conditionalFormatting xmlns:xm="http://schemas.microsoft.com/office/excel/2006/main">
          <x14:cfRule type="iconSet" priority="37" id="{22B36742-826F-478E-B9BC-6F760A8DCF12}">
            <x14:iconSet iconSet="3Triangles">
              <x14:cfvo type="percent">
                <xm:f>0</xm:f>
              </x14:cfvo>
              <x14:cfvo type="num">
                <xm:f>0</xm:f>
              </x14:cfvo>
              <x14:cfvo type="num">
                <xm:f>0</xm:f>
              </x14:cfvo>
            </x14:iconSet>
          </x14:cfRule>
          <xm:sqref>T20:T25</xm:sqref>
        </x14:conditionalFormatting>
        <x14:conditionalFormatting xmlns:xm="http://schemas.microsoft.com/office/excel/2006/main">
          <x14:cfRule type="iconSet" priority="677" id="{61573793-2873-4071-9F8E-956B4FFA7CCE}">
            <x14:iconSet iconSet="3Triangles">
              <x14:cfvo type="percent">
                <xm:f>0</xm:f>
              </x14:cfvo>
              <x14:cfvo type="num">
                <xm:f>0</xm:f>
              </x14:cfvo>
              <x14:cfvo type="num">
                <xm:f>0</xm:f>
              </x14:cfvo>
            </x14:iconSet>
          </x14:cfRule>
          <xm:sqref>T26</xm:sqref>
        </x14:conditionalFormatting>
        <x14:conditionalFormatting xmlns:xm="http://schemas.microsoft.com/office/excel/2006/main">
          <x14:cfRule type="iconSet" priority="288" id="{6B004200-DB53-43A7-9F78-4AACD4958C2A}">
            <x14:iconSet iconSet="3Triangles">
              <x14:cfvo type="percent">
                <xm:f>0</xm:f>
              </x14:cfvo>
              <x14:cfvo type="num">
                <xm:f>0</xm:f>
              </x14:cfvo>
              <x14:cfvo type="num">
                <xm:f>0</xm:f>
              </x14:cfvo>
            </x14:iconSet>
          </x14:cfRule>
          <xm:sqref>T27:T28</xm:sqref>
        </x14:conditionalFormatting>
        <x14:conditionalFormatting xmlns:xm="http://schemas.microsoft.com/office/excel/2006/main">
          <x14:cfRule type="iconSet" priority="281" id="{0174009F-D4E9-4CC6-A0A8-2EA6592BB7F6}">
            <x14:iconSet iconSet="3Triangles">
              <x14:cfvo type="percent">
                <xm:f>0</xm:f>
              </x14:cfvo>
              <x14:cfvo type="num">
                <xm:f>0</xm:f>
              </x14:cfvo>
              <x14:cfvo type="num">
                <xm:f>0</xm:f>
              </x14:cfvo>
            </x14:iconSet>
          </x14:cfRule>
          <xm:sqref>T29</xm:sqref>
        </x14:conditionalFormatting>
        <x14:conditionalFormatting xmlns:xm="http://schemas.microsoft.com/office/excel/2006/main">
          <x14:cfRule type="iconSet" priority="185" id="{1B972078-D923-4BA3-A8CD-D4E8526E8227}">
            <x14:iconSet iconSet="3Triangles">
              <x14:cfvo type="percent">
                <xm:f>0</xm:f>
              </x14:cfvo>
              <x14:cfvo type="num">
                <xm:f>0</xm:f>
              </x14:cfvo>
              <x14:cfvo type="num">
                <xm:f>0</xm:f>
              </x14:cfvo>
            </x14:iconSet>
          </x14:cfRule>
          <xm:sqref>T30</xm:sqref>
        </x14:conditionalFormatting>
        <x14:conditionalFormatting xmlns:xm="http://schemas.microsoft.com/office/excel/2006/main">
          <x14:cfRule type="iconSet" priority="824" id="{AFB47498-2ED4-43AA-8B65-6C01EF9D8C4B}">
            <x14:iconSet iconSet="3Triangles">
              <x14:cfvo type="percent">
                <xm:f>0</xm:f>
              </x14:cfvo>
              <x14:cfvo type="num">
                <xm:f>0</xm:f>
              </x14:cfvo>
              <x14:cfvo type="num">
                <xm:f>0</xm:f>
              </x14:cfvo>
            </x14:iconSet>
          </x14:cfRule>
          <xm:sqref>T31</xm:sqref>
        </x14:conditionalFormatting>
        <x14:conditionalFormatting xmlns:xm="http://schemas.microsoft.com/office/excel/2006/main">
          <x14:cfRule type="iconSet" priority="661" id="{A23F8B89-CDF8-401E-8D77-CCCCB8CDB451}">
            <x14:iconSet iconSet="3Triangles">
              <x14:cfvo type="percent">
                <xm:f>0</xm:f>
              </x14:cfvo>
              <x14:cfvo type="num">
                <xm:f>0</xm:f>
              </x14:cfvo>
              <x14:cfvo type="num">
                <xm:f>0</xm:f>
              </x14:cfvo>
            </x14:iconSet>
          </x14:cfRule>
          <xm:sqref>T32</xm:sqref>
        </x14:conditionalFormatting>
        <x14:conditionalFormatting xmlns:xm="http://schemas.microsoft.com/office/excel/2006/main">
          <x14:cfRule type="iconSet" priority="5" id="{CEBCF235-8E26-4122-A881-3E2CE0CD79B5}">
            <x14:iconSet iconSet="3Triangles">
              <x14:cfvo type="percent">
                <xm:f>0</xm:f>
              </x14:cfvo>
              <x14:cfvo type="num">
                <xm:f>0</xm:f>
              </x14:cfvo>
              <x14:cfvo type="num">
                <xm:f>0</xm:f>
              </x14:cfvo>
            </x14:iconSet>
          </x14:cfRule>
          <xm:sqref>T33:T34</xm:sqref>
        </x14:conditionalFormatting>
        <x14:conditionalFormatting xmlns:xm="http://schemas.microsoft.com/office/excel/2006/main">
          <x14:cfRule type="iconSet" priority="645" id="{B78F3869-403E-4F5B-B8AA-7BCD7B4D4009}">
            <x14:iconSet iconSet="3Triangles">
              <x14:cfvo type="percent">
                <xm:f>0</xm:f>
              </x14:cfvo>
              <x14:cfvo type="num">
                <xm:f>0</xm:f>
              </x14:cfvo>
              <x14:cfvo type="num">
                <xm:f>0</xm:f>
              </x14:cfvo>
            </x14:iconSet>
          </x14:cfRule>
          <xm:sqref>T35</xm:sqref>
        </x14:conditionalFormatting>
        <x14:conditionalFormatting xmlns:xm="http://schemas.microsoft.com/office/excel/2006/main">
          <x14:cfRule type="iconSet" priority="240" id="{C792DE74-4F23-4D62-BB6E-20923A11EE43}">
            <x14:iconSet iconSet="3Triangles">
              <x14:cfvo type="percent">
                <xm:f>0</xm:f>
              </x14:cfvo>
              <x14:cfvo type="num">
                <xm:f>0</xm:f>
              </x14:cfvo>
              <x14:cfvo type="num">
                <xm:f>0</xm:f>
              </x14:cfvo>
            </x14:iconSet>
          </x14:cfRule>
          <xm:sqref>T36</xm:sqref>
        </x14:conditionalFormatting>
        <x14:conditionalFormatting xmlns:xm="http://schemas.microsoft.com/office/excel/2006/main">
          <x14:cfRule type="iconSet" priority="613" id="{C1934AE1-9C14-48F5-98BC-156CCB2EA352}">
            <x14:iconSet iconSet="3Triangles">
              <x14:cfvo type="percent">
                <xm:f>0</xm:f>
              </x14:cfvo>
              <x14:cfvo type="num">
                <xm:f>0</xm:f>
              </x14:cfvo>
              <x14:cfvo type="num">
                <xm:f>0</xm:f>
              </x14:cfvo>
            </x14:iconSet>
          </x14:cfRule>
          <xm:sqref>T37</xm:sqref>
        </x14:conditionalFormatting>
        <x14:conditionalFormatting xmlns:xm="http://schemas.microsoft.com/office/excel/2006/main">
          <x14:cfRule type="iconSet" priority="21" id="{57E03333-2073-40BD-9B14-6F7173FD864D}">
            <x14:iconSet iconSet="3Triangles">
              <x14:cfvo type="percent">
                <xm:f>0</xm:f>
              </x14:cfvo>
              <x14:cfvo type="num">
                <xm:f>0</xm:f>
              </x14:cfvo>
              <x14:cfvo type="num">
                <xm:f>0</xm:f>
              </x14:cfvo>
            </x14:iconSet>
          </x14:cfRule>
          <xm:sqref>T38</xm:sqref>
        </x14:conditionalFormatting>
        <x14:conditionalFormatting xmlns:xm="http://schemas.microsoft.com/office/excel/2006/main">
          <x14:cfRule type="iconSet" priority="476" id="{2531C76C-B82C-47E3-8914-8D9791F8A2CF}">
            <x14:iconSet iconSet="3Triangles">
              <x14:cfvo type="percent">
                <xm:f>0</xm:f>
              </x14:cfvo>
              <x14:cfvo type="num">
                <xm:f>0</xm:f>
              </x14:cfvo>
              <x14:cfvo type="num">
                <xm:f>0</xm:f>
              </x14:cfvo>
            </x14:iconSet>
          </x14:cfRule>
          <xm:sqref>T39</xm:sqref>
        </x14:conditionalFormatting>
        <x14:conditionalFormatting xmlns:xm="http://schemas.microsoft.com/office/excel/2006/main">
          <x14:cfRule type="iconSet" priority="766" id="{2321458A-DEF4-4521-97EA-268E573542BF}">
            <x14:iconSet iconSet="3Triangles">
              <x14:cfvo type="percent">
                <xm:f>0</xm:f>
              </x14:cfvo>
              <x14:cfvo type="num">
                <xm:f>0</xm:f>
              </x14:cfvo>
              <x14:cfvo type="num">
                <xm:f>0</xm:f>
              </x14:cfvo>
            </x14:iconSet>
          </x14:cfRule>
          <xm:sqref>T40:T47</xm:sqref>
        </x14:conditionalFormatting>
        <x14:conditionalFormatting xmlns:xm="http://schemas.microsoft.com/office/excel/2006/main">
          <x14:cfRule type="iconSet" priority="581" id="{CF36F941-BDC1-42B2-8B91-133E0D54A6C9}">
            <x14:iconSet iconSet="3Triangles">
              <x14:cfvo type="percent">
                <xm:f>0</xm:f>
              </x14:cfvo>
              <x14:cfvo type="num">
                <xm:f>0</xm:f>
              </x14:cfvo>
              <x14:cfvo type="num">
                <xm:f>0</xm:f>
              </x14:cfvo>
            </x14:iconSet>
          </x14:cfRule>
          <xm:sqref>T48</xm:sqref>
        </x14:conditionalFormatting>
        <x14:conditionalFormatting xmlns:xm="http://schemas.microsoft.com/office/excel/2006/main">
          <x14:cfRule type="iconSet" priority="1875" id="{66FA2353-F112-4C94-A283-C4CE2B7CA2EA}">
            <x14:iconSet iconSet="3Triangles">
              <x14:cfvo type="percent">
                <xm:f>0</xm:f>
              </x14:cfvo>
              <x14:cfvo type="num">
                <xm:f>0</xm:f>
              </x14:cfvo>
              <x14:cfvo type="num">
                <xm:f>0</xm:f>
              </x14:cfvo>
            </x14:iconSet>
          </x14:cfRule>
          <xm:sqref>T49</xm:sqref>
        </x14:conditionalFormatting>
        <x14:conditionalFormatting xmlns:xm="http://schemas.microsoft.com/office/excel/2006/main">
          <x14:cfRule type="iconSet" priority="151" id="{632C8E26-3D1F-4620-AC76-F82BF135F66D}">
            <x14:iconSet iconSet="3Triangles">
              <x14:cfvo type="percent">
                <xm:f>0</xm:f>
              </x14:cfvo>
              <x14:cfvo type="num">
                <xm:f>0</xm:f>
              </x14:cfvo>
              <x14:cfvo type="num">
                <xm:f>0</xm:f>
              </x14:cfvo>
            </x14:iconSet>
          </x14:cfRule>
          <xm:sqref>T50</xm:sqref>
        </x14:conditionalFormatting>
        <x14:conditionalFormatting xmlns:xm="http://schemas.microsoft.com/office/excel/2006/main">
          <x14:cfRule type="iconSet" priority="501" id="{A16E31EA-17D1-4B46-B177-10CD6C856D17}">
            <x14:iconSet iconSet="3Triangles">
              <x14:cfvo type="percent">
                <xm:f>0</xm:f>
              </x14:cfvo>
              <x14:cfvo type="num">
                <xm:f>0</xm:f>
              </x14:cfvo>
              <x14:cfvo type="num">
                <xm:f>0</xm:f>
              </x14:cfvo>
            </x14:iconSet>
          </x14:cfRule>
          <xm:sqref>T51:T55</xm:sqref>
        </x14:conditionalFormatting>
        <x14:conditionalFormatting xmlns:xm="http://schemas.microsoft.com/office/excel/2006/main">
          <x14:cfRule type="iconSet" priority="88" id="{70F79190-150B-4D5A-A55F-52E3DEDB88F0}">
            <x14:iconSet iconSet="3Triangles">
              <x14:cfvo type="percent">
                <xm:f>0</xm:f>
              </x14:cfvo>
              <x14:cfvo type="num">
                <xm:f>0</xm:f>
              </x14:cfvo>
              <x14:cfvo type="num">
                <xm:f>0</xm:f>
              </x14:cfvo>
            </x14:iconSet>
          </x14:cfRule>
          <xm:sqref>T56:T58 T60</xm:sqref>
        </x14:conditionalFormatting>
        <x14:conditionalFormatting xmlns:xm="http://schemas.microsoft.com/office/excel/2006/main">
          <x14:cfRule type="iconSet" priority="73" id="{284F5A4B-F8DB-4600-AF13-0963F5F1C49E}">
            <x14:iconSet iconSet="3Triangles">
              <x14:cfvo type="percent">
                <xm:f>0</xm:f>
              </x14:cfvo>
              <x14:cfvo type="num">
                <xm:f>0</xm:f>
              </x14:cfvo>
              <x14:cfvo type="num">
                <xm:f>0</xm:f>
              </x14:cfvo>
            </x14:iconSet>
          </x14:cfRule>
          <xm:sqref>T59</xm:sqref>
        </x14:conditionalFormatting>
        <x14:conditionalFormatting xmlns:xm="http://schemas.microsoft.com/office/excel/2006/main">
          <x14:cfRule type="iconSet" priority="64" id="{01F22C6F-E801-442A-B4D0-B202322E309B}">
            <x14:iconSet iconSet="3Triangles">
              <x14:cfvo type="percent">
                <xm:f>0</xm:f>
              </x14:cfvo>
              <x14:cfvo type="num">
                <xm:f>0</xm:f>
              </x14:cfvo>
              <x14:cfvo type="num">
                <xm:f>0</xm:f>
              </x14:cfvo>
            </x14:iconSet>
          </x14:cfRule>
          <xm:sqref>T61</xm:sqref>
        </x14:conditionalFormatting>
        <x14:conditionalFormatting xmlns:xm="http://schemas.microsoft.com/office/excel/2006/main">
          <x14:cfRule type="iconSet" priority="111" id="{A331BAE5-CA06-4FA5-991D-9970E587E47C}">
            <x14:iconSet iconSet="3Triangles">
              <x14:cfvo type="percent">
                <xm:f>0</xm:f>
              </x14:cfvo>
              <x14:cfvo type="num">
                <xm:f>0</xm:f>
              </x14:cfvo>
              <x14:cfvo type="num">
                <xm:f>0</xm:f>
              </x14:cfvo>
            </x14:iconSet>
          </x14:cfRule>
          <xm:sqref>T62</xm:sqref>
        </x14:conditionalFormatting>
        <x14:conditionalFormatting xmlns:xm="http://schemas.microsoft.com/office/excel/2006/main">
          <x14:cfRule type="iconSet" priority="417" id="{7569DA9E-960E-4436-908A-531CD1E2154A}">
            <x14:iconSet iconSet="3Triangles">
              <x14:cfvo type="percent">
                <xm:f>0</xm:f>
              </x14:cfvo>
              <x14:cfvo type="num">
                <xm:f>0</xm:f>
              </x14:cfvo>
              <x14:cfvo type="num">
                <xm:f>0</xm:f>
              </x14:cfvo>
            </x14:iconSet>
          </x14:cfRule>
          <xm:sqref>T63 T66:T68</xm:sqref>
        </x14:conditionalFormatting>
        <x14:conditionalFormatting xmlns:xm="http://schemas.microsoft.com/office/excel/2006/main">
          <x14:cfRule type="iconSet" priority="95" id="{3ADF81C1-6859-472D-8175-924312A09D93}">
            <x14:iconSet iconSet="3Triangles">
              <x14:cfvo type="percent">
                <xm:f>0</xm:f>
              </x14:cfvo>
              <x14:cfvo type="num">
                <xm:f>0</xm:f>
              </x14:cfvo>
              <x14:cfvo type="num">
                <xm:f>0</xm:f>
              </x14:cfvo>
            </x14:iconSet>
          </x14:cfRule>
          <xm:sqref>T64:T65</xm:sqref>
        </x14:conditionalFormatting>
        <x14:conditionalFormatting xmlns:xm="http://schemas.microsoft.com/office/excel/2006/main">
          <x14:cfRule type="iconSet" priority="517" id="{B7B7DEDF-99BB-478E-950F-A80F00C5CD7B}">
            <x14:iconSet iconSet="3Triangles">
              <x14:cfvo type="percent">
                <xm:f>0</xm:f>
              </x14:cfvo>
              <x14:cfvo type="num">
                <xm:f>0</xm:f>
              </x14:cfvo>
              <x14:cfvo type="num">
                <xm:f>0</xm:f>
              </x14:cfvo>
            </x14:iconSet>
          </x14:cfRule>
          <xm:sqref>T69:T70</xm:sqref>
        </x14:conditionalFormatting>
        <x14:conditionalFormatting xmlns:xm="http://schemas.microsoft.com/office/excel/2006/main">
          <x14:cfRule type="iconSet" priority="872" id="{E9279D1B-C468-47B3-835D-AC7CE87E62ED}">
            <x14:iconSet iconSet="3Triangles">
              <x14:cfvo type="percent">
                <xm:f>0</xm:f>
              </x14:cfvo>
              <x14:cfvo type="num">
                <xm:f>0</xm:f>
              </x14:cfvo>
              <x14:cfvo type="num">
                <xm:f>0</xm:f>
              </x14:cfvo>
            </x14:iconSet>
          </x14:cfRule>
          <xm:sqref>X6:X8</xm:sqref>
        </x14:conditionalFormatting>
        <x14:conditionalFormatting xmlns:xm="http://schemas.microsoft.com/office/excel/2006/main">
          <x14:cfRule type="iconSet" priority="134" id="{BEB649B4-7C5B-4133-93D8-6E48D6C7C77E}">
            <x14:iconSet iconSet="3Triangles">
              <x14:cfvo type="percent">
                <xm:f>0</xm:f>
              </x14:cfvo>
              <x14:cfvo type="num">
                <xm:f>0</xm:f>
              </x14:cfvo>
              <x14:cfvo type="num">
                <xm:f>0</xm:f>
              </x14:cfvo>
            </x14:iconSet>
          </x14:cfRule>
          <xm:sqref>X10:X18</xm:sqref>
        </x14:conditionalFormatting>
        <x14:conditionalFormatting xmlns:xm="http://schemas.microsoft.com/office/excel/2006/main">
          <x14:cfRule type="iconSet" priority="921" id="{FB786A02-818B-461E-97E2-809E2BBAB015}">
            <x14:iconSet iconSet="3Triangles">
              <x14:cfvo type="percent">
                <xm:f>0</xm:f>
              </x14:cfvo>
              <x14:cfvo type="num">
                <xm:f>0</xm:f>
              </x14:cfvo>
              <x14:cfvo type="num">
                <xm:f>0</xm:f>
              </x14:cfvo>
            </x14:iconSet>
          </x14:cfRule>
          <xm:sqref>X19</xm:sqref>
        </x14:conditionalFormatting>
        <x14:conditionalFormatting xmlns:xm="http://schemas.microsoft.com/office/excel/2006/main">
          <x14:cfRule type="iconSet" priority="38" id="{59970853-723D-4873-9E84-11B360DCBFFF}">
            <x14:iconSet iconSet="3Triangles">
              <x14:cfvo type="percent">
                <xm:f>0</xm:f>
              </x14:cfvo>
              <x14:cfvo type="num">
                <xm:f>0</xm:f>
              </x14:cfvo>
              <x14:cfvo type="num">
                <xm:f>0</xm:f>
              </x14:cfvo>
            </x14:iconSet>
          </x14:cfRule>
          <xm:sqref>X20:X25</xm:sqref>
        </x14:conditionalFormatting>
        <x14:conditionalFormatting xmlns:xm="http://schemas.microsoft.com/office/excel/2006/main">
          <x14:cfRule type="iconSet" priority="668" id="{7A92F269-19F9-4523-A594-BD12D680832D}">
            <x14:iconSet iconSet="3Triangles">
              <x14:cfvo type="percent">
                <xm:f>0</xm:f>
              </x14:cfvo>
              <x14:cfvo type="num">
                <xm:f>0</xm:f>
              </x14:cfvo>
              <x14:cfvo type="num">
                <xm:f>0</xm:f>
              </x14:cfvo>
            </x14:iconSet>
          </x14:cfRule>
          <xm:sqref>X26</xm:sqref>
        </x14:conditionalFormatting>
        <x14:conditionalFormatting xmlns:xm="http://schemas.microsoft.com/office/excel/2006/main">
          <x14:cfRule type="iconSet" priority="289" id="{CBD14B9B-579F-49A1-B2F2-C0612D72F36C}">
            <x14:iconSet iconSet="3Triangles">
              <x14:cfvo type="percent">
                <xm:f>0</xm:f>
              </x14:cfvo>
              <x14:cfvo type="num">
                <xm:f>0</xm:f>
              </x14:cfvo>
              <x14:cfvo type="num">
                <xm:f>0</xm:f>
              </x14:cfvo>
            </x14:iconSet>
          </x14:cfRule>
          <xm:sqref>X27:X28</xm:sqref>
        </x14:conditionalFormatting>
        <x14:conditionalFormatting xmlns:xm="http://schemas.microsoft.com/office/excel/2006/main">
          <x14:cfRule type="iconSet" priority="272" id="{7A61ECFE-2A89-4060-B6AA-188501D0AE14}">
            <x14:iconSet iconSet="3Triangles">
              <x14:cfvo type="percent">
                <xm:f>0</xm:f>
              </x14:cfvo>
              <x14:cfvo type="num">
                <xm:f>0</xm:f>
              </x14:cfvo>
              <x14:cfvo type="num">
                <xm:f>0</xm:f>
              </x14:cfvo>
            </x14:iconSet>
          </x14:cfRule>
          <xm:sqref>X29</xm:sqref>
        </x14:conditionalFormatting>
        <x14:conditionalFormatting xmlns:xm="http://schemas.microsoft.com/office/excel/2006/main">
          <x14:cfRule type="iconSet" priority="176" id="{F6D0BCCA-C08C-4B5D-B798-50A2340EFB13}">
            <x14:iconSet iconSet="3Triangles">
              <x14:cfvo type="percent">
                <xm:f>0</xm:f>
              </x14:cfvo>
              <x14:cfvo type="num">
                <xm:f>0</xm:f>
              </x14:cfvo>
              <x14:cfvo type="num">
                <xm:f>0</xm:f>
              </x14:cfvo>
            </x14:iconSet>
          </x14:cfRule>
          <xm:sqref>X30</xm:sqref>
        </x14:conditionalFormatting>
        <x14:conditionalFormatting xmlns:xm="http://schemas.microsoft.com/office/excel/2006/main">
          <x14:cfRule type="iconSet" priority="815" id="{B6A820C5-012B-465E-9557-9A0B0BD1B254}">
            <x14:iconSet iconSet="3Triangles">
              <x14:cfvo type="percent">
                <xm:f>0</xm:f>
              </x14:cfvo>
              <x14:cfvo type="num">
                <xm:f>0</xm:f>
              </x14:cfvo>
              <x14:cfvo type="num">
                <xm:f>0</xm:f>
              </x14:cfvo>
            </x14:iconSet>
          </x14:cfRule>
          <xm:sqref>X31</xm:sqref>
        </x14:conditionalFormatting>
        <x14:conditionalFormatting xmlns:xm="http://schemas.microsoft.com/office/excel/2006/main">
          <x14:cfRule type="iconSet" priority="652" id="{3872879A-26F3-4552-8A65-C4053CC05EAC}">
            <x14:iconSet iconSet="3Triangles">
              <x14:cfvo type="percent">
                <xm:f>0</xm:f>
              </x14:cfvo>
              <x14:cfvo type="num">
                <xm:f>0</xm:f>
              </x14:cfvo>
              <x14:cfvo type="num">
                <xm:f>0</xm:f>
              </x14:cfvo>
            </x14:iconSet>
          </x14:cfRule>
          <xm:sqref>X32</xm:sqref>
        </x14:conditionalFormatting>
        <x14:conditionalFormatting xmlns:xm="http://schemas.microsoft.com/office/excel/2006/main">
          <x14:cfRule type="iconSet" priority="6" id="{94ABA196-433A-4D22-9C34-AE3FFDA3DEFD}">
            <x14:iconSet iconSet="3Triangles">
              <x14:cfvo type="percent">
                <xm:f>0</xm:f>
              </x14:cfvo>
              <x14:cfvo type="num">
                <xm:f>0</xm:f>
              </x14:cfvo>
              <x14:cfvo type="num">
                <xm:f>0</xm:f>
              </x14:cfvo>
            </x14:iconSet>
          </x14:cfRule>
          <xm:sqref>X33:X34</xm:sqref>
        </x14:conditionalFormatting>
        <x14:conditionalFormatting xmlns:xm="http://schemas.microsoft.com/office/excel/2006/main">
          <x14:cfRule type="iconSet" priority="636" id="{F1C508B8-95E9-4FC8-8B15-9510C31E28C1}">
            <x14:iconSet iconSet="3Triangles">
              <x14:cfvo type="percent">
                <xm:f>0</xm:f>
              </x14:cfvo>
              <x14:cfvo type="num">
                <xm:f>0</xm:f>
              </x14:cfvo>
              <x14:cfvo type="num">
                <xm:f>0</xm:f>
              </x14:cfvo>
            </x14:iconSet>
          </x14:cfRule>
          <xm:sqref>X35</xm:sqref>
        </x14:conditionalFormatting>
        <x14:conditionalFormatting xmlns:xm="http://schemas.microsoft.com/office/excel/2006/main">
          <x14:cfRule type="iconSet" priority="241" id="{7955668D-8A59-426E-A3A7-30B2AFC63DA1}">
            <x14:iconSet iconSet="3Triangles">
              <x14:cfvo type="percent">
                <xm:f>0</xm:f>
              </x14:cfvo>
              <x14:cfvo type="num">
                <xm:f>0</xm:f>
              </x14:cfvo>
              <x14:cfvo type="num">
                <xm:f>0</xm:f>
              </x14:cfvo>
            </x14:iconSet>
          </x14:cfRule>
          <xm:sqref>X36</xm:sqref>
        </x14:conditionalFormatting>
        <x14:conditionalFormatting xmlns:xm="http://schemas.microsoft.com/office/excel/2006/main">
          <x14:cfRule type="iconSet" priority="604" id="{573EB650-0D17-4A74-B003-0997EB48AFC6}">
            <x14:iconSet iconSet="3Triangles">
              <x14:cfvo type="percent">
                <xm:f>0</xm:f>
              </x14:cfvo>
              <x14:cfvo type="num">
                <xm:f>0</xm:f>
              </x14:cfvo>
              <x14:cfvo type="num">
                <xm:f>0</xm:f>
              </x14:cfvo>
            </x14:iconSet>
          </x14:cfRule>
          <xm:sqref>X37</xm:sqref>
        </x14:conditionalFormatting>
        <x14:conditionalFormatting xmlns:xm="http://schemas.microsoft.com/office/excel/2006/main">
          <x14:cfRule type="iconSet" priority="22" id="{86F646D1-F38B-4AAE-AC93-2C4F3E9193A5}">
            <x14:iconSet iconSet="3Triangles">
              <x14:cfvo type="percent">
                <xm:f>0</xm:f>
              </x14:cfvo>
              <x14:cfvo type="num">
                <xm:f>0</xm:f>
              </x14:cfvo>
              <x14:cfvo type="num">
                <xm:f>0</xm:f>
              </x14:cfvo>
            </x14:iconSet>
          </x14:cfRule>
          <xm:sqref>X38</xm:sqref>
        </x14:conditionalFormatting>
        <x14:conditionalFormatting xmlns:xm="http://schemas.microsoft.com/office/excel/2006/main">
          <x14:cfRule type="iconSet" priority="477" id="{88055882-78A4-4C89-B727-E8214087DD01}">
            <x14:iconSet iconSet="3Triangles">
              <x14:cfvo type="percent">
                <xm:f>0</xm:f>
              </x14:cfvo>
              <x14:cfvo type="num">
                <xm:f>0</xm:f>
              </x14:cfvo>
              <x14:cfvo type="num">
                <xm:f>0</xm:f>
              </x14:cfvo>
            </x14:iconSet>
          </x14:cfRule>
          <xm:sqref>X39</xm:sqref>
        </x14:conditionalFormatting>
        <x14:conditionalFormatting xmlns:xm="http://schemas.microsoft.com/office/excel/2006/main">
          <x14:cfRule type="iconSet" priority="767" id="{CFE63E80-D042-4AFB-A4B4-4CC1A9799F4D}">
            <x14:iconSet iconSet="3Triangles">
              <x14:cfvo type="percent">
                <xm:f>0</xm:f>
              </x14:cfvo>
              <x14:cfvo type="num">
                <xm:f>0</xm:f>
              </x14:cfvo>
              <x14:cfvo type="num">
                <xm:f>0</xm:f>
              </x14:cfvo>
            </x14:iconSet>
          </x14:cfRule>
          <xm:sqref>X40:X47</xm:sqref>
        </x14:conditionalFormatting>
        <x14:conditionalFormatting xmlns:xm="http://schemas.microsoft.com/office/excel/2006/main">
          <x14:cfRule type="iconSet" priority="572" id="{359BC2CB-89B5-4DDC-9C77-B0D2F015C984}">
            <x14:iconSet iconSet="3Triangles">
              <x14:cfvo type="percent">
                <xm:f>0</xm:f>
              </x14:cfvo>
              <x14:cfvo type="num">
                <xm:f>0</xm:f>
              </x14:cfvo>
              <x14:cfvo type="num">
                <xm:f>0</xm:f>
              </x14:cfvo>
            </x14:iconSet>
          </x14:cfRule>
          <xm:sqref>X48</xm:sqref>
        </x14:conditionalFormatting>
        <x14:conditionalFormatting xmlns:xm="http://schemas.microsoft.com/office/excel/2006/main">
          <x14:cfRule type="iconSet" priority="1876" id="{69AB006A-DC3A-4FEB-BA1E-BC82910CB488}">
            <x14:iconSet iconSet="3Triangles">
              <x14:cfvo type="percent">
                <xm:f>0</xm:f>
              </x14:cfvo>
              <x14:cfvo type="num">
                <xm:f>0</xm:f>
              </x14:cfvo>
              <x14:cfvo type="num">
                <xm:f>0</xm:f>
              </x14:cfvo>
            </x14:iconSet>
          </x14:cfRule>
          <xm:sqref>X49</xm:sqref>
        </x14:conditionalFormatting>
        <x14:conditionalFormatting xmlns:xm="http://schemas.microsoft.com/office/excel/2006/main">
          <x14:cfRule type="iconSet" priority="142" id="{851317F8-2D4D-495D-80C6-E850D929BB88}">
            <x14:iconSet iconSet="3Triangles">
              <x14:cfvo type="percent">
                <xm:f>0</xm:f>
              </x14:cfvo>
              <x14:cfvo type="num">
                <xm:f>0</xm:f>
              </x14:cfvo>
              <x14:cfvo type="num">
                <xm:f>0</xm:f>
              </x14:cfvo>
            </x14:iconSet>
          </x14:cfRule>
          <xm:sqref>X50</xm:sqref>
        </x14:conditionalFormatting>
        <x14:conditionalFormatting xmlns:xm="http://schemas.microsoft.com/office/excel/2006/main">
          <x14:cfRule type="iconSet" priority="492" id="{49EFC9E0-95D4-4B89-84F4-090C8BB8BB78}">
            <x14:iconSet iconSet="3Triangles">
              <x14:cfvo type="percent">
                <xm:f>0</xm:f>
              </x14:cfvo>
              <x14:cfvo type="num">
                <xm:f>0</xm:f>
              </x14:cfvo>
              <x14:cfvo type="num">
                <xm:f>0</xm:f>
              </x14:cfvo>
            </x14:iconSet>
          </x14:cfRule>
          <xm:sqref>X51:X55</xm:sqref>
        </x14:conditionalFormatting>
        <x14:conditionalFormatting xmlns:xm="http://schemas.microsoft.com/office/excel/2006/main">
          <x14:cfRule type="iconSet" priority="79" id="{4ED86350-31AC-4E93-8767-5C666A39684B}">
            <x14:iconSet iconSet="3Triangles">
              <x14:cfvo type="percent">
                <xm:f>0</xm:f>
              </x14:cfvo>
              <x14:cfvo type="num">
                <xm:f>0</xm:f>
              </x14:cfvo>
              <x14:cfvo type="num">
                <xm:f>0</xm:f>
              </x14:cfvo>
            </x14:iconSet>
          </x14:cfRule>
          <xm:sqref>X56:X58 X60</xm:sqref>
        </x14:conditionalFormatting>
        <x14:conditionalFormatting xmlns:xm="http://schemas.microsoft.com/office/excel/2006/main">
          <x14:cfRule type="iconSet" priority="68" id="{2C81BFC4-AA13-45C7-9278-44AE49103DA8}">
            <x14:iconSet iconSet="3Triangles">
              <x14:cfvo type="percent">
                <xm:f>0</xm:f>
              </x14:cfvo>
              <x14:cfvo type="num">
                <xm:f>0</xm:f>
              </x14:cfvo>
              <x14:cfvo type="num">
                <xm:f>0</xm:f>
              </x14:cfvo>
            </x14:iconSet>
          </x14:cfRule>
          <xm:sqref>X59</xm:sqref>
        </x14:conditionalFormatting>
        <x14:conditionalFormatting xmlns:xm="http://schemas.microsoft.com/office/excel/2006/main">
          <x14:cfRule type="iconSet" priority="63" id="{FBE53EAC-44D1-400C-9B1F-D5A9E2AFD722}">
            <x14:iconSet iconSet="3Triangles">
              <x14:cfvo type="percent">
                <xm:f>0</xm:f>
              </x14:cfvo>
              <x14:cfvo type="num">
                <xm:f>0</xm:f>
              </x14:cfvo>
              <x14:cfvo type="num">
                <xm:f>0</xm:f>
              </x14:cfvo>
            </x14:iconSet>
          </x14:cfRule>
          <xm:sqref>X61</xm:sqref>
        </x14:conditionalFormatting>
        <x14:conditionalFormatting xmlns:xm="http://schemas.microsoft.com/office/excel/2006/main">
          <x14:cfRule type="iconSet" priority="112" id="{86FFC694-FDDC-433D-AE34-97D36D54488F}">
            <x14:iconSet iconSet="3Triangles">
              <x14:cfvo type="percent">
                <xm:f>0</xm:f>
              </x14:cfvo>
              <x14:cfvo type="num">
                <xm:f>0</xm:f>
              </x14:cfvo>
              <x14:cfvo type="num">
                <xm:f>0</xm:f>
              </x14:cfvo>
            </x14:iconSet>
          </x14:cfRule>
          <xm:sqref>X62</xm:sqref>
        </x14:conditionalFormatting>
        <x14:conditionalFormatting xmlns:xm="http://schemas.microsoft.com/office/excel/2006/main">
          <x14:cfRule type="iconSet" priority="408" id="{8BCC5DDC-084D-4E1C-8E8E-BF6BAA5534B1}">
            <x14:iconSet iconSet="3Triangles">
              <x14:cfvo type="percent">
                <xm:f>0</xm:f>
              </x14:cfvo>
              <x14:cfvo type="num">
                <xm:f>0</xm:f>
              </x14:cfvo>
              <x14:cfvo type="num">
                <xm:f>0</xm:f>
              </x14:cfvo>
            </x14:iconSet>
          </x14:cfRule>
          <xm:sqref>X63 X66:X68</xm:sqref>
        </x14:conditionalFormatting>
        <x14:conditionalFormatting xmlns:xm="http://schemas.microsoft.com/office/excel/2006/main">
          <x14:cfRule type="iconSet" priority="96" id="{A0F60A45-6AF8-4F4B-8C5C-965799E68931}">
            <x14:iconSet iconSet="3Triangles">
              <x14:cfvo type="percent">
                <xm:f>0</xm:f>
              </x14:cfvo>
              <x14:cfvo type="num">
                <xm:f>0</xm:f>
              </x14:cfvo>
              <x14:cfvo type="num">
                <xm:f>0</xm:f>
              </x14:cfvo>
            </x14:iconSet>
          </x14:cfRule>
          <xm:sqref>X64:X65</xm:sqref>
        </x14:conditionalFormatting>
        <x14:conditionalFormatting xmlns:xm="http://schemas.microsoft.com/office/excel/2006/main">
          <x14:cfRule type="iconSet" priority="508" id="{030B0744-F0A9-4531-ABD5-7DF32C8B6216}">
            <x14:iconSet iconSet="3Triangles">
              <x14:cfvo type="percent">
                <xm:f>0</xm:f>
              </x14:cfvo>
              <x14:cfvo type="num">
                <xm:f>0</xm:f>
              </x14:cfvo>
              <x14:cfvo type="num">
                <xm:f>0</xm:f>
              </x14:cfvo>
            </x14:iconSet>
          </x14:cfRule>
          <xm:sqref>X69:X70</xm:sqref>
        </x14:conditionalFormatting>
        <x14:conditionalFormatting xmlns:xm="http://schemas.microsoft.com/office/excel/2006/main">
          <x14:cfRule type="iconSet" priority="873" id="{0871ABFC-0C8B-46E5-9BB8-14ACD010E531}">
            <x14:iconSet iconSet="3Triangles">
              <x14:cfvo type="percent">
                <xm:f>0</xm:f>
              </x14:cfvo>
              <x14:cfvo type="num">
                <xm:f>0</xm:f>
              </x14:cfvo>
              <x14:cfvo type="num">
                <xm:f>0</xm:f>
              </x14:cfvo>
            </x14:iconSet>
          </x14:cfRule>
          <xm:sqref>AB6:AB8</xm:sqref>
        </x14:conditionalFormatting>
        <x14:conditionalFormatting xmlns:xm="http://schemas.microsoft.com/office/excel/2006/main">
          <x14:cfRule type="iconSet" priority="133" id="{94CD23BC-CEE5-43EA-A4B4-423D55AF3712}">
            <x14:iconSet iconSet="3Triangles">
              <x14:cfvo type="percent">
                <xm:f>0</xm:f>
              </x14:cfvo>
              <x14:cfvo type="num">
                <xm:f>0</xm:f>
              </x14:cfvo>
              <x14:cfvo type="num">
                <xm:f>0</xm:f>
              </x14:cfvo>
            </x14:iconSet>
          </x14:cfRule>
          <xm:sqref>AB10:AB18</xm:sqref>
        </x14:conditionalFormatting>
        <x14:conditionalFormatting xmlns:xm="http://schemas.microsoft.com/office/excel/2006/main">
          <x14:cfRule type="iconSet" priority="922" id="{01599714-3C18-403D-8B49-5DA61F509CC0}">
            <x14:iconSet iconSet="3Triangles">
              <x14:cfvo type="percent">
                <xm:f>0</xm:f>
              </x14:cfvo>
              <x14:cfvo type="num">
                <xm:f>0</xm:f>
              </x14:cfvo>
              <x14:cfvo type="num">
                <xm:f>0</xm:f>
              </x14:cfvo>
            </x14:iconSet>
          </x14:cfRule>
          <xm:sqref>AB19</xm:sqref>
        </x14:conditionalFormatting>
        <x14:conditionalFormatting xmlns:xm="http://schemas.microsoft.com/office/excel/2006/main">
          <x14:cfRule type="iconSet" priority="39" id="{55E213AD-8C44-435F-AE1A-7374EC118D8B}">
            <x14:iconSet iconSet="3Triangles">
              <x14:cfvo type="percent">
                <xm:f>0</xm:f>
              </x14:cfvo>
              <x14:cfvo type="num">
                <xm:f>0</xm:f>
              </x14:cfvo>
              <x14:cfvo type="num">
                <xm:f>0</xm:f>
              </x14:cfvo>
            </x14:iconSet>
          </x14:cfRule>
          <xm:sqref>AB20:AB25</xm:sqref>
        </x14:conditionalFormatting>
        <x14:conditionalFormatting xmlns:xm="http://schemas.microsoft.com/office/excel/2006/main">
          <x14:cfRule type="iconSet" priority="669" id="{7A1C7C94-1159-468D-B57E-2397C2DBE72C}">
            <x14:iconSet iconSet="3Triangles">
              <x14:cfvo type="percent">
                <xm:f>0</xm:f>
              </x14:cfvo>
              <x14:cfvo type="num">
                <xm:f>0</xm:f>
              </x14:cfvo>
              <x14:cfvo type="num">
                <xm:f>0</xm:f>
              </x14:cfvo>
            </x14:iconSet>
          </x14:cfRule>
          <xm:sqref>AB26</xm:sqref>
        </x14:conditionalFormatting>
        <x14:conditionalFormatting xmlns:xm="http://schemas.microsoft.com/office/excel/2006/main">
          <x14:cfRule type="iconSet" priority="290" id="{D0F5526B-63C4-49C1-AFFD-107C369895DE}">
            <x14:iconSet iconSet="3Triangles">
              <x14:cfvo type="percent">
                <xm:f>0</xm:f>
              </x14:cfvo>
              <x14:cfvo type="num">
                <xm:f>0</xm:f>
              </x14:cfvo>
              <x14:cfvo type="num">
                <xm:f>0</xm:f>
              </x14:cfvo>
            </x14:iconSet>
          </x14:cfRule>
          <xm:sqref>AB27:AB28</xm:sqref>
        </x14:conditionalFormatting>
        <x14:conditionalFormatting xmlns:xm="http://schemas.microsoft.com/office/excel/2006/main">
          <x14:cfRule type="iconSet" priority="273" id="{6E349CAE-3AE4-4A3D-80F8-C791BE222115}">
            <x14:iconSet iconSet="3Triangles">
              <x14:cfvo type="percent">
                <xm:f>0</xm:f>
              </x14:cfvo>
              <x14:cfvo type="num">
                <xm:f>0</xm:f>
              </x14:cfvo>
              <x14:cfvo type="num">
                <xm:f>0</xm:f>
              </x14:cfvo>
            </x14:iconSet>
          </x14:cfRule>
          <xm:sqref>AB29</xm:sqref>
        </x14:conditionalFormatting>
        <x14:conditionalFormatting xmlns:xm="http://schemas.microsoft.com/office/excel/2006/main">
          <x14:cfRule type="iconSet" priority="177" id="{9AF10108-6E81-4F74-B06B-D5152B961FB7}">
            <x14:iconSet iconSet="3Triangles">
              <x14:cfvo type="percent">
                <xm:f>0</xm:f>
              </x14:cfvo>
              <x14:cfvo type="num">
                <xm:f>0</xm:f>
              </x14:cfvo>
              <x14:cfvo type="num">
                <xm:f>0</xm:f>
              </x14:cfvo>
            </x14:iconSet>
          </x14:cfRule>
          <xm:sqref>AB30</xm:sqref>
        </x14:conditionalFormatting>
        <x14:conditionalFormatting xmlns:xm="http://schemas.microsoft.com/office/excel/2006/main">
          <x14:cfRule type="iconSet" priority="816" id="{237AB231-8044-4CFE-9631-28D9B84EB960}">
            <x14:iconSet iconSet="3Triangles">
              <x14:cfvo type="percent">
                <xm:f>0</xm:f>
              </x14:cfvo>
              <x14:cfvo type="num">
                <xm:f>0</xm:f>
              </x14:cfvo>
              <x14:cfvo type="num">
                <xm:f>0</xm:f>
              </x14:cfvo>
            </x14:iconSet>
          </x14:cfRule>
          <xm:sqref>AB31</xm:sqref>
        </x14:conditionalFormatting>
        <x14:conditionalFormatting xmlns:xm="http://schemas.microsoft.com/office/excel/2006/main">
          <x14:cfRule type="iconSet" priority="653" id="{D4A0340A-BBDB-4300-B67E-E416FE307274}">
            <x14:iconSet iconSet="3Triangles">
              <x14:cfvo type="percent">
                <xm:f>0</xm:f>
              </x14:cfvo>
              <x14:cfvo type="num">
                <xm:f>0</xm:f>
              </x14:cfvo>
              <x14:cfvo type="num">
                <xm:f>0</xm:f>
              </x14:cfvo>
            </x14:iconSet>
          </x14:cfRule>
          <xm:sqref>AB32</xm:sqref>
        </x14:conditionalFormatting>
        <x14:conditionalFormatting xmlns:xm="http://schemas.microsoft.com/office/excel/2006/main">
          <x14:cfRule type="iconSet" priority="7" id="{BCB83042-88E9-4157-8FD9-26FDA53B12EC}">
            <x14:iconSet iconSet="3Triangles">
              <x14:cfvo type="percent">
                <xm:f>0</xm:f>
              </x14:cfvo>
              <x14:cfvo type="num">
                <xm:f>0</xm:f>
              </x14:cfvo>
              <x14:cfvo type="num">
                <xm:f>0</xm:f>
              </x14:cfvo>
            </x14:iconSet>
          </x14:cfRule>
          <xm:sqref>AB33:AB34</xm:sqref>
        </x14:conditionalFormatting>
        <x14:conditionalFormatting xmlns:xm="http://schemas.microsoft.com/office/excel/2006/main">
          <x14:cfRule type="iconSet" priority="637" id="{91D5A8BC-1139-4F53-8411-BEB70CD3F300}">
            <x14:iconSet iconSet="3Triangles">
              <x14:cfvo type="percent">
                <xm:f>0</xm:f>
              </x14:cfvo>
              <x14:cfvo type="num">
                <xm:f>0</xm:f>
              </x14:cfvo>
              <x14:cfvo type="num">
                <xm:f>0</xm:f>
              </x14:cfvo>
            </x14:iconSet>
          </x14:cfRule>
          <xm:sqref>AB35</xm:sqref>
        </x14:conditionalFormatting>
        <x14:conditionalFormatting xmlns:xm="http://schemas.microsoft.com/office/excel/2006/main">
          <x14:cfRule type="iconSet" priority="242" id="{2A5B9462-5C78-41D1-8E8C-3C3806CF5089}">
            <x14:iconSet iconSet="3Triangles">
              <x14:cfvo type="percent">
                <xm:f>0</xm:f>
              </x14:cfvo>
              <x14:cfvo type="num">
                <xm:f>0</xm:f>
              </x14:cfvo>
              <x14:cfvo type="num">
                <xm:f>0</xm:f>
              </x14:cfvo>
            </x14:iconSet>
          </x14:cfRule>
          <xm:sqref>AB36</xm:sqref>
        </x14:conditionalFormatting>
        <x14:conditionalFormatting xmlns:xm="http://schemas.microsoft.com/office/excel/2006/main">
          <x14:cfRule type="iconSet" priority="605" id="{A3AF33DF-D18F-4223-954F-51CE4A98EAAB}">
            <x14:iconSet iconSet="3Triangles">
              <x14:cfvo type="percent">
                <xm:f>0</xm:f>
              </x14:cfvo>
              <x14:cfvo type="num">
                <xm:f>0</xm:f>
              </x14:cfvo>
              <x14:cfvo type="num">
                <xm:f>0</xm:f>
              </x14:cfvo>
            </x14:iconSet>
          </x14:cfRule>
          <xm:sqref>AB37</xm:sqref>
        </x14:conditionalFormatting>
        <x14:conditionalFormatting xmlns:xm="http://schemas.microsoft.com/office/excel/2006/main">
          <x14:cfRule type="iconSet" priority="23" id="{222BD771-183E-431A-A381-B297505C7048}">
            <x14:iconSet iconSet="3Triangles">
              <x14:cfvo type="percent">
                <xm:f>0</xm:f>
              </x14:cfvo>
              <x14:cfvo type="num">
                <xm:f>0</xm:f>
              </x14:cfvo>
              <x14:cfvo type="num">
                <xm:f>0</xm:f>
              </x14:cfvo>
            </x14:iconSet>
          </x14:cfRule>
          <xm:sqref>AB38</xm:sqref>
        </x14:conditionalFormatting>
        <x14:conditionalFormatting xmlns:xm="http://schemas.microsoft.com/office/excel/2006/main">
          <x14:cfRule type="iconSet" priority="478" id="{8DC83044-FEA3-478D-B4FD-FEC9BB8B535A}">
            <x14:iconSet iconSet="3Triangles">
              <x14:cfvo type="percent">
                <xm:f>0</xm:f>
              </x14:cfvo>
              <x14:cfvo type="num">
                <xm:f>0</xm:f>
              </x14:cfvo>
              <x14:cfvo type="num">
                <xm:f>0</xm:f>
              </x14:cfvo>
            </x14:iconSet>
          </x14:cfRule>
          <xm:sqref>AB39</xm:sqref>
        </x14:conditionalFormatting>
        <x14:conditionalFormatting xmlns:xm="http://schemas.microsoft.com/office/excel/2006/main">
          <x14:cfRule type="iconSet" priority="768" id="{6AA8BE0B-A609-42A0-83B4-01EF6E9A7240}">
            <x14:iconSet iconSet="3Triangles">
              <x14:cfvo type="percent">
                <xm:f>0</xm:f>
              </x14:cfvo>
              <x14:cfvo type="num">
                <xm:f>0</xm:f>
              </x14:cfvo>
              <x14:cfvo type="num">
                <xm:f>0</xm:f>
              </x14:cfvo>
            </x14:iconSet>
          </x14:cfRule>
          <xm:sqref>AB40:AB47</xm:sqref>
        </x14:conditionalFormatting>
        <x14:conditionalFormatting xmlns:xm="http://schemas.microsoft.com/office/excel/2006/main">
          <x14:cfRule type="iconSet" priority="573" id="{87C867C0-1E1A-40F9-B884-005DD746A4E2}">
            <x14:iconSet iconSet="3Triangles">
              <x14:cfvo type="percent">
                <xm:f>0</xm:f>
              </x14:cfvo>
              <x14:cfvo type="num">
                <xm:f>0</xm:f>
              </x14:cfvo>
              <x14:cfvo type="num">
                <xm:f>0</xm:f>
              </x14:cfvo>
            </x14:iconSet>
          </x14:cfRule>
          <xm:sqref>AB48</xm:sqref>
        </x14:conditionalFormatting>
        <x14:conditionalFormatting xmlns:xm="http://schemas.microsoft.com/office/excel/2006/main">
          <x14:cfRule type="iconSet" priority="1877" id="{429D7908-1840-4A5A-80C2-E08C74E744BB}">
            <x14:iconSet iconSet="3Triangles">
              <x14:cfvo type="percent">
                <xm:f>0</xm:f>
              </x14:cfvo>
              <x14:cfvo type="num">
                <xm:f>0</xm:f>
              </x14:cfvo>
              <x14:cfvo type="num">
                <xm:f>0</xm:f>
              </x14:cfvo>
            </x14:iconSet>
          </x14:cfRule>
          <xm:sqref>AB49</xm:sqref>
        </x14:conditionalFormatting>
        <x14:conditionalFormatting xmlns:xm="http://schemas.microsoft.com/office/excel/2006/main">
          <x14:cfRule type="iconSet" priority="143" id="{713E9068-5B6B-4FEA-A300-11D4B00D67C6}">
            <x14:iconSet iconSet="3Triangles">
              <x14:cfvo type="percent">
                <xm:f>0</xm:f>
              </x14:cfvo>
              <x14:cfvo type="num">
                <xm:f>0</xm:f>
              </x14:cfvo>
              <x14:cfvo type="num">
                <xm:f>0</xm:f>
              </x14:cfvo>
            </x14:iconSet>
          </x14:cfRule>
          <xm:sqref>AB50</xm:sqref>
        </x14:conditionalFormatting>
        <x14:conditionalFormatting xmlns:xm="http://schemas.microsoft.com/office/excel/2006/main">
          <x14:cfRule type="iconSet" priority="493" id="{B3A4BC1D-C803-4717-AA8A-698558BF4723}">
            <x14:iconSet iconSet="3Triangles">
              <x14:cfvo type="percent">
                <xm:f>0</xm:f>
              </x14:cfvo>
              <x14:cfvo type="num">
                <xm:f>0</xm:f>
              </x14:cfvo>
              <x14:cfvo type="num">
                <xm:f>0</xm:f>
              </x14:cfvo>
            </x14:iconSet>
          </x14:cfRule>
          <xm:sqref>AB51:AB55</xm:sqref>
        </x14:conditionalFormatting>
        <x14:conditionalFormatting xmlns:xm="http://schemas.microsoft.com/office/excel/2006/main">
          <x14:cfRule type="iconSet" priority="80" id="{D83D56D3-BBC9-4186-A5CD-071ACBFF324E}">
            <x14:iconSet iconSet="3Triangles">
              <x14:cfvo type="percent">
                <xm:f>0</xm:f>
              </x14:cfvo>
              <x14:cfvo type="num">
                <xm:f>0</xm:f>
              </x14:cfvo>
              <x14:cfvo type="num">
                <xm:f>0</xm:f>
              </x14:cfvo>
            </x14:iconSet>
          </x14:cfRule>
          <xm:sqref>AB56:AB58 AB60</xm:sqref>
        </x14:conditionalFormatting>
        <x14:conditionalFormatting xmlns:xm="http://schemas.microsoft.com/office/excel/2006/main">
          <x14:cfRule type="iconSet" priority="69" id="{BAED2031-EA16-4A71-8DB8-378768BDAD49}">
            <x14:iconSet iconSet="3Triangles">
              <x14:cfvo type="percent">
                <xm:f>0</xm:f>
              </x14:cfvo>
              <x14:cfvo type="num">
                <xm:f>0</xm:f>
              </x14:cfvo>
              <x14:cfvo type="num">
                <xm:f>0</xm:f>
              </x14:cfvo>
            </x14:iconSet>
          </x14:cfRule>
          <xm:sqref>AB59</xm:sqref>
        </x14:conditionalFormatting>
        <x14:conditionalFormatting xmlns:xm="http://schemas.microsoft.com/office/excel/2006/main">
          <x14:cfRule type="iconSet" priority="62" id="{F49A3358-CF6B-4E19-918F-8E741635BBC1}">
            <x14:iconSet iconSet="3Triangles">
              <x14:cfvo type="percent">
                <xm:f>0</xm:f>
              </x14:cfvo>
              <x14:cfvo type="num">
                <xm:f>0</xm:f>
              </x14:cfvo>
              <x14:cfvo type="num">
                <xm:f>0</xm:f>
              </x14:cfvo>
            </x14:iconSet>
          </x14:cfRule>
          <xm:sqref>AB61</xm:sqref>
        </x14:conditionalFormatting>
        <x14:conditionalFormatting xmlns:xm="http://schemas.microsoft.com/office/excel/2006/main">
          <x14:cfRule type="iconSet" priority="113" id="{EE3C3B1B-CD58-4668-BA6F-34F09E5F5EE9}">
            <x14:iconSet iconSet="3Triangles">
              <x14:cfvo type="percent">
                <xm:f>0</xm:f>
              </x14:cfvo>
              <x14:cfvo type="num">
                <xm:f>0</xm:f>
              </x14:cfvo>
              <x14:cfvo type="num">
                <xm:f>0</xm:f>
              </x14:cfvo>
            </x14:iconSet>
          </x14:cfRule>
          <xm:sqref>AB62</xm:sqref>
        </x14:conditionalFormatting>
        <x14:conditionalFormatting xmlns:xm="http://schemas.microsoft.com/office/excel/2006/main">
          <x14:cfRule type="iconSet" priority="409" id="{709ADD52-2D9A-4D40-8463-328FBAFBBF45}">
            <x14:iconSet iconSet="3Triangles">
              <x14:cfvo type="percent">
                <xm:f>0</xm:f>
              </x14:cfvo>
              <x14:cfvo type="num">
                <xm:f>0</xm:f>
              </x14:cfvo>
              <x14:cfvo type="num">
                <xm:f>0</xm:f>
              </x14:cfvo>
            </x14:iconSet>
          </x14:cfRule>
          <xm:sqref>AB63 AB66:AB68</xm:sqref>
        </x14:conditionalFormatting>
        <x14:conditionalFormatting xmlns:xm="http://schemas.microsoft.com/office/excel/2006/main">
          <x14:cfRule type="iconSet" priority="97" id="{3555B66D-631F-4638-A994-B1D98BDF68B4}">
            <x14:iconSet iconSet="3Triangles">
              <x14:cfvo type="percent">
                <xm:f>0</xm:f>
              </x14:cfvo>
              <x14:cfvo type="num">
                <xm:f>0</xm:f>
              </x14:cfvo>
              <x14:cfvo type="num">
                <xm:f>0</xm:f>
              </x14:cfvo>
            </x14:iconSet>
          </x14:cfRule>
          <xm:sqref>AB64:AB65</xm:sqref>
        </x14:conditionalFormatting>
        <x14:conditionalFormatting xmlns:xm="http://schemas.microsoft.com/office/excel/2006/main">
          <x14:cfRule type="iconSet" priority="509" id="{7DDA89D9-DB16-48D6-A717-8BF12EB047EA}">
            <x14:iconSet iconSet="3Triangles">
              <x14:cfvo type="percent">
                <xm:f>0</xm:f>
              </x14:cfvo>
              <x14:cfvo type="num">
                <xm:f>0</xm:f>
              </x14:cfvo>
              <x14:cfvo type="num">
                <xm:f>0</xm:f>
              </x14:cfvo>
            </x14:iconSet>
          </x14:cfRule>
          <xm:sqref>AB69:AB70</xm:sqref>
        </x14:conditionalFormatting>
        <x14:conditionalFormatting xmlns:xm="http://schemas.microsoft.com/office/excel/2006/main">
          <x14:cfRule type="iconSet" priority="874" id="{C26D0FC7-3E33-4012-804A-1378E9CE5660}">
            <x14:iconSet iconSet="3Triangles">
              <x14:cfvo type="percent">
                <xm:f>0</xm:f>
              </x14:cfvo>
              <x14:cfvo type="num">
                <xm:f>0</xm:f>
              </x14:cfvo>
              <x14:cfvo type="num">
                <xm:f>0</xm:f>
              </x14:cfvo>
            </x14:iconSet>
          </x14:cfRule>
          <xm:sqref>AF6:AF8</xm:sqref>
        </x14:conditionalFormatting>
        <x14:conditionalFormatting xmlns:xm="http://schemas.microsoft.com/office/excel/2006/main">
          <x14:cfRule type="iconSet" priority="132" id="{47FB4228-2B3F-4B38-8FC1-E21B72D7CAC2}">
            <x14:iconSet iconSet="3Triangles">
              <x14:cfvo type="percent">
                <xm:f>0</xm:f>
              </x14:cfvo>
              <x14:cfvo type="num">
                <xm:f>0</xm:f>
              </x14:cfvo>
              <x14:cfvo type="num">
                <xm:f>0</xm:f>
              </x14:cfvo>
            </x14:iconSet>
          </x14:cfRule>
          <xm:sqref>AF10:AF18</xm:sqref>
        </x14:conditionalFormatting>
        <x14:conditionalFormatting xmlns:xm="http://schemas.microsoft.com/office/excel/2006/main">
          <x14:cfRule type="iconSet" priority="923" id="{9A450582-D75D-4AAE-B100-20870E1E64CA}">
            <x14:iconSet iconSet="3Triangles">
              <x14:cfvo type="percent">
                <xm:f>0</xm:f>
              </x14:cfvo>
              <x14:cfvo type="num">
                <xm:f>0</xm:f>
              </x14:cfvo>
              <x14:cfvo type="num">
                <xm:f>0</xm:f>
              </x14:cfvo>
            </x14:iconSet>
          </x14:cfRule>
          <xm:sqref>AF19</xm:sqref>
        </x14:conditionalFormatting>
        <x14:conditionalFormatting xmlns:xm="http://schemas.microsoft.com/office/excel/2006/main">
          <x14:cfRule type="iconSet" priority="40" id="{77E52D71-13AC-40F9-A9AF-44D8562D07DA}">
            <x14:iconSet iconSet="3Triangles">
              <x14:cfvo type="percent">
                <xm:f>0</xm:f>
              </x14:cfvo>
              <x14:cfvo type="num">
                <xm:f>0</xm:f>
              </x14:cfvo>
              <x14:cfvo type="num">
                <xm:f>0</xm:f>
              </x14:cfvo>
            </x14:iconSet>
          </x14:cfRule>
          <xm:sqref>AF20:AF25</xm:sqref>
        </x14:conditionalFormatting>
        <x14:conditionalFormatting xmlns:xm="http://schemas.microsoft.com/office/excel/2006/main">
          <x14:cfRule type="iconSet" priority="670" id="{6064DB33-EC1C-448B-9FE0-CA8EDB1AD4C6}">
            <x14:iconSet iconSet="3Triangles">
              <x14:cfvo type="percent">
                <xm:f>0</xm:f>
              </x14:cfvo>
              <x14:cfvo type="num">
                <xm:f>0</xm:f>
              </x14:cfvo>
              <x14:cfvo type="num">
                <xm:f>0</xm:f>
              </x14:cfvo>
            </x14:iconSet>
          </x14:cfRule>
          <xm:sqref>AF26</xm:sqref>
        </x14:conditionalFormatting>
        <x14:conditionalFormatting xmlns:xm="http://schemas.microsoft.com/office/excel/2006/main">
          <x14:cfRule type="iconSet" priority="291" id="{2A787A9B-274F-4956-93E2-D2F36D482B87}">
            <x14:iconSet iconSet="3Triangles">
              <x14:cfvo type="percent">
                <xm:f>0</xm:f>
              </x14:cfvo>
              <x14:cfvo type="num">
                <xm:f>0</xm:f>
              </x14:cfvo>
              <x14:cfvo type="num">
                <xm:f>0</xm:f>
              </x14:cfvo>
            </x14:iconSet>
          </x14:cfRule>
          <xm:sqref>AF27:AF28</xm:sqref>
        </x14:conditionalFormatting>
        <x14:conditionalFormatting xmlns:xm="http://schemas.microsoft.com/office/excel/2006/main">
          <x14:cfRule type="iconSet" priority="274" id="{2A2B1CB5-C440-4D29-A3DE-4DAE2814BFA6}">
            <x14:iconSet iconSet="3Triangles">
              <x14:cfvo type="percent">
                <xm:f>0</xm:f>
              </x14:cfvo>
              <x14:cfvo type="num">
                <xm:f>0</xm:f>
              </x14:cfvo>
              <x14:cfvo type="num">
                <xm:f>0</xm:f>
              </x14:cfvo>
            </x14:iconSet>
          </x14:cfRule>
          <xm:sqref>AF29</xm:sqref>
        </x14:conditionalFormatting>
        <x14:conditionalFormatting xmlns:xm="http://schemas.microsoft.com/office/excel/2006/main">
          <x14:cfRule type="iconSet" priority="178" id="{6F140562-9EA6-4A29-A737-C120B1A3926E}">
            <x14:iconSet iconSet="3Triangles">
              <x14:cfvo type="percent">
                <xm:f>0</xm:f>
              </x14:cfvo>
              <x14:cfvo type="num">
                <xm:f>0</xm:f>
              </x14:cfvo>
              <x14:cfvo type="num">
                <xm:f>0</xm:f>
              </x14:cfvo>
            </x14:iconSet>
          </x14:cfRule>
          <xm:sqref>AF30</xm:sqref>
        </x14:conditionalFormatting>
        <x14:conditionalFormatting xmlns:xm="http://schemas.microsoft.com/office/excel/2006/main">
          <x14:cfRule type="iconSet" priority="817" id="{ED0DA407-A5EC-44D0-9F53-D37A68F97BC9}">
            <x14:iconSet iconSet="3Triangles">
              <x14:cfvo type="percent">
                <xm:f>0</xm:f>
              </x14:cfvo>
              <x14:cfvo type="num">
                <xm:f>0</xm:f>
              </x14:cfvo>
              <x14:cfvo type="num">
                <xm:f>0</xm:f>
              </x14:cfvo>
            </x14:iconSet>
          </x14:cfRule>
          <xm:sqref>AF31</xm:sqref>
        </x14:conditionalFormatting>
        <x14:conditionalFormatting xmlns:xm="http://schemas.microsoft.com/office/excel/2006/main">
          <x14:cfRule type="iconSet" priority="654" id="{1F1317CC-7EA9-4FA3-B5DD-88B7260545AE}">
            <x14:iconSet iconSet="3Triangles">
              <x14:cfvo type="percent">
                <xm:f>0</xm:f>
              </x14:cfvo>
              <x14:cfvo type="num">
                <xm:f>0</xm:f>
              </x14:cfvo>
              <x14:cfvo type="num">
                <xm:f>0</xm:f>
              </x14:cfvo>
            </x14:iconSet>
          </x14:cfRule>
          <xm:sqref>AF32</xm:sqref>
        </x14:conditionalFormatting>
        <x14:conditionalFormatting xmlns:xm="http://schemas.microsoft.com/office/excel/2006/main">
          <x14:cfRule type="iconSet" priority="8" id="{BECF7504-8A71-4B88-997C-05C71C75553F}">
            <x14:iconSet iconSet="3Triangles">
              <x14:cfvo type="percent">
                <xm:f>0</xm:f>
              </x14:cfvo>
              <x14:cfvo type="num">
                <xm:f>0</xm:f>
              </x14:cfvo>
              <x14:cfvo type="num">
                <xm:f>0</xm:f>
              </x14:cfvo>
            </x14:iconSet>
          </x14:cfRule>
          <xm:sqref>AF33:AF34</xm:sqref>
        </x14:conditionalFormatting>
        <x14:conditionalFormatting xmlns:xm="http://schemas.microsoft.com/office/excel/2006/main">
          <x14:cfRule type="iconSet" priority="638" id="{03E765B6-20FE-4195-B2BB-37131E2335AE}">
            <x14:iconSet iconSet="3Triangles">
              <x14:cfvo type="percent">
                <xm:f>0</xm:f>
              </x14:cfvo>
              <x14:cfvo type="num">
                <xm:f>0</xm:f>
              </x14:cfvo>
              <x14:cfvo type="num">
                <xm:f>0</xm:f>
              </x14:cfvo>
            </x14:iconSet>
          </x14:cfRule>
          <xm:sqref>AF35</xm:sqref>
        </x14:conditionalFormatting>
        <x14:conditionalFormatting xmlns:xm="http://schemas.microsoft.com/office/excel/2006/main">
          <x14:cfRule type="iconSet" priority="243" id="{AE858068-686D-4865-91F8-FF1AD45F528D}">
            <x14:iconSet iconSet="3Triangles">
              <x14:cfvo type="percent">
                <xm:f>0</xm:f>
              </x14:cfvo>
              <x14:cfvo type="num">
                <xm:f>0</xm:f>
              </x14:cfvo>
              <x14:cfvo type="num">
                <xm:f>0</xm:f>
              </x14:cfvo>
            </x14:iconSet>
          </x14:cfRule>
          <xm:sqref>AF36</xm:sqref>
        </x14:conditionalFormatting>
        <x14:conditionalFormatting xmlns:xm="http://schemas.microsoft.com/office/excel/2006/main">
          <x14:cfRule type="iconSet" priority="606" id="{BBD8B027-AF1A-4887-8ECC-85B2B7F23FD1}">
            <x14:iconSet iconSet="3Triangles">
              <x14:cfvo type="percent">
                <xm:f>0</xm:f>
              </x14:cfvo>
              <x14:cfvo type="num">
                <xm:f>0</xm:f>
              </x14:cfvo>
              <x14:cfvo type="num">
                <xm:f>0</xm:f>
              </x14:cfvo>
            </x14:iconSet>
          </x14:cfRule>
          <xm:sqref>AF37</xm:sqref>
        </x14:conditionalFormatting>
        <x14:conditionalFormatting xmlns:xm="http://schemas.microsoft.com/office/excel/2006/main">
          <x14:cfRule type="iconSet" priority="24" id="{BBC57BAC-D95E-48CA-BD97-4D8168388B61}">
            <x14:iconSet iconSet="3Triangles">
              <x14:cfvo type="percent">
                <xm:f>0</xm:f>
              </x14:cfvo>
              <x14:cfvo type="num">
                <xm:f>0</xm:f>
              </x14:cfvo>
              <x14:cfvo type="num">
                <xm:f>0</xm:f>
              </x14:cfvo>
            </x14:iconSet>
          </x14:cfRule>
          <xm:sqref>AF38</xm:sqref>
        </x14:conditionalFormatting>
        <x14:conditionalFormatting xmlns:xm="http://schemas.microsoft.com/office/excel/2006/main">
          <x14:cfRule type="iconSet" priority="479" id="{FB259CEA-82B0-4CDB-91F7-7342582B9945}">
            <x14:iconSet iconSet="3Triangles">
              <x14:cfvo type="percent">
                <xm:f>0</xm:f>
              </x14:cfvo>
              <x14:cfvo type="num">
                <xm:f>0</xm:f>
              </x14:cfvo>
              <x14:cfvo type="num">
                <xm:f>0</xm:f>
              </x14:cfvo>
            </x14:iconSet>
          </x14:cfRule>
          <xm:sqref>AF39</xm:sqref>
        </x14:conditionalFormatting>
        <x14:conditionalFormatting xmlns:xm="http://schemas.microsoft.com/office/excel/2006/main">
          <x14:cfRule type="iconSet" priority="769" id="{F3CD022B-CBDE-490D-8A3B-C21FE23CB00C}">
            <x14:iconSet iconSet="3Triangles">
              <x14:cfvo type="percent">
                <xm:f>0</xm:f>
              </x14:cfvo>
              <x14:cfvo type="num">
                <xm:f>0</xm:f>
              </x14:cfvo>
              <x14:cfvo type="num">
                <xm:f>0</xm:f>
              </x14:cfvo>
            </x14:iconSet>
          </x14:cfRule>
          <xm:sqref>AF40:AF47</xm:sqref>
        </x14:conditionalFormatting>
        <x14:conditionalFormatting xmlns:xm="http://schemas.microsoft.com/office/excel/2006/main">
          <x14:cfRule type="iconSet" priority="574" id="{007E922B-FC94-4BEB-8A88-5FA7D83AEBF1}">
            <x14:iconSet iconSet="3Triangles">
              <x14:cfvo type="percent">
                <xm:f>0</xm:f>
              </x14:cfvo>
              <x14:cfvo type="num">
                <xm:f>0</xm:f>
              </x14:cfvo>
              <x14:cfvo type="num">
                <xm:f>0</xm:f>
              </x14:cfvo>
            </x14:iconSet>
          </x14:cfRule>
          <xm:sqref>AF48</xm:sqref>
        </x14:conditionalFormatting>
        <x14:conditionalFormatting xmlns:xm="http://schemas.microsoft.com/office/excel/2006/main">
          <x14:cfRule type="iconSet" priority="1878" id="{B6E938FA-FE01-40D1-A8D1-4FC9F2B42944}">
            <x14:iconSet iconSet="3Triangles">
              <x14:cfvo type="percent">
                <xm:f>0</xm:f>
              </x14:cfvo>
              <x14:cfvo type="num">
                <xm:f>0</xm:f>
              </x14:cfvo>
              <x14:cfvo type="num">
                <xm:f>0</xm:f>
              </x14:cfvo>
            </x14:iconSet>
          </x14:cfRule>
          <xm:sqref>AF49</xm:sqref>
        </x14:conditionalFormatting>
        <x14:conditionalFormatting xmlns:xm="http://schemas.microsoft.com/office/excel/2006/main">
          <x14:cfRule type="iconSet" priority="144" id="{704A9052-C33D-4060-B123-813C624170C0}">
            <x14:iconSet iconSet="3Triangles">
              <x14:cfvo type="percent">
                <xm:f>0</xm:f>
              </x14:cfvo>
              <x14:cfvo type="num">
                <xm:f>0</xm:f>
              </x14:cfvo>
              <x14:cfvo type="num">
                <xm:f>0</xm:f>
              </x14:cfvo>
            </x14:iconSet>
          </x14:cfRule>
          <xm:sqref>AF50</xm:sqref>
        </x14:conditionalFormatting>
        <x14:conditionalFormatting xmlns:xm="http://schemas.microsoft.com/office/excel/2006/main">
          <x14:cfRule type="iconSet" priority="494" id="{12A86B08-0DA5-46EF-B895-AA569CF2721A}">
            <x14:iconSet iconSet="3Triangles">
              <x14:cfvo type="percent">
                <xm:f>0</xm:f>
              </x14:cfvo>
              <x14:cfvo type="num">
                <xm:f>0</xm:f>
              </x14:cfvo>
              <x14:cfvo type="num">
                <xm:f>0</xm:f>
              </x14:cfvo>
            </x14:iconSet>
          </x14:cfRule>
          <xm:sqref>AF51:AF55</xm:sqref>
        </x14:conditionalFormatting>
        <x14:conditionalFormatting xmlns:xm="http://schemas.microsoft.com/office/excel/2006/main">
          <x14:cfRule type="iconSet" priority="81" id="{E49CC16F-FBB9-46BE-8C6B-B9074C4FE511}">
            <x14:iconSet iconSet="3Triangles">
              <x14:cfvo type="percent">
                <xm:f>0</xm:f>
              </x14:cfvo>
              <x14:cfvo type="num">
                <xm:f>0</xm:f>
              </x14:cfvo>
              <x14:cfvo type="num">
                <xm:f>0</xm:f>
              </x14:cfvo>
            </x14:iconSet>
          </x14:cfRule>
          <xm:sqref>AF56:AF58 AF60</xm:sqref>
        </x14:conditionalFormatting>
        <x14:conditionalFormatting xmlns:xm="http://schemas.microsoft.com/office/excel/2006/main">
          <x14:cfRule type="iconSet" priority="70" id="{20361A1B-0443-4505-902B-34BED6D1CF63}">
            <x14:iconSet iconSet="3Triangles">
              <x14:cfvo type="percent">
                <xm:f>0</xm:f>
              </x14:cfvo>
              <x14:cfvo type="num">
                <xm:f>0</xm:f>
              </x14:cfvo>
              <x14:cfvo type="num">
                <xm:f>0</xm:f>
              </x14:cfvo>
            </x14:iconSet>
          </x14:cfRule>
          <xm:sqref>AF59</xm:sqref>
        </x14:conditionalFormatting>
        <x14:conditionalFormatting xmlns:xm="http://schemas.microsoft.com/office/excel/2006/main">
          <x14:cfRule type="iconSet" priority="61" id="{448009D0-DE1B-44A9-AEAD-93E346E8F8D1}">
            <x14:iconSet iconSet="3Triangles">
              <x14:cfvo type="percent">
                <xm:f>0</xm:f>
              </x14:cfvo>
              <x14:cfvo type="num">
                <xm:f>0</xm:f>
              </x14:cfvo>
              <x14:cfvo type="num">
                <xm:f>0</xm:f>
              </x14:cfvo>
            </x14:iconSet>
          </x14:cfRule>
          <xm:sqref>AF61</xm:sqref>
        </x14:conditionalFormatting>
        <x14:conditionalFormatting xmlns:xm="http://schemas.microsoft.com/office/excel/2006/main">
          <x14:cfRule type="iconSet" priority="114" id="{EBD52D02-85D2-43BB-BD26-70CD258A062C}">
            <x14:iconSet iconSet="3Triangles">
              <x14:cfvo type="percent">
                <xm:f>0</xm:f>
              </x14:cfvo>
              <x14:cfvo type="num">
                <xm:f>0</xm:f>
              </x14:cfvo>
              <x14:cfvo type="num">
                <xm:f>0</xm:f>
              </x14:cfvo>
            </x14:iconSet>
          </x14:cfRule>
          <xm:sqref>AF62</xm:sqref>
        </x14:conditionalFormatting>
        <x14:conditionalFormatting xmlns:xm="http://schemas.microsoft.com/office/excel/2006/main">
          <x14:cfRule type="iconSet" priority="410" id="{720B1A48-910C-4631-9EBA-132D24841015}">
            <x14:iconSet iconSet="3Triangles">
              <x14:cfvo type="percent">
                <xm:f>0</xm:f>
              </x14:cfvo>
              <x14:cfvo type="num">
                <xm:f>0</xm:f>
              </x14:cfvo>
              <x14:cfvo type="num">
                <xm:f>0</xm:f>
              </x14:cfvo>
            </x14:iconSet>
          </x14:cfRule>
          <xm:sqref>AF63 AF66:AF68</xm:sqref>
        </x14:conditionalFormatting>
        <x14:conditionalFormatting xmlns:xm="http://schemas.microsoft.com/office/excel/2006/main">
          <x14:cfRule type="iconSet" priority="98" id="{BA0A3143-0747-46B4-B040-CB7E199F0CE3}">
            <x14:iconSet iconSet="3Triangles">
              <x14:cfvo type="percent">
                <xm:f>0</xm:f>
              </x14:cfvo>
              <x14:cfvo type="num">
                <xm:f>0</xm:f>
              </x14:cfvo>
              <x14:cfvo type="num">
                <xm:f>0</xm:f>
              </x14:cfvo>
            </x14:iconSet>
          </x14:cfRule>
          <xm:sqref>AF64:AF65</xm:sqref>
        </x14:conditionalFormatting>
        <x14:conditionalFormatting xmlns:xm="http://schemas.microsoft.com/office/excel/2006/main">
          <x14:cfRule type="iconSet" priority="510" id="{E6009A20-F064-44F2-813A-3D0D916704D2}">
            <x14:iconSet iconSet="3Triangles">
              <x14:cfvo type="percent">
                <xm:f>0</xm:f>
              </x14:cfvo>
              <x14:cfvo type="num">
                <xm:f>0</xm:f>
              </x14:cfvo>
              <x14:cfvo type="num">
                <xm:f>0</xm:f>
              </x14:cfvo>
            </x14:iconSet>
          </x14:cfRule>
          <xm:sqref>AF69:AF70</xm:sqref>
        </x14:conditionalFormatting>
        <x14:conditionalFormatting xmlns:xm="http://schemas.microsoft.com/office/excel/2006/main">
          <x14:cfRule type="iconSet" priority="875" id="{AC41D552-3927-4853-A1D0-8A4D1DAD8AE7}">
            <x14:iconSet iconSet="3Triangles">
              <x14:cfvo type="percent">
                <xm:f>0</xm:f>
              </x14:cfvo>
              <x14:cfvo type="num">
                <xm:f>0</xm:f>
              </x14:cfvo>
              <x14:cfvo type="num">
                <xm:f>0</xm:f>
              </x14:cfvo>
            </x14:iconSet>
          </x14:cfRule>
          <xm:sqref>AJ6:AJ8</xm:sqref>
        </x14:conditionalFormatting>
        <x14:conditionalFormatting xmlns:xm="http://schemas.microsoft.com/office/excel/2006/main">
          <x14:cfRule type="iconSet" priority="131" id="{32D03F14-53B7-4F08-B961-B015BDDCA3E3}">
            <x14:iconSet iconSet="3Triangles">
              <x14:cfvo type="percent">
                <xm:f>0</xm:f>
              </x14:cfvo>
              <x14:cfvo type="num">
                <xm:f>0</xm:f>
              </x14:cfvo>
              <x14:cfvo type="num">
                <xm:f>0</xm:f>
              </x14:cfvo>
            </x14:iconSet>
          </x14:cfRule>
          <xm:sqref>AJ10:AJ18</xm:sqref>
        </x14:conditionalFormatting>
        <x14:conditionalFormatting xmlns:xm="http://schemas.microsoft.com/office/excel/2006/main">
          <x14:cfRule type="iconSet" priority="924" id="{7FA5445C-C22C-4A43-817C-432656834DA8}">
            <x14:iconSet iconSet="3Triangles">
              <x14:cfvo type="percent">
                <xm:f>0</xm:f>
              </x14:cfvo>
              <x14:cfvo type="num">
                <xm:f>0</xm:f>
              </x14:cfvo>
              <x14:cfvo type="num">
                <xm:f>0</xm:f>
              </x14:cfvo>
            </x14:iconSet>
          </x14:cfRule>
          <xm:sqref>AJ19</xm:sqref>
        </x14:conditionalFormatting>
        <x14:conditionalFormatting xmlns:xm="http://schemas.microsoft.com/office/excel/2006/main">
          <x14:cfRule type="iconSet" priority="41" id="{6A52B13B-4DDE-4785-A4DA-4450F769F75C}">
            <x14:iconSet iconSet="3Triangles">
              <x14:cfvo type="percent">
                <xm:f>0</xm:f>
              </x14:cfvo>
              <x14:cfvo type="num">
                <xm:f>0</xm:f>
              </x14:cfvo>
              <x14:cfvo type="num">
                <xm:f>0</xm:f>
              </x14:cfvo>
            </x14:iconSet>
          </x14:cfRule>
          <xm:sqref>AJ20:AJ25</xm:sqref>
        </x14:conditionalFormatting>
        <x14:conditionalFormatting xmlns:xm="http://schemas.microsoft.com/office/excel/2006/main">
          <x14:cfRule type="iconSet" priority="671" id="{181C0611-16A5-4D84-A165-7767675D7FD1}">
            <x14:iconSet iconSet="3Triangles">
              <x14:cfvo type="percent">
                <xm:f>0</xm:f>
              </x14:cfvo>
              <x14:cfvo type="num">
                <xm:f>0</xm:f>
              </x14:cfvo>
              <x14:cfvo type="num">
                <xm:f>0</xm:f>
              </x14:cfvo>
            </x14:iconSet>
          </x14:cfRule>
          <xm:sqref>AJ26</xm:sqref>
        </x14:conditionalFormatting>
        <x14:conditionalFormatting xmlns:xm="http://schemas.microsoft.com/office/excel/2006/main">
          <x14:cfRule type="iconSet" priority="292" id="{8EB5B140-A80C-428A-BF90-4AFE736A5F25}">
            <x14:iconSet iconSet="3Triangles">
              <x14:cfvo type="percent">
                <xm:f>0</xm:f>
              </x14:cfvo>
              <x14:cfvo type="num">
                <xm:f>0</xm:f>
              </x14:cfvo>
              <x14:cfvo type="num">
                <xm:f>0</xm:f>
              </x14:cfvo>
            </x14:iconSet>
          </x14:cfRule>
          <xm:sqref>AJ27:AJ28</xm:sqref>
        </x14:conditionalFormatting>
        <x14:conditionalFormatting xmlns:xm="http://schemas.microsoft.com/office/excel/2006/main">
          <x14:cfRule type="iconSet" priority="275" id="{6024EA2F-31C6-4D2E-9120-59AD048D352D}">
            <x14:iconSet iconSet="3Triangles">
              <x14:cfvo type="percent">
                <xm:f>0</xm:f>
              </x14:cfvo>
              <x14:cfvo type="num">
                <xm:f>0</xm:f>
              </x14:cfvo>
              <x14:cfvo type="num">
                <xm:f>0</xm:f>
              </x14:cfvo>
            </x14:iconSet>
          </x14:cfRule>
          <xm:sqref>AJ29</xm:sqref>
        </x14:conditionalFormatting>
        <x14:conditionalFormatting xmlns:xm="http://schemas.microsoft.com/office/excel/2006/main">
          <x14:cfRule type="iconSet" priority="179" id="{486FB143-9391-44C4-9C7F-3913C048FB8B}">
            <x14:iconSet iconSet="3Triangles">
              <x14:cfvo type="percent">
                <xm:f>0</xm:f>
              </x14:cfvo>
              <x14:cfvo type="num">
                <xm:f>0</xm:f>
              </x14:cfvo>
              <x14:cfvo type="num">
                <xm:f>0</xm:f>
              </x14:cfvo>
            </x14:iconSet>
          </x14:cfRule>
          <xm:sqref>AJ30</xm:sqref>
        </x14:conditionalFormatting>
        <x14:conditionalFormatting xmlns:xm="http://schemas.microsoft.com/office/excel/2006/main">
          <x14:cfRule type="iconSet" priority="818" id="{5E119861-22BE-495F-A420-82B915DC8BAC}">
            <x14:iconSet iconSet="3Triangles">
              <x14:cfvo type="percent">
                <xm:f>0</xm:f>
              </x14:cfvo>
              <x14:cfvo type="num">
                <xm:f>0</xm:f>
              </x14:cfvo>
              <x14:cfvo type="num">
                <xm:f>0</xm:f>
              </x14:cfvo>
            </x14:iconSet>
          </x14:cfRule>
          <xm:sqref>AJ31</xm:sqref>
        </x14:conditionalFormatting>
        <x14:conditionalFormatting xmlns:xm="http://schemas.microsoft.com/office/excel/2006/main">
          <x14:cfRule type="iconSet" priority="655" id="{93367ECB-4B6C-4472-930D-5F753C7E2C51}">
            <x14:iconSet iconSet="3Triangles">
              <x14:cfvo type="percent">
                <xm:f>0</xm:f>
              </x14:cfvo>
              <x14:cfvo type="num">
                <xm:f>0</xm:f>
              </x14:cfvo>
              <x14:cfvo type="num">
                <xm:f>0</xm:f>
              </x14:cfvo>
            </x14:iconSet>
          </x14:cfRule>
          <xm:sqref>AJ32</xm:sqref>
        </x14:conditionalFormatting>
        <x14:conditionalFormatting xmlns:xm="http://schemas.microsoft.com/office/excel/2006/main">
          <x14:cfRule type="iconSet" priority="9" id="{FFD3A088-695E-4F13-9248-56EECED6DF6E}">
            <x14:iconSet iconSet="3Triangles">
              <x14:cfvo type="percent">
                <xm:f>0</xm:f>
              </x14:cfvo>
              <x14:cfvo type="num">
                <xm:f>0</xm:f>
              </x14:cfvo>
              <x14:cfvo type="num">
                <xm:f>0</xm:f>
              </x14:cfvo>
            </x14:iconSet>
          </x14:cfRule>
          <xm:sqref>AJ33:AJ34</xm:sqref>
        </x14:conditionalFormatting>
        <x14:conditionalFormatting xmlns:xm="http://schemas.microsoft.com/office/excel/2006/main">
          <x14:cfRule type="iconSet" priority="639" id="{F428AFC6-25B0-4AC4-BBDC-2225FCEF0B58}">
            <x14:iconSet iconSet="3Triangles">
              <x14:cfvo type="percent">
                <xm:f>0</xm:f>
              </x14:cfvo>
              <x14:cfvo type="num">
                <xm:f>0</xm:f>
              </x14:cfvo>
              <x14:cfvo type="num">
                <xm:f>0</xm:f>
              </x14:cfvo>
            </x14:iconSet>
          </x14:cfRule>
          <xm:sqref>AJ35</xm:sqref>
        </x14:conditionalFormatting>
        <x14:conditionalFormatting xmlns:xm="http://schemas.microsoft.com/office/excel/2006/main">
          <x14:cfRule type="iconSet" priority="244" id="{264A2B35-C41F-459C-BB53-C31639EC696F}">
            <x14:iconSet iconSet="3Triangles">
              <x14:cfvo type="percent">
                <xm:f>0</xm:f>
              </x14:cfvo>
              <x14:cfvo type="num">
                <xm:f>0</xm:f>
              </x14:cfvo>
              <x14:cfvo type="num">
                <xm:f>0</xm:f>
              </x14:cfvo>
            </x14:iconSet>
          </x14:cfRule>
          <xm:sqref>AJ36</xm:sqref>
        </x14:conditionalFormatting>
        <x14:conditionalFormatting xmlns:xm="http://schemas.microsoft.com/office/excel/2006/main">
          <x14:cfRule type="iconSet" priority="607" id="{03D9109E-A135-4ED9-9319-8B9CDA9BB904}">
            <x14:iconSet iconSet="3Triangles">
              <x14:cfvo type="percent">
                <xm:f>0</xm:f>
              </x14:cfvo>
              <x14:cfvo type="num">
                <xm:f>0</xm:f>
              </x14:cfvo>
              <x14:cfvo type="num">
                <xm:f>0</xm:f>
              </x14:cfvo>
            </x14:iconSet>
          </x14:cfRule>
          <xm:sqref>AJ37</xm:sqref>
        </x14:conditionalFormatting>
        <x14:conditionalFormatting xmlns:xm="http://schemas.microsoft.com/office/excel/2006/main">
          <x14:cfRule type="iconSet" priority="25" id="{BC0D668D-C351-4476-9B86-78B464AAB596}">
            <x14:iconSet iconSet="3Triangles">
              <x14:cfvo type="percent">
                <xm:f>0</xm:f>
              </x14:cfvo>
              <x14:cfvo type="num">
                <xm:f>0</xm:f>
              </x14:cfvo>
              <x14:cfvo type="num">
                <xm:f>0</xm:f>
              </x14:cfvo>
            </x14:iconSet>
          </x14:cfRule>
          <xm:sqref>AJ38</xm:sqref>
        </x14:conditionalFormatting>
        <x14:conditionalFormatting xmlns:xm="http://schemas.microsoft.com/office/excel/2006/main">
          <x14:cfRule type="iconSet" priority="480" id="{001BF819-EAE9-423C-88EF-1B1FF6A5877C}">
            <x14:iconSet iconSet="3Triangles">
              <x14:cfvo type="percent">
                <xm:f>0</xm:f>
              </x14:cfvo>
              <x14:cfvo type="num">
                <xm:f>0</xm:f>
              </x14:cfvo>
              <x14:cfvo type="num">
                <xm:f>0</xm:f>
              </x14:cfvo>
            </x14:iconSet>
          </x14:cfRule>
          <xm:sqref>AJ39</xm:sqref>
        </x14:conditionalFormatting>
        <x14:conditionalFormatting xmlns:xm="http://schemas.microsoft.com/office/excel/2006/main">
          <x14:cfRule type="iconSet" priority="770" id="{6F8D5ADE-C0E9-4B1B-9C32-F6879E635161}">
            <x14:iconSet iconSet="3Triangles">
              <x14:cfvo type="percent">
                <xm:f>0</xm:f>
              </x14:cfvo>
              <x14:cfvo type="num">
                <xm:f>0</xm:f>
              </x14:cfvo>
              <x14:cfvo type="num">
                <xm:f>0</xm:f>
              </x14:cfvo>
            </x14:iconSet>
          </x14:cfRule>
          <xm:sqref>AJ40:AJ47</xm:sqref>
        </x14:conditionalFormatting>
        <x14:conditionalFormatting xmlns:xm="http://schemas.microsoft.com/office/excel/2006/main">
          <x14:cfRule type="iconSet" priority="575" id="{376FFF74-777F-4087-B85D-AA3102542B28}">
            <x14:iconSet iconSet="3Triangles">
              <x14:cfvo type="percent">
                <xm:f>0</xm:f>
              </x14:cfvo>
              <x14:cfvo type="num">
                <xm:f>0</xm:f>
              </x14:cfvo>
              <x14:cfvo type="num">
                <xm:f>0</xm:f>
              </x14:cfvo>
            </x14:iconSet>
          </x14:cfRule>
          <xm:sqref>AJ48</xm:sqref>
        </x14:conditionalFormatting>
        <x14:conditionalFormatting xmlns:xm="http://schemas.microsoft.com/office/excel/2006/main">
          <x14:cfRule type="iconSet" priority="1879" id="{0AE15610-3169-425E-B98F-AC86BFBC26AD}">
            <x14:iconSet iconSet="3Triangles">
              <x14:cfvo type="percent">
                <xm:f>0</xm:f>
              </x14:cfvo>
              <x14:cfvo type="num">
                <xm:f>0</xm:f>
              </x14:cfvo>
              <x14:cfvo type="num">
                <xm:f>0</xm:f>
              </x14:cfvo>
            </x14:iconSet>
          </x14:cfRule>
          <xm:sqref>AJ49</xm:sqref>
        </x14:conditionalFormatting>
        <x14:conditionalFormatting xmlns:xm="http://schemas.microsoft.com/office/excel/2006/main">
          <x14:cfRule type="iconSet" priority="145" id="{CD0EAEE2-FDD0-4319-A4E0-1346C1A5DD2F}">
            <x14:iconSet iconSet="3Triangles">
              <x14:cfvo type="percent">
                <xm:f>0</xm:f>
              </x14:cfvo>
              <x14:cfvo type="num">
                <xm:f>0</xm:f>
              </x14:cfvo>
              <x14:cfvo type="num">
                <xm:f>0</xm:f>
              </x14:cfvo>
            </x14:iconSet>
          </x14:cfRule>
          <xm:sqref>AJ50</xm:sqref>
        </x14:conditionalFormatting>
        <x14:conditionalFormatting xmlns:xm="http://schemas.microsoft.com/office/excel/2006/main">
          <x14:cfRule type="iconSet" priority="495" id="{EB27AD28-CE6F-487D-A223-D585A16D81CF}">
            <x14:iconSet iconSet="3Triangles">
              <x14:cfvo type="percent">
                <xm:f>0</xm:f>
              </x14:cfvo>
              <x14:cfvo type="num">
                <xm:f>0</xm:f>
              </x14:cfvo>
              <x14:cfvo type="num">
                <xm:f>0</xm:f>
              </x14:cfvo>
            </x14:iconSet>
          </x14:cfRule>
          <xm:sqref>AJ51:AJ55</xm:sqref>
        </x14:conditionalFormatting>
        <x14:conditionalFormatting xmlns:xm="http://schemas.microsoft.com/office/excel/2006/main">
          <x14:cfRule type="iconSet" priority="82" id="{1D36CB6C-AEC3-49F1-937C-5DB44100CD89}">
            <x14:iconSet iconSet="3Triangles">
              <x14:cfvo type="percent">
                <xm:f>0</xm:f>
              </x14:cfvo>
              <x14:cfvo type="num">
                <xm:f>0</xm:f>
              </x14:cfvo>
              <x14:cfvo type="num">
                <xm:f>0</xm:f>
              </x14:cfvo>
            </x14:iconSet>
          </x14:cfRule>
          <xm:sqref>AJ56:AJ58 AJ60</xm:sqref>
        </x14:conditionalFormatting>
        <x14:conditionalFormatting xmlns:xm="http://schemas.microsoft.com/office/excel/2006/main">
          <x14:cfRule type="iconSet" priority="71" id="{33F93213-C516-42E1-9D0D-067E58061AAA}">
            <x14:iconSet iconSet="3Triangles">
              <x14:cfvo type="percent">
                <xm:f>0</xm:f>
              </x14:cfvo>
              <x14:cfvo type="num">
                <xm:f>0</xm:f>
              </x14:cfvo>
              <x14:cfvo type="num">
                <xm:f>0</xm:f>
              </x14:cfvo>
            </x14:iconSet>
          </x14:cfRule>
          <xm:sqref>AJ59</xm:sqref>
        </x14:conditionalFormatting>
        <x14:conditionalFormatting xmlns:xm="http://schemas.microsoft.com/office/excel/2006/main">
          <x14:cfRule type="iconSet" priority="60" id="{C303070E-D925-4CFD-AF99-C449EE120DBB}">
            <x14:iconSet iconSet="3Triangles">
              <x14:cfvo type="percent">
                <xm:f>0</xm:f>
              </x14:cfvo>
              <x14:cfvo type="num">
                <xm:f>0</xm:f>
              </x14:cfvo>
              <x14:cfvo type="num">
                <xm:f>0</xm:f>
              </x14:cfvo>
            </x14:iconSet>
          </x14:cfRule>
          <xm:sqref>AJ61</xm:sqref>
        </x14:conditionalFormatting>
        <x14:conditionalFormatting xmlns:xm="http://schemas.microsoft.com/office/excel/2006/main">
          <x14:cfRule type="iconSet" priority="115" id="{177C0CFF-B53D-4436-B9CF-A39871059E9F}">
            <x14:iconSet iconSet="3Triangles">
              <x14:cfvo type="percent">
                <xm:f>0</xm:f>
              </x14:cfvo>
              <x14:cfvo type="num">
                <xm:f>0</xm:f>
              </x14:cfvo>
              <x14:cfvo type="num">
                <xm:f>0</xm:f>
              </x14:cfvo>
            </x14:iconSet>
          </x14:cfRule>
          <xm:sqref>AJ62</xm:sqref>
        </x14:conditionalFormatting>
        <x14:conditionalFormatting xmlns:xm="http://schemas.microsoft.com/office/excel/2006/main">
          <x14:cfRule type="iconSet" priority="411" id="{737AB1C8-71E7-4AAE-97E9-09A7CB7444C9}">
            <x14:iconSet iconSet="3Triangles">
              <x14:cfvo type="percent">
                <xm:f>0</xm:f>
              </x14:cfvo>
              <x14:cfvo type="num">
                <xm:f>0</xm:f>
              </x14:cfvo>
              <x14:cfvo type="num">
                <xm:f>0</xm:f>
              </x14:cfvo>
            </x14:iconSet>
          </x14:cfRule>
          <xm:sqref>AJ63 AJ66:AJ68</xm:sqref>
        </x14:conditionalFormatting>
        <x14:conditionalFormatting xmlns:xm="http://schemas.microsoft.com/office/excel/2006/main">
          <x14:cfRule type="iconSet" priority="99" id="{C51E29E2-79A7-4660-BBE4-4FEF65A1A7E7}">
            <x14:iconSet iconSet="3Triangles">
              <x14:cfvo type="percent">
                <xm:f>0</xm:f>
              </x14:cfvo>
              <x14:cfvo type="num">
                <xm:f>0</xm:f>
              </x14:cfvo>
              <x14:cfvo type="num">
                <xm:f>0</xm:f>
              </x14:cfvo>
            </x14:iconSet>
          </x14:cfRule>
          <xm:sqref>AJ64:AJ65</xm:sqref>
        </x14:conditionalFormatting>
        <x14:conditionalFormatting xmlns:xm="http://schemas.microsoft.com/office/excel/2006/main">
          <x14:cfRule type="iconSet" priority="511" id="{A360D293-5CC4-4989-AA50-E78BD5B4BDF0}">
            <x14:iconSet iconSet="3Triangles">
              <x14:cfvo type="percent">
                <xm:f>0</xm:f>
              </x14:cfvo>
              <x14:cfvo type="num">
                <xm:f>0</xm:f>
              </x14:cfvo>
              <x14:cfvo type="num">
                <xm:f>0</xm:f>
              </x14:cfvo>
            </x14:iconSet>
          </x14:cfRule>
          <xm:sqref>AJ69:AJ70</xm:sqref>
        </x14:conditionalFormatting>
        <x14:conditionalFormatting xmlns:xm="http://schemas.microsoft.com/office/excel/2006/main">
          <x14:cfRule type="iconSet" priority="876" id="{78F638FD-5127-4BB2-8A31-0AE10D6F866A}">
            <x14:iconSet iconSet="3Triangles">
              <x14:cfvo type="percent">
                <xm:f>0</xm:f>
              </x14:cfvo>
              <x14:cfvo type="num">
                <xm:f>0</xm:f>
              </x14:cfvo>
              <x14:cfvo type="num">
                <xm:f>0</xm:f>
              </x14:cfvo>
            </x14:iconSet>
          </x14:cfRule>
          <xm:sqref>AN6:AN8</xm:sqref>
        </x14:conditionalFormatting>
        <x14:conditionalFormatting xmlns:xm="http://schemas.microsoft.com/office/excel/2006/main">
          <x14:cfRule type="iconSet" priority="130" id="{674BE039-661C-4FF4-8BF0-0B3913BF5B7F}">
            <x14:iconSet iconSet="3Triangles">
              <x14:cfvo type="percent">
                <xm:f>0</xm:f>
              </x14:cfvo>
              <x14:cfvo type="num">
                <xm:f>0</xm:f>
              </x14:cfvo>
              <x14:cfvo type="num">
                <xm:f>0</xm:f>
              </x14:cfvo>
            </x14:iconSet>
          </x14:cfRule>
          <xm:sqref>AN10:AN18</xm:sqref>
        </x14:conditionalFormatting>
        <x14:conditionalFormatting xmlns:xm="http://schemas.microsoft.com/office/excel/2006/main">
          <x14:cfRule type="iconSet" priority="925" id="{64F0238F-0E31-499B-A4C7-2897544A0381}">
            <x14:iconSet iconSet="3Triangles">
              <x14:cfvo type="percent">
                <xm:f>0</xm:f>
              </x14:cfvo>
              <x14:cfvo type="num">
                <xm:f>0</xm:f>
              </x14:cfvo>
              <x14:cfvo type="num">
                <xm:f>0</xm:f>
              </x14:cfvo>
            </x14:iconSet>
          </x14:cfRule>
          <xm:sqref>AN19</xm:sqref>
        </x14:conditionalFormatting>
        <x14:conditionalFormatting xmlns:xm="http://schemas.microsoft.com/office/excel/2006/main">
          <x14:cfRule type="iconSet" priority="42" id="{91317118-B437-467A-8952-7BDA7A939749}">
            <x14:iconSet iconSet="3Triangles">
              <x14:cfvo type="percent">
                <xm:f>0</xm:f>
              </x14:cfvo>
              <x14:cfvo type="num">
                <xm:f>0</xm:f>
              </x14:cfvo>
              <x14:cfvo type="num">
                <xm:f>0</xm:f>
              </x14:cfvo>
            </x14:iconSet>
          </x14:cfRule>
          <xm:sqref>AN20:AN25</xm:sqref>
        </x14:conditionalFormatting>
        <x14:conditionalFormatting xmlns:xm="http://schemas.microsoft.com/office/excel/2006/main">
          <x14:cfRule type="iconSet" priority="672" id="{19170588-3D19-404C-9C0E-476159010CF8}">
            <x14:iconSet iconSet="3Triangles">
              <x14:cfvo type="percent">
                <xm:f>0</xm:f>
              </x14:cfvo>
              <x14:cfvo type="num">
                <xm:f>0</xm:f>
              </x14:cfvo>
              <x14:cfvo type="num">
                <xm:f>0</xm:f>
              </x14:cfvo>
            </x14:iconSet>
          </x14:cfRule>
          <xm:sqref>AN26</xm:sqref>
        </x14:conditionalFormatting>
        <x14:conditionalFormatting xmlns:xm="http://schemas.microsoft.com/office/excel/2006/main">
          <x14:cfRule type="iconSet" priority="293" id="{AA851A9A-0B90-4325-8B77-936CF949A04F}">
            <x14:iconSet iconSet="3Triangles">
              <x14:cfvo type="percent">
                <xm:f>0</xm:f>
              </x14:cfvo>
              <x14:cfvo type="num">
                <xm:f>0</xm:f>
              </x14:cfvo>
              <x14:cfvo type="num">
                <xm:f>0</xm:f>
              </x14:cfvo>
            </x14:iconSet>
          </x14:cfRule>
          <xm:sqref>AN27:AN28</xm:sqref>
        </x14:conditionalFormatting>
        <x14:conditionalFormatting xmlns:xm="http://schemas.microsoft.com/office/excel/2006/main">
          <x14:cfRule type="iconSet" priority="276" id="{2DAE418E-C859-47D9-963F-6420C55F7722}">
            <x14:iconSet iconSet="3Triangles">
              <x14:cfvo type="percent">
                <xm:f>0</xm:f>
              </x14:cfvo>
              <x14:cfvo type="num">
                <xm:f>0</xm:f>
              </x14:cfvo>
              <x14:cfvo type="num">
                <xm:f>0</xm:f>
              </x14:cfvo>
            </x14:iconSet>
          </x14:cfRule>
          <xm:sqref>AN29</xm:sqref>
        </x14:conditionalFormatting>
        <x14:conditionalFormatting xmlns:xm="http://schemas.microsoft.com/office/excel/2006/main">
          <x14:cfRule type="iconSet" priority="180" id="{4B1497D5-7372-40C4-AF9B-F12E197D9332}">
            <x14:iconSet iconSet="3Triangles">
              <x14:cfvo type="percent">
                <xm:f>0</xm:f>
              </x14:cfvo>
              <x14:cfvo type="num">
                <xm:f>0</xm:f>
              </x14:cfvo>
              <x14:cfvo type="num">
                <xm:f>0</xm:f>
              </x14:cfvo>
            </x14:iconSet>
          </x14:cfRule>
          <xm:sqref>AN30</xm:sqref>
        </x14:conditionalFormatting>
        <x14:conditionalFormatting xmlns:xm="http://schemas.microsoft.com/office/excel/2006/main">
          <x14:cfRule type="iconSet" priority="819" id="{BF53D76D-F9D8-4107-ACF2-9FDA58EB829B}">
            <x14:iconSet iconSet="3Triangles">
              <x14:cfvo type="percent">
                <xm:f>0</xm:f>
              </x14:cfvo>
              <x14:cfvo type="num">
                <xm:f>0</xm:f>
              </x14:cfvo>
              <x14:cfvo type="num">
                <xm:f>0</xm:f>
              </x14:cfvo>
            </x14:iconSet>
          </x14:cfRule>
          <xm:sqref>AN31</xm:sqref>
        </x14:conditionalFormatting>
        <x14:conditionalFormatting xmlns:xm="http://schemas.microsoft.com/office/excel/2006/main">
          <x14:cfRule type="iconSet" priority="656" id="{89CE5E10-493E-47C3-B569-5FB338D68E2E}">
            <x14:iconSet iconSet="3Triangles">
              <x14:cfvo type="percent">
                <xm:f>0</xm:f>
              </x14:cfvo>
              <x14:cfvo type="num">
                <xm:f>0</xm:f>
              </x14:cfvo>
              <x14:cfvo type="num">
                <xm:f>0</xm:f>
              </x14:cfvo>
            </x14:iconSet>
          </x14:cfRule>
          <xm:sqref>AN32</xm:sqref>
        </x14:conditionalFormatting>
        <x14:conditionalFormatting xmlns:xm="http://schemas.microsoft.com/office/excel/2006/main">
          <x14:cfRule type="iconSet" priority="10" id="{96E66D77-8513-409C-9D39-41F0E315BDE6}">
            <x14:iconSet iconSet="3Triangles">
              <x14:cfvo type="percent">
                <xm:f>0</xm:f>
              </x14:cfvo>
              <x14:cfvo type="num">
                <xm:f>0</xm:f>
              </x14:cfvo>
              <x14:cfvo type="num">
                <xm:f>0</xm:f>
              </x14:cfvo>
            </x14:iconSet>
          </x14:cfRule>
          <xm:sqref>AN33:AN34</xm:sqref>
        </x14:conditionalFormatting>
        <x14:conditionalFormatting xmlns:xm="http://schemas.microsoft.com/office/excel/2006/main">
          <x14:cfRule type="iconSet" priority="640" id="{130B9746-92F1-4BEA-9B2B-B2A9A9C039C0}">
            <x14:iconSet iconSet="3Triangles">
              <x14:cfvo type="percent">
                <xm:f>0</xm:f>
              </x14:cfvo>
              <x14:cfvo type="num">
                <xm:f>0</xm:f>
              </x14:cfvo>
              <x14:cfvo type="num">
                <xm:f>0</xm:f>
              </x14:cfvo>
            </x14:iconSet>
          </x14:cfRule>
          <xm:sqref>AN35</xm:sqref>
        </x14:conditionalFormatting>
        <x14:conditionalFormatting xmlns:xm="http://schemas.microsoft.com/office/excel/2006/main">
          <x14:cfRule type="iconSet" priority="245" id="{E38AFDCA-F473-4C22-8C98-C323872FB3BE}">
            <x14:iconSet iconSet="3Triangles">
              <x14:cfvo type="percent">
                <xm:f>0</xm:f>
              </x14:cfvo>
              <x14:cfvo type="num">
                <xm:f>0</xm:f>
              </x14:cfvo>
              <x14:cfvo type="num">
                <xm:f>0</xm:f>
              </x14:cfvo>
            </x14:iconSet>
          </x14:cfRule>
          <xm:sqref>AN36</xm:sqref>
        </x14:conditionalFormatting>
        <x14:conditionalFormatting xmlns:xm="http://schemas.microsoft.com/office/excel/2006/main">
          <x14:cfRule type="iconSet" priority="608" id="{A0FF9024-8DE3-4A74-BB86-B7C7C2394BBA}">
            <x14:iconSet iconSet="3Triangles">
              <x14:cfvo type="percent">
                <xm:f>0</xm:f>
              </x14:cfvo>
              <x14:cfvo type="num">
                <xm:f>0</xm:f>
              </x14:cfvo>
              <x14:cfvo type="num">
                <xm:f>0</xm:f>
              </x14:cfvo>
            </x14:iconSet>
          </x14:cfRule>
          <xm:sqref>AN37</xm:sqref>
        </x14:conditionalFormatting>
        <x14:conditionalFormatting xmlns:xm="http://schemas.microsoft.com/office/excel/2006/main">
          <x14:cfRule type="iconSet" priority="26" id="{2AA4E74D-D0D1-43E2-83BD-E779E9A38CDA}">
            <x14:iconSet iconSet="3Triangles">
              <x14:cfvo type="percent">
                <xm:f>0</xm:f>
              </x14:cfvo>
              <x14:cfvo type="num">
                <xm:f>0</xm:f>
              </x14:cfvo>
              <x14:cfvo type="num">
                <xm:f>0</xm:f>
              </x14:cfvo>
            </x14:iconSet>
          </x14:cfRule>
          <xm:sqref>AN38</xm:sqref>
        </x14:conditionalFormatting>
        <x14:conditionalFormatting xmlns:xm="http://schemas.microsoft.com/office/excel/2006/main">
          <x14:cfRule type="iconSet" priority="481" id="{53A3A55C-8DCA-497B-A6E8-7E00022D6C65}">
            <x14:iconSet iconSet="3Triangles">
              <x14:cfvo type="percent">
                <xm:f>0</xm:f>
              </x14:cfvo>
              <x14:cfvo type="num">
                <xm:f>0</xm:f>
              </x14:cfvo>
              <x14:cfvo type="num">
                <xm:f>0</xm:f>
              </x14:cfvo>
            </x14:iconSet>
          </x14:cfRule>
          <xm:sqref>AN39</xm:sqref>
        </x14:conditionalFormatting>
        <x14:conditionalFormatting xmlns:xm="http://schemas.microsoft.com/office/excel/2006/main">
          <x14:cfRule type="iconSet" priority="771" id="{76869E2F-C0DA-4502-90F9-7C31E98A70AA}">
            <x14:iconSet iconSet="3Triangles">
              <x14:cfvo type="percent">
                <xm:f>0</xm:f>
              </x14:cfvo>
              <x14:cfvo type="num">
                <xm:f>0</xm:f>
              </x14:cfvo>
              <x14:cfvo type="num">
                <xm:f>0</xm:f>
              </x14:cfvo>
            </x14:iconSet>
          </x14:cfRule>
          <xm:sqref>AN40:AN47</xm:sqref>
        </x14:conditionalFormatting>
        <x14:conditionalFormatting xmlns:xm="http://schemas.microsoft.com/office/excel/2006/main">
          <x14:cfRule type="iconSet" priority="576" id="{3EA40A29-399E-463D-A809-4751412276CC}">
            <x14:iconSet iconSet="3Triangles">
              <x14:cfvo type="percent">
                <xm:f>0</xm:f>
              </x14:cfvo>
              <x14:cfvo type="num">
                <xm:f>0</xm:f>
              </x14:cfvo>
              <x14:cfvo type="num">
                <xm:f>0</xm:f>
              </x14:cfvo>
            </x14:iconSet>
          </x14:cfRule>
          <xm:sqref>AN48</xm:sqref>
        </x14:conditionalFormatting>
        <x14:conditionalFormatting xmlns:xm="http://schemas.microsoft.com/office/excel/2006/main">
          <x14:cfRule type="iconSet" priority="1880" id="{785CB22C-AB90-4A4E-8905-B7183D499F78}">
            <x14:iconSet iconSet="3Triangles">
              <x14:cfvo type="percent">
                <xm:f>0</xm:f>
              </x14:cfvo>
              <x14:cfvo type="num">
                <xm:f>0</xm:f>
              </x14:cfvo>
              <x14:cfvo type="num">
                <xm:f>0</xm:f>
              </x14:cfvo>
            </x14:iconSet>
          </x14:cfRule>
          <xm:sqref>AN49</xm:sqref>
        </x14:conditionalFormatting>
        <x14:conditionalFormatting xmlns:xm="http://schemas.microsoft.com/office/excel/2006/main">
          <x14:cfRule type="iconSet" priority="146" id="{8CA65B99-9326-4497-8720-8D995D3EFF34}">
            <x14:iconSet iconSet="3Triangles">
              <x14:cfvo type="percent">
                <xm:f>0</xm:f>
              </x14:cfvo>
              <x14:cfvo type="num">
                <xm:f>0</xm:f>
              </x14:cfvo>
              <x14:cfvo type="num">
                <xm:f>0</xm:f>
              </x14:cfvo>
            </x14:iconSet>
          </x14:cfRule>
          <xm:sqref>AN50</xm:sqref>
        </x14:conditionalFormatting>
        <x14:conditionalFormatting xmlns:xm="http://schemas.microsoft.com/office/excel/2006/main">
          <x14:cfRule type="iconSet" priority="496" id="{611C6C11-47B3-46C4-A886-D5070753A301}">
            <x14:iconSet iconSet="3Triangles">
              <x14:cfvo type="percent">
                <xm:f>0</xm:f>
              </x14:cfvo>
              <x14:cfvo type="num">
                <xm:f>0</xm:f>
              </x14:cfvo>
              <x14:cfvo type="num">
                <xm:f>0</xm:f>
              </x14:cfvo>
            </x14:iconSet>
          </x14:cfRule>
          <xm:sqref>AN51:AN55</xm:sqref>
        </x14:conditionalFormatting>
        <x14:conditionalFormatting xmlns:xm="http://schemas.microsoft.com/office/excel/2006/main">
          <x14:cfRule type="iconSet" priority="83" id="{AAA98E60-E444-4DBF-AFB3-3928E6AA3AAA}">
            <x14:iconSet iconSet="3Triangles">
              <x14:cfvo type="percent">
                <xm:f>0</xm:f>
              </x14:cfvo>
              <x14:cfvo type="num">
                <xm:f>0</xm:f>
              </x14:cfvo>
              <x14:cfvo type="num">
                <xm:f>0</xm:f>
              </x14:cfvo>
            </x14:iconSet>
          </x14:cfRule>
          <xm:sqref>AN56:AN58 AN60</xm:sqref>
        </x14:conditionalFormatting>
        <x14:conditionalFormatting xmlns:xm="http://schemas.microsoft.com/office/excel/2006/main">
          <x14:cfRule type="iconSet" priority="72" id="{74C53949-F038-4C57-BBD4-8B30D11D33E4}">
            <x14:iconSet iconSet="3Triangles">
              <x14:cfvo type="percent">
                <xm:f>0</xm:f>
              </x14:cfvo>
              <x14:cfvo type="num">
                <xm:f>0</xm:f>
              </x14:cfvo>
              <x14:cfvo type="num">
                <xm:f>0</xm:f>
              </x14:cfvo>
            </x14:iconSet>
          </x14:cfRule>
          <xm:sqref>AN59</xm:sqref>
        </x14:conditionalFormatting>
        <x14:conditionalFormatting xmlns:xm="http://schemas.microsoft.com/office/excel/2006/main">
          <x14:cfRule type="iconSet" priority="59" id="{1E010D88-0C5A-4571-B690-E5E6BC511F15}">
            <x14:iconSet iconSet="3Triangles">
              <x14:cfvo type="percent">
                <xm:f>0</xm:f>
              </x14:cfvo>
              <x14:cfvo type="num">
                <xm:f>0</xm:f>
              </x14:cfvo>
              <x14:cfvo type="num">
                <xm:f>0</xm:f>
              </x14:cfvo>
            </x14:iconSet>
          </x14:cfRule>
          <xm:sqref>AN61</xm:sqref>
        </x14:conditionalFormatting>
        <x14:conditionalFormatting xmlns:xm="http://schemas.microsoft.com/office/excel/2006/main">
          <x14:cfRule type="iconSet" priority="116" id="{A4EF1224-67AE-42FF-909F-1B75A955F136}">
            <x14:iconSet iconSet="3Triangles">
              <x14:cfvo type="percent">
                <xm:f>0</xm:f>
              </x14:cfvo>
              <x14:cfvo type="num">
                <xm:f>0</xm:f>
              </x14:cfvo>
              <x14:cfvo type="num">
                <xm:f>0</xm:f>
              </x14:cfvo>
            </x14:iconSet>
          </x14:cfRule>
          <xm:sqref>AN62</xm:sqref>
        </x14:conditionalFormatting>
        <x14:conditionalFormatting xmlns:xm="http://schemas.microsoft.com/office/excel/2006/main">
          <x14:cfRule type="iconSet" priority="412" id="{09345842-2F2B-4E33-A005-5FCA246D46CF}">
            <x14:iconSet iconSet="3Triangles">
              <x14:cfvo type="percent">
                <xm:f>0</xm:f>
              </x14:cfvo>
              <x14:cfvo type="num">
                <xm:f>0</xm:f>
              </x14:cfvo>
              <x14:cfvo type="num">
                <xm:f>0</xm:f>
              </x14:cfvo>
            </x14:iconSet>
          </x14:cfRule>
          <xm:sqref>AN63 AN66:AN68</xm:sqref>
        </x14:conditionalFormatting>
        <x14:conditionalFormatting xmlns:xm="http://schemas.microsoft.com/office/excel/2006/main">
          <x14:cfRule type="iconSet" priority="100" id="{CC804ADE-B1E3-491D-8F04-4BA9373F786B}">
            <x14:iconSet iconSet="3Triangles">
              <x14:cfvo type="percent">
                <xm:f>0</xm:f>
              </x14:cfvo>
              <x14:cfvo type="num">
                <xm:f>0</xm:f>
              </x14:cfvo>
              <x14:cfvo type="num">
                <xm:f>0</xm:f>
              </x14:cfvo>
            </x14:iconSet>
          </x14:cfRule>
          <xm:sqref>AN64:AN65</xm:sqref>
        </x14:conditionalFormatting>
        <x14:conditionalFormatting xmlns:xm="http://schemas.microsoft.com/office/excel/2006/main">
          <x14:cfRule type="iconSet" priority="512" id="{7131B291-47BC-46FC-82B3-7AB441B996D3}">
            <x14:iconSet iconSet="3Triangles">
              <x14:cfvo type="percent">
                <xm:f>0</xm:f>
              </x14:cfvo>
              <x14:cfvo type="num">
                <xm:f>0</xm:f>
              </x14:cfvo>
              <x14:cfvo type="num">
                <xm:f>0</xm:f>
              </x14:cfvo>
            </x14:iconSet>
          </x14:cfRule>
          <xm:sqref>AN69:AN70</xm:sqref>
        </x14:conditionalFormatting>
        <x14:conditionalFormatting xmlns:xm="http://schemas.microsoft.com/office/excel/2006/main">
          <x14:cfRule type="iconSet" priority="880" id="{CE78697B-6841-4DDA-AABE-1CB105CC49B7}">
            <x14:iconSet iconSet="3Triangles">
              <x14:cfvo type="percent">
                <xm:f>0</xm:f>
              </x14:cfvo>
              <x14:cfvo type="num">
                <xm:f>0</xm:f>
              </x14:cfvo>
              <x14:cfvo type="num">
                <xm:f>0</xm:f>
              </x14:cfvo>
            </x14:iconSet>
          </x14:cfRule>
          <xm:sqref>AR6:AR8</xm:sqref>
        </x14:conditionalFormatting>
        <x14:conditionalFormatting xmlns:xm="http://schemas.microsoft.com/office/excel/2006/main">
          <x14:cfRule type="iconSet" priority="135" id="{2B051A3F-745A-4C3F-840B-FB576D251F04}">
            <x14:iconSet iconSet="3Triangles">
              <x14:cfvo type="percent">
                <xm:f>0</xm:f>
              </x14:cfvo>
              <x14:cfvo type="num">
                <xm:f>0</xm:f>
              </x14:cfvo>
              <x14:cfvo type="num">
                <xm:f>0</xm:f>
              </x14:cfvo>
            </x14:iconSet>
          </x14:cfRule>
          <xm:sqref>AR10:AR18</xm:sqref>
        </x14:conditionalFormatting>
        <x14:conditionalFormatting xmlns:xm="http://schemas.microsoft.com/office/excel/2006/main">
          <x14:cfRule type="iconSet" priority="926" id="{D01BBFBD-77BC-4D45-B2CD-80D5B99FC6E6}">
            <x14:iconSet iconSet="3Triangles">
              <x14:cfvo type="percent">
                <xm:f>0</xm:f>
              </x14:cfvo>
              <x14:cfvo type="num">
                <xm:f>0</xm:f>
              </x14:cfvo>
              <x14:cfvo type="num">
                <xm:f>0</xm:f>
              </x14:cfvo>
            </x14:iconSet>
          </x14:cfRule>
          <xm:sqref>AR19</xm:sqref>
        </x14:conditionalFormatting>
        <x14:conditionalFormatting xmlns:xm="http://schemas.microsoft.com/office/excel/2006/main">
          <x14:cfRule type="iconSet" priority="43" id="{721D41D7-7AD7-4BEE-9264-C5100E9601B6}">
            <x14:iconSet iconSet="3Triangles">
              <x14:cfvo type="percent">
                <xm:f>0</xm:f>
              </x14:cfvo>
              <x14:cfvo type="num">
                <xm:f>0</xm:f>
              </x14:cfvo>
              <x14:cfvo type="num">
                <xm:f>0</xm:f>
              </x14:cfvo>
            </x14:iconSet>
          </x14:cfRule>
          <xm:sqref>AR20:AR25</xm:sqref>
        </x14:conditionalFormatting>
        <x14:conditionalFormatting xmlns:xm="http://schemas.microsoft.com/office/excel/2006/main">
          <x14:cfRule type="iconSet" priority="676" id="{C55CBB1A-23FF-4082-9B35-193EEF9F3637}">
            <x14:iconSet iconSet="3Triangles">
              <x14:cfvo type="percent">
                <xm:f>0</xm:f>
              </x14:cfvo>
              <x14:cfvo type="num">
                <xm:f>0</xm:f>
              </x14:cfvo>
              <x14:cfvo type="num">
                <xm:f>0</xm:f>
              </x14:cfvo>
            </x14:iconSet>
          </x14:cfRule>
          <xm:sqref>AR26</xm:sqref>
        </x14:conditionalFormatting>
        <x14:conditionalFormatting xmlns:xm="http://schemas.microsoft.com/office/excel/2006/main">
          <x14:cfRule type="iconSet" priority="294" id="{A544C822-4609-4708-A32E-DCBCE2E73366}">
            <x14:iconSet iconSet="3Triangles">
              <x14:cfvo type="percent">
                <xm:f>0</xm:f>
              </x14:cfvo>
              <x14:cfvo type="num">
                <xm:f>0</xm:f>
              </x14:cfvo>
              <x14:cfvo type="num">
                <xm:f>0</xm:f>
              </x14:cfvo>
            </x14:iconSet>
          </x14:cfRule>
          <xm:sqref>AR27:AR28</xm:sqref>
        </x14:conditionalFormatting>
        <x14:conditionalFormatting xmlns:xm="http://schemas.microsoft.com/office/excel/2006/main">
          <x14:cfRule type="iconSet" priority="280" id="{7134F84B-C3BB-4F19-8419-10CBE4DD9691}">
            <x14:iconSet iconSet="3Triangles">
              <x14:cfvo type="percent">
                <xm:f>0</xm:f>
              </x14:cfvo>
              <x14:cfvo type="num">
                <xm:f>0</xm:f>
              </x14:cfvo>
              <x14:cfvo type="num">
                <xm:f>0</xm:f>
              </x14:cfvo>
            </x14:iconSet>
          </x14:cfRule>
          <xm:sqref>AR29</xm:sqref>
        </x14:conditionalFormatting>
        <x14:conditionalFormatting xmlns:xm="http://schemas.microsoft.com/office/excel/2006/main">
          <x14:cfRule type="iconSet" priority="184" id="{17C421BB-DBCE-4FB2-AC9E-9FA641E481F2}">
            <x14:iconSet iconSet="3Triangles">
              <x14:cfvo type="percent">
                <xm:f>0</xm:f>
              </x14:cfvo>
              <x14:cfvo type="num">
                <xm:f>0</xm:f>
              </x14:cfvo>
              <x14:cfvo type="num">
                <xm:f>0</xm:f>
              </x14:cfvo>
            </x14:iconSet>
          </x14:cfRule>
          <xm:sqref>AR30</xm:sqref>
        </x14:conditionalFormatting>
        <x14:conditionalFormatting xmlns:xm="http://schemas.microsoft.com/office/excel/2006/main">
          <x14:cfRule type="iconSet" priority="823" id="{A14A504F-BA0A-4988-B811-477ECCCD07AD}">
            <x14:iconSet iconSet="3Triangles">
              <x14:cfvo type="percent">
                <xm:f>0</xm:f>
              </x14:cfvo>
              <x14:cfvo type="num">
                <xm:f>0</xm:f>
              </x14:cfvo>
              <x14:cfvo type="num">
                <xm:f>0</xm:f>
              </x14:cfvo>
            </x14:iconSet>
          </x14:cfRule>
          <xm:sqref>AR31</xm:sqref>
        </x14:conditionalFormatting>
        <x14:conditionalFormatting xmlns:xm="http://schemas.microsoft.com/office/excel/2006/main">
          <x14:cfRule type="iconSet" priority="660" id="{183F5AE3-2B08-4471-97A9-9522AAF50836}">
            <x14:iconSet iconSet="3Triangles">
              <x14:cfvo type="percent">
                <xm:f>0</xm:f>
              </x14:cfvo>
              <x14:cfvo type="num">
                <xm:f>0</xm:f>
              </x14:cfvo>
              <x14:cfvo type="num">
                <xm:f>0</xm:f>
              </x14:cfvo>
            </x14:iconSet>
          </x14:cfRule>
          <xm:sqref>AR32</xm:sqref>
        </x14:conditionalFormatting>
        <x14:conditionalFormatting xmlns:xm="http://schemas.microsoft.com/office/excel/2006/main">
          <x14:cfRule type="iconSet" priority="11" id="{5A435CD6-A94C-4D40-AE49-5621471CF198}">
            <x14:iconSet iconSet="3Triangles">
              <x14:cfvo type="percent">
                <xm:f>0</xm:f>
              </x14:cfvo>
              <x14:cfvo type="num">
                <xm:f>0</xm:f>
              </x14:cfvo>
              <x14:cfvo type="num">
                <xm:f>0</xm:f>
              </x14:cfvo>
            </x14:iconSet>
          </x14:cfRule>
          <xm:sqref>AR33:AR34</xm:sqref>
        </x14:conditionalFormatting>
        <x14:conditionalFormatting xmlns:xm="http://schemas.microsoft.com/office/excel/2006/main">
          <x14:cfRule type="iconSet" priority="644" id="{A930E868-7744-4FBF-BDF6-8ADE3F05F55F}">
            <x14:iconSet iconSet="3Triangles">
              <x14:cfvo type="percent">
                <xm:f>0</xm:f>
              </x14:cfvo>
              <x14:cfvo type="num">
                <xm:f>0</xm:f>
              </x14:cfvo>
              <x14:cfvo type="num">
                <xm:f>0</xm:f>
              </x14:cfvo>
            </x14:iconSet>
          </x14:cfRule>
          <xm:sqref>AR35</xm:sqref>
        </x14:conditionalFormatting>
        <x14:conditionalFormatting xmlns:xm="http://schemas.microsoft.com/office/excel/2006/main">
          <x14:cfRule type="iconSet" priority="246" id="{F28A6056-FE42-45E6-9E52-5C2D4057EED3}">
            <x14:iconSet iconSet="3Triangles">
              <x14:cfvo type="percent">
                <xm:f>0</xm:f>
              </x14:cfvo>
              <x14:cfvo type="num">
                <xm:f>0</xm:f>
              </x14:cfvo>
              <x14:cfvo type="num">
                <xm:f>0</xm:f>
              </x14:cfvo>
            </x14:iconSet>
          </x14:cfRule>
          <xm:sqref>AR36</xm:sqref>
        </x14:conditionalFormatting>
        <x14:conditionalFormatting xmlns:xm="http://schemas.microsoft.com/office/excel/2006/main">
          <x14:cfRule type="iconSet" priority="612" id="{9BCBBAE5-4D55-44D8-8432-9B31F63C2FF5}">
            <x14:iconSet iconSet="3Triangles">
              <x14:cfvo type="percent">
                <xm:f>0</xm:f>
              </x14:cfvo>
              <x14:cfvo type="num">
                <xm:f>0</xm:f>
              </x14:cfvo>
              <x14:cfvo type="num">
                <xm:f>0</xm:f>
              </x14:cfvo>
            </x14:iconSet>
          </x14:cfRule>
          <xm:sqref>AR37</xm:sqref>
        </x14:conditionalFormatting>
        <x14:conditionalFormatting xmlns:xm="http://schemas.microsoft.com/office/excel/2006/main">
          <x14:cfRule type="iconSet" priority="27" id="{51587B60-D116-45B5-9D15-DCA00FE79C6B}">
            <x14:iconSet iconSet="3Triangles">
              <x14:cfvo type="percent">
                <xm:f>0</xm:f>
              </x14:cfvo>
              <x14:cfvo type="num">
                <xm:f>0</xm:f>
              </x14:cfvo>
              <x14:cfvo type="num">
                <xm:f>0</xm:f>
              </x14:cfvo>
            </x14:iconSet>
          </x14:cfRule>
          <xm:sqref>AR38</xm:sqref>
        </x14:conditionalFormatting>
        <x14:conditionalFormatting xmlns:xm="http://schemas.microsoft.com/office/excel/2006/main">
          <x14:cfRule type="iconSet" priority="482" id="{F3803EBC-1D67-459B-A8DD-11BD2D7F7A2D}">
            <x14:iconSet iconSet="3Triangles">
              <x14:cfvo type="percent">
                <xm:f>0</xm:f>
              </x14:cfvo>
              <x14:cfvo type="num">
                <xm:f>0</xm:f>
              </x14:cfvo>
              <x14:cfvo type="num">
                <xm:f>0</xm:f>
              </x14:cfvo>
            </x14:iconSet>
          </x14:cfRule>
          <xm:sqref>AR39</xm:sqref>
        </x14:conditionalFormatting>
        <x14:conditionalFormatting xmlns:xm="http://schemas.microsoft.com/office/excel/2006/main">
          <x14:cfRule type="iconSet" priority="772" id="{ED7588AA-B441-469F-981F-FDB4730F31F9}">
            <x14:iconSet iconSet="3Triangles">
              <x14:cfvo type="percent">
                <xm:f>0</xm:f>
              </x14:cfvo>
              <x14:cfvo type="num">
                <xm:f>0</xm:f>
              </x14:cfvo>
              <x14:cfvo type="num">
                <xm:f>0</xm:f>
              </x14:cfvo>
            </x14:iconSet>
          </x14:cfRule>
          <xm:sqref>AR40:AR47</xm:sqref>
        </x14:conditionalFormatting>
        <x14:conditionalFormatting xmlns:xm="http://schemas.microsoft.com/office/excel/2006/main">
          <x14:cfRule type="iconSet" priority="580" id="{02B30923-61DF-4BA3-A35E-2BA4235A6B4E}">
            <x14:iconSet iconSet="3Triangles">
              <x14:cfvo type="percent">
                <xm:f>0</xm:f>
              </x14:cfvo>
              <x14:cfvo type="num">
                <xm:f>0</xm:f>
              </x14:cfvo>
              <x14:cfvo type="num">
                <xm:f>0</xm:f>
              </x14:cfvo>
            </x14:iconSet>
          </x14:cfRule>
          <xm:sqref>AR48</xm:sqref>
        </x14:conditionalFormatting>
        <x14:conditionalFormatting xmlns:xm="http://schemas.microsoft.com/office/excel/2006/main">
          <x14:cfRule type="iconSet" priority="1881" id="{F177604F-AF89-4982-B80D-BB3D9307D4C6}">
            <x14:iconSet iconSet="3Triangles">
              <x14:cfvo type="percent">
                <xm:f>0</xm:f>
              </x14:cfvo>
              <x14:cfvo type="num">
                <xm:f>0</xm:f>
              </x14:cfvo>
              <x14:cfvo type="num">
                <xm:f>0</xm:f>
              </x14:cfvo>
            </x14:iconSet>
          </x14:cfRule>
          <xm:sqref>AR49</xm:sqref>
        </x14:conditionalFormatting>
        <x14:conditionalFormatting xmlns:xm="http://schemas.microsoft.com/office/excel/2006/main">
          <x14:cfRule type="iconSet" priority="150" id="{E67721E0-5597-4948-94EC-BFE18B531F56}">
            <x14:iconSet iconSet="3Triangles">
              <x14:cfvo type="percent">
                <xm:f>0</xm:f>
              </x14:cfvo>
              <x14:cfvo type="num">
                <xm:f>0</xm:f>
              </x14:cfvo>
              <x14:cfvo type="num">
                <xm:f>0</xm:f>
              </x14:cfvo>
            </x14:iconSet>
          </x14:cfRule>
          <xm:sqref>AR50</xm:sqref>
        </x14:conditionalFormatting>
        <x14:conditionalFormatting xmlns:xm="http://schemas.microsoft.com/office/excel/2006/main">
          <x14:cfRule type="iconSet" priority="500" id="{FA10400E-B65A-4BC6-9403-723EACC1F731}">
            <x14:iconSet iconSet="3Triangles">
              <x14:cfvo type="percent">
                <xm:f>0</xm:f>
              </x14:cfvo>
              <x14:cfvo type="num">
                <xm:f>0</xm:f>
              </x14:cfvo>
              <x14:cfvo type="num">
                <xm:f>0</xm:f>
              </x14:cfvo>
            </x14:iconSet>
          </x14:cfRule>
          <xm:sqref>AR51:AR55</xm:sqref>
        </x14:conditionalFormatting>
        <x14:conditionalFormatting xmlns:xm="http://schemas.microsoft.com/office/excel/2006/main">
          <x14:cfRule type="iconSet" priority="87" id="{475CA03C-A570-4BC4-B86D-59A3FFDA5C12}">
            <x14:iconSet iconSet="3Triangles">
              <x14:cfvo type="percent">
                <xm:f>0</xm:f>
              </x14:cfvo>
              <x14:cfvo type="num">
                <xm:f>0</xm:f>
              </x14:cfvo>
              <x14:cfvo type="num">
                <xm:f>0</xm:f>
              </x14:cfvo>
            </x14:iconSet>
          </x14:cfRule>
          <xm:sqref>AR56:AR60</xm:sqref>
        </x14:conditionalFormatting>
        <x14:conditionalFormatting xmlns:xm="http://schemas.microsoft.com/office/excel/2006/main">
          <x14:cfRule type="iconSet" priority="58" id="{46B11DD4-9B5A-417C-8023-A40FD305F0D0}">
            <x14:iconSet iconSet="3Triangles">
              <x14:cfvo type="percent">
                <xm:f>0</xm:f>
              </x14:cfvo>
              <x14:cfvo type="num">
                <xm:f>0</xm:f>
              </x14:cfvo>
              <x14:cfvo type="num">
                <xm:f>0</xm:f>
              </x14:cfvo>
            </x14:iconSet>
          </x14:cfRule>
          <xm:sqref>AR61</xm:sqref>
        </x14:conditionalFormatting>
        <x14:conditionalFormatting xmlns:xm="http://schemas.microsoft.com/office/excel/2006/main">
          <x14:cfRule type="iconSet" priority="117" id="{53013793-9160-4C07-8797-FD1F9F9B99A6}">
            <x14:iconSet iconSet="3Triangles">
              <x14:cfvo type="percent">
                <xm:f>0</xm:f>
              </x14:cfvo>
              <x14:cfvo type="num">
                <xm:f>0</xm:f>
              </x14:cfvo>
              <x14:cfvo type="num">
                <xm:f>0</xm:f>
              </x14:cfvo>
            </x14:iconSet>
          </x14:cfRule>
          <xm:sqref>AR62</xm:sqref>
        </x14:conditionalFormatting>
        <x14:conditionalFormatting xmlns:xm="http://schemas.microsoft.com/office/excel/2006/main">
          <x14:cfRule type="iconSet" priority="416" id="{35B947A7-5CD4-4980-BDC3-39414021EBE2}">
            <x14:iconSet iconSet="3Triangles">
              <x14:cfvo type="percent">
                <xm:f>0</xm:f>
              </x14:cfvo>
              <x14:cfvo type="num">
                <xm:f>0</xm:f>
              </x14:cfvo>
              <x14:cfvo type="num">
                <xm:f>0</xm:f>
              </x14:cfvo>
            </x14:iconSet>
          </x14:cfRule>
          <xm:sqref>AR63 AR66:AR68</xm:sqref>
        </x14:conditionalFormatting>
        <x14:conditionalFormatting xmlns:xm="http://schemas.microsoft.com/office/excel/2006/main">
          <x14:cfRule type="iconSet" priority="101" id="{4F916801-876A-4DD6-947B-8456ABB1521A}">
            <x14:iconSet iconSet="3Triangles">
              <x14:cfvo type="percent">
                <xm:f>0</xm:f>
              </x14:cfvo>
              <x14:cfvo type="num">
                <xm:f>0</xm:f>
              </x14:cfvo>
              <x14:cfvo type="num">
                <xm:f>0</xm:f>
              </x14:cfvo>
            </x14:iconSet>
          </x14:cfRule>
          <xm:sqref>AR64:AR65</xm:sqref>
        </x14:conditionalFormatting>
        <x14:conditionalFormatting xmlns:xm="http://schemas.microsoft.com/office/excel/2006/main">
          <x14:cfRule type="iconSet" priority="516" id="{74A041CD-1F26-48D9-8BED-341A90DD0CCA}">
            <x14:iconSet iconSet="3Triangles">
              <x14:cfvo type="percent">
                <xm:f>0</xm:f>
              </x14:cfvo>
              <x14:cfvo type="num">
                <xm:f>0</xm:f>
              </x14:cfvo>
              <x14:cfvo type="num">
                <xm:f>0</xm:f>
              </x14:cfvo>
            </x14:iconSet>
          </x14:cfRule>
          <xm:sqref>AR69:AR70</xm:sqref>
        </x14:conditionalFormatting>
        <x14:conditionalFormatting xmlns:xm="http://schemas.microsoft.com/office/excel/2006/main">
          <x14:cfRule type="iconSet" priority="884" id="{2B1AECD2-00DF-4449-9403-8842DD0C67E5}">
            <x14:iconSet iconSet="3Triangles">
              <x14:cfvo type="percent">
                <xm:f>0</xm:f>
              </x14:cfvo>
              <x14:cfvo type="num">
                <xm:f>0</xm:f>
              </x14:cfvo>
              <x14:cfvo type="num">
                <xm:f>0</xm:f>
              </x14:cfvo>
            </x14:iconSet>
          </x14:cfRule>
          <xm:sqref>AV6:AV8 BJ6:BJ9 BN6:BN9</xm:sqref>
        </x14:conditionalFormatting>
        <x14:conditionalFormatting xmlns:xm="http://schemas.microsoft.com/office/excel/2006/main">
          <x14:cfRule type="iconSet" priority="44" id="{2DC12FE5-21FD-49D8-ABE2-0A4AEA5864CF}">
            <x14:iconSet iconSet="3Triangles">
              <x14:cfvo type="percent">
                <xm:f>0</xm:f>
              </x14:cfvo>
              <x14:cfvo type="num">
                <xm:f>0</xm:f>
              </x14:cfvo>
              <x14:cfvo type="num">
                <xm:f>0</xm:f>
              </x14:cfvo>
            </x14:iconSet>
          </x14:cfRule>
          <xm:sqref>AV20:AV25 BJ20:BJ25 BN20:BN25</xm:sqref>
        </x14:conditionalFormatting>
        <x14:conditionalFormatting xmlns:xm="http://schemas.microsoft.com/office/excel/2006/main">
          <x14:cfRule type="iconSet" priority="680" id="{1FCE3DBE-A347-42C9-8214-A4CC97445DB2}">
            <x14:iconSet iconSet="3Triangles">
              <x14:cfvo type="percent">
                <xm:f>0</xm:f>
              </x14:cfvo>
              <x14:cfvo type="num">
                <xm:f>0</xm:f>
              </x14:cfvo>
              <x14:cfvo type="num">
                <xm:f>0</xm:f>
              </x14:cfvo>
            </x14:iconSet>
          </x14:cfRule>
          <xm:sqref>AV26 BJ26 BN26</xm:sqref>
        </x14:conditionalFormatting>
        <x14:conditionalFormatting xmlns:xm="http://schemas.microsoft.com/office/excel/2006/main">
          <x14:cfRule type="iconSet" priority="295" id="{589F4EC0-F814-4222-91DD-C64E50592DAC}">
            <x14:iconSet iconSet="3Triangles">
              <x14:cfvo type="percent">
                <xm:f>0</xm:f>
              </x14:cfvo>
              <x14:cfvo type="num">
                <xm:f>0</xm:f>
              </x14:cfvo>
              <x14:cfvo type="num">
                <xm:f>0</xm:f>
              </x14:cfvo>
            </x14:iconSet>
          </x14:cfRule>
          <xm:sqref>AV27:AV28 BJ27:BJ28 BN27:BN28</xm:sqref>
        </x14:conditionalFormatting>
        <x14:conditionalFormatting xmlns:xm="http://schemas.microsoft.com/office/excel/2006/main">
          <x14:cfRule type="iconSet" priority="284" id="{468AF23C-80FC-42F7-AF21-C8D5B7D7A136}">
            <x14:iconSet iconSet="3Triangles">
              <x14:cfvo type="percent">
                <xm:f>0</xm:f>
              </x14:cfvo>
              <x14:cfvo type="num">
                <xm:f>0</xm:f>
              </x14:cfvo>
              <x14:cfvo type="num">
                <xm:f>0</xm:f>
              </x14:cfvo>
            </x14:iconSet>
          </x14:cfRule>
          <xm:sqref>AV29 BJ29 BN29</xm:sqref>
        </x14:conditionalFormatting>
        <x14:conditionalFormatting xmlns:xm="http://schemas.microsoft.com/office/excel/2006/main">
          <x14:cfRule type="iconSet" priority="188" id="{885C2212-0324-4088-BD51-4B88906536B9}">
            <x14:iconSet iconSet="3Triangles">
              <x14:cfvo type="percent">
                <xm:f>0</xm:f>
              </x14:cfvo>
              <x14:cfvo type="num">
                <xm:f>0</xm:f>
              </x14:cfvo>
              <x14:cfvo type="num">
                <xm:f>0</xm:f>
              </x14:cfvo>
            </x14:iconSet>
          </x14:cfRule>
          <xm:sqref>AV30 BJ30 BN30</xm:sqref>
        </x14:conditionalFormatting>
        <x14:conditionalFormatting xmlns:xm="http://schemas.microsoft.com/office/excel/2006/main">
          <x14:cfRule type="iconSet" priority="664" id="{78A54335-9D98-4F2B-AAB7-9CDB367440E1}">
            <x14:iconSet iconSet="3Triangles">
              <x14:cfvo type="percent">
                <xm:f>0</xm:f>
              </x14:cfvo>
              <x14:cfvo type="num">
                <xm:f>0</xm:f>
              </x14:cfvo>
              <x14:cfvo type="num">
                <xm:f>0</xm:f>
              </x14:cfvo>
            </x14:iconSet>
          </x14:cfRule>
          <xm:sqref>AV32 BJ32 BN32</xm:sqref>
        </x14:conditionalFormatting>
        <x14:conditionalFormatting xmlns:xm="http://schemas.microsoft.com/office/excel/2006/main">
          <x14:cfRule type="iconSet" priority="12" id="{A8430684-D4CD-455A-9C1B-DA9E08FDF2BE}">
            <x14:iconSet iconSet="3Triangles">
              <x14:cfvo type="percent">
                <xm:f>0</xm:f>
              </x14:cfvo>
              <x14:cfvo type="num">
                <xm:f>0</xm:f>
              </x14:cfvo>
              <x14:cfvo type="num">
                <xm:f>0</xm:f>
              </x14:cfvo>
            </x14:iconSet>
          </x14:cfRule>
          <xm:sqref>AV33:AV34 BJ33:BJ34 BN33:BN34</xm:sqref>
        </x14:conditionalFormatting>
        <x14:conditionalFormatting xmlns:xm="http://schemas.microsoft.com/office/excel/2006/main">
          <x14:cfRule type="iconSet" priority="648" id="{6C653EA0-CB8A-4383-B6A1-21643F83717E}">
            <x14:iconSet iconSet="3Triangles">
              <x14:cfvo type="percent">
                <xm:f>0</xm:f>
              </x14:cfvo>
              <x14:cfvo type="num">
                <xm:f>0</xm:f>
              </x14:cfvo>
              <x14:cfvo type="num">
                <xm:f>0</xm:f>
              </x14:cfvo>
            </x14:iconSet>
          </x14:cfRule>
          <xm:sqref>AV35 BJ35 BN35</xm:sqref>
        </x14:conditionalFormatting>
        <x14:conditionalFormatting xmlns:xm="http://schemas.microsoft.com/office/excel/2006/main">
          <x14:cfRule type="iconSet" priority="247" id="{623D16B3-E35F-4835-B491-BFB3873F4F10}">
            <x14:iconSet iconSet="3Triangles">
              <x14:cfvo type="percent">
                <xm:f>0</xm:f>
              </x14:cfvo>
              <x14:cfvo type="num">
                <xm:f>0</xm:f>
              </x14:cfvo>
              <x14:cfvo type="num">
                <xm:f>0</xm:f>
              </x14:cfvo>
            </x14:iconSet>
          </x14:cfRule>
          <xm:sqref>AV36 BJ36 BN36</xm:sqref>
        </x14:conditionalFormatting>
        <x14:conditionalFormatting xmlns:xm="http://schemas.microsoft.com/office/excel/2006/main">
          <x14:cfRule type="iconSet" priority="616" id="{DB8D2A20-5144-4F0B-BCA9-67356527B6D0}">
            <x14:iconSet iconSet="3Triangles">
              <x14:cfvo type="percent">
                <xm:f>0</xm:f>
              </x14:cfvo>
              <x14:cfvo type="num">
                <xm:f>0</xm:f>
              </x14:cfvo>
              <x14:cfvo type="num">
                <xm:f>0</xm:f>
              </x14:cfvo>
            </x14:iconSet>
          </x14:cfRule>
          <xm:sqref>AV37 BJ37 BN37</xm:sqref>
        </x14:conditionalFormatting>
        <x14:conditionalFormatting xmlns:xm="http://schemas.microsoft.com/office/excel/2006/main">
          <x14:cfRule type="iconSet" priority="28" id="{277E845E-A15F-42A8-BD1C-7BA6AB747651}">
            <x14:iconSet iconSet="3Triangles">
              <x14:cfvo type="percent">
                <xm:f>0</xm:f>
              </x14:cfvo>
              <x14:cfvo type="num">
                <xm:f>0</xm:f>
              </x14:cfvo>
              <x14:cfvo type="num">
                <xm:f>0</xm:f>
              </x14:cfvo>
            </x14:iconSet>
          </x14:cfRule>
          <xm:sqref>AV38 BJ38 BN38</xm:sqref>
        </x14:conditionalFormatting>
        <x14:conditionalFormatting xmlns:xm="http://schemas.microsoft.com/office/excel/2006/main">
          <x14:cfRule type="iconSet" priority="483" id="{F737F3C1-B51A-404A-8A70-2A72E3A93D6B}">
            <x14:iconSet iconSet="3Triangles">
              <x14:cfvo type="percent">
                <xm:f>0</xm:f>
              </x14:cfvo>
              <x14:cfvo type="num">
                <xm:f>0</xm:f>
              </x14:cfvo>
              <x14:cfvo type="num">
                <xm:f>0</xm:f>
              </x14:cfvo>
            </x14:iconSet>
          </x14:cfRule>
          <xm:sqref>AV39 BJ39 BN39</xm:sqref>
        </x14:conditionalFormatting>
        <x14:conditionalFormatting xmlns:xm="http://schemas.microsoft.com/office/excel/2006/main">
          <x14:cfRule type="iconSet" priority="773" id="{702BCB0C-E549-44F1-9FE3-FA37505D92E4}">
            <x14:iconSet iconSet="3Triangles">
              <x14:cfvo type="percent">
                <xm:f>0</xm:f>
              </x14:cfvo>
              <x14:cfvo type="num">
                <xm:f>0</xm:f>
              </x14:cfvo>
              <x14:cfvo type="num">
                <xm:f>0</xm:f>
              </x14:cfvo>
            </x14:iconSet>
          </x14:cfRule>
          <xm:sqref>AV40:AV47 BJ40:BJ47 BN40:BN47</xm:sqref>
        </x14:conditionalFormatting>
        <x14:conditionalFormatting xmlns:xm="http://schemas.microsoft.com/office/excel/2006/main">
          <x14:cfRule type="iconSet" priority="584" id="{DF373326-239D-40FD-8797-4D529FD9D051}">
            <x14:iconSet iconSet="3Triangles">
              <x14:cfvo type="percent">
                <xm:f>0</xm:f>
              </x14:cfvo>
              <x14:cfvo type="num">
                <xm:f>0</xm:f>
              </x14:cfvo>
              <x14:cfvo type="num">
                <xm:f>0</xm:f>
              </x14:cfvo>
            </x14:iconSet>
          </x14:cfRule>
          <xm:sqref>AV48 BJ48 BN48</xm:sqref>
        </x14:conditionalFormatting>
        <x14:conditionalFormatting xmlns:xm="http://schemas.microsoft.com/office/excel/2006/main">
          <x14:cfRule type="iconSet" priority="154" id="{7A5C13B3-FD07-4CB1-894F-7A1AA909C7DF}">
            <x14:iconSet iconSet="3Triangles">
              <x14:cfvo type="percent">
                <xm:f>0</xm:f>
              </x14:cfvo>
              <x14:cfvo type="num">
                <xm:f>0</xm:f>
              </x14:cfvo>
              <x14:cfvo type="num">
                <xm:f>0</xm:f>
              </x14:cfvo>
            </x14:iconSet>
          </x14:cfRule>
          <xm:sqref>AV50 BJ50 BN50</xm:sqref>
        </x14:conditionalFormatting>
        <x14:conditionalFormatting xmlns:xm="http://schemas.microsoft.com/office/excel/2006/main">
          <x14:cfRule type="iconSet" priority="504" id="{D5030405-FDF4-421F-B0E3-37E76AA7A929}">
            <x14:iconSet iconSet="3Triangles">
              <x14:cfvo type="percent">
                <xm:f>0</xm:f>
              </x14:cfvo>
              <x14:cfvo type="num">
                <xm:f>0</xm:f>
              </x14:cfvo>
              <x14:cfvo type="num">
                <xm:f>0</xm:f>
              </x14:cfvo>
            </x14:iconSet>
          </x14:cfRule>
          <xm:sqref>AV51:AV55 BJ51:BJ55 BN51:BN55</xm:sqref>
        </x14:conditionalFormatting>
        <x14:conditionalFormatting xmlns:xm="http://schemas.microsoft.com/office/excel/2006/main">
          <x14:cfRule type="iconSet" priority="91" id="{5EA6671C-2096-4BA3-A0A0-949C9807C9B4}">
            <x14:iconSet iconSet="3Triangles">
              <x14:cfvo type="percent">
                <xm:f>0</xm:f>
              </x14:cfvo>
              <x14:cfvo type="num">
                <xm:f>0</xm:f>
              </x14:cfvo>
              <x14:cfvo type="num">
                <xm:f>0</xm:f>
              </x14:cfvo>
            </x14:iconSet>
          </x14:cfRule>
          <xm:sqref>AV56:AV60 BJ56:BJ60 BN56:BN60</xm:sqref>
        </x14:conditionalFormatting>
        <x14:conditionalFormatting xmlns:xm="http://schemas.microsoft.com/office/excel/2006/main">
          <x14:cfRule type="iconSet" priority="57" id="{F7C279AF-35E1-4483-8AF9-84D2F709F065}">
            <x14:iconSet iconSet="3Triangles">
              <x14:cfvo type="percent">
                <xm:f>0</xm:f>
              </x14:cfvo>
              <x14:cfvo type="num">
                <xm:f>0</xm:f>
              </x14:cfvo>
              <x14:cfvo type="num">
                <xm:f>0</xm:f>
              </x14:cfvo>
            </x14:iconSet>
          </x14:cfRule>
          <xm:sqref>AV61</xm:sqref>
        </x14:conditionalFormatting>
        <x14:conditionalFormatting xmlns:xm="http://schemas.microsoft.com/office/excel/2006/main">
          <x14:cfRule type="iconSet" priority="118" id="{BF1977EC-5BA3-4D39-A5EB-B894FF3B0136}">
            <x14:iconSet iconSet="3Triangles">
              <x14:cfvo type="percent">
                <xm:f>0</xm:f>
              </x14:cfvo>
              <x14:cfvo type="num">
                <xm:f>0</xm:f>
              </x14:cfvo>
              <x14:cfvo type="num">
                <xm:f>0</xm:f>
              </x14:cfvo>
            </x14:iconSet>
          </x14:cfRule>
          <xm:sqref>AV62 BJ62 BN62</xm:sqref>
        </x14:conditionalFormatting>
        <x14:conditionalFormatting xmlns:xm="http://schemas.microsoft.com/office/excel/2006/main">
          <x14:cfRule type="iconSet" priority="420" id="{828053A5-35E8-4ADB-B272-9BABFC6A9292}">
            <x14:iconSet iconSet="3Triangles">
              <x14:cfvo type="percent">
                <xm:f>0</xm:f>
              </x14:cfvo>
              <x14:cfvo type="num">
                <xm:f>0</xm:f>
              </x14:cfvo>
              <x14:cfvo type="num">
                <xm:f>0</xm:f>
              </x14:cfvo>
            </x14:iconSet>
          </x14:cfRule>
          <xm:sqref>AV63 BJ63 BN63 BN66:BN68 BJ66:BJ68 AV66:AV68</xm:sqref>
        </x14:conditionalFormatting>
        <x14:conditionalFormatting xmlns:xm="http://schemas.microsoft.com/office/excel/2006/main">
          <x14:cfRule type="iconSet" priority="102" id="{BE812DBC-B0CF-4550-8FC0-B4A74DC8DF3C}">
            <x14:iconSet iconSet="3Triangles">
              <x14:cfvo type="percent">
                <xm:f>0</xm:f>
              </x14:cfvo>
              <x14:cfvo type="num">
                <xm:f>0</xm:f>
              </x14:cfvo>
              <x14:cfvo type="num">
                <xm:f>0</xm:f>
              </x14:cfvo>
            </x14:iconSet>
          </x14:cfRule>
          <xm:sqref>AV64:AV65 BJ64:BJ65 BN64:BN65</xm:sqref>
        </x14:conditionalFormatting>
        <x14:conditionalFormatting xmlns:xm="http://schemas.microsoft.com/office/excel/2006/main">
          <x14:cfRule type="iconSet" priority="520" id="{A12BF365-AC56-4DC3-84E8-E58F7FF629F1}">
            <x14:iconSet iconSet="3Triangles">
              <x14:cfvo type="percent">
                <xm:f>0</xm:f>
              </x14:cfvo>
              <x14:cfvo type="num">
                <xm:f>0</xm:f>
              </x14:cfvo>
              <x14:cfvo type="num">
                <xm:f>0</xm:f>
              </x14:cfvo>
            </x14:iconSet>
          </x14:cfRule>
          <xm:sqref>AV69:AV70 BJ69:BJ70 BN69:BN70</xm:sqref>
        </x14:conditionalFormatting>
        <x14:conditionalFormatting xmlns:xm="http://schemas.microsoft.com/office/excel/2006/main">
          <x14:cfRule type="iconSet" priority="871" id="{0DD5093A-C4C2-4083-A675-BE65EE6054BE}">
            <x14:iconSet iconSet="3Triangles">
              <x14:cfvo type="percent">
                <xm:f>0</xm:f>
              </x14:cfvo>
              <x14:cfvo type="num">
                <xm:f>0</xm:f>
              </x14:cfvo>
              <x14:cfvo type="num">
                <xm:f>0</xm:f>
              </x14:cfvo>
            </x14:iconSet>
          </x14:cfRule>
          <xm:sqref>AZ6:AZ8</xm:sqref>
        </x14:conditionalFormatting>
        <x14:conditionalFormatting xmlns:xm="http://schemas.microsoft.com/office/excel/2006/main">
          <x14:cfRule type="iconSet" priority="319" id="{1A612DEF-4EF0-41FF-8806-7914A457A331}">
            <x14:iconSet iconSet="3Triangles">
              <x14:cfvo type="percent">
                <xm:f>0</xm:f>
              </x14:cfvo>
              <x14:cfvo type="num">
                <xm:f>0</xm:f>
              </x14:cfvo>
              <x14:cfvo type="num">
                <xm:f>0</xm:f>
              </x14:cfvo>
            </x14:iconSet>
          </x14:cfRule>
          <xm:sqref>AZ10:AZ18</xm:sqref>
        </x14:conditionalFormatting>
        <x14:conditionalFormatting xmlns:xm="http://schemas.microsoft.com/office/excel/2006/main">
          <x14:cfRule type="iconSet" priority="959" id="{E66133F8-8320-4C3A-8785-D26A7EE20F18}">
            <x14:iconSet iconSet="3Triangles">
              <x14:cfvo type="percent">
                <xm:f>0</xm:f>
              </x14:cfvo>
              <x14:cfvo type="num">
                <xm:f>0</xm:f>
              </x14:cfvo>
              <x14:cfvo type="num">
                <xm:f>0</xm:f>
              </x14:cfvo>
            </x14:iconSet>
          </x14:cfRule>
          <xm:sqref>AZ19</xm:sqref>
        </x14:conditionalFormatting>
        <x14:conditionalFormatting xmlns:xm="http://schemas.microsoft.com/office/excel/2006/main">
          <x14:cfRule type="iconSet" priority="45" id="{DA3174F0-B93D-4A4C-A521-E3CCB7FB1ED7}">
            <x14:iconSet iconSet="3Triangles">
              <x14:cfvo type="percent">
                <xm:f>0</xm:f>
              </x14:cfvo>
              <x14:cfvo type="num">
                <xm:f>0</xm:f>
              </x14:cfvo>
              <x14:cfvo type="num">
                <xm:f>0</xm:f>
              </x14:cfvo>
            </x14:iconSet>
          </x14:cfRule>
          <xm:sqref>AZ20:AZ25</xm:sqref>
        </x14:conditionalFormatting>
        <x14:conditionalFormatting xmlns:xm="http://schemas.microsoft.com/office/excel/2006/main">
          <x14:cfRule type="iconSet" priority="667" id="{42B61844-CCB2-4D64-AE84-9F4BF97D1FDE}">
            <x14:iconSet iconSet="3Triangles">
              <x14:cfvo type="percent">
                <xm:f>0</xm:f>
              </x14:cfvo>
              <x14:cfvo type="num">
                <xm:f>0</xm:f>
              </x14:cfvo>
              <x14:cfvo type="num">
                <xm:f>0</xm:f>
              </x14:cfvo>
            </x14:iconSet>
          </x14:cfRule>
          <xm:sqref>AZ26</xm:sqref>
        </x14:conditionalFormatting>
        <x14:conditionalFormatting xmlns:xm="http://schemas.microsoft.com/office/excel/2006/main">
          <x14:cfRule type="iconSet" priority="296" id="{CC3BB6FA-2C37-4294-8627-A90822E38BE3}">
            <x14:iconSet iconSet="3Triangles">
              <x14:cfvo type="percent">
                <xm:f>0</xm:f>
              </x14:cfvo>
              <x14:cfvo type="num">
                <xm:f>0</xm:f>
              </x14:cfvo>
              <x14:cfvo type="num">
                <xm:f>0</xm:f>
              </x14:cfvo>
            </x14:iconSet>
          </x14:cfRule>
          <xm:sqref>AZ27:AZ28</xm:sqref>
        </x14:conditionalFormatting>
        <x14:conditionalFormatting xmlns:xm="http://schemas.microsoft.com/office/excel/2006/main">
          <x14:cfRule type="iconSet" priority="271" id="{7D197A9A-82D4-4EB4-B470-B26720F310CF}">
            <x14:iconSet iconSet="3Triangles">
              <x14:cfvo type="percent">
                <xm:f>0</xm:f>
              </x14:cfvo>
              <x14:cfvo type="num">
                <xm:f>0</xm:f>
              </x14:cfvo>
              <x14:cfvo type="num">
                <xm:f>0</xm:f>
              </x14:cfvo>
            </x14:iconSet>
          </x14:cfRule>
          <xm:sqref>AZ29</xm:sqref>
        </x14:conditionalFormatting>
        <x14:conditionalFormatting xmlns:xm="http://schemas.microsoft.com/office/excel/2006/main">
          <x14:cfRule type="iconSet" priority="175" id="{ECFAAFA4-3267-4805-A030-6E267512F8C6}">
            <x14:iconSet iconSet="3Triangles">
              <x14:cfvo type="percent">
                <xm:f>0</xm:f>
              </x14:cfvo>
              <x14:cfvo type="num">
                <xm:f>0</xm:f>
              </x14:cfvo>
              <x14:cfvo type="num">
                <xm:f>0</xm:f>
              </x14:cfvo>
            </x14:iconSet>
          </x14:cfRule>
          <xm:sqref>AZ30</xm:sqref>
        </x14:conditionalFormatting>
        <x14:conditionalFormatting xmlns:xm="http://schemas.microsoft.com/office/excel/2006/main">
          <x14:cfRule type="iconSet" priority="814" id="{61394506-E2E1-4720-88F7-8494E012D114}">
            <x14:iconSet iconSet="3Triangles">
              <x14:cfvo type="percent">
                <xm:f>0</xm:f>
              </x14:cfvo>
              <x14:cfvo type="num">
                <xm:f>0</xm:f>
              </x14:cfvo>
              <x14:cfvo type="num">
                <xm:f>0</xm:f>
              </x14:cfvo>
            </x14:iconSet>
          </x14:cfRule>
          <xm:sqref>AZ31</xm:sqref>
        </x14:conditionalFormatting>
        <x14:conditionalFormatting xmlns:xm="http://schemas.microsoft.com/office/excel/2006/main">
          <x14:cfRule type="iconSet" priority="651" id="{46C66A5D-C036-48BC-B258-4A21D6D188D2}">
            <x14:iconSet iconSet="3Triangles">
              <x14:cfvo type="percent">
                <xm:f>0</xm:f>
              </x14:cfvo>
              <x14:cfvo type="num">
                <xm:f>0</xm:f>
              </x14:cfvo>
              <x14:cfvo type="num">
                <xm:f>0</xm:f>
              </x14:cfvo>
            </x14:iconSet>
          </x14:cfRule>
          <xm:sqref>AZ32</xm:sqref>
        </x14:conditionalFormatting>
        <x14:conditionalFormatting xmlns:xm="http://schemas.microsoft.com/office/excel/2006/main">
          <x14:cfRule type="iconSet" priority="13" id="{D5D7ABC8-0D2B-43E9-B689-80FAA8BF526E}">
            <x14:iconSet iconSet="3Triangles">
              <x14:cfvo type="percent">
                <xm:f>0</xm:f>
              </x14:cfvo>
              <x14:cfvo type="num">
                <xm:f>0</xm:f>
              </x14:cfvo>
              <x14:cfvo type="num">
                <xm:f>0</xm:f>
              </x14:cfvo>
            </x14:iconSet>
          </x14:cfRule>
          <xm:sqref>AZ33:AZ34</xm:sqref>
        </x14:conditionalFormatting>
        <x14:conditionalFormatting xmlns:xm="http://schemas.microsoft.com/office/excel/2006/main">
          <x14:cfRule type="iconSet" priority="635" id="{733302EA-EFD0-440F-9DBB-58C781AAA3F3}">
            <x14:iconSet iconSet="3Triangles">
              <x14:cfvo type="percent">
                <xm:f>0</xm:f>
              </x14:cfvo>
              <x14:cfvo type="num">
                <xm:f>0</xm:f>
              </x14:cfvo>
              <x14:cfvo type="num">
                <xm:f>0</xm:f>
              </x14:cfvo>
            </x14:iconSet>
          </x14:cfRule>
          <xm:sqref>AZ35</xm:sqref>
        </x14:conditionalFormatting>
        <x14:conditionalFormatting xmlns:xm="http://schemas.microsoft.com/office/excel/2006/main">
          <x14:cfRule type="iconSet" priority="248" id="{A96EB476-6D03-4AC4-8F7B-03009D87B9B9}">
            <x14:iconSet iconSet="3Triangles">
              <x14:cfvo type="percent">
                <xm:f>0</xm:f>
              </x14:cfvo>
              <x14:cfvo type="num">
                <xm:f>0</xm:f>
              </x14:cfvo>
              <x14:cfvo type="num">
                <xm:f>0</xm:f>
              </x14:cfvo>
            </x14:iconSet>
          </x14:cfRule>
          <xm:sqref>AZ36</xm:sqref>
        </x14:conditionalFormatting>
        <x14:conditionalFormatting xmlns:xm="http://schemas.microsoft.com/office/excel/2006/main">
          <x14:cfRule type="iconSet" priority="603" id="{506E1867-B82C-4BB0-A11C-08C96B01B0ED}">
            <x14:iconSet iconSet="3Triangles">
              <x14:cfvo type="percent">
                <xm:f>0</xm:f>
              </x14:cfvo>
              <x14:cfvo type="num">
                <xm:f>0</xm:f>
              </x14:cfvo>
              <x14:cfvo type="num">
                <xm:f>0</xm:f>
              </x14:cfvo>
            </x14:iconSet>
          </x14:cfRule>
          <xm:sqref>AZ37</xm:sqref>
        </x14:conditionalFormatting>
        <x14:conditionalFormatting xmlns:xm="http://schemas.microsoft.com/office/excel/2006/main">
          <x14:cfRule type="iconSet" priority="29" id="{2804151E-DC79-4114-907A-466926EFB35C}">
            <x14:iconSet iconSet="3Triangles">
              <x14:cfvo type="percent">
                <xm:f>0</xm:f>
              </x14:cfvo>
              <x14:cfvo type="num">
                <xm:f>0</xm:f>
              </x14:cfvo>
              <x14:cfvo type="num">
                <xm:f>0</xm:f>
              </x14:cfvo>
            </x14:iconSet>
          </x14:cfRule>
          <xm:sqref>AZ38</xm:sqref>
        </x14:conditionalFormatting>
        <x14:conditionalFormatting xmlns:xm="http://schemas.microsoft.com/office/excel/2006/main">
          <x14:cfRule type="iconSet" priority="484" id="{08576176-3E66-420D-BF03-E71ED5A84505}">
            <x14:iconSet iconSet="3Triangles">
              <x14:cfvo type="percent">
                <xm:f>0</xm:f>
              </x14:cfvo>
              <x14:cfvo type="num">
                <xm:f>0</xm:f>
              </x14:cfvo>
              <x14:cfvo type="num">
                <xm:f>0</xm:f>
              </x14:cfvo>
            </x14:iconSet>
          </x14:cfRule>
          <xm:sqref>AZ39</xm:sqref>
        </x14:conditionalFormatting>
        <x14:conditionalFormatting xmlns:xm="http://schemas.microsoft.com/office/excel/2006/main">
          <x14:cfRule type="iconSet" priority="774" id="{9293D94B-BF34-4F43-8814-A49B9D22D487}">
            <x14:iconSet iconSet="3Triangles">
              <x14:cfvo type="percent">
                <xm:f>0</xm:f>
              </x14:cfvo>
              <x14:cfvo type="num">
                <xm:f>0</xm:f>
              </x14:cfvo>
              <x14:cfvo type="num">
                <xm:f>0</xm:f>
              </x14:cfvo>
            </x14:iconSet>
          </x14:cfRule>
          <xm:sqref>AZ40:AZ47</xm:sqref>
        </x14:conditionalFormatting>
        <x14:conditionalFormatting xmlns:xm="http://schemas.microsoft.com/office/excel/2006/main">
          <x14:cfRule type="iconSet" priority="571" id="{409F8A15-23D4-4FA7-AD66-C8524DB88939}">
            <x14:iconSet iconSet="3Triangles">
              <x14:cfvo type="percent">
                <xm:f>0</xm:f>
              </x14:cfvo>
              <x14:cfvo type="num">
                <xm:f>0</xm:f>
              </x14:cfvo>
              <x14:cfvo type="num">
                <xm:f>0</xm:f>
              </x14:cfvo>
            </x14:iconSet>
          </x14:cfRule>
          <xm:sqref>AZ48</xm:sqref>
        </x14:conditionalFormatting>
        <x14:conditionalFormatting xmlns:xm="http://schemas.microsoft.com/office/excel/2006/main">
          <x14:cfRule type="iconSet" priority="1882" id="{2237CD09-4BE8-4C64-BF7D-71CAD388BCFE}">
            <x14:iconSet iconSet="3Triangles">
              <x14:cfvo type="percent">
                <xm:f>0</xm:f>
              </x14:cfvo>
              <x14:cfvo type="num">
                <xm:f>0</xm:f>
              </x14:cfvo>
              <x14:cfvo type="num">
                <xm:f>0</xm:f>
              </x14:cfvo>
            </x14:iconSet>
          </x14:cfRule>
          <xm:sqref>AZ49</xm:sqref>
        </x14:conditionalFormatting>
        <x14:conditionalFormatting xmlns:xm="http://schemas.microsoft.com/office/excel/2006/main">
          <x14:cfRule type="iconSet" priority="141" id="{F62C66E3-4BA2-4850-8265-FFDBB8562C95}">
            <x14:iconSet iconSet="3Triangles">
              <x14:cfvo type="percent">
                <xm:f>0</xm:f>
              </x14:cfvo>
              <x14:cfvo type="num">
                <xm:f>0</xm:f>
              </x14:cfvo>
              <x14:cfvo type="num">
                <xm:f>0</xm:f>
              </x14:cfvo>
            </x14:iconSet>
          </x14:cfRule>
          <xm:sqref>AZ50</xm:sqref>
        </x14:conditionalFormatting>
        <x14:conditionalFormatting xmlns:xm="http://schemas.microsoft.com/office/excel/2006/main">
          <x14:cfRule type="iconSet" priority="491" id="{6D1EAF3E-16AF-4479-9C59-8164CBF9CC40}">
            <x14:iconSet iconSet="3Triangles">
              <x14:cfvo type="percent">
                <xm:f>0</xm:f>
              </x14:cfvo>
              <x14:cfvo type="num">
                <xm:f>0</xm:f>
              </x14:cfvo>
              <x14:cfvo type="num">
                <xm:f>0</xm:f>
              </x14:cfvo>
            </x14:iconSet>
          </x14:cfRule>
          <xm:sqref>AZ51:AZ55</xm:sqref>
        </x14:conditionalFormatting>
        <x14:conditionalFormatting xmlns:xm="http://schemas.microsoft.com/office/excel/2006/main">
          <x14:cfRule type="iconSet" priority="78" id="{153545E6-4BF4-4583-A19E-18AAE04556D9}">
            <x14:iconSet iconSet="3Triangles">
              <x14:cfvo type="percent">
                <xm:f>0</xm:f>
              </x14:cfvo>
              <x14:cfvo type="num">
                <xm:f>0</xm:f>
              </x14:cfvo>
              <x14:cfvo type="num">
                <xm:f>0</xm:f>
              </x14:cfvo>
            </x14:iconSet>
          </x14:cfRule>
          <xm:sqref>AZ56:AZ60</xm:sqref>
        </x14:conditionalFormatting>
        <x14:conditionalFormatting xmlns:xm="http://schemas.microsoft.com/office/excel/2006/main">
          <x14:cfRule type="iconSet" priority="56" id="{0C072252-4606-415F-9603-4ADFDF29CD87}">
            <x14:iconSet iconSet="3Triangles">
              <x14:cfvo type="percent">
                <xm:f>0</xm:f>
              </x14:cfvo>
              <x14:cfvo type="num">
                <xm:f>0</xm:f>
              </x14:cfvo>
              <x14:cfvo type="num">
                <xm:f>0</xm:f>
              </x14:cfvo>
            </x14:iconSet>
          </x14:cfRule>
          <xm:sqref>AZ61</xm:sqref>
        </x14:conditionalFormatting>
        <x14:conditionalFormatting xmlns:xm="http://schemas.microsoft.com/office/excel/2006/main">
          <x14:cfRule type="iconSet" priority="119" id="{27C0474C-E85B-49C3-A242-46257232996F}">
            <x14:iconSet iconSet="3Triangles">
              <x14:cfvo type="percent">
                <xm:f>0</xm:f>
              </x14:cfvo>
              <x14:cfvo type="num">
                <xm:f>0</xm:f>
              </x14:cfvo>
              <x14:cfvo type="num">
                <xm:f>0</xm:f>
              </x14:cfvo>
            </x14:iconSet>
          </x14:cfRule>
          <xm:sqref>AZ62</xm:sqref>
        </x14:conditionalFormatting>
        <x14:conditionalFormatting xmlns:xm="http://schemas.microsoft.com/office/excel/2006/main">
          <x14:cfRule type="iconSet" priority="407" id="{47AB8E88-1609-416D-B62F-7DD145767CF4}">
            <x14:iconSet iconSet="3Triangles">
              <x14:cfvo type="percent">
                <xm:f>0</xm:f>
              </x14:cfvo>
              <x14:cfvo type="num">
                <xm:f>0</xm:f>
              </x14:cfvo>
              <x14:cfvo type="num">
                <xm:f>0</xm:f>
              </x14:cfvo>
            </x14:iconSet>
          </x14:cfRule>
          <xm:sqref>AZ63 AZ66:AZ68</xm:sqref>
        </x14:conditionalFormatting>
        <x14:conditionalFormatting xmlns:xm="http://schemas.microsoft.com/office/excel/2006/main">
          <x14:cfRule type="iconSet" priority="103" id="{11EAA3B1-997F-4581-9DFF-3EE4F7BA8825}">
            <x14:iconSet iconSet="3Triangles">
              <x14:cfvo type="percent">
                <xm:f>0</xm:f>
              </x14:cfvo>
              <x14:cfvo type="num">
                <xm:f>0</xm:f>
              </x14:cfvo>
              <x14:cfvo type="num">
                <xm:f>0</xm:f>
              </x14:cfvo>
            </x14:iconSet>
          </x14:cfRule>
          <xm:sqref>AZ64:AZ65</xm:sqref>
        </x14:conditionalFormatting>
        <x14:conditionalFormatting xmlns:xm="http://schemas.microsoft.com/office/excel/2006/main">
          <x14:cfRule type="iconSet" priority="507" id="{6325F2B9-7B67-4657-A31E-2F8D9CCA9352}">
            <x14:iconSet iconSet="3Triangles">
              <x14:cfvo type="percent">
                <xm:f>0</xm:f>
              </x14:cfvo>
              <x14:cfvo type="num">
                <xm:f>0</xm:f>
              </x14:cfvo>
              <x14:cfvo type="num">
                <xm:f>0</xm:f>
              </x14:cfvo>
            </x14:iconSet>
          </x14:cfRule>
          <xm:sqref>AZ69:AZ70</xm:sqref>
        </x14:conditionalFormatting>
        <x14:conditionalFormatting xmlns:xm="http://schemas.microsoft.com/office/excel/2006/main">
          <x14:cfRule type="iconSet" priority="879" id="{9042E019-1392-4BF6-B500-C3A0D3C9F061}">
            <x14:iconSet iconSet="3Triangles">
              <x14:cfvo type="percent">
                <xm:f>0</xm:f>
              </x14:cfvo>
              <x14:cfvo type="num">
                <xm:f>0</xm:f>
              </x14:cfvo>
              <x14:cfvo type="num">
                <xm:f>0</xm:f>
              </x14:cfvo>
            </x14:iconSet>
          </x14:cfRule>
          <xm:sqref>BD6:BD8</xm:sqref>
        </x14:conditionalFormatting>
        <x14:conditionalFormatting xmlns:xm="http://schemas.microsoft.com/office/excel/2006/main">
          <x14:cfRule type="iconSet" priority="129" id="{BD25910F-89D2-4E94-BD03-501F55AC1882}">
            <x14:iconSet iconSet="3Triangles">
              <x14:cfvo type="percent">
                <xm:f>0</xm:f>
              </x14:cfvo>
              <x14:cfvo type="num">
                <xm:f>0</xm:f>
              </x14:cfvo>
              <x14:cfvo type="num">
                <xm:f>0</xm:f>
              </x14:cfvo>
            </x14:iconSet>
          </x14:cfRule>
          <xm:sqref>BD10:BD18</xm:sqref>
        </x14:conditionalFormatting>
        <x14:conditionalFormatting xmlns:xm="http://schemas.microsoft.com/office/excel/2006/main">
          <x14:cfRule type="iconSet" priority="960" id="{666B912A-3F79-4735-8CEB-6949CBBA130F}">
            <x14:iconSet iconSet="3Triangles">
              <x14:cfvo type="percent">
                <xm:f>0</xm:f>
              </x14:cfvo>
              <x14:cfvo type="num">
                <xm:f>0</xm:f>
              </x14:cfvo>
              <x14:cfvo type="num">
                <xm:f>0</xm:f>
              </x14:cfvo>
            </x14:iconSet>
          </x14:cfRule>
          <xm:sqref>BD19</xm:sqref>
        </x14:conditionalFormatting>
        <x14:conditionalFormatting xmlns:xm="http://schemas.microsoft.com/office/excel/2006/main">
          <x14:cfRule type="iconSet" priority="46" id="{F60A5168-CA24-4694-9AFB-04F2DF8F7AD8}">
            <x14:iconSet iconSet="3Triangles">
              <x14:cfvo type="percent">
                <xm:f>0</xm:f>
              </x14:cfvo>
              <x14:cfvo type="num">
                <xm:f>0</xm:f>
              </x14:cfvo>
              <x14:cfvo type="num">
                <xm:f>0</xm:f>
              </x14:cfvo>
            </x14:iconSet>
          </x14:cfRule>
          <xm:sqref>BD20:BD25</xm:sqref>
        </x14:conditionalFormatting>
        <x14:conditionalFormatting xmlns:xm="http://schemas.microsoft.com/office/excel/2006/main">
          <x14:cfRule type="iconSet" priority="675" id="{8B76E951-874B-4F0B-9FAD-C5961046CFF3}">
            <x14:iconSet iconSet="3Triangles">
              <x14:cfvo type="percent">
                <xm:f>0</xm:f>
              </x14:cfvo>
              <x14:cfvo type="num">
                <xm:f>0</xm:f>
              </x14:cfvo>
              <x14:cfvo type="num">
                <xm:f>0</xm:f>
              </x14:cfvo>
            </x14:iconSet>
          </x14:cfRule>
          <xm:sqref>BD26</xm:sqref>
        </x14:conditionalFormatting>
        <x14:conditionalFormatting xmlns:xm="http://schemas.microsoft.com/office/excel/2006/main">
          <x14:cfRule type="iconSet" priority="297" id="{3639FA52-3FFC-4355-967A-15DEABADDC78}">
            <x14:iconSet iconSet="3Triangles">
              <x14:cfvo type="percent">
                <xm:f>0</xm:f>
              </x14:cfvo>
              <x14:cfvo type="num">
                <xm:f>0</xm:f>
              </x14:cfvo>
              <x14:cfvo type="num">
                <xm:f>0</xm:f>
              </x14:cfvo>
            </x14:iconSet>
          </x14:cfRule>
          <xm:sqref>BD27:BD28</xm:sqref>
        </x14:conditionalFormatting>
        <x14:conditionalFormatting xmlns:xm="http://schemas.microsoft.com/office/excel/2006/main">
          <x14:cfRule type="iconSet" priority="279" id="{86EFA344-CAA6-4EC2-B68B-6575C819CF95}">
            <x14:iconSet iconSet="3Triangles">
              <x14:cfvo type="percent">
                <xm:f>0</xm:f>
              </x14:cfvo>
              <x14:cfvo type="num">
                <xm:f>0</xm:f>
              </x14:cfvo>
              <x14:cfvo type="num">
                <xm:f>0</xm:f>
              </x14:cfvo>
            </x14:iconSet>
          </x14:cfRule>
          <xm:sqref>BD29</xm:sqref>
        </x14:conditionalFormatting>
        <x14:conditionalFormatting xmlns:xm="http://schemas.microsoft.com/office/excel/2006/main">
          <x14:cfRule type="iconSet" priority="183" id="{E9D2E2E9-56C8-44CC-8FE9-A776E0FFD0AE}">
            <x14:iconSet iconSet="3Triangles">
              <x14:cfvo type="percent">
                <xm:f>0</xm:f>
              </x14:cfvo>
              <x14:cfvo type="num">
                <xm:f>0</xm:f>
              </x14:cfvo>
              <x14:cfvo type="num">
                <xm:f>0</xm:f>
              </x14:cfvo>
            </x14:iconSet>
          </x14:cfRule>
          <xm:sqref>BD30</xm:sqref>
        </x14:conditionalFormatting>
        <x14:conditionalFormatting xmlns:xm="http://schemas.microsoft.com/office/excel/2006/main">
          <x14:cfRule type="iconSet" priority="822" id="{AC762BD1-19B8-467E-8086-475ACC49939E}">
            <x14:iconSet iconSet="3Triangles">
              <x14:cfvo type="percent">
                <xm:f>0</xm:f>
              </x14:cfvo>
              <x14:cfvo type="num">
                <xm:f>0</xm:f>
              </x14:cfvo>
              <x14:cfvo type="num">
                <xm:f>0</xm:f>
              </x14:cfvo>
            </x14:iconSet>
          </x14:cfRule>
          <xm:sqref>BD31</xm:sqref>
        </x14:conditionalFormatting>
        <x14:conditionalFormatting xmlns:xm="http://schemas.microsoft.com/office/excel/2006/main">
          <x14:cfRule type="iconSet" priority="659" id="{9F09308A-022F-45F5-A700-9DFB8A3F4488}">
            <x14:iconSet iconSet="3Triangles">
              <x14:cfvo type="percent">
                <xm:f>0</xm:f>
              </x14:cfvo>
              <x14:cfvo type="num">
                <xm:f>0</xm:f>
              </x14:cfvo>
              <x14:cfvo type="num">
                <xm:f>0</xm:f>
              </x14:cfvo>
            </x14:iconSet>
          </x14:cfRule>
          <xm:sqref>BD32</xm:sqref>
        </x14:conditionalFormatting>
        <x14:conditionalFormatting xmlns:xm="http://schemas.microsoft.com/office/excel/2006/main">
          <x14:cfRule type="iconSet" priority="1" id="{427C6087-8F4A-4862-8657-F77F3CDD6498}">
            <x14:iconSet iconSet="3Triangles">
              <x14:cfvo type="percent">
                <xm:f>0</xm:f>
              </x14:cfvo>
              <x14:cfvo type="num">
                <xm:f>0</xm:f>
              </x14:cfvo>
              <x14:cfvo type="num">
                <xm:f>0</xm:f>
              </x14:cfvo>
            </x14:iconSet>
          </x14:cfRule>
          <xm:sqref>BD33:BD34</xm:sqref>
        </x14:conditionalFormatting>
        <x14:conditionalFormatting xmlns:xm="http://schemas.microsoft.com/office/excel/2006/main">
          <x14:cfRule type="iconSet" priority="643" id="{3C3B966F-3851-4EF8-88AD-D789AE9E3AAE}">
            <x14:iconSet iconSet="3Triangles">
              <x14:cfvo type="percent">
                <xm:f>0</xm:f>
              </x14:cfvo>
              <x14:cfvo type="num">
                <xm:f>0</xm:f>
              </x14:cfvo>
              <x14:cfvo type="num">
                <xm:f>0</xm:f>
              </x14:cfvo>
            </x14:iconSet>
          </x14:cfRule>
          <xm:sqref>BD35</xm:sqref>
        </x14:conditionalFormatting>
        <x14:conditionalFormatting xmlns:xm="http://schemas.microsoft.com/office/excel/2006/main">
          <x14:cfRule type="iconSet" priority="249" id="{D859C6E4-4E37-4AF6-9C4B-09F1F0A2B7BE}">
            <x14:iconSet iconSet="3Triangles">
              <x14:cfvo type="percent">
                <xm:f>0</xm:f>
              </x14:cfvo>
              <x14:cfvo type="num">
                <xm:f>0</xm:f>
              </x14:cfvo>
              <x14:cfvo type="num">
                <xm:f>0</xm:f>
              </x14:cfvo>
            </x14:iconSet>
          </x14:cfRule>
          <xm:sqref>BD36</xm:sqref>
        </x14:conditionalFormatting>
        <x14:conditionalFormatting xmlns:xm="http://schemas.microsoft.com/office/excel/2006/main">
          <x14:cfRule type="iconSet" priority="611" id="{4668F1F6-298C-4585-BFFC-9E28DB55B6A4}">
            <x14:iconSet iconSet="3Triangles">
              <x14:cfvo type="percent">
                <xm:f>0</xm:f>
              </x14:cfvo>
              <x14:cfvo type="num">
                <xm:f>0</xm:f>
              </x14:cfvo>
              <x14:cfvo type="num">
                <xm:f>0</xm:f>
              </x14:cfvo>
            </x14:iconSet>
          </x14:cfRule>
          <xm:sqref>BD37</xm:sqref>
        </x14:conditionalFormatting>
        <x14:conditionalFormatting xmlns:xm="http://schemas.microsoft.com/office/excel/2006/main">
          <x14:cfRule type="iconSet" priority="30" id="{4B263CFF-8B41-41D8-8F9F-687F2ED13881}">
            <x14:iconSet iconSet="3Triangles">
              <x14:cfvo type="percent">
                <xm:f>0</xm:f>
              </x14:cfvo>
              <x14:cfvo type="num">
                <xm:f>0</xm:f>
              </x14:cfvo>
              <x14:cfvo type="num">
                <xm:f>0</xm:f>
              </x14:cfvo>
            </x14:iconSet>
          </x14:cfRule>
          <xm:sqref>BD38</xm:sqref>
        </x14:conditionalFormatting>
        <x14:conditionalFormatting xmlns:xm="http://schemas.microsoft.com/office/excel/2006/main">
          <x14:cfRule type="iconSet" priority="485" id="{5834B37B-EAA2-4575-9446-8577E4E53B1C}">
            <x14:iconSet iconSet="3Triangles">
              <x14:cfvo type="percent">
                <xm:f>0</xm:f>
              </x14:cfvo>
              <x14:cfvo type="num">
                <xm:f>0</xm:f>
              </x14:cfvo>
              <x14:cfvo type="num">
                <xm:f>0</xm:f>
              </x14:cfvo>
            </x14:iconSet>
          </x14:cfRule>
          <xm:sqref>BD39</xm:sqref>
        </x14:conditionalFormatting>
        <x14:conditionalFormatting xmlns:xm="http://schemas.microsoft.com/office/excel/2006/main">
          <x14:cfRule type="iconSet" priority="775" id="{259906D5-203B-4F1E-B0D9-5E486E639BCC}">
            <x14:iconSet iconSet="3Triangles">
              <x14:cfvo type="percent">
                <xm:f>0</xm:f>
              </x14:cfvo>
              <x14:cfvo type="num">
                <xm:f>0</xm:f>
              </x14:cfvo>
              <x14:cfvo type="num">
                <xm:f>0</xm:f>
              </x14:cfvo>
            </x14:iconSet>
          </x14:cfRule>
          <xm:sqref>BD40:BD47</xm:sqref>
        </x14:conditionalFormatting>
        <x14:conditionalFormatting xmlns:xm="http://schemas.microsoft.com/office/excel/2006/main">
          <x14:cfRule type="iconSet" priority="579" id="{70835217-758C-4308-8821-05CD654D2E60}">
            <x14:iconSet iconSet="3Triangles">
              <x14:cfvo type="percent">
                <xm:f>0</xm:f>
              </x14:cfvo>
              <x14:cfvo type="num">
                <xm:f>0</xm:f>
              </x14:cfvo>
              <x14:cfvo type="num">
                <xm:f>0</xm:f>
              </x14:cfvo>
            </x14:iconSet>
          </x14:cfRule>
          <xm:sqref>BD48</xm:sqref>
        </x14:conditionalFormatting>
        <x14:conditionalFormatting xmlns:xm="http://schemas.microsoft.com/office/excel/2006/main">
          <x14:cfRule type="iconSet" priority="1883" id="{14AB48FD-A7F8-49B3-AA93-542807B55356}">
            <x14:iconSet iconSet="3Triangles">
              <x14:cfvo type="percent">
                <xm:f>0</xm:f>
              </x14:cfvo>
              <x14:cfvo type="num">
                <xm:f>0</xm:f>
              </x14:cfvo>
              <x14:cfvo type="num">
                <xm:f>0</xm:f>
              </x14:cfvo>
            </x14:iconSet>
          </x14:cfRule>
          <xm:sqref>BD49</xm:sqref>
        </x14:conditionalFormatting>
        <x14:conditionalFormatting xmlns:xm="http://schemas.microsoft.com/office/excel/2006/main">
          <x14:cfRule type="iconSet" priority="149" id="{BE884B2A-AA4B-4431-9640-A7902DD227A5}">
            <x14:iconSet iconSet="3Triangles">
              <x14:cfvo type="percent">
                <xm:f>0</xm:f>
              </x14:cfvo>
              <x14:cfvo type="num">
                <xm:f>0</xm:f>
              </x14:cfvo>
              <x14:cfvo type="num">
                <xm:f>0</xm:f>
              </x14:cfvo>
            </x14:iconSet>
          </x14:cfRule>
          <xm:sqref>BD50</xm:sqref>
        </x14:conditionalFormatting>
        <x14:conditionalFormatting xmlns:xm="http://schemas.microsoft.com/office/excel/2006/main">
          <x14:cfRule type="iconSet" priority="499" id="{5E2C0C74-752C-40B3-B7FB-E8169C5A5176}">
            <x14:iconSet iconSet="3Triangles">
              <x14:cfvo type="percent">
                <xm:f>0</xm:f>
              </x14:cfvo>
              <x14:cfvo type="num">
                <xm:f>0</xm:f>
              </x14:cfvo>
              <x14:cfvo type="num">
                <xm:f>0</xm:f>
              </x14:cfvo>
            </x14:iconSet>
          </x14:cfRule>
          <xm:sqref>BD51:BD55</xm:sqref>
        </x14:conditionalFormatting>
        <x14:conditionalFormatting xmlns:xm="http://schemas.microsoft.com/office/excel/2006/main">
          <x14:cfRule type="iconSet" priority="86" id="{A6AC7C66-DD7B-4802-9D32-74A6D9A852E7}">
            <x14:iconSet iconSet="3Triangles">
              <x14:cfvo type="percent">
                <xm:f>0</xm:f>
              </x14:cfvo>
              <x14:cfvo type="num">
                <xm:f>0</xm:f>
              </x14:cfvo>
              <x14:cfvo type="num">
                <xm:f>0</xm:f>
              </x14:cfvo>
            </x14:iconSet>
          </x14:cfRule>
          <xm:sqref>BD56:BD60</xm:sqref>
        </x14:conditionalFormatting>
        <x14:conditionalFormatting xmlns:xm="http://schemas.microsoft.com/office/excel/2006/main">
          <x14:cfRule type="iconSet" priority="55" id="{3691FB0B-039C-42D4-B47E-7F4F6266E228}">
            <x14:iconSet iconSet="3Triangles">
              <x14:cfvo type="percent">
                <xm:f>0</xm:f>
              </x14:cfvo>
              <x14:cfvo type="num">
                <xm:f>0</xm:f>
              </x14:cfvo>
              <x14:cfvo type="num">
                <xm:f>0</xm:f>
              </x14:cfvo>
            </x14:iconSet>
          </x14:cfRule>
          <xm:sqref>BD61</xm:sqref>
        </x14:conditionalFormatting>
        <x14:conditionalFormatting xmlns:xm="http://schemas.microsoft.com/office/excel/2006/main">
          <x14:cfRule type="iconSet" priority="120" id="{63AA91BF-CF20-4558-9935-A65657E0EFF7}">
            <x14:iconSet iconSet="3Triangles">
              <x14:cfvo type="percent">
                <xm:f>0</xm:f>
              </x14:cfvo>
              <x14:cfvo type="num">
                <xm:f>0</xm:f>
              </x14:cfvo>
              <x14:cfvo type="num">
                <xm:f>0</xm:f>
              </x14:cfvo>
            </x14:iconSet>
          </x14:cfRule>
          <xm:sqref>BD62</xm:sqref>
        </x14:conditionalFormatting>
        <x14:conditionalFormatting xmlns:xm="http://schemas.microsoft.com/office/excel/2006/main">
          <x14:cfRule type="iconSet" priority="415" id="{5ADC5193-4F97-41E3-8285-8184A2B114E7}">
            <x14:iconSet iconSet="3Triangles">
              <x14:cfvo type="percent">
                <xm:f>0</xm:f>
              </x14:cfvo>
              <x14:cfvo type="num">
                <xm:f>0</xm:f>
              </x14:cfvo>
              <x14:cfvo type="num">
                <xm:f>0</xm:f>
              </x14:cfvo>
            </x14:iconSet>
          </x14:cfRule>
          <xm:sqref>BD63 BD66:BD68</xm:sqref>
        </x14:conditionalFormatting>
        <x14:conditionalFormatting xmlns:xm="http://schemas.microsoft.com/office/excel/2006/main">
          <x14:cfRule type="iconSet" priority="104" id="{7665A001-6079-4E1E-9ADE-2C420A7DCCE7}">
            <x14:iconSet iconSet="3Triangles">
              <x14:cfvo type="percent">
                <xm:f>0</xm:f>
              </x14:cfvo>
              <x14:cfvo type="num">
                <xm:f>0</xm:f>
              </x14:cfvo>
              <x14:cfvo type="num">
                <xm:f>0</xm:f>
              </x14:cfvo>
            </x14:iconSet>
          </x14:cfRule>
          <xm:sqref>BD64:BD65</xm:sqref>
        </x14:conditionalFormatting>
        <x14:conditionalFormatting xmlns:xm="http://schemas.microsoft.com/office/excel/2006/main">
          <x14:cfRule type="iconSet" priority="515" id="{DC5F6416-6C79-4535-99C0-7E8888F704F9}">
            <x14:iconSet iconSet="3Triangles">
              <x14:cfvo type="percent">
                <xm:f>0</xm:f>
              </x14:cfvo>
              <x14:cfvo type="num">
                <xm:f>0</xm:f>
              </x14:cfvo>
              <x14:cfvo type="num">
                <xm:f>0</xm:f>
              </x14:cfvo>
            </x14:iconSet>
          </x14:cfRule>
          <xm:sqref>BD69:BD70</xm:sqref>
        </x14:conditionalFormatting>
        <x14:conditionalFormatting xmlns:xm="http://schemas.microsoft.com/office/excel/2006/main">
          <x14:cfRule type="iconSet" priority="1884" id="{49018AB1-38F1-4475-81FB-D6DE26978A47}">
            <x14:iconSet iconSet="3Triangles">
              <x14:cfvo type="percent">
                <xm:f>0</xm:f>
              </x14:cfvo>
              <x14:cfvo type="num">
                <xm:f>0</xm:f>
              </x14:cfvo>
              <x14:cfvo type="num">
                <xm:f>0</xm:f>
              </x14:cfvo>
            </x14:iconSet>
          </x14:cfRule>
          <xm:sqref>BJ49 AV49 BN49</xm:sqref>
        </x14:conditionalFormatting>
        <x14:conditionalFormatting xmlns:xm="http://schemas.microsoft.com/office/excel/2006/main">
          <x14:cfRule type="iconSet" priority="54" id="{64F99CE1-5ACF-4210-A119-6A8C2B484B79}">
            <x14:iconSet iconSet="3Triangles">
              <x14:cfvo type="percent">
                <xm:f>0</xm:f>
              </x14:cfvo>
              <x14:cfvo type="num">
                <xm:f>0</xm:f>
              </x14:cfvo>
              <x14:cfvo type="num">
                <xm:f>0</xm:f>
              </x14:cfvo>
            </x14:iconSet>
          </x14:cfRule>
          <xm:sqref>BJ61</xm:sqref>
        </x14:conditionalFormatting>
        <x14:conditionalFormatting xmlns:xm="http://schemas.microsoft.com/office/excel/2006/main">
          <x14:cfRule type="iconSet" priority="332" id="{604D4EAE-E1E8-42E3-9C77-150B8DC396DB}">
            <x14:iconSet iconSet="3Triangles">
              <x14:cfvo type="percent">
                <xm:f>0</xm:f>
              </x14:cfvo>
              <x14:cfvo type="num">
                <xm:f>0</xm:f>
              </x14:cfvo>
              <x14:cfvo type="num">
                <xm:f>0</xm:f>
              </x14:cfvo>
            </x14:iconSet>
          </x14:cfRule>
          <xm:sqref>BN10:BN18 BJ10:BJ18 AV10:AV18</xm:sqref>
        </x14:conditionalFormatting>
        <x14:conditionalFormatting xmlns:xm="http://schemas.microsoft.com/office/excel/2006/main">
          <x14:cfRule type="iconSet" priority="963" id="{5648FE72-D4FA-4A8B-8DFB-39FD93A18E74}">
            <x14:iconSet iconSet="3Triangles">
              <x14:cfvo type="percent">
                <xm:f>0</xm:f>
              </x14:cfvo>
              <x14:cfvo type="num">
                <xm:f>0</xm:f>
              </x14:cfvo>
              <x14:cfvo type="num">
                <xm:f>0</xm:f>
              </x14:cfvo>
            </x14:iconSet>
          </x14:cfRule>
          <xm:sqref>BN19 AV19 BJ19</xm:sqref>
        </x14:conditionalFormatting>
        <x14:conditionalFormatting xmlns:xm="http://schemas.microsoft.com/office/excel/2006/main">
          <x14:cfRule type="iconSet" priority="827" id="{F49D5ED6-311F-4D52-8350-7624AF941C4E}">
            <x14:iconSet iconSet="3Triangles">
              <x14:cfvo type="percent">
                <xm:f>0</xm:f>
              </x14:cfvo>
              <x14:cfvo type="num">
                <xm:f>0</xm:f>
              </x14:cfvo>
              <x14:cfvo type="num">
                <xm:f>0</xm:f>
              </x14:cfvo>
            </x14:iconSet>
          </x14:cfRule>
          <xm:sqref>BN31 BJ31 AV31</xm:sqref>
        </x14:conditionalFormatting>
        <x14:conditionalFormatting xmlns:xm="http://schemas.microsoft.com/office/excel/2006/main">
          <x14:cfRule type="iconSet" priority="53" id="{4BA7F127-3EF6-4075-8184-FE94225C15FD}">
            <x14:iconSet iconSet="3Triangles">
              <x14:cfvo type="percent">
                <xm:f>0</xm:f>
              </x14:cfvo>
              <x14:cfvo type="num">
                <xm:f>0</xm:f>
              </x14:cfvo>
              <x14:cfvo type="num">
                <xm:f>0</xm:f>
              </x14:cfvo>
            </x14:iconSet>
          </x14:cfRule>
          <xm:sqref>BN61</xm:sqref>
        </x14:conditionalFormatting>
        <x14:conditionalFormatting xmlns:xm="http://schemas.microsoft.com/office/excel/2006/main">
          <x14:cfRule type="iconSet" priority="878" id="{87857B68-27AB-485A-90F9-40658B569796}">
            <x14:iconSet iconSet="3Triangles">
              <x14:cfvo type="percent">
                <xm:f>0</xm:f>
              </x14:cfvo>
              <x14:cfvo type="num">
                <xm:f>0</xm:f>
              </x14:cfvo>
              <x14:cfvo type="num">
                <xm:f>0</xm:f>
              </x14:cfvo>
            </x14:iconSet>
          </x14:cfRule>
          <xm:sqref>BR6:BR9</xm:sqref>
        </x14:conditionalFormatting>
        <x14:conditionalFormatting xmlns:xm="http://schemas.microsoft.com/office/excel/2006/main">
          <x14:cfRule type="iconSet" priority="326" id="{E6421FE2-8DE9-4B93-A8FD-F891E2E2EDA8}">
            <x14:iconSet iconSet="3Triangles">
              <x14:cfvo type="percent">
                <xm:f>0</xm:f>
              </x14:cfvo>
              <x14:cfvo type="num">
                <xm:f>0</xm:f>
              </x14:cfvo>
              <x14:cfvo type="num">
                <xm:f>0</xm:f>
              </x14:cfvo>
            </x14:iconSet>
          </x14:cfRule>
          <xm:sqref>BR10:BR11</xm:sqref>
        </x14:conditionalFormatting>
        <x14:conditionalFormatting xmlns:xm="http://schemas.microsoft.com/office/excel/2006/main">
          <x14:cfRule type="iconSet" priority="128" id="{0E540F04-C637-4185-991F-CB430383FD8D}">
            <x14:iconSet iconSet="3Triangles">
              <x14:cfvo type="percent">
                <xm:f>0</xm:f>
              </x14:cfvo>
              <x14:cfvo type="num">
                <xm:f>0</xm:f>
              </x14:cfvo>
              <x14:cfvo type="num">
                <xm:f>0</xm:f>
              </x14:cfvo>
            </x14:iconSet>
          </x14:cfRule>
          <xm:sqref>BR10:BR18</xm:sqref>
        </x14:conditionalFormatting>
        <x14:conditionalFormatting xmlns:xm="http://schemas.microsoft.com/office/excel/2006/main">
          <x14:cfRule type="iconSet" priority="966" id="{E5F5711F-0312-4C7D-A00E-C8097339F828}">
            <x14:iconSet iconSet="3Triangles">
              <x14:cfvo type="percent">
                <xm:f>0</xm:f>
              </x14:cfvo>
              <x14:cfvo type="num">
                <xm:f>0</xm:f>
              </x14:cfvo>
              <x14:cfvo type="num">
                <xm:f>0</xm:f>
              </x14:cfvo>
            </x14:iconSet>
          </x14:cfRule>
          <xm:sqref>BR19</xm:sqref>
        </x14:conditionalFormatting>
        <x14:conditionalFormatting xmlns:xm="http://schemas.microsoft.com/office/excel/2006/main">
          <x14:cfRule type="iconSet" priority="47" id="{F4679B27-B3EC-4675-8858-7F68FD2C8427}">
            <x14:iconSet iconSet="3Triangles">
              <x14:cfvo type="percent">
                <xm:f>0</xm:f>
              </x14:cfvo>
              <x14:cfvo type="num">
                <xm:f>0</xm:f>
              </x14:cfvo>
              <x14:cfvo type="num">
                <xm:f>0</xm:f>
              </x14:cfvo>
            </x14:iconSet>
          </x14:cfRule>
          <xm:sqref>BR20:BR25</xm:sqref>
        </x14:conditionalFormatting>
        <x14:conditionalFormatting xmlns:xm="http://schemas.microsoft.com/office/excel/2006/main">
          <x14:cfRule type="iconSet" priority="674" id="{3EA06D6B-144E-4933-93BF-755E118FE347}">
            <x14:iconSet iconSet="3Triangles">
              <x14:cfvo type="percent">
                <xm:f>0</xm:f>
              </x14:cfvo>
              <x14:cfvo type="num">
                <xm:f>0</xm:f>
              </x14:cfvo>
              <x14:cfvo type="num">
                <xm:f>0</xm:f>
              </x14:cfvo>
            </x14:iconSet>
          </x14:cfRule>
          <xm:sqref>BR26</xm:sqref>
        </x14:conditionalFormatting>
        <x14:conditionalFormatting xmlns:xm="http://schemas.microsoft.com/office/excel/2006/main">
          <x14:cfRule type="iconSet" priority="298" id="{EC903B8A-9879-49FC-9A06-8549F07D3F5C}">
            <x14:iconSet iconSet="3Triangles">
              <x14:cfvo type="percent">
                <xm:f>0</xm:f>
              </x14:cfvo>
              <x14:cfvo type="num">
                <xm:f>0</xm:f>
              </x14:cfvo>
              <x14:cfvo type="num">
                <xm:f>0</xm:f>
              </x14:cfvo>
            </x14:iconSet>
          </x14:cfRule>
          <xm:sqref>BR27:BR28</xm:sqref>
        </x14:conditionalFormatting>
        <x14:conditionalFormatting xmlns:xm="http://schemas.microsoft.com/office/excel/2006/main">
          <x14:cfRule type="iconSet" priority="278" id="{A36B1E6E-4349-4377-93F0-80327E28FFD8}">
            <x14:iconSet iconSet="3Triangles">
              <x14:cfvo type="percent">
                <xm:f>0</xm:f>
              </x14:cfvo>
              <x14:cfvo type="num">
                <xm:f>0</xm:f>
              </x14:cfvo>
              <x14:cfvo type="num">
                <xm:f>0</xm:f>
              </x14:cfvo>
            </x14:iconSet>
          </x14:cfRule>
          <xm:sqref>BR29</xm:sqref>
        </x14:conditionalFormatting>
        <x14:conditionalFormatting xmlns:xm="http://schemas.microsoft.com/office/excel/2006/main">
          <x14:cfRule type="iconSet" priority="182" id="{AD813CC8-589C-4EDD-BC8D-6091162F8402}">
            <x14:iconSet iconSet="3Triangles">
              <x14:cfvo type="percent">
                <xm:f>0</xm:f>
              </x14:cfvo>
              <x14:cfvo type="num">
                <xm:f>0</xm:f>
              </x14:cfvo>
              <x14:cfvo type="num">
                <xm:f>0</xm:f>
              </x14:cfvo>
            </x14:iconSet>
          </x14:cfRule>
          <xm:sqref>BR30</xm:sqref>
        </x14:conditionalFormatting>
        <x14:conditionalFormatting xmlns:xm="http://schemas.microsoft.com/office/excel/2006/main">
          <x14:cfRule type="iconSet" priority="821" id="{54FEB738-CEFC-4540-BD3E-51D5980AD42A}">
            <x14:iconSet iconSet="3Triangles">
              <x14:cfvo type="percent">
                <xm:f>0</xm:f>
              </x14:cfvo>
              <x14:cfvo type="num">
                <xm:f>0</xm:f>
              </x14:cfvo>
              <x14:cfvo type="num">
                <xm:f>0</xm:f>
              </x14:cfvo>
            </x14:iconSet>
          </x14:cfRule>
          <xm:sqref>BR31</xm:sqref>
        </x14:conditionalFormatting>
        <x14:conditionalFormatting xmlns:xm="http://schemas.microsoft.com/office/excel/2006/main">
          <x14:cfRule type="iconSet" priority="658" id="{515B3C0A-A29F-437F-BE98-F10B8B303D96}">
            <x14:iconSet iconSet="3Triangles">
              <x14:cfvo type="percent">
                <xm:f>0</xm:f>
              </x14:cfvo>
              <x14:cfvo type="num">
                <xm:f>0</xm:f>
              </x14:cfvo>
              <x14:cfvo type="num">
                <xm:f>0</xm:f>
              </x14:cfvo>
            </x14:iconSet>
          </x14:cfRule>
          <xm:sqref>BR32</xm:sqref>
        </x14:conditionalFormatting>
        <x14:conditionalFormatting xmlns:xm="http://schemas.microsoft.com/office/excel/2006/main">
          <x14:cfRule type="iconSet" priority="15" id="{39855617-D004-4E5B-938E-F80B0087AED0}">
            <x14:iconSet iconSet="3Triangles">
              <x14:cfvo type="percent">
                <xm:f>0</xm:f>
              </x14:cfvo>
              <x14:cfvo type="num">
                <xm:f>0</xm:f>
              </x14:cfvo>
              <x14:cfvo type="num">
                <xm:f>0</xm:f>
              </x14:cfvo>
            </x14:iconSet>
          </x14:cfRule>
          <xm:sqref>BR33:BR34</xm:sqref>
        </x14:conditionalFormatting>
        <x14:conditionalFormatting xmlns:xm="http://schemas.microsoft.com/office/excel/2006/main">
          <x14:cfRule type="iconSet" priority="642" id="{18CA2D1D-8C20-466D-BF1E-045240427BA0}">
            <x14:iconSet iconSet="3Triangles">
              <x14:cfvo type="percent">
                <xm:f>0</xm:f>
              </x14:cfvo>
              <x14:cfvo type="num">
                <xm:f>0</xm:f>
              </x14:cfvo>
              <x14:cfvo type="num">
                <xm:f>0</xm:f>
              </x14:cfvo>
            </x14:iconSet>
          </x14:cfRule>
          <xm:sqref>BR35</xm:sqref>
        </x14:conditionalFormatting>
        <x14:conditionalFormatting xmlns:xm="http://schemas.microsoft.com/office/excel/2006/main">
          <x14:cfRule type="iconSet" priority="250" id="{C938F7B7-447E-48B7-89E5-F039A47D642C}">
            <x14:iconSet iconSet="3Triangles">
              <x14:cfvo type="percent">
                <xm:f>0</xm:f>
              </x14:cfvo>
              <x14:cfvo type="num">
                <xm:f>0</xm:f>
              </x14:cfvo>
              <x14:cfvo type="num">
                <xm:f>0</xm:f>
              </x14:cfvo>
            </x14:iconSet>
          </x14:cfRule>
          <xm:sqref>BR36</xm:sqref>
        </x14:conditionalFormatting>
        <x14:conditionalFormatting xmlns:xm="http://schemas.microsoft.com/office/excel/2006/main">
          <x14:cfRule type="iconSet" priority="610" id="{CCC03D78-B951-4EE1-836E-FD4F3AA32F23}">
            <x14:iconSet iconSet="3Triangles">
              <x14:cfvo type="percent">
                <xm:f>0</xm:f>
              </x14:cfvo>
              <x14:cfvo type="num">
                <xm:f>0</xm:f>
              </x14:cfvo>
              <x14:cfvo type="num">
                <xm:f>0</xm:f>
              </x14:cfvo>
            </x14:iconSet>
          </x14:cfRule>
          <xm:sqref>BR37</xm:sqref>
        </x14:conditionalFormatting>
        <x14:conditionalFormatting xmlns:xm="http://schemas.microsoft.com/office/excel/2006/main">
          <x14:cfRule type="iconSet" priority="31" id="{FF5B4F24-C5A1-4E5A-AF84-449C565CB5C7}">
            <x14:iconSet iconSet="3Triangles">
              <x14:cfvo type="percent">
                <xm:f>0</xm:f>
              </x14:cfvo>
              <x14:cfvo type="num">
                <xm:f>0</xm:f>
              </x14:cfvo>
              <x14:cfvo type="num">
                <xm:f>0</xm:f>
              </x14:cfvo>
            </x14:iconSet>
          </x14:cfRule>
          <xm:sqref>BR38</xm:sqref>
        </x14:conditionalFormatting>
        <x14:conditionalFormatting xmlns:xm="http://schemas.microsoft.com/office/excel/2006/main">
          <x14:cfRule type="iconSet" priority="486" id="{9886A427-97E4-4C37-BC9A-B30E8EB8F82B}">
            <x14:iconSet iconSet="3Triangles">
              <x14:cfvo type="percent">
                <xm:f>0</xm:f>
              </x14:cfvo>
              <x14:cfvo type="num">
                <xm:f>0</xm:f>
              </x14:cfvo>
              <x14:cfvo type="num">
                <xm:f>0</xm:f>
              </x14:cfvo>
            </x14:iconSet>
          </x14:cfRule>
          <xm:sqref>BR39</xm:sqref>
        </x14:conditionalFormatting>
        <x14:conditionalFormatting xmlns:xm="http://schemas.microsoft.com/office/excel/2006/main">
          <x14:cfRule type="iconSet" priority="776" id="{E5A47258-B352-48D1-9D5C-7423595307EC}">
            <x14:iconSet iconSet="3Triangles">
              <x14:cfvo type="percent">
                <xm:f>0</xm:f>
              </x14:cfvo>
              <x14:cfvo type="num">
                <xm:f>0</xm:f>
              </x14:cfvo>
              <x14:cfvo type="num">
                <xm:f>0</xm:f>
              </x14:cfvo>
            </x14:iconSet>
          </x14:cfRule>
          <xm:sqref>BR40:BR47</xm:sqref>
        </x14:conditionalFormatting>
        <x14:conditionalFormatting xmlns:xm="http://schemas.microsoft.com/office/excel/2006/main">
          <x14:cfRule type="iconSet" priority="578" id="{F9A80526-63ED-4368-9611-9AE72755AD10}">
            <x14:iconSet iconSet="3Triangles">
              <x14:cfvo type="percent">
                <xm:f>0</xm:f>
              </x14:cfvo>
              <x14:cfvo type="num">
                <xm:f>0</xm:f>
              </x14:cfvo>
              <x14:cfvo type="num">
                <xm:f>0</xm:f>
              </x14:cfvo>
            </x14:iconSet>
          </x14:cfRule>
          <xm:sqref>BR48</xm:sqref>
        </x14:conditionalFormatting>
        <x14:conditionalFormatting xmlns:xm="http://schemas.microsoft.com/office/excel/2006/main">
          <x14:cfRule type="iconSet" priority="1887" id="{2985F484-B215-484D-B2B2-74E3B65F9422}">
            <x14:iconSet iconSet="3Triangles">
              <x14:cfvo type="percent">
                <xm:f>0</xm:f>
              </x14:cfvo>
              <x14:cfvo type="num">
                <xm:f>0</xm:f>
              </x14:cfvo>
              <x14:cfvo type="num">
                <xm:f>0</xm:f>
              </x14:cfvo>
            </x14:iconSet>
          </x14:cfRule>
          <xm:sqref>BR49</xm:sqref>
        </x14:conditionalFormatting>
        <x14:conditionalFormatting xmlns:xm="http://schemas.microsoft.com/office/excel/2006/main">
          <x14:cfRule type="iconSet" priority="148" id="{35301F09-9674-4945-ABD5-A2198038A181}">
            <x14:iconSet iconSet="3Triangles">
              <x14:cfvo type="percent">
                <xm:f>0</xm:f>
              </x14:cfvo>
              <x14:cfvo type="num">
                <xm:f>0</xm:f>
              </x14:cfvo>
              <x14:cfvo type="num">
                <xm:f>0</xm:f>
              </x14:cfvo>
            </x14:iconSet>
          </x14:cfRule>
          <xm:sqref>BR50</xm:sqref>
        </x14:conditionalFormatting>
        <x14:conditionalFormatting xmlns:xm="http://schemas.microsoft.com/office/excel/2006/main">
          <x14:cfRule type="iconSet" priority="498" id="{C6A32DE5-C72B-46AA-AC2A-6846FBAB1FEA}">
            <x14:iconSet iconSet="3Triangles">
              <x14:cfvo type="percent">
                <xm:f>0</xm:f>
              </x14:cfvo>
              <x14:cfvo type="num">
                <xm:f>0</xm:f>
              </x14:cfvo>
              <x14:cfvo type="num">
                <xm:f>0</xm:f>
              </x14:cfvo>
            </x14:iconSet>
          </x14:cfRule>
          <xm:sqref>BR51:BR55</xm:sqref>
        </x14:conditionalFormatting>
        <x14:conditionalFormatting xmlns:xm="http://schemas.microsoft.com/office/excel/2006/main">
          <x14:cfRule type="iconSet" priority="85" id="{E45E1E5E-3BCC-4F0C-A47D-2D7930A733E8}">
            <x14:iconSet iconSet="3Triangles">
              <x14:cfvo type="percent">
                <xm:f>0</xm:f>
              </x14:cfvo>
              <x14:cfvo type="num">
                <xm:f>0</xm:f>
              </x14:cfvo>
              <x14:cfvo type="num">
                <xm:f>0</xm:f>
              </x14:cfvo>
            </x14:iconSet>
          </x14:cfRule>
          <xm:sqref>BR56:BR60</xm:sqref>
        </x14:conditionalFormatting>
        <x14:conditionalFormatting xmlns:xm="http://schemas.microsoft.com/office/excel/2006/main">
          <x14:cfRule type="iconSet" priority="52" id="{7DEA4E1B-0F5F-4CB2-B0E4-BF24D71561DB}">
            <x14:iconSet iconSet="3Triangles">
              <x14:cfvo type="percent">
                <xm:f>0</xm:f>
              </x14:cfvo>
              <x14:cfvo type="num">
                <xm:f>0</xm:f>
              </x14:cfvo>
              <x14:cfvo type="num">
                <xm:f>0</xm:f>
              </x14:cfvo>
            </x14:iconSet>
          </x14:cfRule>
          <xm:sqref>BR61</xm:sqref>
        </x14:conditionalFormatting>
        <x14:conditionalFormatting xmlns:xm="http://schemas.microsoft.com/office/excel/2006/main">
          <x14:cfRule type="iconSet" priority="121" id="{7BEB49BB-C0CB-4C32-AEE7-943444539EEC}">
            <x14:iconSet iconSet="3Triangles">
              <x14:cfvo type="percent">
                <xm:f>0</xm:f>
              </x14:cfvo>
              <x14:cfvo type="num">
                <xm:f>0</xm:f>
              </x14:cfvo>
              <x14:cfvo type="num">
                <xm:f>0</xm:f>
              </x14:cfvo>
            </x14:iconSet>
          </x14:cfRule>
          <xm:sqref>BR62</xm:sqref>
        </x14:conditionalFormatting>
        <x14:conditionalFormatting xmlns:xm="http://schemas.microsoft.com/office/excel/2006/main">
          <x14:cfRule type="iconSet" priority="414" id="{E51463B0-0C34-44DE-BC4B-902AFBA331C0}">
            <x14:iconSet iconSet="3Triangles">
              <x14:cfvo type="percent">
                <xm:f>0</xm:f>
              </x14:cfvo>
              <x14:cfvo type="num">
                <xm:f>0</xm:f>
              </x14:cfvo>
              <x14:cfvo type="num">
                <xm:f>0</xm:f>
              </x14:cfvo>
            </x14:iconSet>
          </x14:cfRule>
          <xm:sqref>BR63 BR66:BR68</xm:sqref>
        </x14:conditionalFormatting>
        <x14:conditionalFormatting xmlns:xm="http://schemas.microsoft.com/office/excel/2006/main">
          <x14:cfRule type="iconSet" priority="105" id="{2A7C2773-8EA4-4AF5-AD04-2F9213BAEFF3}">
            <x14:iconSet iconSet="3Triangles">
              <x14:cfvo type="percent">
                <xm:f>0</xm:f>
              </x14:cfvo>
              <x14:cfvo type="num">
                <xm:f>0</xm:f>
              </x14:cfvo>
              <x14:cfvo type="num">
                <xm:f>0</xm:f>
              </x14:cfvo>
            </x14:iconSet>
          </x14:cfRule>
          <xm:sqref>BR64:BR65</xm:sqref>
        </x14:conditionalFormatting>
        <x14:conditionalFormatting xmlns:xm="http://schemas.microsoft.com/office/excel/2006/main">
          <x14:cfRule type="iconSet" priority="514" id="{F68741F6-A2A0-427A-888C-F5DF638DC06A}">
            <x14:iconSet iconSet="3Triangles">
              <x14:cfvo type="percent">
                <xm:f>0</xm:f>
              </x14:cfvo>
              <x14:cfvo type="num">
                <xm:f>0</xm:f>
              </x14:cfvo>
              <x14:cfvo type="num">
                <xm:f>0</xm:f>
              </x14:cfvo>
            </x14:iconSet>
          </x14:cfRule>
          <xm:sqref>BR69:BR70</xm:sqref>
        </x14:conditionalFormatting>
        <x14:conditionalFormatting xmlns:xm="http://schemas.microsoft.com/office/excel/2006/main">
          <x14:cfRule type="iconSet" priority="870" id="{B6B2B668-5A0A-42E6-B96B-B3AC07EEC069}">
            <x14:iconSet iconSet="3Triangles">
              <x14:cfvo type="percent">
                <xm:f>0</xm:f>
              </x14:cfvo>
              <x14:cfvo type="num">
                <xm:f>0</xm:f>
              </x14:cfvo>
              <x14:cfvo type="num">
                <xm:f>0</xm:f>
              </x14:cfvo>
            </x14:iconSet>
          </x14:cfRule>
          <xm:sqref>BV6:BV9</xm:sqref>
        </x14:conditionalFormatting>
        <x14:conditionalFormatting xmlns:xm="http://schemas.microsoft.com/office/excel/2006/main">
          <x14:cfRule type="iconSet" priority="127" id="{37DF126F-248F-4A57-B64E-1C9BF00F3DC9}">
            <x14:iconSet iconSet="3Triangles">
              <x14:cfvo type="percent">
                <xm:f>0</xm:f>
              </x14:cfvo>
              <x14:cfvo type="num">
                <xm:f>0</xm:f>
              </x14:cfvo>
              <x14:cfvo type="num">
                <xm:f>0</xm:f>
              </x14:cfvo>
            </x14:iconSet>
          </x14:cfRule>
          <xm:sqref>BV10:BV11</xm:sqref>
        </x14:conditionalFormatting>
        <x14:conditionalFormatting xmlns:xm="http://schemas.microsoft.com/office/excel/2006/main">
          <x14:cfRule type="iconSet" priority="126" id="{47CBF4B5-AE41-418D-A6CA-4C178D5F1DDA}">
            <x14:iconSet iconSet="3Triangles">
              <x14:cfvo type="percent">
                <xm:f>0</xm:f>
              </x14:cfvo>
              <x14:cfvo type="num">
                <xm:f>0</xm:f>
              </x14:cfvo>
              <x14:cfvo type="num">
                <xm:f>0</xm:f>
              </x14:cfvo>
            </x14:iconSet>
          </x14:cfRule>
          <xm:sqref>BV10:BV18</xm:sqref>
        </x14:conditionalFormatting>
        <x14:conditionalFormatting xmlns:xm="http://schemas.microsoft.com/office/excel/2006/main">
          <x14:cfRule type="iconSet" priority="967" id="{4DB0937C-48EC-453D-B1E1-B1B8E81E25B9}">
            <x14:iconSet iconSet="3Triangles">
              <x14:cfvo type="percent">
                <xm:f>0</xm:f>
              </x14:cfvo>
              <x14:cfvo type="num">
                <xm:f>0</xm:f>
              </x14:cfvo>
              <x14:cfvo type="num">
                <xm:f>0</xm:f>
              </x14:cfvo>
            </x14:iconSet>
          </x14:cfRule>
          <xm:sqref>BV19</xm:sqref>
        </x14:conditionalFormatting>
        <x14:conditionalFormatting xmlns:xm="http://schemas.microsoft.com/office/excel/2006/main">
          <x14:cfRule type="iconSet" priority="48" id="{D73EEC4F-A21B-4E4D-8DF6-FD205C06A862}">
            <x14:iconSet iconSet="3Triangles">
              <x14:cfvo type="percent">
                <xm:f>0</xm:f>
              </x14:cfvo>
              <x14:cfvo type="num">
                <xm:f>0</xm:f>
              </x14:cfvo>
              <x14:cfvo type="num">
                <xm:f>0</xm:f>
              </x14:cfvo>
            </x14:iconSet>
          </x14:cfRule>
          <xm:sqref>BV20:BV25</xm:sqref>
        </x14:conditionalFormatting>
        <x14:conditionalFormatting xmlns:xm="http://schemas.microsoft.com/office/excel/2006/main">
          <x14:cfRule type="iconSet" priority="666" id="{E1ABEF0E-B6DD-4822-98DD-83A435B1526A}">
            <x14:iconSet iconSet="3Triangles">
              <x14:cfvo type="percent">
                <xm:f>0</xm:f>
              </x14:cfvo>
              <x14:cfvo type="num">
                <xm:f>0</xm:f>
              </x14:cfvo>
              <x14:cfvo type="num">
                <xm:f>0</xm:f>
              </x14:cfvo>
            </x14:iconSet>
          </x14:cfRule>
          <xm:sqref>BV26</xm:sqref>
        </x14:conditionalFormatting>
        <x14:conditionalFormatting xmlns:xm="http://schemas.microsoft.com/office/excel/2006/main">
          <x14:cfRule type="iconSet" priority="299" id="{99E0462B-A208-458B-8490-4597FEBE29A3}">
            <x14:iconSet iconSet="3Triangles">
              <x14:cfvo type="percent">
                <xm:f>0</xm:f>
              </x14:cfvo>
              <x14:cfvo type="num">
                <xm:f>0</xm:f>
              </x14:cfvo>
              <x14:cfvo type="num">
                <xm:f>0</xm:f>
              </x14:cfvo>
            </x14:iconSet>
          </x14:cfRule>
          <xm:sqref>BV27:BV28</xm:sqref>
        </x14:conditionalFormatting>
        <x14:conditionalFormatting xmlns:xm="http://schemas.microsoft.com/office/excel/2006/main">
          <x14:cfRule type="iconSet" priority="270" id="{D0C3FC6D-B23F-4FC6-A947-BAE656B8CBEB}">
            <x14:iconSet iconSet="3Triangles">
              <x14:cfvo type="percent">
                <xm:f>0</xm:f>
              </x14:cfvo>
              <x14:cfvo type="num">
                <xm:f>0</xm:f>
              </x14:cfvo>
              <x14:cfvo type="num">
                <xm:f>0</xm:f>
              </x14:cfvo>
            </x14:iconSet>
          </x14:cfRule>
          <xm:sqref>BV29</xm:sqref>
        </x14:conditionalFormatting>
        <x14:conditionalFormatting xmlns:xm="http://schemas.microsoft.com/office/excel/2006/main">
          <x14:cfRule type="iconSet" priority="174" id="{41638939-8B9A-448F-B24D-059D7CFBC259}">
            <x14:iconSet iconSet="3Triangles">
              <x14:cfvo type="percent">
                <xm:f>0</xm:f>
              </x14:cfvo>
              <x14:cfvo type="num">
                <xm:f>0</xm:f>
              </x14:cfvo>
              <x14:cfvo type="num">
                <xm:f>0</xm:f>
              </x14:cfvo>
            </x14:iconSet>
          </x14:cfRule>
          <xm:sqref>BV30</xm:sqref>
        </x14:conditionalFormatting>
        <x14:conditionalFormatting xmlns:xm="http://schemas.microsoft.com/office/excel/2006/main">
          <x14:cfRule type="iconSet" priority="813" id="{D0B6AFC9-B691-4DAE-ABB0-199A2F2B532A}">
            <x14:iconSet iconSet="3Triangles">
              <x14:cfvo type="percent">
                <xm:f>0</xm:f>
              </x14:cfvo>
              <x14:cfvo type="num">
                <xm:f>0</xm:f>
              </x14:cfvo>
              <x14:cfvo type="num">
                <xm:f>0</xm:f>
              </x14:cfvo>
            </x14:iconSet>
          </x14:cfRule>
          <xm:sqref>BV31</xm:sqref>
        </x14:conditionalFormatting>
        <x14:conditionalFormatting xmlns:xm="http://schemas.microsoft.com/office/excel/2006/main">
          <x14:cfRule type="iconSet" priority="650" id="{A40357EB-7579-41D7-BFE0-A629886E48CA}">
            <x14:iconSet iconSet="3Triangles">
              <x14:cfvo type="percent">
                <xm:f>0</xm:f>
              </x14:cfvo>
              <x14:cfvo type="num">
                <xm:f>0</xm:f>
              </x14:cfvo>
              <x14:cfvo type="num">
                <xm:f>0</xm:f>
              </x14:cfvo>
            </x14:iconSet>
          </x14:cfRule>
          <xm:sqref>BV32</xm:sqref>
        </x14:conditionalFormatting>
        <x14:conditionalFormatting xmlns:xm="http://schemas.microsoft.com/office/excel/2006/main">
          <x14:cfRule type="iconSet" priority="16" id="{2E1DFC4F-A89F-42CE-A8DA-3581F0222029}">
            <x14:iconSet iconSet="3Triangles">
              <x14:cfvo type="percent">
                <xm:f>0</xm:f>
              </x14:cfvo>
              <x14:cfvo type="num">
                <xm:f>0</xm:f>
              </x14:cfvo>
              <x14:cfvo type="num">
                <xm:f>0</xm:f>
              </x14:cfvo>
            </x14:iconSet>
          </x14:cfRule>
          <xm:sqref>BV33:BV34</xm:sqref>
        </x14:conditionalFormatting>
        <x14:conditionalFormatting xmlns:xm="http://schemas.microsoft.com/office/excel/2006/main">
          <x14:cfRule type="iconSet" priority="634" id="{1326D1E7-8D73-4375-928A-908D25E21626}">
            <x14:iconSet iconSet="3Triangles">
              <x14:cfvo type="percent">
                <xm:f>0</xm:f>
              </x14:cfvo>
              <x14:cfvo type="num">
                <xm:f>0</xm:f>
              </x14:cfvo>
              <x14:cfvo type="num">
                <xm:f>0</xm:f>
              </x14:cfvo>
            </x14:iconSet>
          </x14:cfRule>
          <xm:sqref>BV35</xm:sqref>
        </x14:conditionalFormatting>
        <x14:conditionalFormatting xmlns:xm="http://schemas.microsoft.com/office/excel/2006/main">
          <x14:cfRule type="iconSet" priority="251" id="{2EF0E674-1F5D-4F28-B187-9FE28AB90425}">
            <x14:iconSet iconSet="3Triangles">
              <x14:cfvo type="percent">
                <xm:f>0</xm:f>
              </x14:cfvo>
              <x14:cfvo type="num">
                <xm:f>0</xm:f>
              </x14:cfvo>
              <x14:cfvo type="num">
                <xm:f>0</xm:f>
              </x14:cfvo>
            </x14:iconSet>
          </x14:cfRule>
          <xm:sqref>BV36</xm:sqref>
        </x14:conditionalFormatting>
        <x14:conditionalFormatting xmlns:xm="http://schemas.microsoft.com/office/excel/2006/main">
          <x14:cfRule type="iconSet" priority="602" id="{937E661E-290B-4D42-B5F8-5F452818171B}">
            <x14:iconSet iconSet="3Triangles">
              <x14:cfvo type="percent">
                <xm:f>0</xm:f>
              </x14:cfvo>
              <x14:cfvo type="num">
                <xm:f>0</xm:f>
              </x14:cfvo>
              <x14:cfvo type="num">
                <xm:f>0</xm:f>
              </x14:cfvo>
            </x14:iconSet>
          </x14:cfRule>
          <xm:sqref>BV37</xm:sqref>
        </x14:conditionalFormatting>
        <x14:conditionalFormatting xmlns:xm="http://schemas.microsoft.com/office/excel/2006/main">
          <x14:cfRule type="iconSet" priority="32" id="{8997249B-733A-4FA8-BB9C-00F7F397E178}">
            <x14:iconSet iconSet="3Triangles">
              <x14:cfvo type="percent">
                <xm:f>0</xm:f>
              </x14:cfvo>
              <x14:cfvo type="num">
                <xm:f>0</xm:f>
              </x14:cfvo>
              <x14:cfvo type="num">
                <xm:f>0</xm:f>
              </x14:cfvo>
            </x14:iconSet>
          </x14:cfRule>
          <xm:sqref>BV38</xm:sqref>
        </x14:conditionalFormatting>
        <x14:conditionalFormatting xmlns:xm="http://schemas.microsoft.com/office/excel/2006/main">
          <x14:cfRule type="iconSet" priority="487" id="{3BC5C1AF-2958-4FCF-8074-73A49CDA4882}">
            <x14:iconSet iconSet="3Triangles">
              <x14:cfvo type="percent">
                <xm:f>0</xm:f>
              </x14:cfvo>
              <x14:cfvo type="num">
                <xm:f>0</xm:f>
              </x14:cfvo>
              <x14:cfvo type="num">
                <xm:f>0</xm:f>
              </x14:cfvo>
            </x14:iconSet>
          </x14:cfRule>
          <xm:sqref>BV39</xm:sqref>
        </x14:conditionalFormatting>
        <x14:conditionalFormatting xmlns:xm="http://schemas.microsoft.com/office/excel/2006/main">
          <x14:cfRule type="iconSet" priority="777" id="{C0F71130-E1B2-477F-B1F9-E0908A5D9FAD}">
            <x14:iconSet iconSet="3Triangles">
              <x14:cfvo type="percent">
                <xm:f>0</xm:f>
              </x14:cfvo>
              <x14:cfvo type="num">
                <xm:f>0</xm:f>
              </x14:cfvo>
              <x14:cfvo type="num">
                <xm:f>0</xm:f>
              </x14:cfvo>
            </x14:iconSet>
          </x14:cfRule>
          <xm:sqref>BV40:BV47</xm:sqref>
        </x14:conditionalFormatting>
        <x14:conditionalFormatting xmlns:xm="http://schemas.microsoft.com/office/excel/2006/main">
          <x14:cfRule type="iconSet" priority="570" id="{E57F7D03-23BC-4008-AED8-119A402226CC}">
            <x14:iconSet iconSet="3Triangles">
              <x14:cfvo type="percent">
                <xm:f>0</xm:f>
              </x14:cfvo>
              <x14:cfvo type="num">
                <xm:f>0</xm:f>
              </x14:cfvo>
              <x14:cfvo type="num">
                <xm:f>0</xm:f>
              </x14:cfvo>
            </x14:iconSet>
          </x14:cfRule>
          <xm:sqref>BV48</xm:sqref>
        </x14:conditionalFormatting>
        <x14:conditionalFormatting xmlns:xm="http://schemas.microsoft.com/office/excel/2006/main">
          <x14:cfRule type="iconSet" priority="1888" id="{2F1A6061-1CF0-4294-8266-50DE490C182A}">
            <x14:iconSet iconSet="3Triangles">
              <x14:cfvo type="percent">
                <xm:f>0</xm:f>
              </x14:cfvo>
              <x14:cfvo type="num">
                <xm:f>0</xm:f>
              </x14:cfvo>
              <x14:cfvo type="num">
                <xm:f>0</xm:f>
              </x14:cfvo>
            </x14:iconSet>
          </x14:cfRule>
          <xm:sqref>BV49</xm:sqref>
        </x14:conditionalFormatting>
        <x14:conditionalFormatting xmlns:xm="http://schemas.microsoft.com/office/excel/2006/main">
          <x14:cfRule type="iconSet" priority="140" id="{0E2399E3-84CA-45FB-97D1-87317754FE13}">
            <x14:iconSet iconSet="3Triangles">
              <x14:cfvo type="percent">
                <xm:f>0</xm:f>
              </x14:cfvo>
              <x14:cfvo type="num">
                <xm:f>0</xm:f>
              </x14:cfvo>
              <x14:cfvo type="num">
                <xm:f>0</xm:f>
              </x14:cfvo>
            </x14:iconSet>
          </x14:cfRule>
          <xm:sqref>BV50</xm:sqref>
        </x14:conditionalFormatting>
        <x14:conditionalFormatting xmlns:xm="http://schemas.microsoft.com/office/excel/2006/main">
          <x14:cfRule type="iconSet" priority="490" id="{85532C85-C0B6-4EB5-8159-FBAC674B4FA0}">
            <x14:iconSet iconSet="3Triangles">
              <x14:cfvo type="percent">
                <xm:f>0</xm:f>
              </x14:cfvo>
              <x14:cfvo type="num">
                <xm:f>0</xm:f>
              </x14:cfvo>
              <x14:cfvo type="num">
                <xm:f>0</xm:f>
              </x14:cfvo>
            </x14:iconSet>
          </x14:cfRule>
          <xm:sqref>BV51:BV55</xm:sqref>
        </x14:conditionalFormatting>
        <x14:conditionalFormatting xmlns:xm="http://schemas.microsoft.com/office/excel/2006/main">
          <x14:cfRule type="iconSet" priority="77" id="{477347B0-C978-4E0F-AB38-7F887AAA318A}">
            <x14:iconSet iconSet="3Triangles">
              <x14:cfvo type="percent">
                <xm:f>0</xm:f>
              </x14:cfvo>
              <x14:cfvo type="num">
                <xm:f>0</xm:f>
              </x14:cfvo>
              <x14:cfvo type="num">
                <xm:f>0</xm:f>
              </x14:cfvo>
            </x14:iconSet>
          </x14:cfRule>
          <xm:sqref>BV56:BV60</xm:sqref>
        </x14:conditionalFormatting>
        <x14:conditionalFormatting xmlns:xm="http://schemas.microsoft.com/office/excel/2006/main">
          <x14:cfRule type="iconSet" priority="51" id="{3800F98D-8336-4105-84ED-27471AB1A538}">
            <x14:iconSet iconSet="3Triangles">
              <x14:cfvo type="percent">
                <xm:f>0</xm:f>
              </x14:cfvo>
              <x14:cfvo type="num">
                <xm:f>0</xm:f>
              </x14:cfvo>
              <x14:cfvo type="num">
                <xm:f>0</xm:f>
              </x14:cfvo>
            </x14:iconSet>
          </x14:cfRule>
          <xm:sqref>BV61</xm:sqref>
        </x14:conditionalFormatting>
        <x14:conditionalFormatting xmlns:xm="http://schemas.microsoft.com/office/excel/2006/main">
          <x14:cfRule type="iconSet" priority="122" id="{418D6B0D-C21F-499C-B4FD-0FDBB778DF91}">
            <x14:iconSet iconSet="3Triangles">
              <x14:cfvo type="percent">
                <xm:f>0</xm:f>
              </x14:cfvo>
              <x14:cfvo type="num">
                <xm:f>0</xm:f>
              </x14:cfvo>
              <x14:cfvo type="num">
                <xm:f>0</xm:f>
              </x14:cfvo>
            </x14:iconSet>
          </x14:cfRule>
          <xm:sqref>BV62</xm:sqref>
        </x14:conditionalFormatting>
        <x14:conditionalFormatting xmlns:xm="http://schemas.microsoft.com/office/excel/2006/main">
          <x14:cfRule type="iconSet" priority="406" id="{1BE0FFD8-6F49-4D64-8065-D866150B7882}">
            <x14:iconSet iconSet="3Triangles">
              <x14:cfvo type="percent">
                <xm:f>0</xm:f>
              </x14:cfvo>
              <x14:cfvo type="num">
                <xm:f>0</xm:f>
              </x14:cfvo>
              <x14:cfvo type="num">
                <xm:f>0</xm:f>
              </x14:cfvo>
            </x14:iconSet>
          </x14:cfRule>
          <xm:sqref>BV63 BV66:BV68</xm:sqref>
        </x14:conditionalFormatting>
        <x14:conditionalFormatting xmlns:xm="http://schemas.microsoft.com/office/excel/2006/main">
          <x14:cfRule type="iconSet" priority="106" id="{D9CA31C8-BCB3-4067-84A5-1959E58D2AD5}">
            <x14:iconSet iconSet="3Triangles">
              <x14:cfvo type="percent">
                <xm:f>0</xm:f>
              </x14:cfvo>
              <x14:cfvo type="num">
                <xm:f>0</xm:f>
              </x14:cfvo>
              <x14:cfvo type="num">
                <xm:f>0</xm:f>
              </x14:cfvo>
            </x14:iconSet>
          </x14:cfRule>
          <xm:sqref>BV64:BV65</xm:sqref>
        </x14:conditionalFormatting>
        <x14:conditionalFormatting xmlns:xm="http://schemas.microsoft.com/office/excel/2006/main">
          <x14:cfRule type="iconSet" priority="506" id="{859876C7-C85E-4DE7-A6ED-F825AD1259E1}">
            <x14:iconSet iconSet="3Triangles">
              <x14:cfvo type="percent">
                <xm:f>0</xm:f>
              </x14:cfvo>
              <x14:cfvo type="num">
                <xm:f>0</xm:f>
              </x14:cfvo>
              <x14:cfvo type="num">
                <xm:f>0</xm:f>
              </x14:cfvo>
            </x14:iconSet>
          </x14:cfRule>
          <xm:sqref>BV69:BV70</xm:sqref>
        </x14:conditionalFormatting>
        <x14:conditionalFormatting xmlns:xm="http://schemas.microsoft.com/office/excel/2006/main">
          <x14:cfRule type="iconSet" priority="869" id="{C7535353-EC8A-4A6C-BBEB-6BF48FA6A9BC}">
            <x14:iconSet iconSet="3Triangles">
              <x14:cfvo type="percent">
                <xm:f>0</xm:f>
              </x14:cfvo>
              <x14:cfvo type="num">
                <xm:f>0</xm:f>
              </x14:cfvo>
              <x14:cfvo type="num">
                <xm:f>0</xm:f>
              </x14:cfvo>
            </x14:iconSet>
          </x14:cfRule>
          <xm:sqref>BZ6:BZ9</xm:sqref>
        </x14:conditionalFormatting>
        <x14:conditionalFormatting xmlns:xm="http://schemas.microsoft.com/office/excel/2006/main">
          <x14:cfRule type="iconSet" priority="125" id="{ED0E93BA-25F8-4D5F-9D3F-30806FF226CA}">
            <x14:iconSet iconSet="3Triangles">
              <x14:cfvo type="percent">
                <xm:f>0</xm:f>
              </x14:cfvo>
              <x14:cfvo type="num">
                <xm:f>0</xm:f>
              </x14:cfvo>
              <x14:cfvo type="num">
                <xm:f>0</xm:f>
              </x14:cfvo>
            </x14:iconSet>
          </x14:cfRule>
          <xm:sqref>BZ10:BZ11</xm:sqref>
        </x14:conditionalFormatting>
        <x14:conditionalFormatting xmlns:xm="http://schemas.microsoft.com/office/excel/2006/main">
          <x14:cfRule type="iconSet" priority="124" id="{6D273E12-7976-46D7-AA01-F4CE26E65347}">
            <x14:iconSet iconSet="3Triangles">
              <x14:cfvo type="percent">
                <xm:f>0</xm:f>
              </x14:cfvo>
              <x14:cfvo type="num">
                <xm:f>0</xm:f>
              </x14:cfvo>
              <x14:cfvo type="num">
                <xm:f>0</xm:f>
              </x14:cfvo>
            </x14:iconSet>
          </x14:cfRule>
          <xm:sqref>BZ10:BZ18</xm:sqref>
        </x14:conditionalFormatting>
        <x14:conditionalFormatting xmlns:xm="http://schemas.microsoft.com/office/excel/2006/main">
          <x14:cfRule type="iconSet" priority="968" id="{E23A4875-DDE7-4E38-8096-8B3E850F2280}">
            <x14:iconSet iconSet="3Triangles">
              <x14:cfvo type="percent">
                <xm:f>0</xm:f>
              </x14:cfvo>
              <x14:cfvo type="num">
                <xm:f>0</xm:f>
              </x14:cfvo>
              <x14:cfvo type="num">
                <xm:f>0</xm:f>
              </x14:cfvo>
            </x14:iconSet>
          </x14:cfRule>
          <xm:sqref>BZ19</xm:sqref>
        </x14:conditionalFormatting>
        <x14:conditionalFormatting xmlns:xm="http://schemas.microsoft.com/office/excel/2006/main">
          <x14:cfRule type="iconSet" priority="49" id="{C1F65EA2-5EE4-4104-A70B-A5DBC26C5D6B}">
            <x14:iconSet iconSet="3Triangles">
              <x14:cfvo type="percent">
                <xm:f>0</xm:f>
              </x14:cfvo>
              <x14:cfvo type="num">
                <xm:f>0</xm:f>
              </x14:cfvo>
              <x14:cfvo type="num">
                <xm:f>0</xm:f>
              </x14:cfvo>
            </x14:iconSet>
          </x14:cfRule>
          <xm:sqref>BZ20:BZ25</xm:sqref>
        </x14:conditionalFormatting>
        <x14:conditionalFormatting xmlns:xm="http://schemas.microsoft.com/office/excel/2006/main">
          <x14:cfRule type="iconSet" priority="665" id="{66ECBE23-F61C-44BA-B5FD-647E64B977DC}">
            <x14:iconSet iconSet="3Triangles">
              <x14:cfvo type="percent">
                <xm:f>0</xm:f>
              </x14:cfvo>
              <x14:cfvo type="num">
                <xm:f>0</xm:f>
              </x14:cfvo>
              <x14:cfvo type="num">
                <xm:f>0</xm:f>
              </x14:cfvo>
            </x14:iconSet>
          </x14:cfRule>
          <xm:sqref>BZ26</xm:sqref>
        </x14:conditionalFormatting>
        <x14:conditionalFormatting xmlns:xm="http://schemas.microsoft.com/office/excel/2006/main">
          <x14:cfRule type="iconSet" priority="300" id="{8BC64C9E-D2A3-49C0-93C8-9B71FF89F4CC}">
            <x14:iconSet iconSet="3Triangles">
              <x14:cfvo type="percent">
                <xm:f>0</xm:f>
              </x14:cfvo>
              <x14:cfvo type="num">
                <xm:f>0</xm:f>
              </x14:cfvo>
              <x14:cfvo type="num">
                <xm:f>0</xm:f>
              </x14:cfvo>
            </x14:iconSet>
          </x14:cfRule>
          <xm:sqref>BZ27:BZ28</xm:sqref>
        </x14:conditionalFormatting>
        <x14:conditionalFormatting xmlns:xm="http://schemas.microsoft.com/office/excel/2006/main">
          <x14:cfRule type="iconSet" priority="269" id="{B3966B83-BE7D-4FB1-B17D-7DAF5053B761}">
            <x14:iconSet iconSet="3Triangles">
              <x14:cfvo type="percent">
                <xm:f>0</xm:f>
              </x14:cfvo>
              <x14:cfvo type="num">
                <xm:f>0</xm:f>
              </x14:cfvo>
              <x14:cfvo type="num">
                <xm:f>0</xm:f>
              </x14:cfvo>
            </x14:iconSet>
          </x14:cfRule>
          <xm:sqref>BZ29</xm:sqref>
        </x14:conditionalFormatting>
        <x14:conditionalFormatting xmlns:xm="http://schemas.microsoft.com/office/excel/2006/main">
          <x14:cfRule type="iconSet" priority="173" id="{FCDBBAC8-8B29-4625-B4B8-0084A8B23895}">
            <x14:iconSet iconSet="3Triangles">
              <x14:cfvo type="percent">
                <xm:f>0</xm:f>
              </x14:cfvo>
              <x14:cfvo type="num">
                <xm:f>0</xm:f>
              </x14:cfvo>
              <x14:cfvo type="num">
                <xm:f>0</xm:f>
              </x14:cfvo>
            </x14:iconSet>
          </x14:cfRule>
          <xm:sqref>BZ30</xm:sqref>
        </x14:conditionalFormatting>
        <x14:conditionalFormatting xmlns:xm="http://schemas.microsoft.com/office/excel/2006/main">
          <x14:cfRule type="iconSet" priority="812" id="{28E351BA-6752-4DFA-B8CE-C8B830E4DDFC}">
            <x14:iconSet iconSet="3Triangles">
              <x14:cfvo type="percent">
                <xm:f>0</xm:f>
              </x14:cfvo>
              <x14:cfvo type="num">
                <xm:f>0</xm:f>
              </x14:cfvo>
              <x14:cfvo type="num">
                <xm:f>0</xm:f>
              </x14:cfvo>
            </x14:iconSet>
          </x14:cfRule>
          <xm:sqref>BZ31</xm:sqref>
        </x14:conditionalFormatting>
        <x14:conditionalFormatting xmlns:xm="http://schemas.microsoft.com/office/excel/2006/main">
          <x14:cfRule type="iconSet" priority="649" id="{031BA92B-F7ED-46F9-A419-9AEAAD1722CC}">
            <x14:iconSet iconSet="3Triangles">
              <x14:cfvo type="percent">
                <xm:f>0</xm:f>
              </x14:cfvo>
              <x14:cfvo type="num">
                <xm:f>0</xm:f>
              </x14:cfvo>
              <x14:cfvo type="num">
                <xm:f>0</xm:f>
              </x14:cfvo>
            </x14:iconSet>
          </x14:cfRule>
          <xm:sqref>BZ32</xm:sqref>
        </x14:conditionalFormatting>
        <x14:conditionalFormatting xmlns:xm="http://schemas.microsoft.com/office/excel/2006/main">
          <x14:cfRule type="iconSet" priority="17" id="{D0F9BF24-E0B7-45C3-9ABC-14DCA636B91D}">
            <x14:iconSet iconSet="3Triangles">
              <x14:cfvo type="percent">
                <xm:f>0</xm:f>
              </x14:cfvo>
              <x14:cfvo type="num">
                <xm:f>0</xm:f>
              </x14:cfvo>
              <x14:cfvo type="num">
                <xm:f>0</xm:f>
              </x14:cfvo>
            </x14:iconSet>
          </x14:cfRule>
          <xm:sqref>BZ33:BZ34</xm:sqref>
        </x14:conditionalFormatting>
        <x14:conditionalFormatting xmlns:xm="http://schemas.microsoft.com/office/excel/2006/main">
          <x14:cfRule type="iconSet" priority="633" id="{18F655A8-07EC-4C92-BCCE-A476BBC88E38}">
            <x14:iconSet iconSet="3Triangles">
              <x14:cfvo type="percent">
                <xm:f>0</xm:f>
              </x14:cfvo>
              <x14:cfvo type="num">
                <xm:f>0</xm:f>
              </x14:cfvo>
              <x14:cfvo type="num">
                <xm:f>0</xm:f>
              </x14:cfvo>
            </x14:iconSet>
          </x14:cfRule>
          <xm:sqref>BZ35</xm:sqref>
        </x14:conditionalFormatting>
        <x14:conditionalFormatting xmlns:xm="http://schemas.microsoft.com/office/excel/2006/main">
          <x14:cfRule type="iconSet" priority="252" id="{6916947F-A94D-49B5-B742-ABCB4469AD40}">
            <x14:iconSet iconSet="3Triangles">
              <x14:cfvo type="percent">
                <xm:f>0</xm:f>
              </x14:cfvo>
              <x14:cfvo type="num">
                <xm:f>0</xm:f>
              </x14:cfvo>
              <x14:cfvo type="num">
                <xm:f>0</xm:f>
              </x14:cfvo>
            </x14:iconSet>
          </x14:cfRule>
          <xm:sqref>BZ36</xm:sqref>
        </x14:conditionalFormatting>
        <x14:conditionalFormatting xmlns:xm="http://schemas.microsoft.com/office/excel/2006/main">
          <x14:cfRule type="iconSet" priority="601" id="{1AD2140B-9F86-4D97-A04E-1247C085DEC1}">
            <x14:iconSet iconSet="3Triangles">
              <x14:cfvo type="percent">
                <xm:f>0</xm:f>
              </x14:cfvo>
              <x14:cfvo type="num">
                <xm:f>0</xm:f>
              </x14:cfvo>
              <x14:cfvo type="num">
                <xm:f>0</xm:f>
              </x14:cfvo>
            </x14:iconSet>
          </x14:cfRule>
          <xm:sqref>BZ37</xm:sqref>
        </x14:conditionalFormatting>
        <x14:conditionalFormatting xmlns:xm="http://schemas.microsoft.com/office/excel/2006/main">
          <x14:cfRule type="iconSet" priority="33" id="{344EA244-6387-4C4A-A631-BE36D5B928E0}">
            <x14:iconSet iconSet="3Triangles">
              <x14:cfvo type="percent">
                <xm:f>0</xm:f>
              </x14:cfvo>
              <x14:cfvo type="num">
                <xm:f>0</xm:f>
              </x14:cfvo>
              <x14:cfvo type="num">
                <xm:f>0</xm:f>
              </x14:cfvo>
            </x14:iconSet>
          </x14:cfRule>
          <xm:sqref>BZ38</xm:sqref>
        </x14:conditionalFormatting>
        <x14:conditionalFormatting xmlns:xm="http://schemas.microsoft.com/office/excel/2006/main">
          <x14:cfRule type="iconSet" priority="488" id="{854C1050-1729-4A34-8110-A3C4F0630864}">
            <x14:iconSet iconSet="3Triangles">
              <x14:cfvo type="percent">
                <xm:f>0</xm:f>
              </x14:cfvo>
              <x14:cfvo type="num">
                <xm:f>0</xm:f>
              </x14:cfvo>
              <x14:cfvo type="num">
                <xm:f>0</xm:f>
              </x14:cfvo>
            </x14:iconSet>
          </x14:cfRule>
          <xm:sqref>BZ39</xm:sqref>
        </x14:conditionalFormatting>
        <x14:conditionalFormatting xmlns:xm="http://schemas.microsoft.com/office/excel/2006/main">
          <x14:cfRule type="iconSet" priority="778" id="{B7EF9D8B-3A32-4B46-AF15-E9721118FD6B}">
            <x14:iconSet iconSet="3Triangles">
              <x14:cfvo type="percent">
                <xm:f>0</xm:f>
              </x14:cfvo>
              <x14:cfvo type="num">
                <xm:f>0</xm:f>
              </x14:cfvo>
              <x14:cfvo type="num">
                <xm:f>0</xm:f>
              </x14:cfvo>
            </x14:iconSet>
          </x14:cfRule>
          <xm:sqref>BZ40:BZ47</xm:sqref>
        </x14:conditionalFormatting>
        <x14:conditionalFormatting xmlns:xm="http://schemas.microsoft.com/office/excel/2006/main">
          <x14:cfRule type="iconSet" priority="569" id="{E43B957C-79C8-489B-89C7-79DBA8A51E5C}">
            <x14:iconSet iconSet="3Triangles">
              <x14:cfvo type="percent">
                <xm:f>0</xm:f>
              </x14:cfvo>
              <x14:cfvo type="num">
                <xm:f>0</xm:f>
              </x14:cfvo>
              <x14:cfvo type="num">
                <xm:f>0</xm:f>
              </x14:cfvo>
            </x14:iconSet>
          </x14:cfRule>
          <xm:sqref>BZ48</xm:sqref>
        </x14:conditionalFormatting>
        <x14:conditionalFormatting xmlns:xm="http://schemas.microsoft.com/office/excel/2006/main">
          <x14:cfRule type="iconSet" priority="1889" id="{140147AF-E9FC-44E9-AC0B-CDA37FEB4B61}">
            <x14:iconSet iconSet="3Triangles">
              <x14:cfvo type="percent">
                <xm:f>0</xm:f>
              </x14:cfvo>
              <x14:cfvo type="num">
                <xm:f>0</xm:f>
              </x14:cfvo>
              <x14:cfvo type="num">
                <xm:f>0</xm:f>
              </x14:cfvo>
            </x14:iconSet>
          </x14:cfRule>
          <xm:sqref>BZ49</xm:sqref>
        </x14:conditionalFormatting>
        <x14:conditionalFormatting xmlns:xm="http://schemas.microsoft.com/office/excel/2006/main">
          <x14:cfRule type="iconSet" priority="139" id="{32789EA9-04FD-4D14-BF01-72E1A4CA4BC8}">
            <x14:iconSet iconSet="3Triangles">
              <x14:cfvo type="percent">
                <xm:f>0</xm:f>
              </x14:cfvo>
              <x14:cfvo type="num">
                <xm:f>0</xm:f>
              </x14:cfvo>
              <x14:cfvo type="num">
                <xm:f>0</xm:f>
              </x14:cfvo>
            </x14:iconSet>
          </x14:cfRule>
          <xm:sqref>BZ50</xm:sqref>
        </x14:conditionalFormatting>
        <x14:conditionalFormatting xmlns:xm="http://schemas.microsoft.com/office/excel/2006/main">
          <x14:cfRule type="iconSet" priority="489" id="{4869C697-EF36-4AD8-9AEC-DBC6FB0261D5}">
            <x14:iconSet iconSet="3Triangles">
              <x14:cfvo type="percent">
                <xm:f>0</xm:f>
              </x14:cfvo>
              <x14:cfvo type="num">
                <xm:f>0</xm:f>
              </x14:cfvo>
              <x14:cfvo type="num">
                <xm:f>0</xm:f>
              </x14:cfvo>
            </x14:iconSet>
          </x14:cfRule>
          <xm:sqref>BZ51:BZ55</xm:sqref>
        </x14:conditionalFormatting>
        <x14:conditionalFormatting xmlns:xm="http://schemas.microsoft.com/office/excel/2006/main">
          <x14:cfRule type="iconSet" priority="76" id="{627EE8B3-2A4E-4C8B-8124-C78BE8DCEEEE}">
            <x14:iconSet iconSet="3Triangles">
              <x14:cfvo type="percent">
                <xm:f>0</xm:f>
              </x14:cfvo>
              <x14:cfvo type="num">
                <xm:f>0</xm:f>
              </x14:cfvo>
              <x14:cfvo type="num">
                <xm:f>0</xm:f>
              </x14:cfvo>
            </x14:iconSet>
          </x14:cfRule>
          <xm:sqref>BZ56:BZ60</xm:sqref>
        </x14:conditionalFormatting>
        <x14:conditionalFormatting xmlns:xm="http://schemas.microsoft.com/office/excel/2006/main">
          <x14:cfRule type="iconSet" priority="50" id="{348B3F98-202A-47CA-8853-47FB5A83BA0E}">
            <x14:iconSet iconSet="3Triangles">
              <x14:cfvo type="percent">
                <xm:f>0</xm:f>
              </x14:cfvo>
              <x14:cfvo type="num">
                <xm:f>0</xm:f>
              </x14:cfvo>
              <x14:cfvo type="num">
                <xm:f>0</xm:f>
              </x14:cfvo>
            </x14:iconSet>
          </x14:cfRule>
          <xm:sqref>BZ61</xm:sqref>
        </x14:conditionalFormatting>
        <x14:conditionalFormatting xmlns:xm="http://schemas.microsoft.com/office/excel/2006/main">
          <x14:cfRule type="iconSet" priority="123" id="{3BF141A3-AEDC-4845-8708-48B468E332B2}">
            <x14:iconSet iconSet="3Triangles">
              <x14:cfvo type="percent">
                <xm:f>0</xm:f>
              </x14:cfvo>
              <x14:cfvo type="num">
                <xm:f>0</xm:f>
              </x14:cfvo>
              <x14:cfvo type="num">
                <xm:f>0</xm:f>
              </x14:cfvo>
            </x14:iconSet>
          </x14:cfRule>
          <xm:sqref>BZ62</xm:sqref>
        </x14:conditionalFormatting>
        <x14:conditionalFormatting xmlns:xm="http://schemas.microsoft.com/office/excel/2006/main">
          <x14:cfRule type="iconSet" priority="405" id="{AD0DCFB7-6F2C-4755-B427-620B57746AF0}">
            <x14:iconSet iconSet="3Triangles">
              <x14:cfvo type="percent">
                <xm:f>0</xm:f>
              </x14:cfvo>
              <x14:cfvo type="num">
                <xm:f>0</xm:f>
              </x14:cfvo>
              <x14:cfvo type="num">
                <xm:f>0</xm:f>
              </x14:cfvo>
            </x14:iconSet>
          </x14:cfRule>
          <xm:sqref>BZ63 BZ66:BZ68</xm:sqref>
        </x14:conditionalFormatting>
        <x14:conditionalFormatting xmlns:xm="http://schemas.microsoft.com/office/excel/2006/main">
          <x14:cfRule type="iconSet" priority="107" id="{04CF47A3-B864-4B6E-862E-844F0CE105FA}">
            <x14:iconSet iconSet="3Triangles">
              <x14:cfvo type="percent">
                <xm:f>0</xm:f>
              </x14:cfvo>
              <x14:cfvo type="num">
                <xm:f>0</xm:f>
              </x14:cfvo>
              <x14:cfvo type="num">
                <xm:f>0</xm:f>
              </x14:cfvo>
            </x14:iconSet>
          </x14:cfRule>
          <xm:sqref>BZ64:BZ65</xm:sqref>
        </x14:conditionalFormatting>
        <x14:conditionalFormatting xmlns:xm="http://schemas.microsoft.com/office/excel/2006/main">
          <x14:cfRule type="iconSet" priority="505" id="{006C7737-E0E6-4736-AB7D-90A498C74B34}">
            <x14:iconSet iconSet="3Triangles">
              <x14:cfvo type="percent">
                <xm:f>0</xm:f>
              </x14:cfvo>
              <x14:cfvo type="num">
                <xm:f>0</xm:f>
              </x14:cfvo>
              <x14:cfvo type="num">
                <xm:f>0</xm:f>
              </x14:cfvo>
            </x14:iconSet>
          </x14:cfRule>
          <xm:sqref>BZ69:BZ70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CA754-5971-476A-99CD-CF075D9CE66C}">
  <dimension ref="A1:CD45"/>
  <sheetViews>
    <sheetView showGridLines="0" workbookViewId="0">
      <selection activeCell="A3" sqref="A3:C3"/>
    </sheetView>
  </sheetViews>
  <sheetFormatPr defaultColWidth="12.6640625" defaultRowHeight="14.4" x14ac:dyDescent="0.3"/>
  <cols>
    <col min="1" max="1" width="17.5546875" customWidth="1"/>
    <col min="2" max="3" width="10.109375" customWidth="1"/>
  </cols>
  <sheetData>
    <row r="1" spans="1:82" s="3" customFormat="1" ht="15" customHeight="1" x14ac:dyDescent="0.3">
      <c r="A1" s="64" t="s">
        <v>142</v>
      </c>
      <c r="B1" s="111" t="s">
        <v>29</v>
      </c>
      <c r="C1" s="111" t="s">
        <v>30</v>
      </c>
    </row>
    <row r="2" spans="1:82" s="2" customFormat="1" ht="15" customHeight="1" x14ac:dyDescent="0.3">
      <c r="A2" s="18" t="s">
        <v>32</v>
      </c>
      <c r="B2" s="21">
        <v>90316.485190000007</v>
      </c>
      <c r="C2" s="21">
        <v>73862.075780000014</v>
      </c>
    </row>
    <row r="3" spans="1:82" s="2" customFormat="1" ht="15" customHeight="1" x14ac:dyDescent="0.3">
      <c r="A3" s="18" t="s">
        <v>157</v>
      </c>
      <c r="B3" s="21">
        <v>68967.683999999994</v>
      </c>
      <c r="C3" s="21">
        <v>81697.921000000002</v>
      </c>
    </row>
    <row r="4" spans="1:82" s="2" customFormat="1" ht="15" customHeight="1" x14ac:dyDescent="0.3">
      <c r="A4" s="18" t="s">
        <v>161</v>
      </c>
      <c r="B4" s="21">
        <v>60141.688429999995</v>
      </c>
      <c r="C4" s="21">
        <v>69775.639586079735</v>
      </c>
    </row>
    <row r="5" spans="1:82" s="2" customFormat="1" ht="15" customHeight="1" x14ac:dyDescent="0.3">
      <c r="A5" s="18" t="s">
        <v>160</v>
      </c>
      <c r="B5" s="21">
        <v>35179.358100000005</v>
      </c>
      <c r="C5" s="21">
        <v>6691.6759723625473</v>
      </c>
    </row>
    <row r="6" spans="1:82" s="2" customFormat="1" ht="15" customHeight="1" x14ac:dyDescent="0.3">
      <c r="A6" s="18" t="s">
        <v>156</v>
      </c>
      <c r="B6" s="21">
        <v>20134.376870000015</v>
      </c>
      <c r="C6" s="21">
        <v>47602.733240000001</v>
      </c>
    </row>
    <row r="7" spans="1:82" s="2" customFormat="1" ht="15" customHeight="1" x14ac:dyDescent="0.3">
      <c r="A7" s="45" t="s">
        <v>43</v>
      </c>
      <c r="B7" s="21">
        <v>16133.559512684933</v>
      </c>
      <c r="C7" s="21">
        <v>10170.639487510569</v>
      </c>
    </row>
    <row r="8" spans="1:82" s="2" customFormat="1" ht="15" customHeight="1" x14ac:dyDescent="0.3">
      <c r="A8" s="18" t="s">
        <v>98</v>
      </c>
      <c r="B8" s="21">
        <v>15399.904999999999</v>
      </c>
      <c r="C8" s="21">
        <v>7103.6390000000001</v>
      </c>
    </row>
    <row r="9" spans="1:82" s="2" customFormat="1" ht="15" customHeight="1" x14ac:dyDescent="0.3">
      <c r="A9" s="18" t="s">
        <v>63</v>
      </c>
      <c r="B9" s="21">
        <v>13785.451389999997</v>
      </c>
      <c r="C9" s="21">
        <v>13860.337480000009</v>
      </c>
    </row>
    <row r="10" spans="1:82" s="2" customFormat="1" ht="15" customHeight="1" x14ac:dyDescent="0.3">
      <c r="A10" s="21" t="s">
        <v>110</v>
      </c>
      <c r="B10" s="21">
        <v>13392.730360000009</v>
      </c>
      <c r="C10" s="21">
        <v>12451.982795479511</v>
      </c>
    </row>
    <row r="11" spans="1:82" s="2" customFormat="1" ht="15" customHeight="1" x14ac:dyDescent="0.3">
      <c r="A11" s="18" t="s">
        <v>69</v>
      </c>
      <c r="B11" s="21">
        <v>11335.225564851797</v>
      </c>
      <c r="C11" s="21">
        <v>9733.0747897589026</v>
      </c>
    </row>
    <row r="12" spans="1:82" s="2" customFormat="1" ht="15" customHeight="1" x14ac:dyDescent="0.3">
      <c r="A12" s="18" t="s">
        <v>132</v>
      </c>
      <c r="B12" s="21">
        <v>7004.6159800000023</v>
      </c>
      <c r="C12" s="21">
        <v>5307.0690009999998</v>
      </c>
      <c r="D12" s="11">
        <v>0</v>
      </c>
      <c r="E12" s="11">
        <v>0</v>
      </c>
    </row>
    <row r="13" spans="1:82" s="2" customFormat="1" ht="15" customHeight="1" x14ac:dyDescent="0.3">
      <c r="A13" s="18" t="s">
        <v>76</v>
      </c>
      <c r="B13" s="21">
        <v>6726.0148799999997</v>
      </c>
      <c r="C13" s="21">
        <v>4784.5669999999991</v>
      </c>
    </row>
    <row r="14" spans="1:82" s="2" customFormat="1" ht="15" customHeight="1" x14ac:dyDescent="0.3">
      <c r="A14" s="18" t="s">
        <v>34</v>
      </c>
      <c r="B14" s="21">
        <v>5715.6475900000078</v>
      </c>
      <c r="C14" s="21">
        <v>38401</v>
      </c>
    </row>
    <row r="15" spans="1:82" s="2" customFormat="1" ht="15" customHeight="1" x14ac:dyDescent="0.3">
      <c r="A15" s="18" t="s">
        <v>117</v>
      </c>
      <c r="B15" s="21">
        <v>4097.7350000000015</v>
      </c>
      <c r="C15" s="21">
        <v>10842.849000000002</v>
      </c>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row>
    <row r="16" spans="1:82" s="2" customFormat="1" ht="15" customHeight="1" x14ac:dyDescent="0.3">
      <c r="A16" s="18" t="s">
        <v>54</v>
      </c>
      <c r="B16" s="21">
        <v>3259.7593000000106</v>
      </c>
      <c r="C16" s="21">
        <v>10749.969013141781</v>
      </c>
    </row>
    <row r="17" spans="1:82" s="2" customFormat="1" ht="15" customHeight="1" x14ac:dyDescent="0.3">
      <c r="A17" s="45" t="s">
        <v>41</v>
      </c>
      <c r="B17" s="21">
        <v>2621.2075999999979</v>
      </c>
      <c r="C17" s="21">
        <v>2927.5456246397935</v>
      </c>
    </row>
    <row r="18" spans="1:82" s="2" customFormat="1" ht="15" customHeight="1" x14ac:dyDescent="0.3">
      <c r="A18" s="18" t="s">
        <v>119</v>
      </c>
      <c r="B18" s="21">
        <v>2259.5661075980215</v>
      </c>
      <c r="C18" s="21">
        <v>0</v>
      </c>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row>
    <row r="19" spans="1:82" s="2" customFormat="1" ht="15" customHeight="1" x14ac:dyDescent="0.3">
      <c r="A19" s="18" t="s">
        <v>151</v>
      </c>
      <c r="B19" s="21">
        <v>2064</v>
      </c>
      <c r="C19" s="21">
        <v>15311</v>
      </c>
    </row>
    <row r="20" spans="1:82" s="2" customFormat="1" ht="15" customHeight="1" x14ac:dyDescent="0.3">
      <c r="A20" s="18" t="s">
        <v>78</v>
      </c>
      <c r="B20" s="21">
        <v>1809.7565500000003</v>
      </c>
      <c r="C20" s="21">
        <v>1868.5670000000002</v>
      </c>
    </row>
    <row r="21" spans="1:82" s="2" customFormat="1" ht="15" customHeight="1" x14ac:dyDescent="0.3">
      <c r="A21" s="18" t="s">
        <v>82</v>
      </c>
      <c r="B21" s="21">
        <v>1333.4747899999948</v>
      </c>
      <c r="C21" s="21">
        <v>3403.7468100000006</v>
      </c>
    </row>
    <row r="22" spans="1:82" s="2" customFormat="1" ht="15" customHeight="1" x14ac:dyDescent="0.3">
      <c r="A22" s="18" t="s">
        <v>153</v>
      </c>
      <c r="B22" s="21">
        <v>1241.3699505595446</v>
      </c>
      <c r="C22" s="21">
        <v>8440.7928788703066</v>
      </c>
    </row>
    <row r="23" spans="1:82" s="2" customFormat="1" ht="15" customHeight="1" x14ac:dyDescent="0.3">
      <c r="A23" s="45" t="s">
        <v>40</v>
      </c>
      <c r="B23" s="21">
        <v>1231.2233358239675</v>
      </c>
      <c r="C23" s="21">
        <v>1200.1569162088938</v>
      </c>
    </row>
    <row r="24" spans="1:82" s="2" customFormat="1" ht="15" customHeight="1" x14ac:dyDescent="0.3">
      <c r="A24" s="18" t="s">
        <v>80</v>
      </c>
      <c r="B24" s="21">
        <v>1102.9049999999997</v>
      </c>
      <c r="C24" s="21">
        <v>1101.8119999999999</v>
      </c>
    </row>
    <row r="25" spans="1:82" s="2" customFormat="1" ht="15" customHeight="1" x14ac:dyDescent="0.3">
      <c r="A25" s="45" t="s">
        <v>44</v>
      </c>
      <c r="B25" s="21">
        <v>1009.0503352499991</v>
      </c>
      <c r="C25" s="21">
        <v>6347.8973192030044</v>
      </c>
    </row>
    <row r="26" spans="1:82" s="2" customFormat="1" ht="18.45" customHeight="1" x14ac:dyDescent="0.3">
      <c r="A26" s="18" t="s">
        <v>95</v>
      </c>
      <c r="B26" s="21">
        <v>759.50759500001732</v>
      </c>
      <c r="C26" s="21">
        <v>-142.00801775038417</v>
      </c>
    </row>
    <row r="27" spans="1:82" s="2" customFormat="1" ht="15" customHeight="1" x14ac:dyDescent="0.3">
      <c r="A27" s="18" t="s">
        <v>79</v>
      </c>
      <c r="B27" s="21">
        <v>410.24700000000007</v>
      </c>
      <c r="C27" s="21">
        <v>415.87599999999998</v>
      </c>
    </row>
    <row r="28" spans="1:82" s="2" customFormat="1" ht="15" customHeight="1" x14ac:dyDescent="0.3">
      <c r="A28" s="18" t="s">
        <v>81</v>
      </c>
      <c r="B28" s="21">
        <v>359.98700000000002</v>
      </c>
      <c r="C28" s="21">
        <v>209.41000000000003</v>
      </c>
    </row>
    <row r="29" spans="1:82" s="2" customFormat="1" ht="15" customHeight="1" x14ac:dyDescent="0.3">
      <c r="A29" s="18" t="s">
        <v>56</v>
      </c>
      <c r="B29" s="21">
        <v>28.447333333333518</v>
      </c>
      <c r="C29" s="21">
        <v>-8744.9638465548469</v>
      </c>
    </row>
    <row r="30" spans="1:82" s="2" customFormat="1" ht="15" customHeight="1" x14ac:dyDescent="0.3">
      <c r="A30" s="18" t="s">
        <v>33</v>
      </c>
      <c r="B30" s="21">
        <v>7.1196699999999993</v>
      </c>
      <c r="C30" s="21">
        <v>7.6315000000000026</v>
      </c>
    </row>
    <row r="31" spans="1:82" s="2" customFormat="1" ht="15.75" customHeight="1" x14ac:dyDescent="0.3">
      <c r="A31" s="18" t="s">
        <v>48</v>
      </c>
      <c r="B31" s="21">
        <v>0.16000000000000014</v>
      </c>
      <c r="C31" s="21">
        <v>0</v>
      </c>
    </row>
    <row r="32" spans="1:82" s="2" customFormat="1" ht="15" customHeight="1" x14ac:dyDescent="0.3">
      <c r="A32" s="18" t="s">
        <v>126</v>
      </c>
      <c r="B32" s="21">
        <v>0</v>
      </c>
      <c r="C32" s="21">
        <v>0</v>
      </c>
    </row>
    <row r="33" spans="1:82" s="2" customFormat="1" ht="15" customHeight="1" x14ac:dyDescent="0.3">
      <c r="A33" s="18" t="s">
        <v>50</v>
      </c>
      <c r="B33" s="21">
        <v>-10.981139999999964</v>
      </c>
      <c r="C33" s="21">
        <v>302.51655560863128</v>
      </c>
    </row>
    <row r="34" spans="1:82" s="2" customFormat="1" ht="15" customHeight="1" x14ac:dyDescent="0.3">
      <c r="A34" s="18" t="s">
        <v>77</v>
      </c>
      <c r="B34" s="21">
        <v>-33.110999999999876</v>
      </c>
      <c r="C34" s="21">
        <v>79.980000000000018</v>
      </c>
    </row>
    <row r="35" spans="1:82" s="2" customFormat="1" ht="15" customHeight="1" x14ac:dyDescent="0.3">
      <c r="A35" s="18" t="s">
        <v>46</v>
      </c>
      <c r="B35" s="21">
        <v>-130.95399999999972</v>
      </c>
      <c r="C35" s="21">
        <v>6106.6150000000007</v>
      </c>
    </row>
    <row r="36" spans="1:82" s="2" customFormat="1" ht="15" customHeight="1" x14ac:dyDescent="0.3">
      <c r="A36" s="18" t="s">
        <v>155</v>
      </c>
      <c r="B36" s="21">
        <v>-292.87572</v>
      </c>
      <c r="C36" s="21">
        <v>286.65099999999995</v>
      </c>
    </row>
    <row r="37" spans="1:82" s="2" customFormat="1" ht="15" customHeight="1" x14ac:dyDescent="0.3">
      <c r="A37" s="45" t="s">
        <v>39</v>
      </c>
      <c r="B37" s="21">
        <v>-820.60799999999995</v>
      </c>
      <c r="C37" s="21">
        <v>73.242999999999938</v>
      </c>
    </row>
    <row r="38" spans="1:82" s="2" customFormat="1" ht="15" customHeight="1" x14ac:dyDescent="0.3">
      <c r="A38" s="45" t="s">
        <v>42</v>
      </c>
      <c r="B38" s="21">
        <v>-1014.6607100000002</v>
      </c>
      <c r="C38" s="21">
        <v>-317.84756212865295</v>
      </c>
    </row>
    <row r="39" spans="1:82" s="2" customFormat="1" ht="15" customHeight="1" x14ac:dyDescent="0.3">
      <c r="A39" s="18" t="s">
        <v>123</v>
      </c>
      <c r="B39" s="21">
        <v>-1999.1789999999996</v>
      </c>
      <c r="C39" s="21">
        <v>-1505.7350000000006</v>
      </c>
    </row>
    <row r="40" spans="1:82" s="3" customFormat="1" ht="15" customHeight="1" x14ac:dyDescent="0.3">
      <c r="A40" s="45" t="s">
        <v>140</v>
      </c>
      <c r="B40" s="21">
        <v>-2320.2350000000024</v>
      </c>
      <c r="C40" s="21">
        <v>9804.2320000000018</v>
      </c>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row>
    <row r="41" spans="1:82" s="3" customFormat="1" ht="15" customHeight="1" x14ac:dyDescent="0.3">
      <c r="A41" s="18" t="s">
        <v>164</v>
      </c>
      <c r="B41" s="21">
        <v>-3782.9556438158434</v>
      </c>
      <c r="C41" s="21">
        <v>1271.5046945355552</v>
      </c>
    </row>
    <row r="42" spans="1:82" s="3" customFormat="1" ht="15" customHeight="1" x14ac:dyDescent="0.3">
      <c r="A42" s="18" t="s">
        <v>162</v>
      </c>
      <c r="B42" s="21">
        <v>-5103.3489099999961</v>
      </c>
      <c r="C42" s="21">
        <v>-6707.0052600000126</v>
      </c>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row>
    <row r="43" spans="1:82" s="2" customFormat="1" ht="15" customHeight="1" x14ac:dyDescent="0.3">
      <c r="A43" s="45" t="s">
        <v>104</v>
      </c>
      <c r="B43" s="21">
        <v>-12096.908824687158</v>
      </c>
      <c r="C43" s="21">
        <v>3877.8480981860484</v>
      </c>
    </row>
    <row r="44" spans="1:82" s="2" customFormat="1" ht="15" customHeight="1" x14ac:dyDescent="0.3">
      <c r="A44" s="45" t="s">
        <v>163</v>
      </c>
      <c r="B44" s="21">
        <v>-19943.844069668299</v>
      </c>
      <c r="C44" s="21">
        <v>42411.590305924379</v>
      </c>
    </row>
    <row r="45" spans="1:82" s="2" customFormat="1" ht="15" customHeight="1" x14ac:dyDescent="0.3">
      <c r="A45" s="45" t="s">
        <v>154</v>
      </c>
      <c r="B45" s="21">
        <v>-63903.287197648227</v>
      </c>
      <c r="C45" s="21">
        <v>11801.750169328589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F5F92-6C6D-4492-91B6-CB47DE60F1C9}">
  <dimension ref="A1:C44"/>
  <sheetViews>
    <sheetView showGridLines="0" workbookViewId="0">
      <selection activeCell="A3" sqref="A3:C3"/>
    </sheetView>
  </sheetViews>
  <sheetFormatPr defaultColWidth="12.6640625" defaultRowHeight="14.4" x14ac:dyDescent="0.3"/>
  <cols>
    <col min="1" max="1" width="27.109375" customWidth="1"/>
  </cols>
  <sheetData>
    <row r="1" spans="1:3" s="3" customFormat="1" ht="15" customHeight="1" x14ac:dyDescent="0.3">
      <c r="A1" s="112" t="s">
        <v>142</v>
      </c>
      <c r="B1" s="113" t="s">
        <v>29</v>
      </c>
      <c r="C1" s="113" t="s">
        <v>30</v>
      </c>
    </row>
    <row r="2" spans="1:3" s="2" customFormat="1" ht="15" customHeight="1" x14ac:dyDescent="0.3">
      <c r="A2" s="18" t="s">
        <v>157</v>
      </c>
      <c r="B2" s="21">
        <v>312256.48899999994</v>
      </c>
      <c r="C2" s="21">
        <v>381137.745</v>
      </c>
    </row>
    <row r="3" spans="1:3" s="2" customFormat="1" ht="15" customHeight="1" x14ac:dyDescent="0.3">
      <c r="A3" s="18" t="s">
        <v>32</v>
      </c>
      <c r="B3" s="21">
        <v>309173.13682999997</v>
      </c>
      <c r="C3" s="21">
        <v>273081.54612000001</v>
      </c>
    </row>
    <row r="4" spans="1:3" s="2" customFormat="1" ht="15" customHeight="1" x14ac:dyDescent="0.3">
      <c r="A4" s="18" t="s">
        <v>165</v>
      </c>
      <c r="B4" s="21">
        <v>308421.70782000042</v>
      </c>
      <c r="C4" s="21">
        <v>479062.32885750057</v>
      </c>
    </row>
    <row r="5" spans="1:3" s="2" customFormat="1" ht="15" customHeight="1" x14ac:dyDescent="0.3">
      <c r="A5" s="18" t="s">
        <v>156</v>
      </c>
      <c r="B5" s="21">
        <v>268844.99877999985</v>
      </c>
      <c r="C5" s="21">
        <v>276115.19077000016</v>
      </c>
    </row>
    <row r="6" spans="1:3" s="2" customFormat="1" ht="15" customHeight="1" x14ac:dyDescent="0.3">
      <c r="A6" s="18" t="s">
        <v>34</v>
      </c>
      <c r="B6" s="21">
        <v>170310.59452864464</v>
      </c>
      <c r="C6" s="21">
        <v>185074</v>
      </c>
    </row>
    <row r="7" spans="1:3" s="2" customFormat="1" ht="15" customHeight="1" x14ac:dyDescent="0.3">
      <c r="A7" s="18" t="s">
        <v>52</v>
      </c>
      <c r="B7" s="21">
        <v>143932.42799999999</v>
      </c>
      <c r="C7" s="21">
        <v>33726.96695673572</v>
      </c>
    </row>
    <row r="8" spans="1:3" s="2" customFormat="1" ht="15" customHeight="1" x14ac:dyDescent="0.3">
      <c r="A8" s="18" t="s">
        <v>63</v>
      </c>
      <c r="B8" s="21">
        <v>120136.91003</v>
      </c>
      <c r="C8" s="21">
        <v>101396.38627999998</v>
      </c>
    </row>
    <row r="9" spans="1:3" s="2" customFormat="1" ht="15" customHeight="1" x14ac:dyDescent="0.3">
      <c r="A9" s="21" t="s">
        <v>106</v>
      </c>
      <c r="B9" s="21">
        <v>109261.17363322513</v>
      </c>
      <c r="C9" s="21">
        <v>290855.82992589049</v>
      </c>
    </row>
    <row r="10" spans="1:3" s="2" customFormat="1" ht="15" customHeight="1" x14ac:dyDescent="0.3">
      <c r="A10" s="45" t="s">
        <v>43</v>
      </c>
      <c r="B10" s="21">
        <v>105745.82187073972</v>
      </c>
      <c r="C10" s="21">
        <v>83169.896990292953</v>
      </c>
    </row>
    <row r="11" spans="1:3" s="2" customFormat="1" ht="15" customHeight="1" x14ac:dyDescent="0.3">
      <c r="A11" s="18" t="s">
        <v>98</v>
      </c>
      <c r="B11" s="21">
        <v>49443.69</v>
      </c>
      <c r="C11" s="21">
        <v>23701.903999999988</v>
      </c>
    </row>
    <row r="12" spans="1:3" s="2" customFormat="1" ht="15" customHeight="1" x14ac:dyDescent="0.3">
      <c r="A12" s="21" t="s">
        <v>110</v>
      </c>
      <c r="B12" s="21">
        <v>45555.597340000131</v>
      </c>
      <c r="C12" s="21">
        <v>61789.774428148259</v>
      </c>
    </row>
    <row r="13" spans="1:3" s="2" customFormat="1" ht="15" customHeight="1" x14ac:dyDescent="0.3">
      <c r="A13" s="18" t="s">
        <v>76</v>
      </c>
      <c r="B13" s="21">
        <v>27342.487880000004</v>
      </c>
      <c r="C13" s="21">
        <v>24879.134092099193</v>
      </c>
    </row>
    <row r="14" spans="1:3" s="2" customFormat="1" ht="15" customHeight="1" x14ac:dyDescent="0.3">
      <c r="A14" s="18" t="s">
        <v>95</v>
      </c>
      <c r="B14" s="21">
        <v>15677.288955000055</v>
      </c>
      <c r="C14" s="21">
        <v>15497.994916187716</v>
      </c>
    </row>
    <row r="15" spans="1:3" s="2" customFormat="1" ht="15" customHeight="1" x14ac:dyDescent="0.3">
      <c r="A15" s="18" t="s">
        <v>69</v>
      </c>
      <c r="B15" s="21">
        <v>15409.887527908322</v>
      </c>
      <c r="C15" s="21">
        <v>39455.725098623865</v>
      </c>
    </row>
    <row r="16" spans="1:3" s="2" customFormat="1" ht="15" customHeight="1" x14ac:dyDescent="0.3">
      <c r="A16" s="45" t="s">
        <v>41</v>
      </c>
      <c r="B16" s="21">
        <v>13988.404599999994</v>
      </c>
      <c r="C16" s="21">
        <v>13272.11577965918</v>
      </c>
    </row>
    <row r="17" spans="1:3" s="2" customFormat="1" ht="15" customHeight="1" x14ac:dyDescent="0.3">
      <c r="A17" s="18" t="s">
        <v>151</v>
      </c>
      <c r="B17" s="21">
        <v>12563.838520000038</v>
      </c>
      <c r="C17" s="21">
        <v>101120.12159659551</v>
      </c>
    </row>
    <row r="18" spans="1:3" s="2" customFormat="1" ht="16.05" customHeight="1" x14ac:dyDescent="0.3">
      <c r="A18" s="18" t="s">
        <v>46</v>
      </c>
      <c r="B18" s="21">
        <v>11405.530999999994</v>
      </c>
      <c r="C18" s="21">
        <v>22765.923999999999</v>
      </c>
    </row>
    <row r="19" spans="1:3" s="2" customFormat="1" ht="16.05" customHeight="1" x14ac:dyDescent="0.3">
      <c r="A19" s="45" t="s">
        <v>44</v>
      </c>
      <c r="B19" s="21">
        <v>11128.604708882165</v>
      </c>
      <c r="C19" s="21">
        <v>20956.372761899765</v>
      </c>
    </row>
    <row r="20" spans="1:3" s="2" customFormat="1" ht="15" customHeight="1" x14ac:dyDescent="0.3">
      <c r="A20" s="18" t="s">
        <v>153</v>
      </c>
      <c r="B20" s="21">
        <v>9413.6928380231075</v>
      </c>
      <c r="C20" s="21">
        <v>36257.041744391638</v>
      </c>
    </row>
    <row r="21" spans="1:3" s="2" customFormat="1" ht="15" customHeight="1" x14ac:dyDescent="0.3">
      <c r="A21" s="18" t="s">
        <v>119</v>
      </c>
      <c r="B21" s="21">
        <v>8729.2348215372258</v>
      </c>
      <c r="C21" s="21">
        <v>0</v>
      </c>
    </row>
    <row r="22" spans="1:3" s="2" customFormat="1" ht="15" customHeight="1" x14ac:dyDescent="0.3">
      <c r="A22" s="18" t="s">
        <v>82</v>
      </c>
      <c r="B22" s="21">
        <v>7661.0689000000057</v>
      </c>
      <c r="C22" s="21">
        <v>12529.007939666764</v>
      </c>
    </row>
    <row r="23" spans="1:3" s="2" customFormat="1" ht="15" customHeight="1" x14ac:dyDescent="0.3">
      <c r="A23" s="18" t="s">
        <v>78</v>
      </c>
      <c r="B23" s="21">
        <v>5741.46155</v>
      </c>
      <c r="C23" s="21">
        <v>7389.2657898678872</v>
      </c>
    </row>
    <row r="24" spans="1:3" s="2" customFormat="1" ht="15" customHeight="1" x14ac:dyDescent="0.3">
      <c r="A24" s="18" t="s">
        <v>80</v>
      </c>
      <c r="B24" s="21">
        <v>4410.5010000000002</v>
      </c>
      <c r="C24" s="21">
        <v>4425.8909977054809</v>
      </c>
    </row>
    <row r="25" spans="1:3" s="2" customFormat="1" ht="15" customHeight="1" x14ac:dyDescent="0.3">
      <c r="A25" s="18" t="s">
        <v>132</v>
      </c>
      <c r="B25" s="21">
        <v>3761.2469800000108</v>
      </c>
      <c r="C25" s="21">
        <v>1520.0540099999926</v>
      </c>
    </row>
    <row r="26" spans="1:3" s="2" customFormat="1" ht="15" customHeight="1" x14ac:dyDescent="0.3">
      <c r="A26" s="45" t="s">
        <v>40</v>
      </c>
      <c r="B26" s="21">
        <v>3255.2958878915474</v>
      </c>
      <c r="C26" s="21">
        <v>2636.820984237389</v>
      </c>
    </row>
    <row r="27" spans="1:3" s="2" customFormat="1" ht="15" customHeight="1" x14ac:dyDescent="0.3">
      <c r="A27" s="18" t="s">
        <v>79</v>
      </c>
      <c r="B27" s="21">
        <v>1701.6569999999992</v>
      </c>
      <c r="C27" s="21">
        <v>1727.6179833719962</v>
      </c>
    </row>
    <row r="28" spans="1:3" s="2" customFormat="1" ht="15" customHeight="1" x14ac:dyDescent="0.3">
      <c r="A28" s="18" t="s">
        <v>54</v>
      </c>
      <c r="B28" s="21">
        <v>1476.0643100000543</v>
      </c>
      <c r="C28" s="21">
        <v>39274.519521455433</v>
      </c>
    </row>
    <row r="29" spans="1:3" s="2" customFormat="1" ht="15" customHeight="1" x14ac:dyDescent="0.3">
      <c r="A29" s="18" t="s">
        <v>81</v>
      </c>
      <c r="B29" s="21">
        <v>1083.318</v>
      </c>
      <c r="C29" s="21">
        <v>692.85945998608804</v>
      </c>
    </row>
    <row r="30" spans="1:3" s="2" customFormat="1" ht="15" customHeight="1" x14ac:dyDescent="0.3">
      <c r="A30" s="45" t="s">
        <v>140</v>
      </c>
      <c r="B30" s="21">
        <v>846.54300000000376</v>
      </c>
      <c r="C30" s="21">
        <v>40177.446999999993</v>
      </c>
    </row>
    <row r="31" spans="1:3" s="2" customFormat="1" ht="15" customHeight="1" x14ac:dyDescent="0.3">
      <c r="A31" s="18" t="s">
        <v>77</v>
      </c>
      <c r="B31" s="21">
        <v>133.48099999999977</v>
      </c>
      <c r="C31" s="21">
        <v>362.33798690200274</v>
      </c>
    </row>
    <row r="32" spans="1:3" s="2" customFormat="1" ht="15" customHeight="1" x14ac:dyDescent="0.3">
      <c r="A32" s="18" t="s">
        <v>48</v>
      </c>
      <c r="B32" s="21">
        <v>4.4999999999999929E-2</v>
      </c>
      <c r="C32" s="21">
        <v>0</v>
      </c>
    </row>
    <row r="33" spans="1:3" s="2" customFormat="1" ht="15" customHeight="1" x14ac:dyDescent="0.3">
      <c r="A33" s="18" t="s">
        <v>33</v>
      </c>
      <c r="B33" s="21">
        <v>-95.41337</v>
      </c>
      <c r="C33" s="21">
        <v>30.528330000000011</v>
      </c>
    </row>
    <row r="34" spans="1:3" s="2" customFormat="1" ht="15" customHeight="1" x14ac:dyDescent="0.3">
      <c r="A34" s="18" t="s">
        <v>155</v>
      </c>
      <c r="B34" s="74">
        <v>-669.82586515068488</v>
      </c>
      <c r="C34" s="74">
        <v>924.17987438206183</v>
      </c>
    </row>
    <row r="35" spans="1:3" s="2" customFormat="1" ht="15" customHeight="1" x14ac:dyDescent="0.3">
      <c r="A35" s="45" t="s">
        <v>39</v>
      </c>
      <c r="B35" s="21">
        <v>-2133.8219999999992</v>
      </c>
      <c r="C35" s="21">
        <v>246.51500000000078</v>
      </c>
    </row>
    <row r="36" spans="1:3" s="2" customFormat="1" ht="15" customHeight="1" x14ac:dyDescent="0.3">
      <c r="A36" s="45" t="s">
        <v>42</v>
      </c>
      <c r="B36" s="21">
        <v>-3523.2241244399993</v>
      </c>
      <c r="C36" s="21">
        <v>-1440.4759586246109</v>
      </c>
    </row>
    <row r="37" spans="1:3" s="2" customFormat="1" ht="15" customHeight="1" x14ac:dyDescent="0.3">
      <c r="A37" s="18" t="s">
        <v>50</v>
      </c>
      <c r="B37" s="21">
        <v>-3627.97316</v>
      </c>
      <c r="C37" s="21">
        <v>870.88617687979422</v>
      </c>
    </row>
    <row r="38" spans="1:3" s="2" customFormat="1" ht="15" customHeight="1" x14ac:dyDescent="0.3">
      <c r="A38" s="18" t="s">
        <v>123</v>
      </c>
      <c r="B38" s="21">
        <v>-6766.3150000000014</v>
      </c>
      <c r="C38" s="21">
        <v>-7066.3437500000018</v>
      </c>
    </row>
    <row r="39" spans="1:3" s="2" customFormat="1" ht="15" customHeight="1" x14ac:dyDescent="0.3">
      <c r="A39" s="18" t="s">
        <v>152</v>
      </c>
      <c r="B39" s="74">
        <v>-6925.2821600000807</v>
      </c>
      <c r="C39" s="74">
        <v>-26018.809820000082</v>
      </c>
    </row>
    <row r="40" spans="1:3" s="3" customFormat="1" ht="15" customHeight="1" x14ac:dyDescent="0.3">
      <c r="A40" s="18" t="s">
        <v>164</v>
      </c>
      <c r="B40" s="21">
        <v>-9024.5776065859882</v>
      </c>
      <c r="C40" s="21">
        <v>-5361.6116923676964</v>
      </c>
    </row>
    <row r="41" spans="1:3" s="2" customFormat="1" ht="15" customHeight="1" x14ac:dyDescent="0.3">
      <c r="A41" s="18" t="s">
        <v>56</v>
      </c>
      <c r="B41" s="21">
        <v>-12787.710933333336</v>
      </c>
      <c r="C41" s="21">
        <v>-20113.209153837663</v>
      </c>
    </row>
    <row r="42" spans="1:3" s="3" customFormat="1" ht="15" customHeight="1" x14ac:dyDescent="0.3">
      <c r="A42" s="18" t="s">
        <v>166</v>
      </c>
      <c r="B42" s="21">
        <v>-13312.858000000004</v>
      </c>
      <c r="C42" s="21">
        <v>66659.883999999991</v>
      </c>
    </row>
    <row r="43" spans="1:3" s="2" customFormat="1" ht="15" customHeight="1" x14ac:dyDescent="0.3">
      <c r="A43" s="45" t="s">
        <v>104</v>
      </c>
      <c r="B43" s="21">
        <v>-133750.26308676289</v>
      </c>
      <c r="C43" s="21">
        <v>170714.04578316445</v>
      </c>
    </row>
    <row r="44" spans="1:3" s="2" customFormat="1" ht="15" customHeight="1" x14ac:dyDescent="0.3">
      <c r="A44" s="45" t="s">
        <v>154</v>
      </c>
      <c r="B44" s="21">
        <v>-150121.59283679462</v>
      </c>
      <c r="C44" s="21">
        <v>-97553.029060122557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2624B-C8FE-4707-BE71-B63B37079AFE}">
  <dimension ref="A1:CD76"/>
  <sheetViews>
    <sheetView showGridLines="0" zoomScale="90" zoomScaleNormal="90" workbookViewId="0">
      <pane xSplit="1" ySplit="4" topLeftCell="AZ51" activePane="bottomRight" state="frozen"/>
      <selection pane="topRight" activeCell="D1" sqref="D1"/>
      <selection pane="bottomLeft" activeCell="A5" sqref="A5"/>
      <selection pane="bottomRight" activeCell="A56" sqref="A56:A60"/>
    </sheetView>
  </sheetViews>
  <sheetFormatPr defaultColWidth="12.6640625" defaultRowHeight="14.4" x14ac:dyDescent="0.3"/>
  <cols>
    <col min="1" max="1" width="27.21875" customWidth="1"/>
    <col min="2" max="6" width="12.88671875" hidden="1" customWidth="1"/>
    <col min="7" max="7" width="13.44140625" hidden="1" customWidth="1"/>
    <col min="8" max="8" width="15" hidden="1" customWidth="1"/>
    <col min="9" max="11" width="12.88671875" hidden="1" customWidth="1"/>
    <col min="12" max="12" width="15" hidden="1" customWidth="1"/>
    <col min="13" max="21" width="12.88671875" hidden="1" customWidth="1"/>
    <col min="22" max="22" width="14" hidden="1" customWidth="1"/>
    <col min="23" max="29" width="12.88671875" hidden="1" customWidth="1"/>
    <col min="30" max="30" width="13.88671875" hidden="1" customWidth="1"/>
    <col min="31" max="37" width="12.88671875" hidden="1" customWidth="1"/>
    <col min="38" max="38" width="13.44140625" hidden="1" customWidth="1"/>
    <col min="39" max="41" width="12.88671875" hidden="1" customWidth="1"/>
    <col min="42" max="42" width="14" hidden="1" customWidth="1"/>
    <col min="43" max="51" width="12.88671875" hidden="1" customWidth="1"/>
    <col min="52" max="53" width="12.88671875" bestFit="1" customWidth="1"/>
    <col min="54" max="54" width="15" hidden="1" customWidth="1"/>
    <col min="55" max="59" width="12.88671875" hidden="1" customWidth="1"/>
    <col min="60" max="60" width="13.44140625" hidden="1" customWidth="1"/>
    <col min="61" max="67" width="12.88671875" hidden="1" customWidth="1"/>
    <col min="68" max="68" width="15" hidden="1" customWidth="1"/>
    <col min="69" max="71" width="12.88671875" hidden="1" customWidth="1"/>
    <col min="72" max="72" width="15" hidden="1" customWidth="1"/>
    <col min="73" max="75" width="12.88671875" hidden="1" customWidth="1"/>
    <col min="76" max="76" width="15" hidden="1" customWidth="1"/>
    <col min="77" max="77" width="12.88671875" hidden="1" customWidth="1"/>
    <col min="78" max="78" width="0" hidden="1" customWidth="1"/>
    <col min="79" max="79" width="12.88671875" hidden="1" customWidth="1"/>
    <col min="80" max="80" width="12.77734375" hidden="1" customWidth="1"/>
    <col min="81" max="85" width="0" hidden="1" customWidth="1"/>
  </cols>
  <sheetData>
    <row r="1" spans="1:82" s="2" customFormat="1" thickBot="1" x14ac:dyDescent="0.35">
      <c r="A1" s="3"/>
      <c r="B1" s="4"/>
      <c r="C1" s="5"/>
      <c r="D1" s="6" t="s">
        <v>0</v>
      </c>
      <c r="E1" s="7"/>
      <c r="F1" s="4"/>
      <c r="G1" s="5"/>
      <c r="H1" s="6"/>
      <c r="I1" s="7"/>
      <c r="J1" s="4"/>
      <c r="K1" s="5"/>
      <c r="L1" s="6"/>
      <c r="M1" s="7"/>
      <c r="N1" s="7"/>
      <c r="O1" s="7"/>
      <c r="P1" s="4"/>
      <c r="Q1" s="5"/>
      <c r="R1" s="6"/>
      <c r="S1" s="7"/>
      <c r="T1" s="4"/>
      <c r="U1" s="5"/>
      <c r="V1" s="6"/>
      <c r="W1" s="7"/>
      <c r="X1" s="4"/>
      <c r="Y1" s="5"/>
      <c r="Z1" s="6"/>
      <c r="AA1" s="7"/>
      <c r="AB1" s="4"/>
      <c r="AC1" s="5"/>
      <c r="AD1" s="6"/>
      <c r="AE1" s="7"/>
      <c r="AF1" s="4"/>
      <c r="AG1" s="5"/>
      <c r="AH1" s="6"/>
      <c r="AI1" s="7"/>
      <c r="AJ1" s="4"/>
      <c r="AK1" s="5"/>
      <c r="AL1" s="6"/>
      <c r="AM1" s="7"/>
      <c r="AN1" s="4"/>
      <c r="AO1" s="5"/>
      <c r="AP1" s="6"/>
      <c r="AQ1" s="7"/>
      <c r="AR1" s="4"/>
      <c r="AS1" s="5"/>
      <c r="AT1" s="6"/>
      <c r="AU1" s="7"/>
      <c r="AV1" s="4"/>
      <c r="AW1" s="5"/>
      <c r="AX1" s="6"/>
      <c r="AY1" s="7"/>
      <c r="AZ1" s="4"/>
      <c r="BA1" s="5"/>
      <c r="BB1" s="6"/>
      <c r="BC1" s="7"/>
      <c r="BD1" s="7"/>
      <c r="BE1" s="7"/>
      <c r="BF1" s="4"/>
      <c r="BG1" s="5"/>
      <c r="BH1" s="6"/>
      <c r="BI1" s="7"/>
      <c r="BJ1" s="4"/>
      <c r="BK1" s="5"/>
      <c r="BL1" s="6"/>
      <c r="BM1" s="7"/>
      <c r="BN1" s="4"/>
      <c r="BO1" s="5"/>
      <c r="BP1" s="6"/>
      <c r="BQ1" s="7"/>
      <c r="BR1" s="4"/>
      <c r="BS1" s="5"/>
      <c r="BT1" s="6"/>
      <c r="BU1" s="7"/>
      <c r="BV1" s="4"/>
      <c r="BW1" s="5"/>
      <c r="BX1" s="6"/>
      <c r="BY1" s="7"/>
    </row>
    <row r="2" spans="1:82" s="2" customFormat="1" ht="15" customHeight="1" thickBot="1" x14ac:dyDescent="0.35">
      <c r="A2" s="65"/>
      <c r="B2" s="2" t="s">
        <v>1</v>
      </c>
      <c r="D2" s="8" t="e">
        <f>#REF!</f>
        <v>#REF!</v>
      </c>
      <c r="E2" s="9"/>
      <c r="G2" s="8"/>
      <c r="H2" s="10"/>
      <c r="L2" s="10"/>
      <c r="R2" s="10"/>
      <c r="V2" s="10"/>
      <c r="Z2" s="10"/>
      <c r="AD2" s="10"/>
      <c r="AH2" s="10"/>
      <c r="AL2" s="10"/>
      <c r="AP2" s="10"/>
      <c r="AT2" s="10"/>
      <c r="AX2" s="10"/>
      <c r="AZ2" s="11"/>
      <c r="BB2" s="10"/>
      <c r="BD2" s="11"/>
      <c r="BH2" s="10"/>
      <c r="BL2" s="10"/>
      <c r="BP2" s="10"/>
      <c r="BT2" s="10"/>
      <c r="BX2" s="10"/>
    </row>
    <row r="3" spans="1:82" s="3" customFormat="1" ht="27.6" x14ac:dyDescent="0.3">
      <c r="A3" s="64" t="s">
        <v>3</v>
      </c>
      <c r="B3" s="121" t="s">
        <v>4</v>
      </c>
      <c r="C3" s="122"/>
      <c r="D3" s="122"/>
      <c r="E3" s="123"/>
      <c r="F3" s="121" t="s">
        <v>5</v>
      </c>
      <c r="G3" s="122"/>
      <c r="H3" s="122"/>
      <c r="I3" s="123"/>
      <c r="J3" s="121" t="s">
        <v>6</v>
      </c>
      <c r="K3" s="122"/>
      <c r="L3" s="122"/>
      <c r="M3" s="123"/>
      <c r="N3" s="121" t="s">
        <v>7</v>
      </c>
      <c r="O3" s="123"/>
      <c r="P3" s="121" t="s">
        <v>8</v>
      </c>
      <c r="Q3" s="122"/>
      <c r="R3" s="122"/>
      <c r="S3" s="123"/>
      <c r="T3" s="121" t="s">
        <v>9</v>
      </c>
      <c r="U3" s="122"/>
      <c r="V3" s="122"/>
      <c r="W3" s="123"/>
      <c r="X3" s="121" t="s">
        <v>10</v>
      </c>
      <c r="Y3" s="122"/>
      <c r="Z3" s="122"/>
      <c r="AA3" s="123"/>
      <c r="AB3" s="121" t="s">
        <v>11</v>
      </c>
      <c r="AC3" s="122"/>
      <c r="AD3" s="122"/>
      <c r="AE3" s="123"/>
      <c r="AF3" s="121" t="s">
        <v>12</v>
      </c>
      <c r="AG3" s="122"/>
      <c r="AH3" s="122"/>
      <c r="AI3" s="123"/>
      <c r="AJ3" s="121" t="s">
        <v>13</v>
      </c>
      <c r="AK3" s="122"/>
      <c r="AL3" s="122"/>
      <c r="AM3" s="123"/>
      <c r="AN3" s="121" t="s">
        <v>14</v>
      </c>
      <c r="AO3" s="122"/>
      <c r="AP3" s="122"/>
      <c r="AQ3" s="123"/>
      <c r="AR3" s="121" t="s">
        <v>15</v>
      </c>
      <c r="AS3" s="122"/>
      <c r="AT3" s="122"/>
      <c r="AU3" s="123"/>
      <c r="AV3" s="121" t="s">
        <v>16</v>
      </c>
      <c r="AW3" s="122"/>
      <c r="AX3" s="122"/>
      <c r="AY3" s="123"/>
      <c r="AZ3" s="121" t="s">
        <v>17</v>
      </c>
      <c r="BA3" s="122"/>
      <c r="BB3" s="122"/>
      <c r="BC3" s="123"/>
      <c r="BD3" s="61" t="s">
        <v>18</v>
      </c>
      <c r="BE3" s="62"/>
      <c r="BF3" s="121" t="s">
        <v>19</v>
      </c>
      <c r="BG3" s="122"/>
      <c r="BH3" s="122"/>
      <c r="BI3" s="123"/>
      <c r="BJ3" s="121" t="s">
        <v>20</v>
      </c>
      <c r="BK3" s="122"/>
      <c r="BL3" s="122"/>
      <c r="BM3" s="123"/>
      <c r="BN3" s="121" t="s">
        <v>21</v>
      </c>
      <c r="BO3" s="122"/>
      <c r="BP3" s="122"/>
      <c r="BQ3" s="63"/>
      <c r="BR3" s="121" t="s">
        <v>22</v>
      </c>
      <c r="BS3" s="122"/>
      <c r="BT3" s="122"/>
      <c r="BU3" s="63"/>
      <c r="BV3" s="121" t="s">
        <v>23</v>
      </c>
      <c r="BW3" s="122"/>
      <c r="BX3" s="122"/>
      <c r="BY3" s="63"/>
      <c r="BZ3" s="63" t="s">
        <v>24</v>
      </c>
    </row>
    <row r="4" spans="1:82" s="3" customFormat="1" ht="15" customHeight="1" x14ac:dyDescent="0.3">
      <c r="A4" s="14"/>
      <c r="B4" s="15" t="s">
        <v>25</v>
      </c>
      <c r="C4" s="16" t="s">
        <v>26</v>
      </c>
      <c r="D4" s="17" t="s">
        <v>27</v>
      </c>
      <c r="E4" s="17" t="s">
        <v>28</v>
      </c>
      <c r="F4" s="15" t="s">
        <v>25</v>
      </c>
      <c r="G4" s="16" t="s">
        <v>26</v>
      </c>
      <c r="H4" s="17" t="s">
        <v>27</v>
      </c>
      <c r="I4" s="17" t="s">
        <v>28</v>
      </c>
      <c r="J4" s="15" t="s">
        <v>25</v>
      </c>
      <c r="K4" s="16" t="s">
        <v>26</v>
      </c>
      <c r="L4" s="17" t="s">
        <v>27</v>
      </c>
      <c r="M4" s="17" t="s">
        <v>28</v>
      </c>
      <c r="N4" s="15" t="s">
        <v>25</v>
      </c>
      <c r="O4" s="16" t="s">
        <v>26</v>
      </c>
      <c r="P4" s="15" t="s">
        <v>25</v>
      </c>
      <c r="Q4" s="16" t="s">
        <v>26</v>
      </c>
      <c r="R4" s="17" t="s">
        <v>27</v>
      </c>
      <c r="S4" s="17" t="s">
        <v>28</v>
      </c>
      <c r="T4" s="15" t="s">
        <v>25</v>
      </c>
      <c r="U4" s="16" t="s">
        <v>26</v>
      </c>
      <c r="V4" s="17" t="s">
        <v>27</v>
      </c>
      <c r="W4" s="17" t="s">
        <v>28</v>
      </c>
      <c r="X4" s="15" t="s">
        <v>25</v>
      </c>
      <c r="Y4" s="16" t="s">
        <v>26</v>
      </c>
      <c r="Z4" s="17" t="s">
        <v>27</v>
      </c>
      <c r="AA4" s="17" t="s">
        <v>28</v>
      </c>
      <c r="AB4" s="15" t="s">
        <v>25</v>
      </c>
      <c r="AC4" s="16" t="s">
        <v>26</v>
      </c>
      <c r="AD4" s="17" t="s">
        <v>27</v>
      </c>
      <c r="AE4" s="17" t="s">
        <v>28</v>
      </c>
      <c r="AF4" s="15" t="s">
        <v>25</v>
      </c>
      <c r="AG4" s="16" t="s">
        <v>26</v>
      </c>
      <c r="AH4" s="17" t="s">
        <v>27</v>
      </c>
      <c r="AI4" s="17" t="s">
        <v>28</v>
      </c>
      <c r="AJ4" s="15" t="s">
        <v>25</v>
      </c>
      <c r="AK4" s="16" t="s">
        <v>26</v>
      </c>
      <c r="AL4" s="17" t="s">
        <v>27</v>
      </c>
      <c r="AM4" s="17" t="s">
        <v>28</v>
      </c>
      <c r="AN4" s="15" t="s">
        <v>25</v>
      </c>
      <c r="AO4" s="16" t="s">
        <v>26</v>
      </c>
      <c r="AP4" s="17" t="s">
        <v>27</v>
      </c>
      <c r="AQ4" s="17" t="s">
        <v>28</v>
      </c>
      <c r="AR4" s="15" t="s">
        <v>25</v>
      </c>
      <c r="AS4" s="16" t="s">
        <v>26</v>
      </c>
      <c r="AT4" s="17" t="s">
        <v>27</v>
      </c>
      <c r="AU4" s="17" t="s">
        <v>28</v>
      </c>
      <c r="AV4" s="15" t="s">
        <v>25</v>
      </c>
      <c r="AW4" s="16" t="s">
        <v>26</v>
      </c>
      <c r="AX4" s="17" t="s">
        <v>27</v>
      </c>
      <c r="AY4" s="17" t="s">
        <v>28</v>
      </c>
      <c r="AZ4" s="15" t="s">
        <v>29</v>
      </c>
      <c r="BA4" s="16" t="s">
        <v>30</v>
      </c>
      <c r="BB4" s="17" t="s">
        <v>27</v>
      </c>
      <c r="BC4" s="17" t="s">
        <v>28</v>
      </c>
      <c r="BD4" s="15" t="s">
        <v>25</v>
      </c>
      <c r="BE4" s="16" t="s">
        <v>26</v>
      </c>
      <c r="BF4" s="15" t="s">
        <v>29</v>
      </c>
      <c r="BG4" s="16" t="s">
        <v>30</v>
      </c>
      <c r="BH4" s="17" t="s">
        <v>27</v>
      </c>
      <c r="BI4" s="17" t="s">
        <v>28</v>
      </c>
      <c r="BJ4" s="15" t="s">
        <v>29</v>
      </c>
      <c r="BK4" s="16" t="s">
        <v>30</v>
      </c>
      <c r="BL4" s="17" t="s">
        <v>27</v>
      </c>
      <c r="BM4" s="17" t="s">
        <v>28</v>
      </c>
      <c r="BN4" s="15" t="s">
        <v>25</v>
      </c>
      <c r="BO4" s="16" t="s">
        <v>26</v>
      </c>
      <c r="BP4" s="17" t="s">
        <v>27</v>
      </c>
      <c r="BQ4" s="17" t="s">
        <v>28</v>
      </c>
      <c r="BR4" s="15" t="s">
        <v>25</v>
      </c>
      <c r="BS4" s="16" t="s">
        <v>26</v>
      </c>
      <c r="BT4" s="17" t="s">
        <v>27</v>
      </c>
      <c r="BU4" s="17" t="s">
        <v>28</v>
      </c>
      <c r="BV4" s="15" t="s">
        <v>25</v>
      </c>
      <c r="BW4" s="16" t="s">
        <v>26</v>
      </c>
      <c r="BX4" s="17" t="s">
        <v>27</v>
      </c>
      <c r="BY4" s="17" t="s">
        <v>28</v>
      </c>
      <c r="BZ4" s="13"/>
    </row>
    <row r="5" spans="1:82" s="2" customFormat="1" ht="15" customHeight="1" x14ac:dyDescent="0.3">
      <c r="A5" s="91"/>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5">
        <f>SUM(AZ1:AZ3)</f>
        <v>0</v>
      </c>
      <c r="BA5" s="95">
        <f>SUM(BA1:BA3)</f>
        <v>0</v>
      </c>
      <c r="BB5" s="91"/>
      <c r="BC5" s="91"/>
      <c r="BD5" s="23" t="str">
        <f>IFERROR(AZ5/F5,"")</f>
        <v/>
      </c>
      <c r="BE5" s="91"/>
      <c r="BF5" s="91"/>
      <c r="BG5" s="91"/>
      <c r="BH5" s="91"/>
      <c r="BI5" s="91"/>
      <c r="BJ5" s="91"/>
      <c r="BK5" s="91"/>
      <c r="BL5" s="91"/>
      <c r="BM5" s="91"/>
      <c r="BN5" s="91"/>
      <c r="BO5" s="91"/>
      <c r="BP5" s="91"/>
      <c r="BQ5" s="91"/>
      <c r="BR5" s="19">
        <f t="shared" ref="BR5:BR12" si="0">AZ5+AF5</f>
        <v>0</v>
      </c>
      <c r="BS5" s="91"/>
      <c r="BT5" s="91"/>
      <c r="BU5" s="91"/>
      <c r="BV5" s="19">
        <f t="shared" ref="BV5:BV12" si="1">BR5+AJ5</f>
        <v>0</v>
      </c>
      <c r="BW5" s="91"/>
      <c r="BX5" s="91"/>
      <c r="BY5" s="91"/>
      <c r="BZ5" s="91"/>
      <c r="CA5" s="9">
        <v>0</v>
      </c>
      <c r="CB5"/>
      <c r="CC5"/>
      <c r="CD5"/>
    </row>
    <row r="6" spans="1:82" s="2" customFormat="1" ht="15" customHeight="1" x14ac:dyDescent="0.3">
      <c r="A6" s="18" t="s">
        <v>32</v>
      </c>
      <c r="B6" s="19" t="e">
        <f t="shared" ref="B6:C12" si="2">F6/$D$2</f>
        <v>#REF!</v>
      </c>
      <c r="C6" s="20" t="e">
        <f t="shared" si="2"/>
        <v>#REF!</v>
      </c>
      <c r="D6" s="21" t="e">
        <f>B6-C6</f>
        <v>#REF!</v>
      </c>
      <c r="E6" s="22" t="str">
        <f t="shared" ref="E6:E12" si="3">IFERROR(IF(C6&lt;0,-(B6-C6)/C6,(B6-C6)/C6)+1,"")</f>
        <v/>
      </c>
      <c r="F6" s="19">
        <f>107278281.28/1000</f>
        <v>107278.28128</v>
      </c>
      <c r="G6" s="20">
        <f>108180373.99/1000</f>
        <v>108180.37398999999</v>
      </c>
      <c r="H6" s="21">
        <f>F6-G6</f>
        <v>-902.09270999999717</v>
      </c>
      <c r="I6" s="22">
        <f>IFERROR(IF(G6&lt;0,-(F6-G6)/G6,(F6-G6)/G6),"")+1</f>
        <v>0.99166121657073047</v>
      </c>
      <c r="J6" s="19">
        <f>106214300.59/1000</f>
        <v>106214.30059</v>
      </c>
      <c r="K6" s="20">
        <f>107069749.52/1000</f>
        <v>107069.74952</v>
      </c>
      <c r="L6" s="21">
        <f>J6-K6</f>
        <v>-855.44892999999865</v>
      </c>
      <c r="M6" s="22">
        <f>IFERROR(IF(K6&lt;0,-(J6-K6)/K6,(J6-K6)/K6),"")+1</f>
        <v>0.99201035835205531</v>
      </c>
      <c r="N6" s="22">
        <f>IFERROR(J6/F6,"")</f>
        <v>0.99008204943903821</v>
      </c>
      <c r="O6" s="22">
        <f>IFERROR(K6/G6,"")</f>
        <v>0.98973358633329689</v>
      </c>
      <c r="P6" s="19">
        <v>1493.6929800000003</v>
      </c>
      <c r="Q6" s="20">
        <v>535.10259999999994</v>
      </c>
      <c r="R6" s="21">
        <f t="shared" ref="R6:R12" si="4">P6-Q6</f>
        <v>958.59038000000032</v>
      </c>
      <c r="S6" s="22">
        <f t="shared" ref="S6:S12" si="5">IFERROR(IF(Q6&lt;0,-(P6-Q6)/Q6,(P6-Q6)/Q6+1),"")</f>
        <v>2.7914141699180686</v>
      </c>
      <c r="T6" s="19">
        <f>15980874.75/1000</f>
        <v>15980.874750000001</v>
      </c>
      <c r="U6" s="20">
        <f>16541919.33/1000</f>
        <v>16541.919330000001</v>
      </c>
      <c r="V6" s="21">
        <f>T6-U6</f>
        <v>-561.04457999999977</v>
      </c>
      <c r="W6" s="22">
        <f>IFERROR(IF(U6&lt;0,-(T6-U6)/U6,(T6-U6)/U6),"")+1</f>
        <v>0.96608346535806744</v>
      </c>
      <c r="X6" s="19">
        <f>(371145.08+1856676.99-103329+789943.12)/1000-AJ6</f>
        <v>2882.14768</v>
      </c>
      <c r="Y6" s="20">
        <f>(590819.83+1926071.71+157853.58+906032.66)/1000-AK6</f>
        <v>3468.5067900000004</v>
      </c>
      <c r="Z6" s="21">
        <f>X6-Y6</f>
        <v>-586.35911000000033</v>
      </c>
      <c r="AA6" s="22">
        <f>IFERROR(IF(Y6&lt;0,-(X6-Y6)/Y6,(X6-Y6)/Y6),"")+1</f>
        <v>0.83094768282117148</v>
      </c>
      <c r="AB6" s="19">
        <f xml:space="preserve"> (632007.05+1897454.55)/1000</f>
        <v>2529.4616000000001</v>
      </c>
      <c r="AC6" s="20">
        <f>(1950731.16+1806500)/1000</f>
        <v>3757.2311600000003</v>
      </c>
      <c r="AD6" s="21">
        <f>AB6-AC6</f>
        <v>-1227.7695600000002</v>
      </c>
      <c r="AE6" s="22">
        <f>IFERROR(IF(AC6&lt;0,-(AB6-AC6)/AC6,(AB6-AC6)/AC6),"")+1</f>
        <v>0.67322490746084407</v>
      </c>
      <c r="AF6" s="19">
        <f>(7980.4+255085)/1000</f>
        <v>263.06540000000001</v>
      </c>
      <c r="AG6" s="20">
        <f>(11691.67+255085)/1000</f>
        <v>266.77666999999997</v>
      </c>
      <c r="AH6" s="21">
        <f>AF6-AG6</f>
        <v>-3.7112699999999563</v>
      </c>
      <c r="AI6" s="22">
        <f>IFERROR(IF(AG6&lt;0,-(AF6-AG6)/AG6,(AF6-AG6)/AG6),"")+1</f>
        <v>0.98608847617747097</v>
      </c>
      <c r="AJ6" s="19">
        <f>(2367.12+29921.39)/1000</f>
        <v>32.288509999999995</v>
      </c>
      <c r="AK6" s="20">
        <f>(32778.08+79492.91)/1000</f>
        <v>112.27099000000001</v>
      </c>
      <c r="AL6" s="21">
        <f>AJ6-AK6</f>
        <v>-79.98248000000001</v>
      </c>
      <c r="AM6" s="22">
        <f>IFERROR(IF(AK6&lt;0,-(AJ6-AK6)/AK6,(AJ6-AK6)/AK6),"")+1</f>
        <v>0.28759441775653705</v>
      </c>
      <c r="AN6" s="19">
        <f t="shared" ref="AN6:AO12" si="6">T6+X6+AB6+AF6+AJ6</f>
        <v>21687.837939999998</v>
      </c>
      <c r="AO6" s="20">
        <f t="shared" si="6"/>
        <v>24146.70494</v>
      </c>
      <c r="AP6" s="21">
        <f>AN6-AO6</f>
        <v>-2458.867000000002</v>
      </c>
      <c r="AQ6" s="22">
        <f>IFERROR(IF(AO6&lt;0,-(AN6-AO6)/AO6,(AN6-AO6)/AO6),"")+1</f>
        <v>0.89816966720263403</v>
      </c>
      <c r="AR6" s="19">
        <v>0</v>
      </c>
      <c r="AS6" s="20">
        <v>0</v>
      </c>
      <c r="AT6" s="21">
        <f>AR6-AS6</f>
        <v>0</v>
      </c>
      <c r="AU6" s="22">
        <f>IFERROR(AR6/AS6,0)</f>
        <v>0</v>
      </c>
      <c r="AV6" s="19">
        <v>-1749.3071499999999</v>
      </c>
      <c r="AW6" s="20">
        <v>0</v>
      </c>
      <c r="AX6" s="21">
        <f>AV6-AW6</f>
        <v>-1749.3071499999999</v>
      </c>
      <c r="AY6" s="22">
        <f>IFERROR(AV6/AW6,0)</f>
        <v>0</v>
      </c>
      <c r="AZ6" s="19">
        <f t="shared" ref="AZ6:BA12" si="7">J6+P6-AN6+AR6+AV6</f>
        <v>84270.848480000015</v>
      </c>
      <c r="BA6" s="20">
        <f t="shared" si="7"/>
        <v>83458.14718</v>
      </c>
      <c r="BB6" s="21">
        <f>AZ6-BA6</f>
        <v>812.70130000001518</v>
      </c>
      <c r="BC6" s="22">
        <f>IFERROR(IF(BA6&lt;0,-(AZ6-BA6)/BA6,(AZ6-BA6)/BA6),"")+1</f>
        <v>1.0097378306068454</v>
      </c>
      <c r="BD6" s="23">
        <f>IFERROR(AZ6/F6,"")</f>
        <v>0.78553503537263247</v>
      </c>
      <c r="BE6" s="24">
        <f>IFERROR(BA6/G6,"")</f>
        <v>0.77147216358962423</v>
      </c>
      <c r="BF6" s="19">
        <f>0</f>
        <v>0</v>
      </c>
      <c r="BG6" s="20"/>
      <c r="BH6" s="21">
        <f>BF6-BG6</f>
        <v>0</v>
      </c>
      <c r="BI6" s="22">
        <f>IFERROR(BF6/BG6,0)</f>
        <v>0</v>
      </c>
      <c r="BJ6" s="19"/>
      <c r="BK6" s="20">
        <v>0</v>
      </c>
      <c r="BL6" s="21">
        <f>BJ6-BK6</f>
        <v>0</v>
      </c>
      <c r="BM6" s="22">
        <f>IFERROR(BJ6/BK6,0)</f>
        <v>0</v>
      </c>
      <c r="BN6" s="19">
        <f t="shared" ref="BN6:BO12" si="8">AZ6-BF6+BJ6</f>
        <v>84270.848480000015</v>
      </c>
      <c r="BO6" s="20">
        <f t="shared" si="8"/>
        <v>83458.14718</v>
      </c>
      <c r="BP6" s="21">
        <f>BN6-BO6</f>
        <v>812.70130000001518</v>
      </c>
      <c r="BQ6" s="22">
        <f>IFERROR(IF(BO6&lt;0,-(BN6-BO6)/BO6,(BN6-BO6)/BO6),"")+1</f>
        <v>1.0097378306068454</v>
      </c>
      <c r="BR6" s="19">
        <f t="shared" si="0"/>
        <v>84533.913880000022</v>
      </c>
      <c r="BS6" s="20">
        <f t="shared" ref="BS6:BS12" si="9">BA6+AG6</f>
        <v>83724.923850000006</v>
      </c>
      <c r="BT6" s="21">
        <f>BR6-BS6</f>
        <v>808.99003000001539</v>
      </c>
      <c r="BU6" s="22">
        <f>IFERROR(IF(BS6&lt;0,-(BR6-BS6)/BS6,(BR6-BS6)/BS6),"")+1</f>
        <v>1.0096624755544643</v>
      </c>
      <c r="BV6" s="19">
        <f t="shared" si="1"/>
        <v>84566.20239000002</v>
      </c>
      <c r="BW6" s="20">
        <f t="shared" ref="BW6:BW12" si="10">BS6+AK6</f>
        <v>83837.194840000011</v>
      </c>
      <c r="BX6" s="21">
        <f>BV6-BW6</f>
        <v>729.00755000000936</v>
      </c>
      <c r="BY6" s="22">
        <f t="shared" ref="BY6:BY12" si="11">IFERROR(IF(BW6&lt;0,-(BV6-BW6)/BW6,(BV6-BW6)/BW6+1),"")</f>
        <v>1.0086955145790755</v>
      </c>
      <c r="BZ6" s="25"/>
      <c r="CA6" s="11">
        <f>J6+P6-AN6-AR6-AZ6</f>
        <v>1749.3071499999933</v>
      </c>
      <c r="CB6" s="11">
        <f>K6+Q6-AO6-AS6-BA6</f>
        <v>0</v>
      </c>
    </row>
    <row r="7" spans="1:82" s="2" customFormat="1" ht="15" customHeight="1" x14ac:dyDescent="0.3">
      <c r="A7" s="18" t="s">
        <v>52</v>
      </c>
      <c r="B7" s="19" t="e">
        <f t="shared" si="2"/>
        <v>#REF!</v>
      </c>
      <c r="C7" s="20" t="e">
        <f t="shared" si="2"/>
        <v>#REF!</v>
      </c>
      <c r="D7" s="26" t="e">
        <f>B7-C7</f>
        <v>#REF!</v>
      </c>
      <c r="E7" s="22" t="str">
        <f t="shared" si="3"/>
        <v/>
      </c>
      <c r="F7" s="19">
        <f>'[109]Detail PL'!$B$27/1000</f>
        <v>69050.456000000006</v>
      </c>
      <c r="G7" s="20">
        <f>'[109]Detail PL'!$C$27/1000</f>
        <v>60352.800000000003</v>
      </c>
      <c r="H7" s="26">
        <f>F7-G7</f>
        <v>8697.6560000000027</v>
      </c>
      <c r="I7" s="22">
        <f>IFERROR(IF(G7&lt;0,-(F7-G7)/G7,(F7-G7)/G7+1),"")</f>
        <v>1.1441135456847074</v>
      </c>
      <c r="J7" s="19">
        <f>'[109]Detail PL'!$B$40/1000</f>
        <v>64724.93</v>
      </c>
      <c r="K7" s="20">
        <f>'[109]Detail PL'!$C$40/1000</f>
        <v>16618.3</v>
      </c>
      <c r="L7" s="26">
        <f>J7-K7</f>
        <v>48106.630000000005</v>
      </c>
      <c r="M7" s="22">
        <f>IFERROR(IF(K7&lt;0,-(J7-K7)/K7,(J7-K7)/K7+1),"")</f>
        <v>3.8947985052622713</v>
      </c>
      <c r="N7" s="22">
        <f>IFERROR(J7/F7,"")</f>
        <v>0.93735702483992278</v>
      </c>
      <c r="O7" s="22">
        <f>IFERROR(K7/G7,"")</f>
        <v>0.2753525934173725</v>
      </c>
      <c r="P7" s="19">
        <f>'[109]Detail PL'!$B$46/1000</f>
        <v>126.435</v>
      </c>
      <c r="Q7" s="20">
        <f>'[109]Detail PL'!$C$46/1000</f>
        <v>199.10237557891557</v>
      </c>
      <c r="R7" s="26">
        <f t="shared" si="4"/>
        <v>-72.667375578915568</v>
      </c>
      <c r="S7" s="22">
        <f t="shared" si="5"/>
        <v>0.63502507005440845</v>
      </c>
      <c r="T7" s="19">
        <f>'[109]Detail PL'!$B$69/1000</f>
        <v>4199.8410999999996</v>
      </c>
      <c r="U7" s="20">
        <f>'[109]Detail PL'!$C$69/1000</f>
        <v>5232.9950367396823</v>
      </c>
      <c r="V7" s="26">
        <f>T7-U7</f>
        <v>-1033.1539367396826</v>
      </c>
      <c r="W7" s="22">
        <f t="shared" ref="W7:W12" si="12">IFERROR(IF(U7&lt;0,-(T7-U7)/U7,(T7-U7)/U7+1),"")</f>
        <v>0.80256928785788229</v>
      </c>
      <c r="X7" s="19">
        <f>('[109]Detail PL'!$B$97+'[109]Detail PL'!$B$111+'[109]Detail PL'!$B$135)/1000</f>
        <v>3706.74</v>
      </c>
      <c r="Y7" s="20">
        <f>('[109]Detail PL'!$C$97+'[109]Detail PL'!$C$111+'[109]Detail PL'!$C$135)/1000</f>
        <v>4524.0627039478568</v>
      </c>
      <c r="Z7" s="26">
        <f>X7-Y7</f>
        <v>-817.32270394785701</v>
      </c>
      <c r="AA7" s="22">
        <f t="shared" ref="AA7:AA12" si="13">IFERROR(IF(Y7&lt;0,-(X7-Y7)/Y7,(X7-Y7)/Y7+1),"")</f>
        <v>0.81933877635368924</v>
      </c>
      <c r="AB7" s="19">
        <f>'[109]Detail PL'!$B$121/1000</f>
        <v>816.07500000000005</v>
      </c>
      <c r="AC7" s="20">
        <f>'[109]Detail PL'!$C$121/1000</f>
        <v>455.91667000000001</v>
      </c>
      <c r="AD7" s="26">
        <f>AB7-AC7</f>
        <v>360.15833000000003</v>
      </c>
      <c r="AE7" s="22">
        <f t="shared" ref="AE7:AE12" si="14">IFERROR(IF(AC7&lt;0,-(AB7-AC7)/AC7,(AB7-AC7)/AC7+1),"")</f>
        <v>1.7899652583442496</v>
      </c>
      <c r="AF7" s="19">
        <v>0</v>
      </c>
      <c r="AG7" s="20">
        <v>0</v>
      </c>
      <c r="AH7" s="26">
        <f>AF7-AG7</f>
        <v>0</v>
      </c>
      <c r="AI7" s="22" t="str">
        <f t="shared" ref="AI7:AI12" si="15">IFERROR(IF(AG7&lt;0,-(AF7-AG7)/AG7,(AF7-AG7)/AG7+1),"")</f>
        <v/>
      </c>
      <c r="AJ7" s="19">
        <f>'[109]Detail PL'!$B$131/1000</f>
        <v>249.881</v>
      </c>
      <c r="AK7" s="20">
        <f>'[109]Detail PL'!$C$131/1000</f>
        <v>559.07526131944439</v>
      </c>
      <c r="AL7" s="26">
        <f>AJ7-AK7</f>
        <v>-309.19426131944442</v>
      </c>
      <c r="AM7" s="22">
        <f t="shared" ref="AM7:AM12" si="16">IFERROR(IF(AK7&lt;0,-(AJ7-AK7)/AK7,(AJ7-AK7)/AK7+1),"")</f>
        <v>0.44695413531671724</v>
      </c>
      <c r="AN7" s="19">
        <f t="shared" si="6"/>
        <v>8972.5370999999996</v>
      </c>
      <c r="AO7" s="20">
        <f t="shared" si="6"/>
        <v>10772.049672006982</v>
      </c>
      <c r="AP7" s="26">
        <f>AN7-AO7</f>
        <v>-1799.5125720069827</v>
      </c>
      <c r="AQ7" s="22">
        <f>IFERROR(IF(AO7&lt;0,-(AN7-AO7)/AO7,(AN7-AO7)/AO7+1),"")</f>
        <v>0.83294613125640105</v>
      </c>
      <c r="AR7" s="19">
        <f>-'[109]Detail PL'!$B$138/1000</f>
        <v>-766.89200000000005</v>
      </c>
      <c r="AS7" s="20">
        <v>0</v>
      </c>
      <c r="AT7" s="26">
        <f>AR7-AS7</f>
        <v>-766.89200000000005</v>
      </c>
      <c r="AU7" s="22">
        <f>IFERROR(AR7/AS7,0)</f>
        <v>0</v>
      </c>
      <c r="AV7" s="19">
        <f>-'[109]Detail PL'!$B$139/1000</f>
        <v>-1075.837</v>
      </c>
      <c r="AW7" s="20">
        <v>0</v>
      </c>
      <c r="AX7" s="26">
        <f>AV7-AW7</f>
        <v>-1075.837</v>
      </c>
      <c r="AY7" s="22">
        <f>IFERROR(AV7/AW7,0)</f>
        <v>0</v>
      </c>
      <c r="AZ7" s="19">
        <f t="shared" si="7"/>
        <v>54036.098899999997</v>
      </c>
      <c r="BA7" s="20">
        <f t="shared" si="7"/>
        <v>6045.3527035719308</v>
      </c>
      <c r="BB7" s="26">
        <f>AZ7-BA7</f>
        <v>47990.746196428066</v>
      </c>
      <c r="BC7" s="22">
        <f>IFERROR(IF(BA7&lt;0,-(AZ7-BA7)/BA7,(AZ7-BA7)/BA7+1),"")</f>
        <v>8.9384526510872497</v>
      </c>
      <c r="BD7" s="23">
        <f>IFERROR(AZ7/F7,"")</f>
        <v>0.7825596242260876</v>
      </c>
      <c r="BE7" s="24">
        <f>IFERROR(BA7/G7,"")</f>
        <v>0.10016689703828043</v>
      </c>
      <c r="BF7" s="19">
        <v>0</v>
      </c>
      <c r="BG7" s="20">
        <v>0</v>
      </c>
      <c r="BH7" s="26">
        <f>BF7-BG7</f>
        <v>0</v>
      </c>
      <c r="BI7" s="22">
        <f>IFERROR(BF7/BG7,0)</f>
        <v>0</v>
      </c>
      <c r="BJ7" s="19">
        <v>0</v>
      </c>
      <c r="BK7" s="20">
        <v>0</v>
      </c>
      <c r="BL7" s="26">
        <f>BJ7-BK7</f>
        <v>0</v>
      </c>
      <c r="BM7" s="22">
        <f>IFERROR(BJ7/BK7,0)</f>
        <v>0</v>
      </c>
      <c r="BN7" s="19">
        <f t="shared" si="8"/>
        <v>54036.098899999997</v>
      </c>
      <c r="BO7" s="20">
        <f t="shared" si="8"/>
        <v>6045.3527035719308</v>
      </c>
      <c r="BP7" s="26">
        <f>BN7-BO7</f>
        <v>47990.746196428066</v>
      </c>
      <c r="BQ7" s="22">
        <f>IFERROR(IF(BO7&lt;0,-(BN7-BO7)/BO7,(BN7-BO7)/BO7+1),"")</f>
        <v>8.9384526510872497</v>
      </c>
      <c r="BR7" s="19">
        <f t="shared" si="0"/>
        <v>54036.098899999997</v>
      </c>
      <c r="BS7" s="20">
        <f t="shared" si="9"/>
        <v>6045.3527035719308</v>
      </c>
      <c r="BT7" s="26">
        <f>BR7-BS7</f>
        <v>47990.746196428066</v>
      </c>
      <c r="BU7" s="22">
        <f t="shared" ref="BU7:BU12" si="17">IFERROR(IF(BS7&lt;0,-(BR7-BS7)/BS7,(BR7-BS7)/BS7+1),"")</f>
        <v>8.9384526510872497</v>
      </c>
      <c r="BV7" s="19">
        <f t="shared" si="1"/>
        <v>54285.979899999998</v>
      </c>
      <c r="BW7" s="20">
        <f t="shared" si="10"/>
        <v>6604.4279648913753</v>
      </c>
      <c r="BX7" s="26">
        <f>BV7-BW7</f>
        <v>47681.551935108626</v>
      </c>
      <c r="BY7" s="22">
        <f t="shared" si="11"/>
        <v>8.2196338863229403</v>
      </c>
      <c r="BZ7" s="25" t="s">
        <v>53</v>
      </c>
      <c r="CA7" s="11">
        <f t="shared" ref="CA7:CA12" si="18">J7+P7-AN7-AR7-AZ7</f>
        <v>2609.6209999999992</v>
      </c>
      <c r="CB7" s="9">
        <v>0</v>
      </c>
    </row>
    <row r="8" spans="1:82" s="9" customFormat="1" ht="15" customHeight="1" x14ac:dyDescent="0.3">
      <c r="A8" s="18" t="s">
        <v>108</v>
      </c>
      <c r="B8" s="19" t="e">
        <f t="shared" si="2"/>
        <v>#REF!</v>
      </c>
      <c r="C8" s="20" t="e">
        <f t="shared" si="2"/>
        <v>#REF!</v>
      </c>
      <c r="D8" s="26">
        <v>-81.285333131096195</v>
      </c>
      <c r="E8" s="22" t="str">
        <f t="shared" si="3"/>
        <v/>
      </c>
      <c r="F8" s="19">
        <v>460013.55479999993</v>
      </c>
      <c r="G8" s="20">
        <v>484391.13756692206</v>
      </c>
      <c r="H8" s="26">
        <v>-24377.582766922133</v>
      </c>
      <c r="I8" s="22">
        <f>IFERROR(IF(G8&lt;0,-(F8-G8)/G8,(F8-G8)/G8+1),"")</f>
        <v>0.94967376387320013</v>
      </c>
      <c r="J8" s="19">
        <v>137940.70745999995</v>
      </c>
      <c r="K8" s="20">
        <v>149940.00288338054</v>
      </c>
      <c r="L8" s="26">
        <v>-11999.295423380594</v>
      </c>
      <c r="M8" s="22">
        <f>IFERROR(IF(K8&lt;0,-(J8-K8)/K8,(J8-K8)/K8+1),"")</f>
        <v>0.91997268779090702</v>
      </c>
      <c r="N8" s="22">
        <v>0.2998622671455245</v>
      </c>
      <c r="O8" s="22">
        <v>0.30954324151454005</v>
      </c>
      <c r="P8" s="19">
        <v>461.83615999999995</v>
      </c>
      <c r="Q8" s="20">
        <v>0</v>
      </c>
      <c r="R8" s="21">
        <f t="shared" si="4"/>
        <v>461.83615999999995</v>
      </c>
      <c r="S8" s="22" t="str">
        <f t="shared" si="5"/>
        <v/>
      </c>
      <c r="T8" s="19">
        <v>27936.949029999996</v>
      </c>
      <c r="U8" s="20">
        <v>29777.577997344051</v>
      </c>
      <c r="V8" s="26">
        <v>-1840.6289673440551</v>
      </c>
      <c r="W8" s="22">
        <f t="shared" si="12"/>
        <v>0.93818741848285225</v>
      </c>
      <c r="X8" s="19">
        <v>17134.492620000001</v>
      </c>
      <c r="Y8" s="20">
        <v>17106.973959497755</v>
      </c>
      <c r="Z8" s="26">
        <v>27.518660502246348</v>
      </c>
      <c r="AA8" s="22">
        <f t="shared" si="13"/>
        <v>1.0016086223412393</v>
      </c>
      <c r="AB8" s="19">
        <v>26092.685960000003</v>
      </c>
      <c r="AC8" s="20">
        <v>25133.907019948139</v>
      </c>
      <c r="AD8" s="26">
        <v>958.77894005186317</v>
      </c>
      <c r="AE8" s="22">
        <f t="shared" si="14"/>
        <v>1.0381468324558893</v>
      </c>
      <c r="AF8" s="19">
        <v>11115.224129999999</v>
      </c>
      <c r="AG8" s="20">
        <v>6952.5003333333334</v>
      </c>
      <c r="AH8" s="26">
        <v>4162.7237966666653</v>
      </c>
      <c r="AI8" s="22">
        <f t="shared" si="15"/>
        <v>1.5987376622923328</v>
      </c>
      <c r="AJ8" s="19">
        <v>1983.556</v>
      </c>
      <c r="AK8" s="20">
        <v>1085.0706538441825</v>
      </c>
      <c r="AL8" s="26">
        <v>898.48534615581752</v>
      </c>
      <c r="AM8" s="22">
        <f t="shared" si="16"/>
        <v>1.8280431720945254</v>
      </c>
      <c r="AN8" s="19">
        <f t="shared" si="6"/>
        <v>84262.907739999995</v>
      </c>
      <c r="AO8" s="20">
        <f t="shared" si="6"/>
        <v>80056.029963967463</v>
      </c>
      <c r="AP8" s="26">
        <v>4206.877776032532</v>
      </c>
      <c r="AQ8" s="22">
        <f>IFERROR(IF(AO8&lt;0,-(AN8-AO8)/AO8,(AN8-AO8)/AO8+1),"")</f>
        <v>1.0525491681004668</v>
      </c>
      <c r="AR8" s="19">
        <v>-1090.4979599999999</v>
      </c>
      <c r="AS8" s="20">
        <v>0</v>
      </c>
      <c r="AT8" s="26">
        <v>-1090.4979599999999</v>
      </c>
      <c r="AU8" s="22" t="s">
        <v>99</v>
      </c>
      <c r="AV8" s="19">
        <v>0</v>
      </c>
      <c r="AW8" s="20">
        <v>0</v>
      </c>
      <c r="AX8" s="26">
        <v>0</v>
      </c>
      <c r="AY8" s="22" t="s">
        <v>99</v>
      </c>
      <c r="AZ8" s="19">
        <f t="shared" si="7"/>
        <v>53049.137919999957</v>
      </c>
      <c r="BA8" s="20">
        <f t="shared" si="7"/>
        <v>69883.972919413078</v>
      </c>
      <c r="BB8" s="26">
        <v>-16834.83499941312</v>
      </c>
      <c r="BC8" s="22">
        <f>IFERROR(IF(BA8&lt;0,-(AZ8-BA8)/BA8,(AZ8-BA8)/BA8+1),"")</f>
        <v>0.75910306331859145</v>
      </c>
      <c r="BD8" s="23">
        <v>0.11532081471613186</v>
      </c>
      <c r="BE8" s="24">
        <v>0.14427178265572232</v>
      </c>
      <c r="BF8" s="19">
        <v>15141.918949999999</v>
      </c>
      <c r="BG8" s="20"/>
      <c r="BH8" s="26">
        <v>15141.918949999999</v>
      </c>
      <c r="BI8" s="22" t="s">
        <v>99</v>
      </c>
      <c r="BJ8" s="19">
        <v>0</v>
      </c>
      <c r="BK8" s="20">
        <v>0</v>
      </c>
      <c r="BL8" s="26">
        <v>0</v>
      </c>
      <c r="BM8" s="22" t="s">
        <v>99</v>
      </c>
      <c r="BN8" s="19">
        <f t="shared" si="8"/>
        <v>37907.218969999958</v>
      </c>
      <c r="BO8" s="20">
        <f t="shared" si="8"/>
        <v>69883.972919413078</v>
      </c>
      <c r="BP8" s="26">
        <v>-31976.75394941312</v>
      </c>
      <c r="BQ8" s="22">
        <f>IFERROR(IF(BO8&lt;0,-(BN8-BO8)/BO8,(BN8-BO8)/BO8+1),"")</f>
        <v>0.54243079473619482</v>
      </c>
      <c r="BR8" s="19">
        <f t="shared" si="0"/>
        <v>64164.362049999952</v>
      </c>
      <c r="BS8" s="20">
        <f t="shared" si="9"/>
        <v>76836.473252746408</v>
      </c>
      <c r="BT8" s="26">
        <v>-12672.111202746455</v>
      </c>
      <c r="BU8" s="22">
        <f t="shared" si="17"/>
        <v>0.83507687604215342</v>
      </c>
      <c r="BV8" s="19">
        <f t="shared" si="1"/>
        <v>66147.918049999949</v>
      </c>
      <c r="BW8" s="20">
        <f t="shared" si="10"/>
        <v>77921.543906590596</v>
      </c>
      <c r="BX8" s="26">
        <v>-11773.625856590646</v>
      </c>
      <c r="BY8" s="22">
        <f t="shared" si="11"/>
        <v>0.84890409935018196</v>
      </c>
      <c r="BZ8" s="27" t="s">
        <v>109</v>
      </c>
      <c r="CA8" s="11">
        <f t="shared" si="18"/>
        <v>2180.9959200000012</v>
      </c>
      <c r="CB8" s="9">
        <v>0</v>
      </c>
      <c r="CC8" s="2"/>
      <c r="CD8" s="2"/>
    </row>
    <row r="9" spans="1:82" s="9" customFormat="1" ht="15" customHeight="1" x14ac:dyDescent="0.3">
      <c r="A9" s="18" t="s">
        <v>106</v>
      </c>
      <c r="B9" s="19" t="e">
        <f t="shared" si="2"/>
        <v>#REF!</v>
      </c>
      <c r="C9" s="20" t="e">
        <f t="shared" si="2"/>
        <v>#REF!</v>
      </c>
      <c r="D9" s="21">
        <v>89.056071875238672</v>
      </c>
      <c r="E9" s="22" t="str">
        <f t="shared" si="3"/>
        <v/>
      </c>
      <c r="F9" s="19">
        <v>236063.73652999999</v>
      </c>
      <c r="G9" s="20">
        <v>209355.69856779746</v>
      </c>
      <c r="H9" s="21">
        <v>26708.037962202536</v>
      </c>
      <c r="I9" s="22">
        <f>IFERROR(IF(G9&lt;0,-(F9-G9)/G9,(F9-G9)/G9+1),"")</f>
        <v>1.1275725387219562</v>
      </c>
      <c r="J9" s="19">
        <v>64076.392908090034</v>
      </c>
      <c r="K9" s="20">
        <v>61214.959823325007</v>
      </c>
      <c r="L9" s="21">
        <v>2861.4330847650272</v>
      </c>
      <c r="M9" s="22">
        <f>IFERROR(IF(K9&lt;0,-(J9-K9)/K9,(J9-K9)/K9+1),"")</f>
        <v>1.0467440163813475</v>
      </c>
      <c r="N9" s="22">
        <v>0.27143683248420891</v>
      </c>
      <c r="O9" s="22">
        <v>0.29239691225076081</v>
      </c>
      <c r="P9" s="19">
        <v>327.44099</v>
      </c>
      <c r="Q9" s="20">
        <v>0</v>
      </c>
      <c r="R9" s="21">
        <f t="shared" si="4"/>
        <v>327.44099</v>
      </c>
      <c r="S9" s="22" t="str">
        <f t="shared" si="5"/>
        <v/>
      </c>
      <c r="T9" s="19">
        <v>12555.880324358974</v>
      </c>
      <c r="U9" s="20">
        <v>12996.855489436273</v>
      </c>
      <c r="V9" s="21">
        <v>-440.97516507729961</v>
      </c>
      <c r="W9" s="22">
        <f t="shared" si="12"/>
        <v>0.96607062643454644</v>
      </c>
      <c r="X9" s="19">
        <v>10962.410780000002</v>
      </c>
      <c r="Y9" s="20">
        <v>10762.665760297768</v>
      </c>
      <c r="Z9" s="21">
        <v>199.74501970223355</v>
      </c>
      <c r="AA9" s="22">
        <f t="shared" si="13"/>
        <v>1.0185590655838324</v>
      </c>
      <c r="AB9" s="19">
        <v>3831.8087700000005</v>
      </c>
      <c r="AC9" s="20">
        <v>4319.6015966805553</v>
      </c>
      <c r="AD9" s="21">
        <v>-487.79282668055475</v>
      </c>
      <c r="AE9" s="22">
        <f t="shared" si="14"/>
        <v>0.88707457950395141</v>
      </c>
      <c r="AF9" s="19">
        <v>10157.454908546511</v>
      </c>
      <c r="AG9" s="20">
        <v>8128.4393353768019</v>
      </c>
      <c r="AH9" s="21">
        <v>2029.0155731697096</v>
      </c>
      <c r="AI9" s="22">
        <f t="shared" si="15"/>
        <v>1.2496193290560682</v>
      </c>
      <c r="AJ9" s="19">
        <v>506.452</v>
      </c>
      <c r="AK9" s="20">
        <v>301.47336416666661</v>
      </c>
      <c r="AL9" s="21">
        <v>204.97863583333339</v>
      </c>
      <c r="AM9" s="22">
        <f t="shared" si="16"/>
        <v>1.679922872788234</v>
      </c>
      <c r="AN9" s="19">
        <f t="shared" si="6"/>
        <v>38014.006782905482</v>
      </c>
      <c r="AO9" s="20">
        <f t="shared" si="6"/>
        <v>36509.035545958068</v>
      </c>
      <c r="AP9" s="21">
        <v>1504.9712369474146</v>
      </c>
      <c r="AQ9" s="22">
        <f>IFERROR(IF(AO9&lt;0,-(AN9-AO9)/AO9,(AN9-AO9)/AO9+1),"")</f>
        <v>1.0412218842388465</v>
      </c>
      <c r="AR9" s="19">
        <v>22426.032999999999</v>
      </c>
      <c r="AS9" s="20">
        <v>0</v>
      </c>
      <c r="AT9" s="21">
        <v>22426.032999999999</v>
      </c>
      <c r="AU9" s="22" t="s">
        <v>99</v>
      </c>
      <c r="AV9" s="19">
        <v>0</v>
      </c>
      <c r="AW9" s="20">
        <v>0</v>
      </c>
      <c r="AX9" s="21">
        <v>0</v>
      </c>
      <c r="AY9" s="22" t="s">
        <v>99</v>
      </c>
      <c r="AZ9" s="19">
        <f t="shared" si="7"/>
        <v>48815.860115184551</v>
      </c>
      <c r="BA9" s="20">
        <f t="shared" si="7"/>
        <v>24705.924277366939</v>
      </c>
      <c r="BB9" s="21">
        <v>24109.935837817611</v>
      </c>
      <c r="BC9" s="22">
        <f>IFERROR(IF(BA9&lt;0,-(AZ9-BA9)/BA9,(AZ9-BA9)/BA9+1),"")</f>
        <v>1.975876699335013</v>
      </c>
      <c r="BD9" s="23">
        <v>0.20679101683617052</v>
      </c>
      <c r="BE9" s="24">
        <v>0.11800932311076408</v>
      </c>
      <c r="BF9" s="19"/>
      <c r="BG9" s="20"/>
      <c r="BH9" s="21">
        <v>0</v>
      </c>
      <c r="BI9" s="22" t="s">
        <v>99</v>
      </c>
      <c r="BJ9" s="19">
        <v>0</v>
      </c>
      <c r="BK9" s="20">
        <v>0</v>
      </c>
      <c r="BL9" s="21">
        <v>0</v>
      </c>
      <c r="BM9" s="22" t="s">
        <v>99</v>
      </c>
      <c r="BN9" s="19">
        <f t="shared" si="8"/>
        <v>48815.860115184551</v>
      </c>
      <c r="BO9" s="20">
        <f t="shared" si="8"/>
        <v>24705.924277366939</v>
      </c>
      <c r="BP9" s="21">
        <v>24109.935837817611</v>
      </c>
      <c r="BQ9" s="22">
        <f>IFERROR(IF(BO9&lt;0,-(BN9-BO9)/BO9,(BN9-BO9)/BO9+1),"")</f>
        <v>1.975876699335013</v>
      </c>
      <c r="BR9" s="19">
        <f t="shared" si="0"/>
        <v>58973.315023731062</v>
      </c>
      <c r="BS9" s="20">
        <f t="shared" si="9"/>
        <v>32834.363612743742</v>
      </c>
      <c r="BT9" s="21">
        <v>26138.95141098732</v>
      </c>
      <c r="BU9" s="22">
        <f t="shared" si="17"/>
        <v>1.7960852148461379</v>
      </c>
      <c r="BV9" s="19">
        <f t="shared" si="1"/>
        <v>59479.767023731059</v>
      </c>
      <c r="BW9" s="20">
        <f t="shared" si="10"/>
        <v>33135.83697691041</v>
      </c>
      <c r="BX9" s="21">
        <v>26343.930046820649</v>
      </c>
      <c r="BY9" s="22">
        <f t="shared" si="11"/>
        <v>1.7950283575205157</v>
      </c>
      <c r="BZ9" s="25" t="s">
        <v>107</v>
      </c>
      <c r="CA9" s="11">
        <f t="shared" si="18"/>
        <v>-44852.065999999992</v>
      </c>
      <c r="CB9" s="9">
        <v>0</v>
      </c>
    </row>
    <row r="10" spans="1:82" s="9" customFormat="1" ht="15" customHeight="1" x14ac:dyDescent="0.3">
      <c r="A10" s="22" t="s">
        <v>64</v>
      </c>
      <c r="B10" s="19" t="e">
        <f t="shared" si="2"/>
        <v>#REF!</v>
      </c>
      <c r="C10" s="20" t="e">
        <f t="shared" si="2"/>
        <v>#REF!</v>
      </c>
      <c r="D10" s="26" t="e">
        <f>B10-C10</f>
        <v>#REF!</v>
      </c>
      <c r="E10" s="22" t="str">
        <f t="shared" si="3"/>
        <v/>
      </c>
      <c r="F10" s="19">
        <v>65285.133999999998</v>
      </c>
      <c r="G10" s="20">
        <v>94107.008000000002</v>
      </c>
      <c r="H10" s="26">
        <f>F10-G10</f>
        <v>-28821.874000000003</v>
      </c>
      <c r="I10" s="22">
        <f>IFERROR(IF(G10&lt;0,-(F10-G10)/G10,(F10-G10)/G10+1),"")</f>
        <v>0.69373296832473941</v>
      </c>
      <c r="J10" s="19">
        <f>F10</f>
        <v>65285.133999999998</v>
      </c>
      <c r="K10" s="20">
        <f>G10</f>
        <v>94107.008000000002</v>
      </c>
      <c r="L10" s="26">
        <f>J10-K10</f>
        <v>-28821.874000000003</v>
      </c>
      <c r="M10" s="22">
        <f>IFERROR(IF(K10&lt;0,-(J10-K10)/K10,(J10-K10)/K10+1),"")</f>
        <v>0.69373296832473941</v>
      </c>
      <c r="N10" s="22">
        <f t="shared" ref="N10:O12" si="19">IFERROR(J10/F10,"")</f>
        <v>1</v>
      </c>
      <c r="O10" s="22">
        <f t="shared" si="19"/>
        <v>1</v>
      </c>
      <c r="P10" s="19"/>
      <c r="Q10" s="20"/>
      <c r="R10" s="26">
        <f t="shared" si="4"/>
        <v>0</v>
      </c>
      <c r="S10" s="22" t="str">
        <f t="shared" si="5"/>
        <v/>
      </c>
      <c r="T10" s="19">
        <v>10951.291999999999</v>
      </c>
      <c r="U10" s="20">
        <v>11521.205</v>
      </c>
      <c r="V10" s="26">
        <f>T10-U10</f>
        <v>-569.91300000000047</v>
      </c>
      <c r="W10" s="22">
        <f t="shared" si="12"/>
        <v>0.95053355964067987</v>
      </c>
      <c r="X10" s="19">
        <v>9571.1010000000006</v>
      </c>
      <c r="Y10" s="20">
        <v>10134.074000000001</v>
      </c>
      <c r="Z10" s="26">
        <f>X10-Y10</f>
        <v>-562.97299999999996</v>
      </c>
      <c r="AA10" s="22">
        <f t="shared" si="13"/>
        <v>0.9444475143954939</v>
      </c>
      <c r="AB10" s="19">
        <v>1710.616</v>
      </c>
      <c r="AC10" s="20">
        <v>1218.06</v>
      </c>
      <c r="AD10" s="26">
        <f>AB10-AC10</f>
        <v>492.55600000000004</v>
      </c>
      <c r="AE10" s="22">
        <f t="shared" si="14"/>
        <v>1.4043774526706403</v>
      </c>
      <c r="AF10" s="19"/>
      <c r="AG10" s="20"/>
      <c r="AH10" s="26">
        <f>AF10-AG10</f>
        <v>0</v>
      </c>
      <c r="AI10" s="22" t="str">
        <f t="shared" si="15"/>
        <v/>
      </c>
      <c r="AJ10" s="19">
        <v>886.93299999999999</v>
      </c>
      <c r="AK10" s="20">
        <v>1556.91</v>
      </c>
      <c r="AL10" s="26">
        <f>AJ10-AK10</f>
        <v>-669.97700000000009</v>
      </c>
      <c r="AM10" s="22">
        <f t="shared" si="16"/>
        <v>0.56967518995959943</v>
      </c>
      <c r="AN10" s="19">
        <f t="shared" si="6"/>
        <v>23119.941999999999</v>
      </c>
      <c r="AO10" s="20">
        <f t="shared" si="6"/>
        <v>24430.249000000003</v>
      </c>
      <c r="AP10" s="26">
        <f>AN10-AO10</f>
        <v>-1310.3070000000043</v>
      </c>
      <c r="AQ10" s="22">
        <f>IFERROR(IF(AO10&lt;0,-(AN10-AO10)/AO10,(AN10-AO10)/AO10+1),"")</f>
        <v>0.94636538497827005</v>
      </c>
      <c r="AR10" s="19">
        <v>0</v>
      </c>
      <c r="AS10" s="20">
        <v>0</v>
      </c>
      <c r="AT10" s="26">
        <f>AR10-AS10</f>
        <v>0</v>
      </c>
      <c r="AU10" s="22">
        <f>IFERROR(AR10/AS10,0)</f>
        <v>0</v>
      </c>
      <c r="AV10" s="19">
        <v>1465.6769999999999</v>
      </c>
      <c r="AW10" s="20">
        <v>0</v>
      </c>
      <c r="AX10" s="26">
        <f>AV10-AW10</f>
        <v>1465.6769999999999</v>
      </c>
      <c r="AY10" s="22">
        <f>IFERROR(AV10/AW10,0)</f>
        <v>0</v>
      </c>
      <c r="AZ10" s="19">
        <f t="shared" si="7"/>
        <v>43630.868999999999</v>
      </c>
      <c r="BA10" s="20">
        <f t="shared" si="7"/>
        <v>69676.758999999991</v>
      </c>
      <c r="BB10" s="26">
        <f>AZ10-BA10</f>
        <v>-26045.889999999992</v>
      </c>
      <c r="BC10" s="22">
        <f>IFERROR(IF(BA10&lt;0,-(AZ10-BA10)/BA10,(AZ10-BA10)/BA10+1),"")</f>
        <v>0.6261897026525014</v>
      </c>
      <c r="BD10" s="23">
        <f t="shared" ref="BD10:BE12" si="20">IFERROR(AZ10/F10,"")</f>
        <v>0.66831246758258933</v>
      </c>
      <c r="BE10" s="24">
        <f t="shared" si="20"/>
        <v>0.74039925910724935</v>
      </c>
      <c r="BF10" s="19">
        <v>4172.5919999999996</v>
      </c>
      <c r="BG10" s="20">
        <v>4095.998</v>
      </c>
      <c r="BH10" s="26">
        <f>BF10-BG10</f>
        <v>76.593999999999596</v>
      </c>
      <c r="BI10" s="22">
        <f>IFERROR(IF(BG10&lt;0,-(BF10-BG10)/BG10,(BF10-BG10)/BG10)+1,"")</f>
        <v>1.0186997161619706</v>
      </c>
      <c r="BJ10" s="19">
        <v>430.577</v>
      </c>
      <c r="BK10" s="20">
        <v>470.53500000000003</v>
      </c>
      <c r="BL10" s="26">
        <f>BJ10-BK10</f>
        <v>-39.958000000000027</v>
      </c>
      <c r="BM10" s="22">
        <f>IFERROR(IF(BK10&lt;0,-(BJ10-BK10)/BK10,(BJ10-BK10)/BK10)+1,"")</f>
        <v>0.91507964338465786</v>
      </c>
      <c r="BN10" s="19">
        <f t="shared" si="8"/>
        <v>39888.853999999999</v>
      </c>
      <c r="BO10" s="20">
        <f t="shared" si="8"/>
        <v>66051.295999999988</v>
      </c>
      <c r="BP10" s="26">
        <f>BN10-BO10</f>
        <v>-26162.441999999988</v>
      </c>
      <c r="BQ10" s="22">
        <f>IFERROR(IF(BO10&lt;0,-(BN10-BO10)/BO10,(BN10-BO10)/BO10+1),"")</f>
        <v>0.60390721175251438</v>
      </c>
      <c r="BR10" s="19">
        <f t="shared" si="0"/>
        <v>43630.868999999999</v>
      </c>
      <c r="BS10" s="20">
        <f t="shared" si="9"/>
        <v>69676.758999999991</v>
      </c>
      <c r="BT10" s="26">
        <f>BR10-BS10</f>
        <v>-26045.889999999992</v>
      </c>
      <c r="BU10" s="22">
        <f t="shared" si="17"/>
        <v>0.6261897026525014</v>
      </c>
      <c r="BV10" s="19">
        <f t="shared" si="1"/>
        <v>44517.801999999996</v>
      </c>
      <c r="BW10" s="20">
        <f t="shared" si="10"/>
        <v>71233.668999999994</v>
      </c>
      <c r="BX10" s="26">
        <f>BV10-BW10</f>
        <v>-26715.866999999998</v>
      </c>
      <c r="BY10" s="22">
        <f t="shared" si="11"/>
        <v>0.62495450009741882</v>
      </c>
      <c r="BZ10" s="25" t="s">
        <v>65</v>
      </c>
      <c r="CA10" s="11">
        <f t="shared" si="18"/>
        <v>-1465.6770000000033</v>
      </c>
      <c r="CB10" s="9">
        <v>0</v>
      </c>
    </row>
    <row r="11" spans="1:82" s="3" customFormat="1" ht="15" customHeight="1" thickBot="1" x14ac:dyDescent="0.35">
      <c r="A11" s="92" t="s">
        <v>43</v>
      </c>
      <c r="B11" s="69" t="e">
        <f t="shared" si="2"/>
        <v>#REF!</v>
      </c>
      <c r="C11" s="70" t="e">
        <f t="shared" si="2"/>
        <v>#REF!</v>
      </c>
      <c r="D11" s="71" t="e">
        <f>B11-C11</f>
        <v>#REF!</v>
      </c>
      <c r="E11" s="72" t="str">
        <f t="shared" si="3"/>
        <v/>
      </c>
      <c r="F11" s="69">
        <v>49036.947</v>
      </c>
      <c r="G11" s="70">
        <v>26839.276239752668</v>
      </c>
      <c r="H11" s="71">
        <f>F11-G11</f>
        <v>22197.670760247333</v>
      </c>
      <c r="I11" s="72">
        <f>IFERROR(IF(G11&lt;0,-(F11-G11)/G11,(F11-G11)/G11)+1,"")</f>
        <v>1.827059215828239</v>
      </c>
      <c r="J11" s="69">
        <v>44003.114249999999</v>
      </c>
      <c r="K11" s="70">
        <v>19914.318538326934</v>
      </c>
      <c r="L11" s="71">
        <f>J11-K11</f>
        <v>24088.795711673065</v>
      </c>
      <c r="M11" s="72">
        <f>IFERROR(IF(K11&lt;0,-(J11-K11)/K11,(J11-K11)/K11)+1,"")</f>
        <v>2.2096218941819155</v>
      </c>
      <c r="N11" s="72">
        <f t="shared" si="19"/>
        <v>0.89734612250636236</v>
      </c>
      <c r="O11" s="72">
        <f t="shared" si="19"/>
        <v>0.74198418617678974</v>
      </c>
      <c r="P11" s="69">
        <v>59.597999999999999</v>
      </c>
      <c r="Q11" s="70">
        <v>88.052999999999997</v>
      </c>
      <c r="R11" s="71">
        <f t="shared" si="4"/>
        <v>-28.454999999999998</v>
      </c>
      <c r="S11" s="72">
        <f t="shared" si="5"/>
        <v>0.67684235630813261</v>
      </c>
      <c r="T11" s="69">
        <v>5875.93</v>
      </c>
      <c r="U11" s="70">
        <v>6355.6337624865464</v>
      </c>
      <c r="V11" s="71">
        <f>T11-U11</f>
        <v>-479.70376248654611</v>
      </c>
      <c r="W11" s="72">
        <f t="shared" si="12"/>
        <v>0.92452306403840534</v>
      </c>
      <c r="X11" s="69">
        <v>2997.2270099999996</v>
      </c>
      <c r="Y11" s="70">
        <v>2523.8532650787347</v>
      </c>
      <c r="Z11" s="71">
        <f>X11-Y11</f>
        <v>473.37374492126492</v>
      </c>
      <c r="AA11" s="72">
        <f t="shared" si="13"/>
        <v>1.18755993126506</v>
      </c>
      <c r="AB11" s="69">
        <v>39.457999999999998</v>
      </c>
      <c r="AC11" s="70">
        <v>772.5333333333333</v>
      </c>
      <c r="AD11" s="71">
        <f>AB11-AC11</f>
        <v>-733.07533333333333</v>
      </c>
      <c r="AE11" s="72">
        <f t="shared" si="14"/>
        <v>5.1076113220572927E-2</v>
      </c>
      <c r="AF11" s="69">
        <v>0</v>
      </c>
      <c r="AG11" s="70">
        <v>0</v>
      </c>
      <c r="AH11" s="71">
        <f>AF11-AG11</f>
        <v>0</v>
      </c>
      <c r="AI11" s="72" t="str">
        <f t="shared" si="15"/>
        <v/>
      </c>
      <c r="AJ11" s="69">
        <v>272.42047731506847</v>
      </c>
      <c r="AK11" s="70">
        <v>506.59208333333333</v>
      </c>
      <c r="AL11" s="71">
        <f>AJ11-AK11</f>
        <v>-234.17160601826487</v>
      </c>
      <c r="AM11" s="72">
        <f t="shared" si="16"/>
        <v>0.53775115379333327</v>
      </c>
      <c r="AN11" s="69">
        <f t="shared" si="6"/>
        <v>9185.0354873150682</v>
      </c>
      <c r="AO11" s="70">
        <f t="shared" si="6"/>
        <v>10158.612444231947</v>
      </c>
      <c r="AP11" s="71">
        <f>AN11-AO11</f>
        <v>-973.57695691687877</v>
      </c>
      <c r="AQ11" s="72">
        <f>IFERROR(IF(AO11&lt;0,-(AN11-AO11)/AO11,(AN11-AO11)/AO11),"")+1</f>
        <v>0.90416240778339019</v>
      </c>
      <c r="AR11" s="69">
        <v>0</v>
      </c>
      <c r="AS11" s="70">
        <v>0</v>
      </c>
      <c r="AT11" s="71">
        <v>0</v>
      </c>
      <c r="AU11" s="73">
        <v>0</v>
      </c>
      <c r="AV11" s="69">
        <v>0</v>
      </c>
      <c r="AW11" s="70"/>
      <c r="AX11" s="71">
        <f>AV11-AW11</f>
        <v>0</v>
      </c>
      <c r="AY11" s="72">
        <f>IFERROR(AV11/AW11,0)</f>
        <v>0</v>
      </c>
      <c r="AZ11" s="69">
        <f t="shared" si="7"/>
        <v>34877.676762684932</v>
      </c>
      <c r="BA11" s="70">
        <f t="shared" si="7"/>
        <v>9843.7590940949867</v>
      </c>
      <c r="BB11" s="71">
        <f>AZ11-BA11</f>
        <v>25033.917668589944</v>
      </c>
      <c r="BC11" s="72">
        <f>IFERROR(IF(BA11&lt;0,-(AZ11-BA11)/BA11,(AZ11-BA11)/BA11),"")+1</f>
        <v>3.5431257946577679</v>
      </c>
      <c r="BD11" s="77">
        <f t="shared" si="20"/>
        <v>0.71125302239319532</v>
      </c>
      <c r="BE11" s="78">
        <f t="shared" si="20"/>
        <v>0.36676693537342941</v>
      </c>
      <c r="BF11" s="69">
        <v>825.29651268493149</v>
      </c>
      <c r="BG11" s="70">
        <v>0</v>
      </c>
      <c r="BH11" s="71">
        <f>BF11-BG11</f>
        <v>825.29651268493149</v>
      </c>
      <c r="BI11" s="72">
        <f>IFERROR(BF11/BG11,0)</f>
        <v>0</v>
      </c>
      <c r="BJ11" s="69">
        <v>0</v>
      </c>
      <c r="BK11" s="70">
        <v>0</v>
      </c>
      <c r="BL11" s="71">
        <v>0</v>
      </c>
      <c r="BM11" s="73">
        <v>0</v>
      </c>
      <c r="BN11" s="69">
        <f t="shared" si="8"/>
        <v>34052.380250000002</v>
      </c>
      <c r="BO11" s="70">
        <f t="shared" si="8"/>
        <v>9843.7590940949867</v>
      </c>
      <c r="BP11" s="71">
        <f>BN11-BO11</f>
        <v>24208.621155905013</v>
      </c>
      <c r="BQ11" s="72">
        <f>IFERROR(IF(BO11&lt;0,-(BN11-BO11)/BO11,(BN11-BO11)/BO11),"")+1</f>
        <v>3.4592862263794255</v>
      </c>
      <c r="BR11" s="69">
        <f t="shared" si="0"/>
        <v>34877.676762684932</v>
      </c>
      <c r="BS11" s="70">
        <f t="shared" si="9"/>
        <v>9843.7590940949867</v>
      </c>
      <c r="BT11" s="71">
        <f>BR11-BS11</f>
        <v>25033.917668589944</v>
      </c>
      <c r="BU11" s="72">
        <f t="shared" si="17"/>
        <v>3.5431257946577679</v>
      </c>
      <c r="BV11" s="69">
        <f t="shared" si="1"/>
        <v>35150.097240000003</v>
      </c>
      <c r="BW11" s="70">
        <f t="shared" si="10"/>
        <v>10350.35117742832</v>
      </c>
      <c r="BX11" s="71">
        <f>BV11-BW11</f>
        <v>24799.746062571685</v>
      </c>
      <c r="BY11" s="72">
        <f t="shared" si="11"/>
        <v>3.3960294329581875</v>
      </c>
      <c r="BZ11" s="52"/>
      <c r="CA11" s="11">
        <f t="shared" si="18"/>
        <v>0</v>
      </c>
      <c r="CB11" s="9">
        <v>0</v>
      </c>
      <c r="CC11" s="9"/>
      <c r="CD11" s="9"/>
    </row>
    <row r="12" spans="1:82" s="9" customFormat="1" ht="15" customHeight="1" thickTop="1" x14ac:dyDescent="0.3">
      <c r="A12" s="22" t="s">
        <v>139</v>
      </c>
      <c r="B12" s="19" t="e">
        <f t="shared" si="2"/>
        <v>#REF!</v>
      </c>
      <c r="C12" s="20" t="e">
        <f t="shared" si="2"/>
        <v>#REF!</v>
      </c>
      <c r="D12" s="21" t="e">
        <f>B12-C12</f>
        <v>#REF!</v>
      </c>
      <c r="E12" s="22" t="str">
        <f t="shared" si="3"/>
        <v/>
      </c>
      <c r="F12" s="19">
        <v>93508.635589999991</v>
      </c>
      <c r="G12" s="20">
        <v>105811.12810999999</v>
      </c>
      <c r="H12" s="21">
        <f>F12-G12</f>
        <v>-12302.49252</v>
      </c>
      <c r="I12" s="22">
        <f>IFERROR(IF(G12&lt;0,-(F12-G12)/G12,(F12-G12)/G12+1),"")</f>
        <v>0.88373158154773213</v>
      </c>
      <c r="J12" s="19">
        <f>F12</f>
        <v>93508.635589999991</v>
      </c>
      <c r="K12" s="20">
        <f>G12</f>
        <v>105811.12810999999</v>
      </c>
      <c r="L12" s="21">
        <f>J12-K12</f>
        <v>-12302.49252</v>
      </c>
      <c r="M12" s="22">
        <f>IFERROR(IF(K12&lt;0,-(J12-K12)/K12,(J12-K12)/K12+1),"")</f>
        <v>0.88373158154773213</v>
      </c>
      <c r="N12" s="22">
        <f t="shared" si="19"/>
        <v>1</v>
      </c>
      <c r="O12" s="22">
        <f t="shared" si="19"/>
        <v>1</v>
      </c>
      <c r="P12" s="19"/>
      <c r="Q12" s="20"/>
      <c r="R12" s="21">
        <f t="shared" si="4"/>
        <v>0</v>
      </c>
      <c r="S12" s="22" t="str">
        <f t="shared" si="5"/>
        <v/>
      </c>
      <c r="T12" s="19">
        <v>22302.842570000001</v>
      </c>
      <c r="U12" s="20">
        <v>24512.761009999998</v>
      </c>
      <c r="V12" s="21">
        <f>T12-U12</f>
        <v>-2209.9184399999976</v>
      </c>
      <c r="W12" s="22">
        <f t="shared" si="12"/>
        <v>0.90984620463200949</v>
      </c>
      <c r="X12" s="19">
        <v>39346.78214000001</v>
      </c>
      <c r="Y12" s="20">
        <v>39985.56356000001</v>
      </c>
      <c r="Z12" s="21">
        <f>X12-Y12</f>
        <v>-638.78141999999934</v>
      </c>
      <c r="AA12" s="22">
        <f t="shared" si="13"/>
        <v>0.98402469883808241</v>
      </c>
      <c r="AB12" s="19">
        <v>1357.9741899999999</v>
      </c>
      <c r="AC12" s="20">
        <v>1964.8135799999998</v>
      </c>
      <c r="AD12" s="21">
        <f>AB12-AC12</f>
        <v>-606.83938999999987</v>
      </c>
      <c r="AE12" s="22">
        <f t="shared" si="14"/>
        <v>0.6911465819571545</v>
      </c>
      <c r="AF12" s="19">
        <v>376.79753999999997</v>
      </c>
      <c r="AG12" s="20">
        <v>376.798</v>
      </c>
      <c r="AH12" s="21">
        <f>AF12-AG12</f>
        <v>-4.6000000003232344E-4</v>
      </c>
      <c r="AI12" s="22">
        <f t="shared" si="15"/>
        <v>0.99999877918672597</v>
      </c>
      <c r="AJ12" s="19">
        <v>1914.11175</v>
      </c>
      <c r="AK12" s="20">
        <v>2571.5413699999999</v>
      </c>
      <c r="AL12" s="21">
        <f>AJ12-AK12</f>
        <v>-657.42961999999989</v>
      </c>
      <c r="AM12" s="22">
        <f t="shared" si="16"/>
        <v>0.74434414018390849</v>
      </c>
      <c r="AN12" s="19">
        <f t="shared" si="6"/>
        <v>65298.508190000008</v>
      </c>
      <c r="AO12" s="20">
        <f t="shared" si="6"/>
        <v>69411.477520000015</v>
      </c>
      <c r="AP12" s="21">
        <f>AN12-AO12</f>
        <v>-4112.9693300000072</v>
      </c>
      <c r="AQ12" s="22">
        <f>IFERROR(IF(AO12&lt;0,-(AN12-AO12)/AO12,(AN12-AO12)/AO12+1),"")</f>
        <v>0.94074511194758947</v>
      </c>
      <c r="AR12" s="19">
        <v>0</v>
      </c>
      <c r="AS12" s="20">
        <v>0</v>
      </c>
      <c r="AT12" s="21">
        <f>AR12-AS12</f>
        <v>0</v>
      </c>
      <c r="AU12" s="22">
        <f>IFERROR(AR12/AS12,0)</f>
        <v>0</v>
      </c>
      <c r="AV12" s="19">
        <v>2047.8094100000001</v>
      </c>
      <c r="AW12" s="20">
        <v>0</v>
      </c>
      <c r="AX12" s="21">
        <f>AV12-AW12</f>
        <v>2047.8094100000001</v>
      </c>
      <c r="AY12" s="22">
        <f>IFERROR(AV12/AW12,0)</f>
        <v>0</v>
      </c>
      <c r="AZ12" s="19">
        <f t="shared" si="7"/>
        <v>30257.936809999985</v>
      </c>
      <c r="BA12" s="20">
        <f t="shared" si="7"/>
        <v>36399.650589999976</v>
      </c>
      <c r="BB12" s="21">
        <f>AZ12-BA12</f>
        <v>-6141.7137799999909</v>
      </c>
      <c r="BC12" s="22">
        <f>IFERROR(IF(BA12&lt;0,-(AZ12-BA12)/BA12,(AZ12-BA12)/BA12+1),"")</f>
        <v>0.8312699797814187</v>
      </c>
      <c r="BD12" s="23">
        <f t="shared" si="20"/>
        <v>0.32358441141917199</v>
      </c>
      <c r="BE12" s="24">
        <f t="shared" si="20"/>
        <v>0.34400588331464843</v>
      </c>
      <c r="BF12" s="19">
        <v>13455.95011</v>
      </c>
      <c r="BG12" s="20">
        <v>14423.037</v>
      </c>
      <c r="BH12" s="21">
        <f>BF12-BG12</f>
        <v>-967.08689000000049</v>
      </c>
      <c r="BI12" s="22">
        <f>IFERROR(IF(BG12&lt;0,-(BF12-BG12)/BG12,(BF12-BG12)/BG12)+1,"")</f>
        <v>0.93294845669466142</v>
      </c>
      <c r="BJ12" s="19">
        <v>639.14602000000002</v>
      </c>
      <c r="BK12" s="20">
        <v>287.36599999999999</v>
      </c>
      <c r="BL12" s="21">
        <f>BJ12-BK12</f>
        <v>351.78002000000004</v>
      </c>
      <c r="BM12" s="22">
        <f>IFERROR(IF(BK12&lt;0,-(BJ12-BK12)/BK12,(BJ12-BK12)/BK12)+1,"")</f>
        <v>2.2241532401188731</v>
      </c>
      <c r="BN12" s="19">
        <f t="shared" si="8"/>
        <v>17441.132719999987</v>
      </c>
      <c r="BO12" s="20">
        <f t="shared" si="8"/>
        <v>22263.979589999974</v>
      </c>
      <c r="BP12" s="21">
        <f>BN12-BO12</f>
        <v>-4822.8468699999867</v>
      </c>
      <c r="BQ12" s="22">
        <f>IFERROR(IF(BO12&lt;0,-(BN12-BO12)/BO12,(BN12-BO12)/BO12+1),"")</f>
        <v>0.78337893948814963</v>
      </c>
      <c r="BR12" s="19">
        <f t="shared" si="0"/>
        <v>30634.734349999984</v>
      </c>
      <c r="BS12" s="20">
        <f t="shared" si="9"/>
        <v>36776.448589999978</v>
      </c>
      <c r="BT12" s="21">
        <f>BR12-BS12</f>
        <v>-6141.7142399999939</v>
      </c>
      <c r="BU12" s="22">
        <f t="shared" si="17"/>
        <v>0.83299871315823548</v>
      </c>
      <c r="BV12" s="19">
        <f t="shared" si="1"/>
        <v>32548.846099999984</v>
      </c>
      <c r="BW12" s="20">
        <f t="shared" si="10"/>
        <v>39347.989959999977</v>
      </c>
      <c r="BX12" s="21">
        <f>BV12-BW12</f>
        <v>-6799.1438599999929</v>
      </c>
      <c r="BY12" s="22">
        <f t="shared" si="11"/>
        <v>0.82720479834136884</v>
      </c>
      <c r="BZ12" s="25" t="s">
        <v>62</v>
      </c>
      <c r="CA12" s="11">
        <f t="shared" si="18"/>
        <v>-2047.8094100000017</v>
      </c>
      <c r="CB12" s="9">
        <v>0</v>
      </c>
      <c r="CC12" s="3"/>
      <c r="CD12" s="3"/>
    </row>
    <row r="13" spans="1:82" s="9" customFormat="1" ht="15" customHeight="1" x14ac:dyDescent="0.3">
      <c r="A13" s="66" t="s">
        <v>146</v>
      </c>
      <c r="B13" s="53"/>
      <c r="C13" s="53"/>
      <c r="D13" s="53"/>
      <c r="E13" s="30"/>
      <c r="F13" s="53"/>
      <c r="G13" s="53"/>
      <c r="H13" s="53"/>
      <c r="I13" s="30"/>
      <c r="J13" s="53"/>
      <c r="K13" s="53"/>
      <c r="L13" s="53"/>
      <c r="M13" s="30"/>
      <c r="N13" s="30"/>
      <c r="O13" s="30"/>
      <c r="P13" s="53"/>
      <c r="Q13" s="53"/>
      <c r="R13" s="53"/>
      <c r="S13" s="30"/>
      <c r="T13" s="53"/>
      <c r="U13" s="53"/>
      <c r="V13" s="53"/>
      <c r="W13" s="30"/>
      <c r="X13" s="53"/>
      <c r="Y13" s="53"/>
      <c r="Z13" s="53"/>
      <c r="AA13" s="30"/>
      <c r="AB13" s="53"/>
      <c r="AC13" s="53"/>
      <c r="AD13" s="53"/>
      <c r="AE13" s="30"/>
      <c r="AF13" s="53"/>
      <c r="AG13" s="53"/>
      <c r="AH13" s="53"/>
      <c r="AI13" s="30"/>
      <c r="AJ13" s="53"/>
      <c r="AK13" s="53"/>
      <c r="AL13" s="53"/>
      <c r="AM13" s="30"/>
      <c r="AN13" s="53"/>
      <c r="AO13" s="53"/>
      <c r="AP13" s="53"/>
      <c r="AQ13" s="30"/>
      <c r="AR13" s="53"/>
      <c r="AS13" s="53"/>
      <c r="AT13" s="53"/>
      <c r="AU13" s="30"/>
      <c r="AV13" s="53"/>
      <c r="AW13" s="53"/>
      <c r="AX13" s="53"/>
      <c r="AY13" s="30"/>
      <c r="AZ13" s="53">
        <v>19996.922797200521</v>
      </c>
      <c r="BA13" s="53">
        <v>24013.576405817741</v>
      </c>
      <c r="BB13" s="53"/>
      <c r="BC13" s="30"/>
      <c r="BD13" s="53"/>
      <c r="BE13" s="53"/>
      <c r="BF13" s="53"/>
      <c r="BG13" s="53"/>
      <c r="BH13" s="53"/>
      <c r="BI13" s="30"/>
      <c r="BJ13" s="53"/>
      <c r="BK13" s="53"/>
      <c r="BL13" s="53"/>
      <c r="BM13" s="30"/>
      <c r="BN13" s="53"/>
      <c r="BO13" s="53"/>
      <c r="BP13" s="53"/>
      <c r="BQ13" s="30"/>
      <c r="BR13" s="53">
        <v>19996.922797200521</v>
      </c>
      <c r="BS13" s="53"/>
      <c r="BT13" s="53"/>
      <c r="BU13" s="30"/>
      <c r="BV13" s="53"/>
      <c r="BW13" s="53"/>
      <c r="BX13" s="53"/>
      <c r="BY13" s="30"/>
      <c r="BZ13" s="30"/>
      <c r="CA13" s="11"/>
    </row>
    <row r="14" spans="1:82" s="9" customFormat="1" ht="15" customHeight="1" x14ac:dyDescent="0.3">
      <c r="A14" s="18" t="s">
        <v>98</v>
      </c>
      <c r="B14" s="19" t="e">
        <f>F14/$D$2</f>
        <v>#REF!</v>
      </c>
      <c r="C14" s="20" t="e">
        <f>G14/$D$2</f>
        <v>#REF!</v>
      </c>
      <c r="D14" s="21" t="e">
        <f>B14-C14</f>
        <v>#REF!</v>
      </c>
      <c r="E14" s="22" t="str">
        <f>IFERROR(IF(C14&lt;0,-(B14-C14)/C14,(B14-C14)/C14)+1,"")</f>
        <v/>
      </c>
      <c r="F14" s="19">
        <f>87592158/1000</f>
        <v>87592.157999999996</v>
      </c>
      <c r="G14" s="20">
        <f>87047084/1000</f>
        <v>87047.084000000003</v>
      </c>
      <c r="H14" s="21">
        <f>F14-G14</f>
        <v>545.07399999999325</v>
      </c>
      <c r="I14" s="22">
        <f>IFERROR(IF(G14&lt;0,-(F14-G14)/G14,(F14-G14)/G14),"")+1</f>
        <v>1.0062618295174597</v>
      </c>
      <c r="J14" s="19">
        <f>30107445/1000</f>
        <v>30107.445</v>
      </c>
      <c r="K14" s="20">
        <f>29550493/1000</f>
        <v>29550.492999999999</v>
      </c>
      <c r="L14" s="21">
        <f>J14-K14</f>
        <v>556.95200000000114</v>
      </c>
      <c r="M14" s="22">
        <f>IFERROR(IF(K14&lt;0,-(J14-K14)/K14,(J14-K14)/K14+1),"")</f>
        <v>1.0188474689745448</v>
      </c>
      <c r="N14" s="22">
        <f>IFERROR(J14/F14,"")</f>
        <v>0.34372306479765002</v>
      </c>
      <c r="O14" s="22">
        <f>IFERROR(K14/G14,"")</f>
        <v>0.33947711562629712</v>
      </c>
      <c r="P14" s="19">
        <f>59249/1000</f>
        <v>59.249000000000002</v>
      </c>
      <c r="Q14" s="20">
        <f>466667/1000</f>
        <v>466.66699999999997</v>
      </c>
      <c r="R14" s="21">
        <f>P14-Q14</f>
        <v>-407.41799999999995</v>
      </c>
      <c r="S14" s="22">
        <f>IFERROR(IF(Q14&lt;0,-(P14-Q14)/Q14,(P14-Q14)/Q14),"")+1</f>
        <v>0.12696205216996281</v>
      </c>
      <c r="T14" s="19">
        <f>7862034/1000</f>
        <v>7862.0339999999997</v>
      </c>
      <c r="U14" s="20">
        <f>9713938/1000</f>
        <v>9713.9380000000001</v>
      </c>
      <c r="V14" s="21">
        <f>T14-U14</f>
        <v>-1851.9040000000005</v>
      </c>
      <c r="W14" s="22">
        <f>IFERROR(IF(U14&lt;0,-(T14-U14)/U14,(T14-U14)/U14),"")+1</f>
        <v>0.80935599959563254</v>
      </c>
      <c r="X14" s="19">
        <f>(1479785+338800+639738)/1000</f>
        <v>2458.3229999999999</v>
      </c>
      <c r="Y14" s="20">
        <f>(1660801+426500+770974)/1000</f>
        <v>2858.2750000000001</v>
      </c>
      <c r="Z14" s="21">
        <f>X14-Y14</f>
        <v>-399.95200000000023</v>
      </c>
      <c r="AA14" s="22">
        <f>IFERROR(IF(Y14&lt;0,-(X14-Y14)/Y14,(X14-Y14)/Y14),"")+1</f>
        <v>0.86007224637237489</v>
      </c>
      <c r="AB14" s="19">
        <f>7901677/1000</f>
        <v>7901.6769999999997</v>
      </c>
      <c r="AC14" s="20">
        <f>8816610/1000</f>
        <v>8816.61</v>
      </c>
      <c r="AD14" s="21">
        <f>AB14-AC14</f>
        <v>-914.9330000000009</v>
      </c>
      <c r="AE14" s="22">
        <f>IFERROR(IF(AC14&lt;0,-(AB14-AC14)/AC14,(AB14-AC14)/AC14+1),"")</f>
        <v>0.89622621393029733</v>
      </c>
      <c r="AF14" s="19">
        <f>1178695/1000</f>
        <v>1178.6949999999999</v>
      </c>
      <c r="AG14" s="20">
        <f>2672117/1000</f>
        <v>2672.1170000000002</v>
      </c>
      <c r="AH14" s="21">
        <f>AF14-AG14</f>
        <v>-1493.4220000000003</v>
      </c>
      <c r="AI14" s="22">
        <f>IFERROR(IF(AG14&lt;0,-(AF14-AG14)/AG14,(AF14-AG14)/AG14+1),"")</f>
        <v>0.44110905323382166</v>
      </c>
      <c r="AJ14" s="19">
        <f>82331/1000</f>
        <v>82.331000000000003</v>
      </c>
      <c r="AK14" s="20">
        <f>180004/1000</f>
        <v>180.00399999999999</v>
      </c>
      <c r="AL14" s="21">
        <f>AJ14-AK14</f>
        <v>-97.672999999999988</v>
      </c>
      <c r="AM14" s="22">
        <f>IFERROR(IF(AK14&lt;0,-(AJ14-AK14)/AK14,(AJ14-AK14)/AK14+1),"")</f>
        <v>0.45738428034932566</v>
      </c>
      <c r="AN14" s="19">
        <f>T14+X14+AB14+AF14+AJ14</f>
        <v>19483.059999999998</v>
      </c>
      <c r="AO14" s="20">
        <f>U14+Y14+AC14+AG14+AK14</f>
        <v>24240.944000000003</v>
      </c>
      <c r="AP14" s="21">
        <f>AN14-AO14</f>
        <v>-4757.8840000000055</v>
      </c>
      <c r="AQ14" s="22">
        <f>IFERROR(IF(AO14&lt;0,-(AN14-AO14)/AO14,(AN14-AO14)/AO14+1),"")</f>
        <v>0.80372530046684632</v>
      </c>
      <c r="AR14" s="19">
        <f>-1154345/1000</f>
        <v>-1154.345</v>
      </c>
      <c r="AS14" s="20">
        <f>-294267/1000</f>
        <v>-294.267</v>
      </c>
      <c r="AT14" s="21">
        <f>AR14-AS14</f>
        <v>-860.07799999999997</v>
      </c>
      <c r="AU14" s="22">
        <f>IFERROR(AR14/AS14,0)</f>
        <v>3.9227810118022068</v>
      </c>
      <c r="AV14" s="19">
        <v>0</v>
      </c>
      <c r="AW14" s="20">
        <v>0</v>
      </c>
      <c r="AX14" s="21">
        <f>AV14-AW14</f>
        <v>0</v>
      </c>
      <c r="AY14" s="22">
        <f>IFERROR(AV14/AW14,0)</f>
        <v>0</v>
      </c>
      <c r="AZ14" s="19">
        <f>J14+P14-AN14+AR14+AV14</f>
        <v>9529.2890000000025</v>
      </c>
      <c r="BA14" s="20">
        <f>K14+Q14-AO14+AS14+AW14</f>
        <v>5481.9489999999969</v>
      </c>
      <c r="BB14" s="21">
        <f>AZ14-BA14</f>
        <v>4047.3400000000056</v>
      </c>
      <c r="BC14" s="22">
        <f>IFERROR(IF(BA14&lt;0,-(AZ14-BA14)/BA14,(AZ14-BA14)/BA14),"")+1</f>
        <v>1.7383031108096789</v>
      </c>
      <c r="BD14" s="23">
        <f>IFERROR(AZ14/F14,"")</f>
        <v>0.10879157698112658</v>
      </c>
      <c r="BE14" s="24">
        <f>IFERROR(BA14/G14,"")</f>
        <v>6.2976825277685319E-2</v>
      </c>
      <c r="BF14" s="19"/>
      <c r="BG14" s="20"/>
      <c r="BH14" s="21">
        <f>BF14-BG14</f>
        <v>0</v>
      </c>
      <c r="BI14" s="22">
        <f>IFERROR(BF14/BG14,0)</f>
        <v>0</v>
      </c>
      <c r="BJ14" s="19">
        <v>0</v>
      </c>
      <c r="BK14" s="20">
        <v>0</v>
      </c>
      <c r="BL14" s="21">
        <f>BJ14-BK14</f>
        <v>0</v>
      </c>
      <c r="BM14" s="22">
        <f>IFERROR(BJ14/BK14,0)</f>
        <v>0</v>
      </c>
      <c r="BN14" s="19">
        <f>AZ14-BF14+BJ14</f>
        <v>9529.2890000000025</v>
      </c>
      <c r="BO14" s="20">
        <f>BA14-BG14+BK14</f>
        <v>5481.9489999999969</v>
      </c>
      <c r="BP14" s="21">
        <f>BN14-BO14</f>
        <v>4047.3400000000056</v>
      </c>
      <c r="BQ14" s="22">
        <f>IFERROR(IF(BO14&lt;0,-(BN14-BO14)/BO14,(BN14-BO14)/BO14),"")+1</f>
        <v>1.7383031108096789</v>
      </c>
      <c r="BR14" s="19">
        <f>AZ14+AF14</f>
        <v>10707.984000000002</v>
      </c>
      <c r="BS14" s="20">
        <f>BA14+AG14</f>
        <v>8154.0659999999971</v>
      </c>
      <c r="BT14" s="21">
        <f>BR14-BS14</f>
        <v>2553.9180000000051</v>
      </c>
      <c r="BU14" s="22">
        <f>IFERROR(IF(BS14&lt;0,-(BR14-BS14)/BS14,(BR14-BS14)/BS14)+1,"")</f>
        <v>1.3132079136960635</v>
      </c>
      <c r="BV14" s="19">
        <f>BR14+AJ14</f>
        <v>10790.315000000002</v>
      </c>
      <c r="BW14" s="20">
        <f>BS14+AK14</f>
        <v>8334.0699999999979</v>
      </c>
      <c r="BX14" s="21">
        <f>BV14-BW14</f>
        <v>2456.2450000000044</v>
      </c>
      <c r="BY14" s="22">
        <f>IFERROR(IF(BW14&lt;0,-(BV14-BW14)/BW14,(BV14-BW14)/BW14),"")+1</f>
        <v>1.2947233464561738</v>
      </c>
      <c r="BZ14" s="25"/>
      <c r="CA14" s="11">
        <f>J14+P14-AN14-AR14-AZ14</f>
        <v>2308.6899999999987</v>
      </c>
      <c r="CB14" s="9">
        <v>0</v>
      </c>
    </row>
    <row r="15" spans="1:82" s="9" customFormat="1" ht="15" customHeight="1" x14ac:dyDescent="0.3">
      <c r="A15" s="66" t="s">
        <v>141</v>
      </c>
      <c r="B15" s="53">
        <v>317.89479791306064</v>
      </c>
      <c r="C15" s="53">
        <v>360.54606389427306</v>
      </c>
      <c r="D15" s="53"/>
      <c r="E15" s="30"/>
      <c r="F15" s="53">
        <v>95337.085410000014</v>
      </c>
      <c r="G15" s="53">
        <v>108128.25851</v>
      </c>
      <c r="H15" s="53"/>
      <c r="I15" s="30"/>
      <c r="J15" s="53">
        <v>95337.085410000014</v>
      </c>
      <c r="K15" s="53">
        <v>108128.25851</v>
      </c>
      <c r="L15" s="53"/>
      <c r="M15" s="30"/>
      <c r="N15" s="30"/>
      <c r="O15" s="30"/>
      <c r="P15" s="53">
        <v>120.87029</v>
      </c>
      <c r="Q15" s="53">
        <v>120</v>
      </c>
      <c r="R15" s="53"/>
      <c r="S15" s="30"/>
      <c r="T15" s="53">
        <v>35832.760519999996</v>
      </c>
      <c r="U15" s="53">
        <v>47093.257959999995</v>
      </c>
      <c r="V15" s="53"/>
      <c r="W15" s="30"/>
      <c r="X15" s="53">
        <v>44612.74334999999</v>
      </c>
      <c r="Y15" s="53">
        <v>48818.244879999998</v>
      </c>
      <c r="Z15" s="53"/>
      <c r="AA15" s="30"/>
      <c r="AB15" s="53">
        <v>982.57439999999997</v>
      </c>
      <c r="AC15" s="53">
        <v>1330.3813500000001</v>
      </c>
      <c r="AD15" s="53"/>
      <c r="AE15" s="30"/>
      <c r="AF15" s="53">
        <v>230.09199000000001</v>
      </c>
      <c r="AG15" s="53">
        <v>277.16394000000003</v>
      </c>
      <c r="AH15" s="53"/>
      <c r="AI15" s="30"/>
      <c r="AJ15" s="53">
        <v>7877.8728499999997</v>
      </c>
      <c r="AK15" s="53">
        <v>7458.2666999999992</v>
      </c>
      <c r="AL15" s="53"/>
      <c r="AM15" s="30"/>
      <c r="AN15" s="53">
        <v>89536.043109999999</v>
      </c>
      <c r="AO15" s="53">
        <v>104977.31482999999</v>
      </c>
      <c r="AP15" s="53"/>
      <c r="AQ15" s="30"/>
      <c r="AR15" s="53">
        <v>0</v>
      </c>
      <c r="AS15" s="53">
        <v>0</v>
      </c>
      <c r="AT15" s="53"/>
      <c r="AU15" s="30"/>
      <c r="AV15" s="53">
        <v>2425.9359000000004</v>
      </c>
      <c r="AW15" s="53">
        <v>0</v>
      </c>
      <c r="AX15" s="53"/>
      <c r="AY15" s="30"/>
      <c r="AZ15" s="53">
        <v>8347.8484900000221</v>
      </c>
      <c r="BA15" s="53">
        <v>3270.9436800000112</v>
      </c>
      <c r="BB15" s="53"/>
      <c r="BC15" s="30"/>
      <c r="BD15" s="53"/>
      <c r="BE15" s="53"/>
      <c r="BF15" s="53">
        <v>4985.8530799999999</v>
      </c>
      <c r="BG15" s="53">
        <v>4889.9185799999996</v>
      </c>
      <c r="BH15" s="53"/>
      <c r="BI15" s="30"/>
      <c r="BJ15" s="53">
        <v>0</v>
      </c>
      <c r="BK15" s="53">
        <v>0</v>
      </c>
      <c r="BL15" s="53"/>
      <c r="BM15" s="30"/>
      <c r="BN15" s="53">
        <v>3361.9954100000195</v>
      </c>
      <c r="BO15" s="53">
        <v>-1618.9748999999883</v>
      </c>
      <c r="BP15" s="53"/>
      <c r="BQ15" s="30"/>
      <c r="BR15" s="53">
        <v>8577.9404800000229</v>
      </c>
      <c r="BS15" s="53">
        <v>3548.1076200000116</v>
      </c>
      <c r="BT15" s="53"/>
      <c r="BU15" s="30"/>
      <c r="BV15" s="53">
        <v>16455.813330000023</v>
      </c>
      <c r="BW15" s="53">
        <v>11006.374320000012</v>
      </c>
      <c r="BX15" s="53"/>
      <c r="BY15" s="30"/>
      <c r="BZ15" s="30"/>
      <c r="CA15" s="11"/>
    </row>
    <row r="16" spans="1:82" s="9" customFormat="1" ht="15" customHeight="1" x14ac:dyDescent="0.3">
      <c r="A16" s="18" t="s">
        <v>110</v>
      </c>
      <c r="B16" s="19" t="e">
        <f t="shared" ref="B16:C20" si="21">F16/$D$2</f>
        <v>#REF!</v>
      </c>
      <c r="C16" s="20" t="e">
        <f t="shared" si="21"/>
        <v>#REF!</v>
      </c>
      <c r="D16" s="26">
        <v>-24.238667619700323</v>
      </c>
      <c r="E16" s="22" t="str">
        <f>IFERROR(IF(C16&lt;0,-(B16-C16)/C16,(B16-C16)/C16)+1,"")</f>
        <v/>
      </c>
      <c r="F16" s="19">
        <v>82206.168199999986</v>
      </c>
      <c r="G16" s="20">
        <v>89475.377826122742</v>
      </c>
      <c r="H16" s="26">
        <v>-7269.2096261227562</v>
      </c>
      <c r="I16" s="22">
        <f>IFERROR(IF(G16&lt;0,-(F16-G16)/G16,(F16-G16)/G16+1),"")</f>
        <v>0.91875743022567624</v>
      </c>
      <c r="J16" s="19">
        <v>26500.443089999993</v>
      </c>
      <c r="K16" s="20">
        <v>33447.12147643866</v>
      </c>
      <c r="L16" s="26">
        <v>-6946.6783864386671</v>
      </c>
      <c r="M16" s="22">
        <f>IFERROR(IF(K16&lt;0,-(J16-K16)/K16,(J16-K16)/K16+1),"")</f>
        <v>0.79230863285702613</v>
      </c>
      <c r="N16" s="22">
        <v>0.32236562864147705</v>
      </c>
      <c r="O16" s="22">
        <v>0.37381369365588329</v>
      </c>
      <c r="P16" s="19">
        <v>68.471410000000006</v>
      </c>
      <c r="Q16" s="20">
        <v>0</v>
      </c>
      <c r="R16" s="21">
        <f>P16-Q16</f>
        <v>68.471410000000006</v>
      </c>
      <c r="S16" s="22" t="str">
        <f>IFERROR(IF(Q16&lt;0,-(P16-Q16)/Q16,(P16-Q16)/Q16+1),"")</f>
        <v/>
      </c>
      <c r="T16" s="19">
        <v>10162.936970000001</v>
      </c>
      <c r="U16" s="20">
        <v>11554.6031789311</v>
      </c>
      <c r="V16" s="26">
        <v>-1391.6662089310994</v>
      </c>
      <c r="W16" s="22">
        <f>IFERROR(IF(U16&lt;0,-(T16-U16)/U16,(T16-U16)/U16+1),"")</f>
        <v>0.87955742076294818</v>
      </c>
      <c r="X16" s="19">
        <v>5871.9324000000006</v>
      </c>
      <c r="Y16" s="20">
        <v>5537.7259116811938</v>
      </c>
      <c r="Z16" s="26">
        <v>334.20648831880681</v>
      </c>
      <c r="AA16" s="22">
        <f>IFERROR(IF(Y16&lt;0,-(X16-Y16)/Y16,(X16-Y16)/Y16+1),"")</f>
        <v>1.060350854059757</v>
      </c>
      <c r="AB16" s="19">
        <v>2903.7811400000001</v>
      </c>
      <c r="AC16" s="20">
        <v>3004.09175</v>
      </c>
      <c r="AD16" s="26">
        <v>-100.31061</v>
      </c>
      <c r="AE16" s="22">
        <f>IFERROR(IF(AC16&lt;0,-(AB16-AC16)/AC16,(AB16-AC16)/AC16+1),"")</f>
        <v>0.96660867298743458</v>
      </c>
      <c r="AF16" s="19">
        <v>2198.1065600000002</v>
      </c>
      <c r="AG16" s="20">
        <v>1178.5597005833331</v>
      </c>
      <c r="AH16" s="26">
        <v>1019.5468594166671</v>
      </c>
      <c r="AI16" s="22">
        <f>IFERROR(IF(AG16&lt;0,-(AF16-AG16)/AG16,(AF16-AG16)/AG16+1),"")</f>
        <v>1.865078670950685</v>
      </c>
      <c r="AJ16" s="19">
        <v>320.27944000000002</v>
      </c>
      <c r="AK16" s="20">
        <v>780.99951673611099</v>
      </c>
      <c r="AL16" s="26">
        <v>-460.72007673611097</v>
      </c>
      <c r="AM16" s="22">
        <f>IFERROR(IF(AK16&lt;0,-(AJ16-AK16)/AK16,(AJ16-AK16)/AK16+1),"")</f>
        <v>0.41008916540497431</v>
      </c>
      <c r="AN16" s="19">
        <f t="shared" ref="AN16:AO20" si="22">T16+X16+AB16+AF16+AJ16</f>
        <v>21457.036509999998</v>
      </c>
      <c r="AO16" s="20">
        <f t="shared" si="22"/>
        <v>22055.980057931738</v>
      </c>
      <c r="AP16" s="26">
        <v>-598.94354793173989</v>
      </c>
      <c r="AQ16" s="22">
        <f>IFERROR(IF(AO16&lt;0,-(AN16-AO16)/AO16,(AN16-AO16)/AO16+1),"")</f>
        <v>0.97284439202617301</v>
      </c>
      <c r="AR16" s="19">
        <v>2273.4942500000002</v>
      </c>
      <c r="AS16" s="20">
        <v>0</v>
      </c>
      <c r="AT16" s="26">
        <v>2273.4942500000002</v>
      </c>
      <c r="AU16" s="22" t="s">
        <v>99</v>
      </c>
      <c r="AV16" s="19"/>
      <c r="AW16" s="20">
        <v>0</v>
      </c>
      <c r="AX16" s="26">
        <v>0</v>
      </c>
      <c r="AY16" s="22" t="s">
        <v>99</v>
      </c>
      <c r="AZ16" s="19">
        <f t="shared" ref="AZ16:BA20" si="23">J16+P16-AN16+AR16+AV16</f>
        <v>7385.3722399999933</v>
      </c>
      <c r="BA16" s="20">
        <f t="shared" si="23"/>
        <v>11391.141418506922</v>
      </c>
      <c r="BB16" s="26">
        <v>-4005.7691785069292</v>
      </c>
      <c r="BC16" s="22">
        <f>IFERROR(IF(BA16&lt;0,-(AZ16-BA16)/BA16,(AZ16-BA16)/BA16+1),"")</f>
        <v>0.64834347750271548</v>
      </c>
      <c r="BD16" s="23">
        <v>8.9839636145454038E-2</v>
      </c>
      <c r="BE16" s="24">
        <v>0.12731034721801673</v>
      </c>
      <c r="BF16" s="19">
        <v>50</v>
      </c>
      <c r="BG16" s="20"/>
      <c r="BH16" s="26">
        <v>50</v>
      </c>
      <c r="BI16" s="22" t="s">
        <v>99</v>
      </c>
      <c r="BJ16" s="19">
        <v>0</v>
      </c>
      <c r="BK16" s="20">
        <v>0</v>
      </c>
      <c r="BL16" s="26">
        <v>0</v>
      </c>
      <c r="BM16" s="22" t="s">
        <v>99</v>
      </c>
      <c r="BN16" s="19">
        <f t="shared" ref="BN16:BO20" si="24">AZ16-BF16+BJ16</f>
        <v>7335.3722399999933</v>
      </c>
      <c r="BO16" s="20">
        <f t="shared" si="24"/>
        <v>11391.141418506922</v>
      </c>
      <c r="BP16" s="26">
        <v>-4055.7691785069292</v>
      </c>
      <c r="BQ16" s="22">
        <f>IFERROR(IF(BO16&lt;0,-(BN16-BO16)/BO16,(BN16-BO16)/BO16+1),"")</f>
        <v>0.64395410174457002</v>
      </c>
      <c r="BR16" s="19">
        <f t="shared" ref="BR16:BS20" si="25">AZ16+AF16</f>
        <v>9583.4787999999935</v>
      </c>
      <c r="BS16" s="20">
        <f t="shared" si="25"/>
        <v>12569.701119090256</v>
      </c>
      <c r="BT16" s="26">
        <v>-2986.2223190902623</v>
      </c>
      <c r="BU16" s="22">
        <f>IFERROR(IF(BS16&lt;0,-(BR16-BS16)/BS16,(BR16-BS16)/BS16+1),"")</f>
        <v>0.76242694310726833</v>
      </c>
      <c r="BV16" s="19">
        <f t="shared" ref="BV16:BW20" si="26">BR16+AJ16</f>
        <v>9903.7582399999937</v>
      </c>
      <c r="BW16" s="20">
        <f t="shared" si="26"/>
        <v>13350.700635826366</v>
      </c>
      <c r="BX16" s="26">
        <v>-3446.9423958263724</v>
      </c>
      <c r="BY16" s="22">
        <f>IFERROR(IF(BW16&lt;0,-(BV16-BW16)/BW16,(BV16-BW16)/BW16+1),"")</f>
        <v>0.74181561778289273</v>
      </c>
      <c r="BZ16" s="27" t="s">
        <v>113</v>
      </c>
      <c r="CA16" s="11">
        <f>J16+P16-AN16-AR16-AZ16</f>
        <v>-4546.9884999999995</v>
      </c>
      <c r="CB16" s="9">
        <v>0</v>
      </c>
    </row>
    <row r="17" spans="1:82" s="2" customFormat="1" ht="15" customHeight="1" x14ac:dyDescent="0.3">
      <c r="A17" s="18" t="s">
        <v>76</v>
      </c>
      <c r="B17" s="19" t="e">
        <f t="shared" si="21"/>
        <v>#REF!</v>
      </c>
      <c r="C17" s="20" t="e">
        <f t="shared" si="21"/>
        <v>#REF!</v>
      </c>
      <c r="D17" s="21" t="e">
        <f>B17-C17</f>
        <v>#REF!</v>
      </c>
      <c r="E17" s="22" t="str">
        <f>IFERROR(IF(C17&lt;0,-(B17-C17)/C17,(B17-C17)/C17)+1,"")</f>
        <v/>
      </c>
      <c r="F17" s="19">
        <v>13218.868</v>
      </c>
      <c r="G17" s="20">
        <v>13310.857</v>
      </c>
      <c r="H17" s="21">
        <f>F17-G17</f>
        <v>-91.988999999999578</v>
      </c>
      <c r="I17" s="22">
        <f>IFERROR(IF(G17&lt;0,-(F17-G17)/G17,(F17-G17)/G17)+1,"")</f>
        <v>0.99308917524994822</v>
      </c>
      <c r="J17" s="19">
        <v>14211.258</v>
      </c>
      <c r="K17" s="20">
        <v>14051.977999999999</v>
      </c>
      <c r="L17" s="21">
        <f>J17-K17</f>
        <v>159.28000000000065</v>
      </c>
      <c r="M17" s="22">
        <f>IFERROR(IF(K17&lt;0,-(J17-K17)/K17,(J17-K17)/K17)+1,"")</f>
        <v>1.0113350590215842</v>
      </c>
      <c r="N17" s="22">
        <f t="shared" ref="N17:O20" si="27">IFERROR(J17/F17,"")</f>
        <v>1.0750737506418855</v>
      </c>
      <c r="O17" s="22">
        <f t="shared" si="27"/>
        <v>1.0556779326830721</v>
      </c>
      <c r="P17" s="19">
        <v>1309.9269999999999</v>
      </c>
      <c r="Q17" s="20">
        <v>1091</v>
      </c>
      <c r="R17" s="21">
        <f>P17-Q17</f>
        <v>218.92699999999991</v>
      </c>
      <c r="S17" s="22">
        <f>IFERROR(IF(Q17&lt;0,-(P17-Q17)/Q17,(P17-Q17)/Q17)+1,"")</f>
        <v>1.2006663611365718</v>
      </c>
      <c r="T17" s="19">
        <v>2542.9569999999999</v>
      </c>
      <c r="U17" s="20">
        <v>2593.7979999999998</v>
      </c>
      <c r="V17" s="21">
        <f>T17-U17</f>
        <v>-50.840999999999894</v>
      </c>
      <c r="W17" s="22">
        <f>IFERROR(IF(U17&lt;0,-(T17-U17)/U17,(T17-U17)/U17)+1,"")</f>
        <v>0.98039901333874113</v>
      </c>
      <c r="X17" s="19">
        <v>5622.3090000000002</v>
      </c>
      <c r="Y17" s="20">
        <v>5352.6149999999998</v>
      </c>
      <c r="Z17" s="21">
        <f>X17-Y17</f>
        <v>269.69400000000041</v>
      </c>
      <c r="AA17" s="22">
        <f>IFERROR(IF(Y17&lt;0,-(X17-Y17)/Y17,(X17-Y17)/Y17)+1,"")</f>
        <v>1.0503854657956906</v>
      </c>
      <c r="AB17" s="19">
        <v>13.525</v>
      </c>
      <c r="AC17" s="20">
        <v>0</v>
      </c>
      <c r="AD17" s="21">
        <f>AB17-AC17</f>
        <v>13.525</v>
      </c>
      <c r="AE17" s="22" t="str">
        <f>IFERROR(IF(AC17&lt;0,-(AB17-AC17)/AC17,(AB17-AC17)/AC17)+1,"")</f>
        <v/>
      </c>
      <c r="AF17" s="19"/>
      <c r="AG17" s="20"/>
      <c r="AH17" s="21">
        <v>0</v>
      </c>
      <c r="AI17" s="22" t="s">
        <v>99</v>
      </c>
      <c r="AJ17" s="19">
        <v>133.81100000000001</v>
      </c>
      <c r="AK17" s="20">
        <v>165.767</v>
      </c>
      <c r="AL17" s="21">
        <f>AJ17-AK17</f>
        <v>-31.955999999999989</v>
      </c>
      <c r="AM17" s="22">
        <f>IFERROR(IF(AK17&lt;0,-(AJ17-AK17)/AK17,(AJ17-AK17)/AK17)+1,"")</f>
        <v>0.80722339186931058</v>
      </c>
      <c r="AN17" s="19">
        <f t="shared" si="22"/>
        <v>8312.601999999999</v>
      </c>
      <c r="AO17" s="20">
        <f t="shared" si="22"/>
        <v>8112.1799999999994</v>
      </c>
      <c r="AP17" s="21">
        <f>AN17-AO17</f>
        <v>200.42199999999957</v>
      </c>
      <c r="AQ17" s="22">
        <f>IFERROR(IF(AO17&lt;0,-(AN17-AO17)/AO17,(AN17-AO17)/AO17)+1,"")</f>
        <v>1.0247063058265471</v>
      </c>
      <c r="AR17" s="19">
        <v>0</v>
      </c>
      <c r="AS17" s="20">
        <v>0</v>
      </c>
      <c r="AT17" s="21">
        <f>AR17-AS17</f>
        <v>0</v>
      </c>
      <c r="AU17" s="22" t="str">
        <f>IFERROR(IF(AS17&lt;0,-(AR17-AS17)/AS17,(AR17-AS17)/AS17)+1,"")</f>
        <v/>
      </c>
      <c r="AV17" s="19">
        <v>0</v>
      </c>
      <c r="AW17" s="20">
        <v>0</v>
      </c>
      <c r="AX17" s="21">
        <f>AV17-AW17</f>
        <v>0</v>
      </c>
      <c r="AY17" s="22" t="str">
        <f>IFERROR(IF(AW17&lt;0,-(AV17-AW17)/AW17,(AV17-AW17)/AW17)+1,"")</f>
        <v/>
      </c>
      <c r="AZ17" s="19">
        <f t="shared" si="23"/>
        <v>7208.5830000000005</v>
      </c>
      <c r="BA17" s="46">
        <f t="shared" si="23"/>
        <v>7030.7979999999998</v>
      </c>
      <c r="BB17" s="21">
        <f>AZ17-BA17</f>
        <v>177.78500000000076</v>
      </c>
      <c r="BC17" s="22">
        <f>IFERROR(IF(BA17&lt;0,-(AZ17-BA17)/BA17,(AZ17-BA17)/BA17)+1,"")</f>
        <v>1.0252866033130237</v>
      </c>
      <c r="BD17" s="23">
        <f t="shared" ref="BD17:BE20" si="28">IFERROR(AZ17/F17,"")</f>
        <v>0.54532528806551361</v>
      </c>
      <c r="BE17" s="24">
        <f t="shared" si="28"/>
        <v>0.52820025036704998</v>
      </c>
      <c r="BF17" s="19">
        <v>4027.152</v>
      </c>
      <c r="BG17" s="20">
        <v>4025.3780000000002</v>
      </c>
      <c r="BH17" s="21">
        <f>BF17-BG17</f>
        <v>1.7739999999998872</v>
      </c>
      <c r="BI17" s="22">
        <f>IFERROR(IF(BG17&lt;0,-(BF17-BG17)/BG17,(BF17-BG17)/BG17)+1,"")</f>
        <v>1.0004407039537653</v>
      </c>
      <c r="BJ17" s="19">
        <v>0</v>
      </c>
      <c r="BK17" s="20">
        <v>0</v>
      </c>
      <c r="BL17" s="21">
        <f>BJ17-BK17</f>
        <v>0</v>
      </c>
      <c r="BM17" s="22" t="str">
        <f>IFERROR(IF(BK17&lt;0,-(BJ17-BK17)/BK17,(BJ17-BK17)/BK17)+1,"")</f>
        <v/>
      </c>
      <c r="BN17" s="19">
        <f t="shared" si="24"/>
        <v>3181.4310000000005</v>
      </c>
      <c r="BO17" s="20">
        <f t="shared" si="24"/>
        <v>3005.4199999999996</v>
      </c>
      <c r="BP17" s="21">
        <f>BN17-BO17</f>
        <v>176.01100000000088</v>
      </c>
      <c r="BQ17" s="22">
        <f>IFERROR(IF(BO17&lt;0,-(BN17-BO17)/BO17,(BN17-BO17)/BO17)+1,"")</f>
        <v>1.0585645267549963</v>
      </c>
      <c r="BR17" s="19">
        <f t="shared" si="25"/>
        <v>7208.5830000000005</v>
      </c>
      <c r="BS17" s="20">
        <f t="shared" si="25"/>
        <v>7030.7979999999998</v>
      </c>
      <c r="BT17" s="21">
        <f>BR17-BS17</f>
        <v>177.78500000000076</v>
      </c>
      <c r="BU17" s="22">
        <f>IFERROR(IF(BS17&lt;0,-(BR17-BS17)/BS17,(BR17-BS17)/BS17)+1,"")</f>
        <v>1.0252866033130237</v>
      </c>
      <c r="BV17" s="19">
        <f t="shared" si="26"/>
        <v>7342.3940000000002</v>
      </c>
      <c r="BW17" s="20">
        <f t="shared" si="26"/>
        <v>7196.5649999999996</v>
      </c>
      <c r="BX17" s="21">
        <f>BV17-BW17</f>
        <v>145.82900000000063</v>
      </c>
      <c r="BY17" s="22">
        <f>IFERROR(IF(BW17&lt;0,-(BV17-BW17)/BW17,(BV17-BW17)/BW17)+1,"")</f>
        <v>1.0202636952490529</v>
      </c>
      <c r="BZ17" s="25"/>
      <c r="CA17" s="11">
        <f>J17+P17-AN17-AR17-AZ17</f>
        <v>0</v>
      </c>
      <c r="CB17" s="9">
        <v>0</v>
      </c>
      <c r="CC17" s="9"/>
      <c r="CD17" s="9"/>
    </row>
    <row r="18" spans="1:82" s="2" customFormat="1" ht="15" customHeight="1" x14ac:dyDescent="0.3">
      <c r="A18" s="18" t="s">
        <v>95</v>
      </c>
      <c r="B18" s="19" t="e">
        <f t="shared" si="21"/>
        <v>#REF!</v>
      </c>
      <c r="C18" s="20" t="e">
        <f t="shared" si="21"/>
        <v>#REF!</v>
      </c>
      <c r="D18" s="21" t="e">
        <f>B18-C18</f>
        <v>#REF!</v>
      </c>
      <c r="E18" s="22" t="str">
        <f>IFERROR(IF(C18&lt;0,-(B18-C18)/C18,(B18-C18)/C18)+1,"")</f>
        <v/>
      </c>
      <c r="F18" s="19">
        <f>'[110]PL Summery New'!$C$11/1000</f>
        <v>77171.339000000007</v>
      </c>
      <c r="G18" s="20">
        <f>'[110]PL Summery New'!$D$11/1000</f>
        <v>76405.395095043496</v>
      </c>
      <c r="H18" s="21">
        <f>F18-G18</f>
        <v>765.94390495651169</v>
      </c>
      <c r="I18" s="22">
        <f>IFERROR(IF(G18&lt;0,-(F18-G18)/G18,(F18-G18)/G18+1),"")</f>
        <v>1.0100247358711218</v>
      </c>
      <c r="J18" s="19">
        <f>'[110]PL Summery New'!$C$11/1000</f>
        <v>77171.339000000007</v>
      </c>
      <c r="K18" s="20">
        <f>'[110]PL Summery New'!$D$11/1000</f>
        <v>76405.395095043496</v>
      </c>
      <c r="L18" s="21">
        <f>J18-K18</f>
        <v>765.94390495651169</v>
      </c>
      <c r="M18" s="22">
        <f>IFERROR(IF(K18&lt;0,-(J18-K18)/K18,(J18-K18)/K18+1),"")</f>
        <v>1.0100247358711218</v>
      </c>
      <c r="N18" s="22">
        <f t="shared" si="27"/>
        <v>1</v>
      </c>
      <c r="O18" s="22">
        <f t="shared" si="27"/>
        <v>1</v>
      </c>
      <c r="P18" s="19">
        <f>'[110]PL Summery New'!$C$21/1000</f>
        <v>1279.8838000000001</v>
      </c>
      <c r="Q18" s="20">
        <f>'[110]PL Summery New'!$D$21/1000</f>
        <v>750</v>
      </c>
      <c r="R18" s="21">
        <f>P18-Q18</f>
        <v>529.88380000000006</v>
      </c>
      <c r="S18" s="22">
        <f>IFERROR(IF(Q18&lt;0,-(P18-Q18)/Q18,(P18-Q18)/Q18+1),"")</f>
        <v>1.7065117333333335</v>
      </c>
      <c r="T18" s="19">
        <f>'[110]PL Summery New'!$C$26/1000</f>
        <v>58783.883999999998</v>
      </c>
      <c r="U18" s="20">
        <f>'[110]PL Summery New'!$D$26/1000</f>
        <v>58337.866940654269</v>
      </c>
      <c r="V18" s="21">
        <f>T18-U18</f>
        <v>446.01705934572965</v>
      </c>
      <c r="W18" s="22">
        <f>IFERROR(IF(U18&lt;0,-(T18-U18)/U18,(T18-U18)/U18+1),"")</f>
        <v>1.0076454125379568</v>
      </c>
      <c r="X18" s="19">
        <f>('[110]PL Summery New'!$C$27+'[110]PL Summery New'!$C$28)/1000</f>
        <v>9808.2104999999992</v>
      </c>
      <c r="Y18" s="20">
        <f>('[110]PL Summery New'!$D$27+'[110]PL Summery New'!$D$28)/1000</f>
        <v>10359.146432284728</v>
      </c>
      <c r="Z18" s="21">
        <f>X18-Y18</f>
        <v>-550.93593228472855</v>
      </c>
      <c r="AA18" s="22">
        <f>IFERROR(IF(Y18&lt;0,-(X18-Y18)/Y18,(X18-Y18)/Y18+1),"")</f>
        <v>0.94681647412882275</v>
      </c>
      <c r="AB18" s="19">
        <f>'[110]PL Summery New'!$C$29/1000</f>
        <v>1508.328</v>
      </c>
      <c r="AC18" s="20">
        <f>'[110]PL Summery New'!$D$29/1000</f>
        <v>1508.3279008333334</v>
      </c>
      <c r="AD18" s="21">
        <f>AB18-AC18</f>
        <v>9.9166666586825158E-5</v>
      </c>
      <c r="AE18" s="22">
        <f>IFERROR(IF(AC18&lt;0,-(AB18-AC18)/AC18,(AB18-AC18)/AC18+1),"")</f>
        <v>1.000000065746093</v>
      </c>
      <c r="AF18" s="19">
        <f>'[110]PL Summery New'!$C$30/1000</f>
        <v>361.41800000000001</v>
      </c>
      <c r="AG18" s="20">
        <f>'[110]PL Summery New'!$D$30/1000</f>
        <v>361.41131623176443</v>
      </c>
      <c r="AH18" s="21">
        <f>AF18-AG18</f>
        <v>6.6837682355753714E-3</v>
      </c>
      <c r="AI18" s="22">
        <f>IFERROR(IF(AG18&lt;0,-(AF18-AG18)/AG18,(AF18-AG18)/AG18+1),"")</f>
        <v>1.0000184935222982</v>
      </c>
      <c r="AJ18" s="19">
        <f>'[110]PL Summery New'!$C$31/1000</f>
        <v>1249.549</v>
      </c>
      <c r="AK18" s="20">
        <f>'[110]PL Summery New'!$D$31/1000</f>
        <v>1353.600625763889</v>
      </c>
      <c r="AL18" s="21">
        <f>AJ18-AK18</f>
        <v>-104.05162576388898</v>
      </c>
      <c r="AM18" s="22">
        <f>IFERROR(IF(AK18&lt;0,-(AJ18-AK18)/AK18,(AJ18-AK18)/AK18+1),"")</f>
        <v>0.92312974463559472</v>
      </c>
      <c r="AN18" s="19">
        <f t="shared" si="22"/>
        <v>71711.38949999999</v>
      </c>
      <c r="AO18" s="20">
        <f t="shared" si="22"/>
        <v>71920.353215767987</v>
      </c>
      <c r="AP18" s="21">
        <f>AN18-AO18</f>
        <v>-208.9637157679972</v>
      </c>
      <c r="AQ18" s="22">
        <f>IFERROR(IF(AO18&lt;0,-(AN18-AO18)/AO18,(AN18-AO18)/AO18+1),"")</f>
        <v>0.99709451210367273</v>
      </c>
      <c r="AR18" s="19">
        <v>0</v>
      </c>
      <c r="AS18" s="20">
        <v>0</v>
      </c>
      <c r="AT18" s="26">
        <f>AR18-AS18</f>
        <v>0</v>
      </c>
      <c r="AU18" s="22">
        <f>IFERROR(AR18/AS18,0)</f>
        <v>0</v>
      </c>
      <c r="AV18" s="19">
        <v>0</v>
      </c>
      <c r="AW18" s="20">
        <v>0</v>
      </c>
      <c r="AX18" s="26">
        <f>AV18-AW18</f>
        <v>0</v>
      </c>
      <c r="AY18" s="22">
        <f>IFERROR(AV18/AW18,0)</f>
        <v>0</v>
      </c>
      <c r="AZ18" s="19">
        <f t="shared" si="23"/>
        <v>6739.833300000013</v>
      </c>
      <c r="BA18" s="20">
        <f t="shared" si="23"/>
        <v>5235.0418792755081</v>
      </c>
      <c r="BB18" s="21">
        <f>AZ18-BA18</f>
        <v>1504.7914207245049</v>
      </c>
      <c r="BC18" s="22">
        <f>IFERROR(IF(BA18&lt;0,-(AZ18-BA18)/BA18,(AZ18-BA18)/BA18+1),"")</f>
        <v>1.2874459183758731</v>
      </c>
      <c r="BD18" s="23">
        <f t="shared" si="28"/>
        <v>8.7335964197796448E-2</v>
      </c>
      <c r="BE18" s="24">
        <f t="shared" si="28"/>
        <v>6.8516652165248881E-2</v>
      </c>
      <c r="BF18" s="19"/>
      <c r="BG18" s="20"/>
      <c r="BH18" s="21">
        <f>BF18-BG18</f>
        <v>0</v>
      </c>
      <c r="BI18" s="22">
        <f>IFERROR(BF18/BG18,0)</f>
        <v>0</v>
      </c>
      <c r="BJ18" s="19">
        <v>0</v>
      </c>
      <c r="BK18" s="20">
        <v>0</v>
      </c>
      <c r="BL18" s="26">
        <f>BJ18-BK18</f>
        <v>0</v>
      </c>
      <c r="BM18" s="22">
        <f>IFERROR(BJ18/BK18,0)</f>
        <v>0</v>
      </c>
      <c r="BN18" s="19">
        <f t="shared" si="24"/>
        <v>6739.833300000013</v>
      </c>
      <c r="BO18" s="20">
        <f t="shared" si="24"/>
        <v>5235.0418792755081</v>
      </c>
      <c r="BP18" s="21">
        <f>BN18-BO18</f>
        <v>1504.7914207245049</v>
      </c>
      <c r="BQ18" s="22">
        <f>IFERROR(IF(BO18&lt;0,-(BN18-BO18)/BO18,(BN18-BO18)/BO18+1),"")</f>
        <v>1.2874459183758731</v>
      </c>
      <c r="BR18" s="19">
        <f t="shared" si="25"/>
        <v>7101.2513000000126</v>
      </c>
      <c r="BS18" s="20">
        <f t="shared" si="25"/>
        <v>5596.4531955072725</v>
      </c>
      <c r="BT18" s="21">
        <f>BR18-BS18</f>
        <v>1504.7981044927401</v>
      </c>
      <c r="BU18" s="22">
        <f>IFERROR(IF(BS18&lt;0,-(BR18-BS18)/BS18,(BR18-BS18)/BS18+1),"")</f>
        <v>1.268884247205134</v>
      </c>
      <c r="BV18" s="19">
        <f t="shared" si="26"/>
        <v>8350.8003000000135</v>
      </c>
      <c r="BW18" s="20">
        <f t="shared" si="26"/>
        <v>6950.0538212711617</v>
      </c>
      <c r="BX18" s="21">
        <f>BV18-BW18</f>
        <v>1400.7464787288518</v>
      </c>
      <c r="BY18" s="22">
        <f>IFERROR(IF(BW18&lt;0,-(BV18-BW18)/BW18,(BV18-BW18)/BW18+1),"")</f>
        <v>1.2015446951564264</v>
      </c>
      <c r="BZ18" s="25"/>
      <c r="CA18" s="11">
        <f>J18+P18-AN18-AR18-AZ18</f>
        <v>0</v>
      </c>
      <c r="CB18" s="9">
        <v>0</v>
      </c>
    </row>
    <row r="19" spans="1:82" s="2" customFormat="1" ht="15" customHeight="1" x14ac:dyDescent="0.3">
      <c r="A19" s="51" t="s">
        <v>41</v>
      </c>
      <c r="B19" s="19" t="e">
        <f t="shared" si="21"/>
        <v>#REF!</v>
      </c>
      <c r="C19" s="20" t="e">
        <f t="shared" si="21"/>
        <v>#REF!</v>
      </c>
      <c r="D19" s="21" t="e">
        <f>B19-C19</f>
        <v>#REF!</v>
      </c>
      <c r="E19" s="22" t="str">
        <f>IFERROR(IF(C19&lt;0,-(B19-C19)/C19,(B19-C19)/C19)+1,"")</f>
        <v/>
      </c>
      <c r="F19" s="19">
        <v>15508.944</v>
      </c>
      <c r="G19" s="20">
        <v>15840.139830718248</v>
      </c>
      <c r="H19" s="21">
        <f>F19-G19</f>
        <v>-331.19583071824854</v>
      </c>
      <c r="I19" s="22">
        <f>IFERROR(IF(G19&lt;0,-(F19-G19)/G19,(F19-G19)/G19)+1,"")</f>
        <v>0.97909135687830406</v>
      </c>
      <c r="J19" s="19">
        <v>15121.234</v>
      </c>
      <c r="K19" s="20">
        <v>15444.151779102072</v>
      </c>
      <c r="L19" s="21">
        <f>J19-K19</f>
        <v>-322.91777910207202</v>
      </c>
      <c r="M19" s="22">
        <f>IFERROR(IF(K19&lt;0,-(J19-K19)/K19,(J19-K19)/K19)+1,"")</f>
        <v>0.97909125837917355</v>
      </c>
      <c r="N19" s="22">
        <f t="shared" si="27"/>
        <v>0.97500087691334758</v>
      </c>
      <c r="O19" s="22">
        <f t="shared" si="27"/>
        <v>0.97500097500097505</v>
      </c>
      <c r="P19" s="19">
        <v>196.22200000000001</v>
      </c>
      <c r="Q19" s="20">
        <v>71.150666666666666</v>
      </c>
      <c r="R19" s="21">
        <f>P19-Q19</f>
        <v>125.07133333333334</v>
      </c>
      <c r="S19" s="22">
        <f>IFERROR(IF(Q19&lt;0,-(P19-Q19)/Q19,(P19-Q19)/Q19+1),"")</f>
        <v>2.7578378277083373</v>
      </c>
      <c r="T19" s="19">
        <v>9992.7350000000006</v>
      </c>
      <c r="U19" s="20">
        <v>9408.5575811666695</v>
      </c>
      <c r="V19" s="21">
        <f>T19-U19</f>
        <v>584.1774188333311</v>
      </c>
      <c r="W19" s="22">
        <f>IFERROR(IF(U19&lt;0,-(T19-U19)/U19,(T19-U19)/U19+1),"")</f>
        <v>1.0620900083560836</v>
      </c>
      <c r="X19" s="19">
        <v>2214.8679999999999</v>
      </c>
      <c r="Y19" s="20">
        <v>2464.05680515117</v>
      </c>
      <c r="Z19" s="21">
        <f>X19-Y19</f>
        <v>-249.18880515117007</v>
      </c>
      <c r="AA19" s="22">
        <f>IFERROR(IF(Y19&lt;0,-(X19-Y19)/Y19,(X19-Y19)/Y19+1),"")</f>
        <v>0.89887051117075112</v>
      </c>
      <c r="AB19" s="19">
        <v>34.591000000000001</v>
      </c>
      <c r="AC19" s="20">
        <v>145.055563333333</v>
      </c>
      <c r="AD19" s="21">
        <f>AB19-AC19</f>
        <v>-110.46456333333299</v>
      </c>
      <c r="AE19" s="22">
        <f>IFERROR(IF(AC19&lt;0,-(AB19-AC19)/AC19,(AB19-AC19)/AC19+1),"")</f>
        <v>0.23846724113925233</v>
      </c>
      <c r="AF19" s="19">
        <v>0</v>
      </c>
      <c r="AG19" s="20">
        <v>0</v>
      </c>
      <c r="AH19" s="21">
        <f>AF19-AG19</f>
        <v>0</v>
      </c>
      <c r="AI19" s="22" t="str">
        <f>IFERROR(IF(AG19&lt;0,-(AF19-AG19)/AG19,(AF19-AG19)/AG19+1),"")</f>
        <v/>
      </c>
      <c r="AJ19" s="19">
        <v>31.594999999999999</v>
      </c>
      <c r="AK19" s="20">
        <v>49.442111111111103</v>
      </c>
      <c r="AL19" s="21">
        <f>AJ19-AK19</f>
        <v>-17.847111111111104</v>
      </c>
      <c r="AM19" s="22">
        <f>IFERROR(IF(AK19&lt;0,-(AJ19-AK19)/AK19,(AJ19-AK19)/AK19+1),"")</f>
        <v>0.63903015647929462</v>
      </c>
      <c r="AN19" s="19">
        <f t="shared" si="22"/>
        <v>12273.789000000001</v>
      </c>
      <c r="AO19" s="20">
        <f t="shared" si="22"/>
        <v>12067.112060762285</v>
      </c>
      <c r="AP19" s="21">
        <f>AN19-AO19</f>
        <v>206.67693923771549</v>
      </c>
      <c r="AQ19" s="22">
        <f>IFERROR(IF(AO19&lt;0,-(AN19-AO19)/AO19,(AN19-AO19)/AO19),"")+1</f>
        <v>1.0171272909538771</v>
      </c>
      <c r="AR19" s="19">
        <v>0</v>
      </c>
      <c r="AS19" s="20">
        <v>0</v>
      </c>
      <c r="AT19" s="21">
        <v>0</v>
      </c>
      <c r="AU19" s="26">
        <v>0</v>
      </c>
      <c r="AV19" s="19">
        <v>0</v>
      </c>
      <c r="AW19" s="20"/>
      <c r="AX19" s="21">
        <f>AV19-AW19</f>
        <v>0</v>
      </c>
      <c r="AY19" s="22">
        <f>IFERROR(AV19/AW19,0)</f>
        <v>0</v>
      </c>
      <c r="AZ19" s="19">
        <f t="shared" si="23"/>
        <v>3043.6669999999995</v>
      </c>
      <c r="BA19" s="20">
        <f t="shared" si="23"/>
        <v>3448.1903850064537</v>
      </c>
      <c r="BB19" s="21">
        <f>AZ19-BA19</f>
        <v>-404.52338500645419</v>
      </c>
      <c r="BC19" s="22">
        <f>IFERROR(IF(BA19&lt;0,-(AZ19-BA19)/BA19,(AZ19-BA19)/BA19),"")+1</f>
        <v>0.8826853103107597</v>
      </c>
      <c r="BD19" s="23">
        <f t="shared" si="28"/>
        <v>0.19625236895561682</v>
      </c>
      <c r="BE19" s="24">
        <f t="shared" si="28"/>
        <v>0.2176868652585689</v>
      </c>
      <c r="BF19" s="19">
        <v>2425.6007999999997</v>
      </c>
      <c r="BG19" s="20">
        <v>2425.6007999999997</v>
      </c>
      <c r="BH19" s="21">
        <f>BF19-BG19</f>
        <v>0</v>
      </c>
      <c r="BI19" s="22">
        <f>IFERROR(BF19/BG19,0)</f>
        <v>1</v>
      </c>
      <c r="BJ19" s="19">
        <v>0</v>
      </c>
      <c r="BK19" s="20">
        <v>0</v>
      </c>
      <c r="BL19" s="21">
        <v>0</v>
      </c>
      <c r="BM19" s="26">
        <v>0</v>
      </c>
      <c r="BN19" s="19">
        <f t="shared" si="24"/>
        <v>618.06619999999975</v>
      </c>
      <c r="BO19" s="20">
        <f t="shared" si="24"/>
        <v>1022.5895850064539</v>
      </c>
      <c r="BP19" s="21">
        <f>BN19-BO19</f>
        <v>-404.52338500645419</v>
      </c>
      <c r="BQ19" s="22">
        <f>IFERROR(IF(BO19&lt;0,-(BN19-BO19)/BO19,(BN19-BO19)/BO19),"")+1</f>
        <v>0.6044127664336606</v>
      </c>
      <c r="BR19" s="19">
        <f t="shared" si="25"/>
        <v>3043.6669999999995</v>
      </c>
      <c r="BS19" s="20">
        <f t="shared" si="25"/>
        <v>3448.1903850064537</v>
      </c>
      <c r="BT19" s="21">
        <f>BR19-BS19</f>
        <v>-404.52338500645419</v>
      </c>
      <c r="BU19" s="22">
        <f>IFERROR(IF(BS19&lt;0,-(BR19-BS19)/BS19,(BR19-BS19)/BS19+1),"")</f>
        <v>0.8826853103107597</v>
      </c>
      <c r="BV19" s="19">
        <f t="shared" si="26"/>
        <v>3075.2619999999993</v>
      </c>
      <c r="BW19" s="20">
        <f t="shared" si="26"/>
        <v>3497.6324961175646</v>
      </c>
      <c r="BX19" s="21">
        <f>BV19-BW19</f>
        <v>-422.37049611756538</v>
      </c>
      <c r="BY19" s="22">
        <f>IFERROR(IF(BW19&lt;0,-(BV19-BW19)/BW19,(BV19-BW19)/BW19+1),"")</f>
        <v>0.87924103044376323</v>
      </c>
      <c r="BZ19" s="52"/>
      <c r="CA19" s="11">
        <f>J19+P19-AN19-AR19-AZ19</f>
        <v>0</v>
      </c>
      <c r="CB19" s="9">
        <v>0</v>
      </c>
    </row>
    <row r="20" spans="1:82" s="2" customFormat="1" ht="15" customHeight="1" x14ac:dyDescent="0.3">
      <c r="A20" s="18" t="s">
        <v>119</v>
      </c>
      <c r="B20" s="19" t="e">
        <f t="shared" si="21"/>
        <v>#REF!</v>
      </c>
      <c r="C20" s="20" t="e">
        <f t="shared" si="21"/>
        <v>#REF!</v>
      </c>
      <c r="D20" s="21" t="e">
        <f>B20-C20</f>
        <v>#REF!</v>
      </c>
      <c r="E20" s="22" t="str">
        <f>IFERROR(IF(C20&lt;0,-(B20-C20)/C20,(B20-C20)/C20)+1,"")</f>
        <v/>
      </c>
      <c r="F20" s="37">
        <f>'[111]PL Actual Vs Budget'!$D$16/1000</f>
        <v>47599.660444100024</v>
      </c>
      <c r="G20" s="38"/>
      <c r="H20" s="21">
        <f>F20-G20</f>
        <v>47599.660444100024</v>
      </c>
      <c r="I20" s="22" t="str">
        <f>IFERROR(IF(G20&lt;0,-(F20-G20)/G20,(F20-G20)/G20+1),"")</f>
        <v/>
      </c>
      <c r="J20" s="37">
        <f>'[112]PL Actual Vs Budget'!$D$21/1000</f>
        <v>2259.5661075980215</v>
      </c>
      <c r="K20" s="38"/>
      <c r="L20" s="21">
        <f>J20-K20</f>
        <v>2259.5661075980215</v>
      </c>
      <c r="M20" s="22" t="str">
        <f>IFERROR(IF(K20&lt;0,-(J20-K20)/K20,(J20-K20)/K20+1),"")</f>
        <v/>
      </c>
      <c r="N20" s="23">
        <f t="shared" si="27"/>
        <v>4.7470214840116466E-2</v>
      </c>
      <c r="O20" s="24" t="str">
        <f t="shared" si="27"/>
        <v/>
      </c>
      <c r="P20" s="37"/>
      <c r="Q20" s="38"/>
      <c r="R20" s="21">
        <f>P20-Q20</f>
        <v>0</v>
      </c>
      <c r="S20" s="22" t="str">
        <f>IFERROR(IF(Q20&lt;0,-(P20-Q20)/Q20,(P20-Q20)/Q20+1),"")</f>
        <v/>
      </c>
      <c r="T20" s="37">
        <f>0</f>
        <v>0</v>
      </c>
      <c r="U20" s="38">
        <f>0</f>
        <v>0</v>
      </c>
      <c r="V20" s="21">
        <f>T20-U20</f>
        <v>0</v>
      </c>
      <c r="W20" s="22" t="str">
        <f>IFERROR(IF(U20&lt;0,-(T20-U20)/U20,(T20-U20)/U20+1),"")</f>
        <v/>
      </c>
      <c r="X20" s="37">
        <f>0</f>
        <v>0</v>
      </c>
      <c r="Y20" s="38">
        <f>0</f>
        <v>0</v>
      </c>
      <c r="Z20" s="21">
        <f>X20-Y20</f>
        <v>0</v>
      </c>
      <c r="AA20" s="22" t="str">
        <f>IFERROR(IF(Y20&lt;0,-(X20-Y20)/Y20,(X20-Y20)/Y20+1),"")</f>
        <v/>
      </c>
      <c r="AB20" s="37">
        <f>0</f>
        <v>0</v>
      </c>
      <c r="AC20" s="38">
        <f>0</f>
        <v>0</v>
      </c>
      <c r="AD20" s="21">
        <f>AB20-AC20</f>
        <v>0</v>
      </c>
      <c r="AE20" s="22" t="str">
        <f>IFERROR(IF(AC20&lt;0,-(AB20-AC20)/AC20,(AB20-AC20)/AC20+1),"")</f>
        <v/>
      </c>
      <c r="AF20" s="37">
        <f>0</f>
        <v>0</v>
      </c>
      <c r="AG20" s="38">
        <f>0</f>
        <v>0</v>
      </c>
      <c r="AH20" s="21">
        <f>AF20-AG20</f>
        <v>0</v>
      </c>
      <c r="AI20" s="22" t="str">
        <f>IFERROR(IF(AG20&lt;0,-(AF20-AG20)/AG20,(AF20-AG20)/AG20+1),"")</f>
        <v/>
      </c>
      <c r="AJ20" s="37">
        <f>0</f>
        <v>0</v>
      </c>
      <c r="AK20" s="38">
        <f>0</f>
        <v>0</v>
      </c>
      <c r="AL20" s="21">
        <f>AJ20-AK20</f>
        <v>0</v>
      </c>
      <c r="AM20" s="22" t="str">
        <f>IFERROR(IF(AK20&lt;0,-(AJ20-AK20)/AK20,(AJ20-AK20)/AK20+1),"")</f>
        <v/>
      </c>
      <c r="AN20" s="19">
        <f t="shared" si="22"/>
        <v>0</v>
      </c>
      <c r="AO20" s="20">
        <f t="shared" si="22"/>
        <v>0</v>
      </c>
      <c r="AP20" s="21">
        <f>AN20-AO20</f>
        <v>0</v>
      </c>
      <c r="AQ20" s="22" t="str">
        <f>IFERROR(IF(AO20&lt;0,-(AN20-AO20)/AO20,(AN20-AO20)/AO20+1),"")</f>
        <v/>
      </c>
      <c r="AR20" s="19">
        <v>0</v>
      </c>
      <c r="AS20" s="20">
        <v>0</v>
      </c>
      <c r="AT20" s="21">
        <f>AR20-AS20</f>
        <v>0</v>
      </c>
      <c r="AU20" s="22" t="str">
        <f>IFERROR(IF(AS20&lt;0,-(AR20-AS20)/AS20,(AR20-AS20)/AS20+1),"")</f>
        <v/>
      </c>
      <c r="AV20" s="19">
        <v>0</v>
      </c>
      <c r="AW20" s="20">
        <v>0</v>
      </c>
      <c r="AX20" s="21">
        <f>AV20-AW20</f>
        <v>0</v>
      </c>
      <c r="AY20" s="22" t="str">
        <f>IFERROR(IF(AW20&lt;0,-(AV20-AW20)/AW20,(AV20-AW20)/AW20+1),"")</f>
        <v/>
      </c>
      <c r="AZ20" s="19">
        <f t="shared" si="23"/>
        <v>2259.5661075980215</v>
      </c>
      <c r="BA20" s="20">
        <f t="shared" si="23"/>
        <v>0</v>
      </c>
      <c r="BB20" s="21">
        <f>AZ20-BA20</f>
        <v>2259.5661075980215</v>
      </c>
      <c r="BC20" s="22" t="str">
        <f>IFERROR(IF(BA20&lt;0,-(AZ20-BA20)/BA20,(AZ20-BA20)/BA20+1),"")</f>
        <v/>
      </c>
      <c r="BD20" s="23">
        <f t="shared" si="28"/>
        <v>4.7470214840116466E-2</v>
      </c>
      <c r="BE20" s="24" t="str">
        <f t="shared" si="28"/>
        <v/>
      </c>
      <c r="BF20" s="37"/>
      <c r="BG20" s="38"/>
      <c r="BH20" s="21">
        <f>BF20-BG20</f>
        <v>0</v>
      </c>
      <c r="BI20" s="22" t="s">
        <v>99</v>
      </c>
      <c r="BJ20" s="19">
        <v>0</v>
      </c>
      <c r="BK20" s="20">
        <v>0</v>
      </c>
      <c r="BL20" s="21">
        <f>BJ20-BK20</f>
        <v>0</v>
      </c>
      <c r="BM20" s="22" t="str">
        <f>IFERROR(IF(BK20&lt;0,-(BJ20-BK20)/BK20,(BJ20-BK20)/BK20+1),"")</f>
        <v/>
      </c>
      <c r="BN20" s="19">
        <f t="shared" si="24"/>
        <v>2259.5661075980215</v>
      </c>
      <c r="BO20" s="20">
        <f t="shared" si="24"/>
        <v>0</v>
      </c>
      <c r="BP20" s="21">
        <f>BN20-BO20</f>
        <v>2259.5661075980215</v>
      </c>
      <c r="BQ20" s="22" t="str">
        <f>IFERROR(IF(BO20&lt;0,-(BN20-BO20)/BO20,(BN20-BO20)/BO20+1),"")</f>
        <v/>
      </c>
      <c r="BR20" s="19">
        <f t="shared" si="25"/>
        <v>2259.5661075980215</v>
      </c>
      <c r="BS20" s="20">
        <f t="shared" si="25"/>
        <v>0</v>
      </c>
      <c r="BT20" s="21">
        <f>BR20-BS20</f>
        <v>2259.5661075980215</v>
      </c>
      <c r="BU20" s="22" t="str">
        <f>IFERROR(IF(BS20&lt;0,-(BR20-BS20)/BS20,(BR20-BS20)/BS20+1),"")</f>
        <v/>
      </c>
      <c r="BV20" s="19">
        <f t="shared" si="26"/>
        <v>2259.5661075980215</v>
      </c>
      <c r="BW20" s="20">
        <f t="shared" si="26"/>
        <v>0</v>
      </c>
      <c r="BX20" s="21">
        <f>BV20-BW20</f>
        <v>2259.5661075980215</v>
      </c>
      <c r="BY20" s="22" t="str">
        <f>IFERROR(IF(BW20&lt;0,-(BV20-BW20)/BW20,(BV20-BW20)/BW20+1),"")</f>
        <v/>
      </c>
      <c r="BZ20" s="27" t="s">
        <v>120</v>
      </c>
      <c r="CA20" s="11">
        <f>J20+P20-AN20-AR20-AZ20</f>
        <v>0</v>
      </c>
      <c r="CB20" s="9">
        <v>0</v>
      </c>
    </row>
    <row r="21" spans="1:82" s="2" customFormat="1" ht="15" customHeight="1" x14ac:dyDescent="0.3">
      <c r="A21" s="66" t="s">
        <v>70</v>
      </c>
      <c r="B21" s="53">
        <v>9363.6195998037656</v>
      </c>
      <c r="C21" s="53">
        <v>9333.4235942553369</v>
      </c>
      <c r="D21" s="53">
        <v>30.19600554842873</v>
      </c>
      <c r="E21" s="30">
        <v>1.0032352550212136</v>
      </c>
      <c r="F21" s="82">
        <v>2808162.34614</v>
      </c>
      <c r="G21" s="82">
        <v>2799106.5227074996</v>
      </c>
      <c r="H21" s="53">
        <v>9055.8234325004742</v>
      </c>
      <c r="I21" s="30">
        <v>1.0032352550212134</v>
      </c>
      <c r="J21" s="82">
        <v>42223.535859999953</v>
      </c>
      <c r="K21" s="82">
        <v>83953.050985599228</v>
      </c>
      <c r="L21" s="53">
        <v>-41729.515125599275</v>
      </c>
      <c r="M21" s="30">
        <v>0.50294224407928556</v>
      </c>
      <c r="N21" s="30">
        <v>1.5036002429859129E-2</v>
      </c>
      <c r="O21" s="30">
        <v>2.999280316934624E-2</v>
      </c>
      <c r="P21" s="82">
        <v>26174.855309999999</v>
      </c>
      <c r="Q21" s="82">
        <v>2204.2173700000003</v>
      </c>
      <c r="R21" s="53">
        <v>23970.637940000001</v>
      </c>
      <c r="S21" s="30">
        <v>11.874897487991394</v>
      </c>
      <c r="T21" s="82">
        <v>20655.244739999998</v>
      </c>
      <c r="U21" s="82">
        <v>17287.927057313333</v>
      </c>
      <c r="V21" s="53">
        <v>3367.3176826866656</v>
      </c>
      <c r="W21" s="30">
        <v>1.1947785683918759</v>
      </c>
      <c r="X21" s="82">
        <v>9312.6563900000001</v>
      </c>
      <c r="Y21" s="82">
        <v>10199.687247440221</v>
      </c>
      <c r="Z21" s="53">
        <v>-887.03085744022064</v>
      </c>
      <c r="AA21" s="30">
        <v>0.91303352387958414</v>
      </c>
      <c r="AB21" s="82">
        <v>1234.3400100000001</v>
      </c>
      <c r="AC21" s="82">
        <v>2960.1609935299994</v>
      </c>
      <c r="AD21" s="53">
        <v>-1725.8209835299992</v>
      </c>
      <c r="AE21" s="30">
        <v>0.41698408049355673</v>
      </c>
      <c r="AF21" s="82">
        <v>39470.705473440001</v>
      </c>
      <c r="AG21" s="82">
        <v>41886.458354224655</v>
      </c>
      <c r="AH21" s="53">
        <v>-2415.7528807846538</v>
      </c>
      <c r="AI21" s="30">
        <v>0.94232616039400707</v>
      </c>
      <c r="AJ21" s="82">
        <v>1406.58384</v>
      </c>
      <c r="AK21" s="82">
        <v>1468.6568947200001</v>
      </c>
      <c r="AL21" s="53">
        <v>-62.073054720000073</v>
      </c>
      <c r="AM21" s="30">
        <v>0.95773481543363859</v>
      </c>
      <c r="AN21" s="53">
        <v>72079.530453440006</v>
      </c>
      <c r="AO21" s="53">
        <v>73802.890547228206</v>
      </c>
      <c r="AP21" s="53">
        <v>-1723.3600937882002</v>
      </c>
      <c r="AQ21" s="30">
        <v>0.97664915180137313</v>
      </c>
      <c r="AR21" s="53">
        <v>0</v>
      </c>
      <c r="AS21" s="53">
        <v>0</v>
      </c>
      <c r="AT21" s="53">
        <v>0</v>
      </c>
      <c r="AU21" s="30">
        <v>0</v>
      </c>
      <c r="AV21" s="53">
        <v>0</v>
      </c>
      <c r="AW21" s="53">
        <v>0</v>
      </c>
      <c r="AX21" s="53">
        <v>0</v>
      </c>
      <c r="AY21" s="30">
        <v>0</v>
      </c>
      <c r="AZ21" s="53">
        <v>2108</v>
      </c>
      <c r="BA21" s="53">
        <v>12354.377808371024</v>
      </c>
      <c r="BB21" s="53">
        <v>-16035.517091811074</v>
      </c>
      <c r="BC21" s="30">
        <v>-0.29796233695765717</v>
      </c>
      <c r="BD21" s="53">
        <v>-1.3108712494845655E-3</v>
      </c>
      <c r="BE21" s="53">
        <v>4.4136861916998322E-3</v>
      </c>
      <c r="BF21" s="82">
        <v>158109.68450656251</v>
      </c>
      <c r="BG21" s="82">
        <v>5955.8212834639908</v>
      </c>
      <c r="BH21" s="53">
        <v>152153.86322309851</v>
      </c>
      <c r="BI21" s="30">
        <v>26.547083430046051</v>
      </c>
      <c r="BJ21" s="53">
        <v>0</v>
      </c>
      <c r="BK21" s="53">
        <v>0</v>
      </c>
      <c r="BL21" s="53">
        <v>0</v>
      </c>
      <c r="BM21" s="30">
        <v>0</v>
      </c>
      <c r="BN21" s="53">
        <v>-161790.82379000256</v>
      </c>
      <c r="BO21" s="53">
        <v>6398.5565249070341</v>
      </c>
      <c r="BP21" s="53">
        <v>-168189.38031490959</v>
      </c>
      <c r="BQ21" s="30">
        <v>-25.285519188619382</v>
      </c>
      <c r="BR21" s="53">
        <v>35789.566189999954</v>
      </c>
      <c r="BS21" s="53">
        <v>58786.320217146851</v>
      </c>
      <c r="BT21" s="53">
        <v>-22996.754027146897</v>
      </c>
      <c r="BU21" s="30">
        <v>0.60880773040052971</v>
      </c>
      <c r="BV21" s="53">
        <v>37196.150029999953</v>
      </c>
      <c r="BW21" s="53">
        <v>60254.97711186685</v>
      </c>
      <c r="BX21" s="53">
        <v>-23058.827081866897</v>
      </c>
      <c r="BY21" s="30">
        <v>0.61731249123110854</v>
      </c>
      <c r="BZ21" s="30"/>
      <c r="CA21" s="11">
        <v>4.0927261579781771E-12</v>
      </c>
      <c r="CB21" s="9">
        <v>0</v>
      </c>
    </row>
    <row r="22" spans="1:82" s="2" customFormat="1" ht="15" customHeight="1" x14ac:dyDescent="0.3">
      <c r="A22" s="51" t="s">
        <v>44</v>
      </c>
      <c r="B22" s="19" t="e">
        <f t="shared" ref="B22:C27" si="29">F22/$D$2</f>
        <v>#REF!</v>
      </c>
      <c r="C22" s="20" t="e">
        <f t="shared" si="29"/>
        <v>#REF!</v>
      </c>
      <c r="D22" s="21" t="e">
        <f t="shared" ref="D22:D47" si="30">B22-C22</f>
        <v>#REF!</v>
      </c>
      <c r="E22" s="22" t="str">
        <f t="shared" ref="E22:E54" si="31">IFERROR(IF(C22&lt;0,-(B22-C22)/C22,(B22-C22)/C22)+1,"")</f>
        <v/>
      </c>
      <c r="F22" s="37">
        <v>28540.01424</v>
      </c>
      <c r="G22" s="38">
        <v>39551.516552209789</v>
      </c>
      <c r="H22" s="21">
        <f t="shared" ref="H22:H47" si="32">F22-G22</f>
        <v>-11011.502312209788</v>
      </c>
      <c r="I22" s="22">
        <f>IFERROR(IF(G22&lt;0,-(F22-G22)/G22,(F22-G22)/G22)+1,"")</f>
        <v>0.72159089531562948</v>
      </c>
      <c r="J22" s="37">
        <v>12037.4048075234</v>
      </c>
      <c r="K22" s="38">
        <v>17387.473311997339</v>
      </c>
      <c r="L22" s="21">
        <f t="shared" ref="L22:L37" si="33">J22-K22</f>
        <v>-5350.0685044739384</v>
      </c>
      <c r="M22" s="22">
        <f>IFERROR(IF(K22&lt;0,-(J22-K22)/K22,(J22-K22)/K22)+1,"")</f>
        <v>0.69230328015615727</v>
      </c>
      <c r="N22" s="22">
        <f t="shared" ref="N22:O27" si="34">IFERROR(J22/F22,"")</f>
        <v>0.4217729082507774</v>
      </c>
      <c r="O22" s="22">
        <f t="shared" si="34"/>
        <v>0.43961584353017386</v>
      </c>
      <c r="P22" s="37">
        <v>118.04848000000001</v>
      </c>
      <c r="Q22" s="38">
        <v>45</v>
      </c>
      <c r="R22" s="21">
        <f t="shared" ref="R22:R54" si="35">P22-Q22</f>
        <v>73.048480000000012</v>
      </c>
      <c r="S22" s="22">
        <f>IFERROR(IF(Q22&lt;0,-(P22-Q22)/Q22,(P22-Q22)/Q22+1),"")</f>
        <v>2.6232995555555556</v>
      </c>
      <c r="T22" s="37">
        <v>5618.6448</v>
      </c>
      <c r="U22" s="38">
        <v>7049.0807575347699</v>
      </c>
      <c r="V22" s="21">
        <f t="shared" ref="V22:V37" si="36">T22-U22</f>
        <v>-1430.4359575347698</v>
      </c>
      <c r="W22" s="22">
        <f>IFERROR(IF(U22&lt;0,-(T22-U22)/U22,(T22-U22)/U22+1),"")</f>
        <v>0.7970748234078926</v>
      </c>
      <c r="X22" s="37">
        <v>3649.8685742737439</v>
      </c>
      <c r="Y22" s="38">
        <v>3479.4974801768349</v>
      </c>
      <c r="Z22" s="21">
        <f t="shared" ref="Z22:Z47" si="37">X22-Y22</f>
        <v>170.37109409690902</v>
      </c>
      <c r="AA22" s="22">
        <f>IFERROR(IF(Y22&lt;0,-(X22-Y22)/Y22,(X22-Y22)/Y22+1),"")</f>
        <v>1.0489642814997098</v>
      </c>
      <c r="AB22" s="37">
        <v>237.11527666666666</v>
      </c>
      <c r="AC22" s="38">
        <v>839.05781618447122</v>
      </c>
      <c r="AD22" s="21">
        <f t="shared" ref="AD22:AD47" si="38">AB22-AC22</f>
        <v>-601.94253951780456</v>
      </c>
      <c r="AE22" s="22">
        <f>IFERROR(IF(AC22&lt;0,-(AB22-AC22)/AC22,(AB22-AC22)/AC22+1),"")</f>
        <v>0.28259706553348596</v>
      </c>
      <c r="AF22" s="37">
        <v>147.91848999999999</v>
      </c>
      <c r="AG22" s="38">
        <v>358.04914680051729</v>
      </c>
      <c r="AH22" s="21">
        <f>AF22-AG22</f>
        <v>-210.1306568005173</v>
      </c>
      <c r="AI22" s="22">
        <f>IFERROR(IF(AG22&lt;0,-(AF22-AG22)/AG22,(AF22-AG22)/AG22+1),"")</f>
        <v>0.41312342543413727</v>
      </c>
      <c r="AJ22" s="37">
        <v>492.68599999999998</v>
      </c>
      <c r="AK22" s="38">
        <v>1218.4340364379543</v>
      </c>
      <c r="AL22" s="21">
        <f t="shared" ref="AL22:AL47" si="39">AJ22-AK22</f>
        <v>-725.7480364379544</v>
      </c>
      <c r="AM22" s="22">
        <f>IFERROR(IF(AK22&lt;0,-(AJ22-AK22)/AK22,(AJ22-AK22)/AK22+1),"")</f>
        <v>0.40436001069072947</v>
      </c>
      <c r="AN22" s="19">
        <f t="shared" ref="AN22:AN54" si="40">T22+X22+AB22+AF22+AJ22</f>
        <v>10146.233140940411</v>
      </c>
      <c r="AO22" s="20">
        <f t="shared" ref="AO22:AO54" si="41">U22+Y22+AC22+AG22+AK22</f>
        <v>12944.119237134548</v>
      </c>
      <c r="AP22" s="21">
        <f t="shared" ref="AP22:AP47" si="42">AN22-AO22</f>
        <v>-2797.8860961941373</v>
      </c>
      <c r="AQ22" s="22">
        <f>IFERROR(IF(AO22&lt;0,-(AN22-AO22)/AO22,(AN22-AO22)/AO22),"")+1</f>
        <v>0.78384886256552222</v>
      </c>
      <c r="AR22" s="19">
        <v>0</v>
      </c>
      <c r="AS22" s="20">
        <v>0</v>
      </c>
      <c r="AT22" s="21">
        <v>0</v>
      </c>
      <c r="AU22" s="26">
        <v>0</v>
      </c>
      <c r="AV22" s="19">
        <v>56.514510000000001</v>
      </c>
      <c r="AW22" s="20"/>
      <c r="AX22" s="21">
        <f t="shared" ref="AX22:AX47" si="43">AV22-AW22</f>
        <v>56.514510000000001</v>
      </c>
      <c r="AY22" s="22">
        <f>IFERROR(AV22/AW22,0)</f>
        <v>0</v>
      </c>
      <c r="AZ22" s="19">
        <f t="shared" ref="AZ22:AZ54" si="44">J22+P22-AN22+AR22+AV22</f>
        <v>2065.7346565829894</v>
      </c>
      <c r="BA22" s="20">
        <f t="shared" ref="BA22:BA54" si="45">K22+Q22-AO22+AS22+AW22</f>
        <v>4488.3540748627911</v>
      </c>
      <c r="BB22" s="21">
        <f t="shared" ref="BB22:BB47" si="46">AZ22-BA22</f>
        <v>-2422.6194182798017</v>
      </c>
      <c r="BC22" s="22">
        <f>IFERROR(IF(BA22&lt;0,-(AZ22-BA22)/BA22,(AZ22-BA22)/BA22),"")+1</f>
        <v>0.46024324777588743</v>
      </c>
      <c r="BD22" s="23">
        <f t="shared" ref="BD22:BE27" si="47">IFERROR(AZ22/F22,"")</f>
        <v>7.2380295230819389E-2</v>
      </c>
      <c r="BE22" s="24">
        <f t="shared" si="47"/>
        <v>0.11348121301336096</v>
      </c>
      <c r="BF22" s="37">
        <v>2401.9290000000001</v>
      </c>
      <c r="BG22" s="38">
        <v>0</v>
      </c>
      <c r="BH22" s="21">
        <f t="shared" ref="BH22:BH47" si="48">BF22-BG22</f>
        <v>2401.9290000000001</v>
      </c>
      <c r="BI22" s="22">
        <f>IFERROR(BF22/BG22,0)</f>
        <v>0</v>
      </c>
      <c r="BJ22" s="19">
        <v>0</v>
      </c>
      <c r="BK22" s="20">
        <v>0</v>
      </c>
      <c r="BL22" s="21">
        <v>0</v>
      </c>
      <c r="BM22" s="26">
        <v>0</v>
      </c>
      <c r="BN22" s="19">
        <f t="shared" ref="BN22:BN54" si="49">AZ22-BF22+BJ22</f>
        <v>-336.19434341701071</v>
      </c>
      <c r="BO22" s="20">
        <f t="shared" ref="BO22:BO54" si="50">BA22-BG22+BK22</f>
        <v>4488.3540748627911</v>
      </c>
      <c r="BP22" s="21">
        <f t="shared" ref="BP22:BP47" si="51">BN22-BO22</f>
        <v>-4824.5484182798018</v>
      </c>
      <c r="BQ22" s="22">
        <f>IFERROR(IF(BO22&lt;0,-(BN22-BO22)/BO22,(BN22-BO22)/BO22),"")+1</f>
        <v>-7.4903703631556295E-2</v>
      </c>
      <c r="BR22" s="19">
        <f t="shared" ref="BR22:BR47" si="52">AZ22+AF22</f>
        <v>2213.6531465829894</v>
      </c>
      <c r="BS22" s="20">
        <f t="shared" ref="BS22:BS47" si="53">BA22+AG22</f>
        <v>4846.4032216633086</v>
      </c>
      <c r="BT22" s="21">
        <f t="shared" ref="BT22:BT47" si="54">BR22-BS22</f>
        <v>-2632.7500750803192</v>
      </c>
      <c r="BU22" s="22">
        <f>IFERROR(IF(BS22&lt;0,-(BR22-BS22)/BS22,(BR22-BS22)/BS22),"")+1</f>
        <v>0.45676206566717603</v>
      </c>
      <c r="BV22" s="19">
        <f t="shared" ref="BV22:BV54" si="55">BR22+AJ22</f>
        <v>2706.3391465829895</v>
      </c>
      <c r="BW22" s="20">
        <f t="shared" ref="BW22:BW54" si="56">BS22+AK22</f>
        <v>6064.8372581012627</v>
      </c>
      <c r="BX22" s="21">
        <f t="shared" ref="BX22:BX47" si="57">BV22-BW22</f>
        <v>-3358.4981115182732</v>
      </c>
      <c r="BY22" s="22">
        <f>IFERROR(IF(BW22&lt;0,-(BV22-BW22)/BW22,(BV22-BW22)/BW22+1),"")</f>
        <v>0.44623442170157612</v>
      </c>
      <c r="BZ22" s="52"/>
      <c r="CA22" s="11">
        <f t="shared" ref="CA22:CA54" si="58">J22+P22-AN22-AR22-AZ22</f>
        <v>-56.514509999999973</v>
      </c>
      <c r="CB22" s="9">
        <v>0</v>
      </c>
    </row>
    <row r="23" spans="1:82" s="2" customFormat="1" ht="15" customHeight="1" x14ac:dyDescent="0.3">
      <c r="A23" s="18" t="s">
        <v>78</v>
      </c>
      <c r="B23" s="19" t="e">
        <f t="shared" si="29"/>
        <v>#REF!</v>
      </c>
      <c r="C23" s="20" t="e">
        <f t="shared" si="29"/>
        <v>#REF!</v>
      </c>
      <c r="D23" s="21" t="e">
        <f t="shared" si="30"/>
        <v>#REF!</v>
      </c>
      <c r="E23" s="22" t="str">
        <f t="shared" si="31"/>
        <v/>
      </c>
      <c r="F23" s="19">
        <v>2524.7600000000002</v>
      </c>
      <c r="G23" s="20">
        <v>2604.7600000000002</v>
      </c>
      <c r="H23" s="26">
        <f t="shared" si="32"/>
        <v>-80</v>
      </c>
      <c r="I23" s="22">
        <f>IFERROR(IF(G23&lt;0,-(F23-G23)/G23,(F23-G23)/G23)+1,"")</f>
        <v>0.96928699765045534</v>
      </c>
      <c r="J23" s="19">
        <v>2524.7600000000002</v>
      </c>
      <c r="K23" s="20">
        <v>2604.7600000000002</v>
      </c>
      <c r="L23" s="26">
        <f t="shared" si="33"/>
        <v>-80</v>
      </c>
      <c r="M23" s="22">
        <f>IFERROR(IF(K23&lt;0,-(J23-K23)/K23,(J23-K23)/K23)+1,"")</f>
        <v>0.96928699765045534</v>
      </c>
      <c r="N23" s="22">
        <f t="shared" si="34"/>
        <v>1</v>
      </c>
      <c r="O23" s="22">
        <f t="shared" si="34"/>
        <v>1</v>
      </c>
      <c r="P23" s="19">
        <v>0</v>
      </c>
      <c r="Q23" s="20">
        <v>0</v>
      </c>
      <c r="R23" s="21">
        <f t="shared" si="35"/>
        <v>0</v>
      </c>
      <c r="S23" s="22" t="str">
        <f>IFERROR(IF(Q23&lt;0,-(P23-Q23)/Q23,(P23-Q23)/Q23)+1,"")</f>
        <v/>
      </c>
      <c r="T23" s="19">
        <v>0</v>
      </c>
      <c r="U23" s="20">
        <v>0</v>
      </c>
      <c r="V23" s="26">
        <f t="shared" si="36"/>
        <v>0</v>
      </c>
      <c r="W23" s="22" t="str">
        <f>IFERROR(IF(U23&lt;0,-(T23-U23)/U23,(T23-U23)/U23)+1,"")</f>
        <v/>
      </c>
      <c r="X23" s="19">
        <v>505.39800000000002</v>
      </c>
      <c r="Y23" s="20">
        <v>736.19399999999996</v>
      </c>
      <c r="Z23" s="26">
        <f t="shared" si="37"/>
        <v>-230.79599999999994</v>
      </c>
      <c r="AA23" s="22">
        <f>IFERROR(IF(Y23&lt;0,-(X23-Y23)/Y23,(X23-Y23)/Y23)+1,"")</f>
        <v>0.68650111247850432</v>
      </c>
      <c r="AB23" s="19">
        <v>0</v>
      </c>
      <c r="AC23" s="20">
        <v>0</v>
      </c>
      <c r="AD23" s="26">
        <f t="shared" si="38"/>
        <v>0</v>
      </c>
      <c r="AE23" s="22" t="str">
        <f>IFERROR(IF(AC23&lt;0,-(AB23-AC23)/AC23,(AB23-AC23)/AC23)+1,"")</f>
        <v/>
      </c>
      <c r="AF23" s="19"/>
      <c r="AG23" s="20"/>
      <c r="AH23" s="26">
        <v>0</v>
      </c>
      <c r="AI23" s="22" t="s">
        <v>99</v>
      </c>
      <c r="AJ23" s="19">
        <v>0</v>
      </c>
      <c r="AK23" s="20">
        <v>0</v>
      </c>
      <c r="AL23" s="26">
        <f t="shared" si="39"/>
        <v>0</v>
      </c>
      <c r="AM23" s="22" t="str">
        <f>IFERROR(IF(AK23&lt;0,-(AJ23-AK23)/AK23,(AJ23-AK23)/AK23)+1,"")</f>
        <v/>
      </c>
      <c r="AN23" s="19">
        <f t="shared" si="40"/>
        <v>505.39800000000002</v>
      </c>
      <c r="AO23" s="20">
        <f t="shared" si="41"/>
        <v>736.19399999999996</v>
      </c>
      <c r="AP23" s="26">
        <f t="shared" si="42"/>
        <v>-230.79599999999994</v>
      </c>
      <c r="AQ23" s="22">
        <f>IFERROR(IF(AO23&lt;0,-(AN23-AO23)/AO23,(AN23-AO23)/AO23)+1,"")</f>
        <v>0.68650111247850432</v>
      </c>
      <c r="AR23" s="19">
        <v>0</v>
      </c>
      <c r="AS23" s="20">
        <v>0</v>
      </c>
      <c r="AT23" s="26">
        <f t="shared" ref="AT23:AT30" si="59">AR23-AS23</f>
        <v>0</v>
      </c>
      <c r="AU23" s="22" t="str">
        <f>IFERROR(IF(AS23&lt;0,-(AR23-AS23)/AS23,(AR23-AS23)/AS23)+1,"")</f>
        <v/>
      </c>
      <c r="AV23" s="19">
        <v>0</v>
      </c>
      <c r="AW23" s="20">
        <v>0</v>
      </c>
      <c r="AX23" s="26">
        <f t="shared" si="43"/>
        <v>0</v>
      </c>
      <c r="AY23" s="22" t="str">
        <f>IFERROR(IF(AW23&lt;0,-(AV23-AW23)/AW23,(AV23-AW23)/AW23)+1,"")</f>
        <v/>
      </c>
      <c r="AZ23" s="19">
        <f t="shared" si="44"/>
        <v>2019.3620000000001</v>
      </c>
      <c r="BA23" s="46">
        <f t="shared" si="45"/>
        <v>1868.5660000000003</v>
      </c>
      <c r="BB23" s="26">
        <f t="shared" si="46"/>
        <v>150.79599999999982</v>
      </c>
      <c r="BC23" s="22">
        <f>IFERROR(IF(BA23&lt;0,-(AZ23-BA23)/BA23,(AZ23-BA23)/BA23)+1,"")</f>
        <v>1.0807014576953662</v>
      </c>
      <c r="BD23" s="23">
        <f t="shared" si="47"/>
        <v>0.79982334954609546</v>
      </c>
      <c r="BE23" s="24">
        <f t="shared" si="47"/>
        <v>0.71736589935349138</v>
      </c>
      <c r="BF23" s="19"/>
      <c r="BG23" s="20"/>
      <c r="BH23" s="26">
        <f t="shared" si="48"/>
        <v>0</v>
      </c>
      <c r="BI23" s="22" t="str">
        <f>IFERROR(IF(BG23&lt;0,-(BF23-BG23)/BG23,(BF23-BG23)/BG23)+1,"")</f>
        <v/>
      </c>
      <c r="BJ23" s="19">
        <v>0</v>
      </c>
      <c r="BK23" s="20">
        <v>0</v>
      </c>
      <c r="BL23" s="26">
        <f t="shared" ref="BL23:BL30" si="60">BJ23-BK23</f>
        <v>0</v>
      </c>
      <c r="BM23" s="22" t="str">
        <f>IFERROR(IF(BK23&lt;0,-(BJ23-BK23)/BK23,(BJ23-BK23)/BK23)+1,"")</f>
        <v/>
      </c>
      <c r="BN23" s="19">
        <f t="shared" si="49"/>
        <v>2019.3620000000001</v>
      </c>
      <c r="BO23" s="20">
        <f t="shared" si="50"/>
        <v>1868.5660000000003</v>
      </c>
      <c r="BP23" s="26">
        <f t="shared" si="51"/>
        <v>150.79599999999982</v>
      </c>
      <c r="BQ23" s="22">
        <f>IFERROR(IF(BO23&lt;0,-(BN23-BO23)/BO23,(BN23-BO23)/BO23)+1,"")</f>
        <v>1.0807014576953662</v>
      </c>
      <c r="BR23" s="19">
        <f t="shared" si="52"/>
        <v>2019.3620000000001</v>
      </c>
      <c r="BS23" s="20">
        <f t="shared" si="53"/>
        <v>1868.5660000000003</v>
      </c>
      <c r="BT23" s="26">
        <f t="shared" si="54"/>
        <v>150.79599999999982</v>
      </c>
      <c r="BU23" s="22">
        <f>IFERROR(IF(BS23&lt;0,-(BR23-BS23)/BS23,(BR23-BS23)/BS23)+1,"")</f>
        <v>1.0807014576953662</v>
      </c>
      <c r="BV23" s="19">
        <f t="shared" si="55"/>
        <v>2019.3620000000001</v>
      </c>
      <c r="BW23" s="20">
        <f t="shared" si="56"/>
        <v>1868.5660000000003</v>
      </c>
      <c r="BX23" s="26">
        <f t="shared" si="57"/>
        <v>150.79599999999982</v>
      </c>
      <c r="BY23" s="22">
        <f>IFERROR(IF(BW23&lt;0,-(BV23-BW23)/BW23,(BV23-BW23)/BW23)+1,"")</f>
        <v>1.0807014576953662</v>
      </c>
      <c r="BZ23" s="27"/>
      <c r="CA23" s="11">
        <f t="shared" si="58"/>
        <v>0</v>
      </c>
      <c r="CB23" s="9">
        <v>0</v>
      </c>
    </row>
    <row r="24" spans="1:82" s="3" customFormat="1" ht="15" customHeight="1" thickBot="1" x14ac:dyDescent="0.35">
      <c r="A24" s="67" t="s">
        <v>82</v>
      </c>
      <c r="B24" s="69" t="e">
        <f t="shared" si="29"/>
        <v>#REF!</v>
      </c>
      <c r="C24" s="70" t="e">
        <f t="shared" si="29"/>
        <v>#REF!</v>
      </c>
      <c r="D24" s="71" t="e">
        <f t="shared" si="30"/>
        <v>#REF!</v>
      </c>
      <c r="E24" s="72" t="str">
        <f t="shared" si="31"/>
        <v/>
      </c>
      <c r="F24" s="69">
        <v>17815.51973</v>
      </c>
      <c r="G24" s="70">
        <v>11966.596810000001</v>
      </c>
      <c r="H24" s="73">
        <f t="shared" si="32"/>
        <v>5848.9229199999991</v>
      </c>
      <c r="I24" s="72">
        <f>IFERROR(IF(G24&lt;0,-(F24-G24)/G24,(F24-G24)/G24)+1,"")</f>
        <v>1.4887707852839407</v>
      </c>
      <c r="J24" s="69">
        <v>17815.51973</v>
      </c>
      <c r="K24" s="70">
        <v>11966.596810000001</v>
      </c>
      <c r="L24" s="73">
        <f t="shared" si="33"/>
        <v>5848.9229199999991</v>
      </c>
      <c r="M24" s="72">
        <f>IFERROR(IF(K24&lt;0,-(J24-K24)/K24,(J24-K24)/K24)+1,"")</f>
        <v>1.4887707852839407</v>
      </c>
      <c r="N24" s="72">
        <f t="shared" si="34"/>
        <v>1</v>
      </c>
      <c r="O24" s="72">
        <f t="shared" si="34"/>
        <v>1</v>
      </c>
      <c r="P24" s="69">
        <v>0</v>
      </c>
      <c r="Q24" s="70">
        <v>0</v>
      </c>
      <c r="R24" s="71">
        <f t="shared" si="35"/>
        <v>0</v>
      </c>
      <c r="S24" s="72" t="str">
        <f>IFERROR(IF(Q24&lt;0,-(P24-Q24)/Q24,(P24-Q24)/Q24)+1,"")</f>
        <v/>
      </c>
      <c r="T24" s="69">
        <v>2748.7158399999998</v>
      </c>
      <c r="U24" s="70">
        <v>3389.49</v>
      </c>
      <c r="V24" s="73">
        <f t="shared" si="36"/>
        <v>-640.77415999999994</v>
      </c>
      <c r="W24" s="72">
        <f>IFERROR(IF(U24&lt;0,-(T24-U24)/U24,(T24-U24)/U24)+1,"")</f>
        <v>0.81095263299198406</v>
      </c>
      <c r="X24" s="69">
        <v>13086.903890000001</v>
      </c>
      <c r="Y24" s="70">
        <v>5174.29</v>
      </c>
      <c r="Z24" s="73">
        <f t="shared" si="37"/>
        <v>7912.6138900000014</v>
      </c>
      <c r="AA24" s="72">
        <f>IFERROR(IF(Y24&lt;0,-(X24-Y24)/Y24,(X24-Y24)/Y24)+1,"")</f>
        <v>2.5292173206372279</v>
      </c>
      <c r="AB24" s="69">
        <v>0</v>
      </c>
      <c r="AC24" s="70">
        <v>0</v>
      </c>
      <c r="AD24" s="73">
        <f t="shared" si="38"/>
        <v>0</v>
      </c>
      <c r="AE24" s="72" t="str">
        <f>IFERROR(IF(AC24&lt;0,-(AB24-AC24)/AC24,(AB24-AC24)/AC24)+1,"")</f>
        <v/>
      </c>
      <c r="AF24" s="69"/>
      <c r="AG24" s="70"/>
      <c r="AH24" s="73">
        <v>0</v>
      </c>
      <c r="AI24" s="72" t="s">
        <v>99</v>
      </c>
      <c r="AJ24" s="69">
        <v>503.55768</v>
      </c>
      <c r="AK24" s="70">
        <v>362.22</v>
      </c>
      <c r="AL24" s="73">
        <f t="shared" si="39"/>
        <v>141.33767999999998</v>
      </c>
      <c r="AM24" s="72">
        <f>IFERROR(IF(AK24&lt;0,-(AJ24-AK24)/AK24,(AJ24-AK24)/AK24)+1,"")</f>
        <v>1.3901984429352328</v>
      </c>
      <c r="AN24" s="69">
        <f t="shared" si="40"/>
        <v>16339.177410000002</v>
      </c>
      <c r="AO24" s="70">
        <f t="shared" si="41"/>
        <v>8925.9999999999982</v>
      </c>
      <c r="AP24" s="73">
        <f t="shared" si="42"/>
        <v>7413.1774100000039</v>
      </c>
      <c r="AQ24" s="72">
        <f>IFERROR(IF(AO24&lt;0,-(AN24-AO24)/AO24,(AN24-AO24)/AO24)+1,"")</f>
        <v>1.8305150582567786</v>
      </c>
      <c r="AR24" s="69">
        <v>0</v>
      </c>
      <c r="AS24" s="70">
        <v>0</v>
      </c>
      <c r="AT24" s="73">
        <f t="shared" si="59"/>
        <v>0</v>
      </c>
      <c r="AU24" s="72" t="str">
        <f>IFERROR(IF(AS24&lt;0,-(AR24-AS24)/AS24,(AR24-AS24)/AS24)+1,"")</f>
        <v/>
      </c>
      <c r="AV24" s="69">
        <v>0</v>
      </c>
      <c r="AW24" s="70">
        <v>0</v>
      </c>
      <c r="AX24" s="73">
        <f t="shared" si="43"/>
        <v>0</v>
      </c>
      <c r="AY24" s="72" t="str">
        <f>IFERROR(IF(AW24&lt;0,-(AV24-AW24)/AW24,(AV24-AW24)/AW24)+1,"")</f>
        <v/>
      </c>
      <c r="AZ24" s="69">
        <f t="shared" si="44"/>
        <v>1476.3423199999979</v>
      </c>
      <c r="BA24" s="75">
        <f t="shared" si="45"/>
        <v>3040.5968100000027</v>
      </c>
      <c r="BB24" s="73">
        <f t="shared" si="46"/>
        <v>-1564.2544900000048</v>
      </c>
      <c r="BC24" s="72">
        <f>IFERROR(IF(BA24&lt;0,-(AZ24-BA24)/BA24,(AZ24-BA24)/BA24)+1,"")</f>
        <v>0.48554359958037208</v>
      </c>
      <c r="BD24" s="77">
        <f t="shared" si="47"/>
        <v>8.2868327299705336E-2</v>
      </c>
      <c r="BE24" s="78">
        <f t="shared" si="47"/>
        <v>0.25409035319541301</v>
      </c>
      <c r="BF24" s="69"/>
      <c r="BG24" s="70"/>
      <c r="BH24" s="73">
        <f t="shared" si="48"/>
        <v>0</v>
      </c>
      <c r="BI24" s="72" t="str">
        <f>IFERROR(IF(BG24&lt;0,-(BF24-BG24)/BG24,(BF24-BG24)/BG24)+1,"")</f>
        <v/>
      </c>
      <c r="BJ24" s="69">
        <v>0</v>
      </c>
      <c r="BK24" s="70">
        <v>0</v>
      </c>
      <c r="BL24" s="73">
        <f t="shared" si="60"/>
        <v>0</v>
      </c>
      <c r="BM24" s="72" t="str">
        <f>IFERROR(IF(BK24&lt;0,-(BJ24-BK24)/BK24,(BJ24-BK24)/BK24)+1,"")</f>
        <v/>
      </c>
      <c r="BN24" s="69">
        <f t="shared" si="49"/>
        <v>1476.3423199999979</v>
      </c>
      <c r="BO24" s="70">
        <f t="shared" si="50"/>
        <v>3040.5968100000027</v>
      </c>
      <c r="BP24" s="73">
        <f t="shared" si="51"/>
        <v>-1564.2544900000048</v>
      </c>
      <c r="BQ24" s="72">
        <f>IFERROR(IF(BO24&lt;0,-(BN24-BO24)/BO24,(BN24-BO24)/BO24)+1,"")</f>
        <v>0.48554359958037208</v>
      </c>
      <c r="BR24" s="69">
        <f t="shared" si="52"/>
        <v>1476.3423199999979</v>
      </c>
      <c r="BS24" s="70">
        <f t="shared" si="53"/>
        <v>3040.5968100000027</v>
      </c>
      <c r="BT24" s="73">
        <f t="shared" si="54"/>
        <v>-1564.2544900000048</v>
      </c>
      <c r="BU24" s="72">
        <f>IFERROR(IF(BS24&lt;0,-(BR24-BS24)/BS24,(BR24-BS24)/BS24)+1,"")</f>
        <v>0.48554359958037208</v>
      </c>
      <c r="BV24" s="69">
        <f t="shared" si="55"/>
        <v>1979.8999999999978</v>
      </c>
      <c r="BW24" s="70">
        <f t="shared" si="56"/>
        <v>3402.816810000003</v>
      </c>
      <c r="BX24" s="73">
        <f t="shared" si="57"/>
        <v>-1422.9168100000052</v>
      </c>
      <c r="BY24" s="72">
        <f>IFERROR(IF(BW24&lt;0,-(BV24-BW24)/BW24,(BV24-BW24)/BW24)+1,"")</f>
        <v>0.5818414891396978</v>
      </c>
      <c r="BZ24" s="25"/>
      <c r="CA24" s="11">
        <f t="shared" si="58"/>
        <v>0</v>
      </c>
      <c r="CB24" s="9">
        <v>0</v>
      </c>
      <c r="CC24" s="2"/>
      <c r="CD24" s="2"/>
    </row>
    <row r="25" spans="1:82" s="2" customFormat="1" ht="15" customHeight="1" thickTop="1" x14ac:dyDescent="0.3">
      <c r="A25" s="18" t="s">
        <v>54</v>
      </c>
      <c r="B25" s="19" t="e">
        <f t="shared" si="29"/>
        <v>#REF!</v>
      </c>
      <c r="C25" s="20" t="e">
        <f t="shared" si="29"/>
        <v>#REF!</v>
      </c>
      <c r="D25" s="26" t="e">
        <f t="shared" si="30"/>
        <v>#REF!</v>
      </c>
      <c r="E25" s="22" t="str">
        <f t="shared" si="31"/>
        <v/>
      </c>
      <c r="F25" s="37">
        <f>'[113]Income Statement'!$D$13/1000</f>
        <v>52053.412370000013</v>
      </c>
      <c r="G25" s="38">
        <f>'[113]Income Statement'!$E$13/1000</f>
        <v>32951.502913282849</v>
      </c>
      <c r="H25" s="26">
        <f t="shared" si="32"/>
        <v>19101.909456717163</v>
      </c>
      <c r="I25" s="22">
        <f>IFERROR(IF(G25&lt;0,-(F25-G25)/G25,(F25-G25)/G25+1),"")</f>
        <v>1.5796976698448897</v>
      </c>
      <c r="J25" s="37">
        <f>'[113]Income Statement'!$D$22/1000</f>
        <v>6856.900010000013</v>
      </c>
      <c r="K25" s="38">
        <f>'[113]Income Statement'!$E$22/1000</f>
        <v>16646.579328431526</v>
      </c>
      <c r="L25" s="40">
        <f t="shared" si="33"/>
        <v>-9789.6793184315138</v>
      </c>
      <c r="M25" s="22">
        <f>IFERROR(IF(K25&lt;0,-(J25-K25)/K25,(J25-K25)/K25+1),"")</f>
        <v>0.4119104516739226</v>
      </c>
      <c r="N25" s="41">
        <f t="shared" si="34"/>
        <v>0.13172815571168695</v>
      </c>
      <c r="O25" s="41">
        <f t="shared" si="34"/>
        <v>0.50518422095161064</v>
      </c>
      <c r="P25" s="37">
        <f>'[113]Income Statement'!$D$26/1000</f>
        <v>578.54606999999999</v>
      </c>
      <c r="Q25" s="38">
        <f>'[113]Income Statement'!$E$26/1000</f>
        <v>0</v>
      </c>
      <c r="R25" s="40">
        <f t="shared" si="35"/>
        <v>578.54606999999999</v>
      </c>
      <c r="S25" s="22" t="str">
        <f>IFERROR(IF(Q25&lt;0,-(P25-Q25)/Q25,(P25-Q25)/Q25+1),"")</f>
        <v/>
      </c>
      <c r="T25" s="37">
        <f>'[113]Income Statement'!$D$39/1000</f>
        <v>2854.96335</v>
      </c>
      <c r="U25" s="38">
        <f>'[113]Income Statement'!$E$39/1000</f>
        <v>2979.8117752228659</v>
      </c>
      <c r="V25" s="40">
        <f t="shared" si="36"/>
        <v>-124.8484252228659</v>
      </c>
      <c r="W25" s="22">
        <f>IFERROR(IF(U25&lt;0,-(T25-U25)/U25,(T25-U25)/U25+1),"")</f>
        <v>0.95810190889874969</v>
      </c>
      <c r="X25" s="37">
        <f>'[113]Income Statement'!$D$69/1000</f>
        <v>3276.9114100000002</v>
      </c>
      <c r="Y25" s="38">
        <f>'[113]Income Statement'!$E$69/1000</f>
        <v>3384.9774060930449</v>
      </c>
      <c r="Z25" s="40">
        <f t="shared" si="37"/>
        <v>-108.06599609304476</v>
      </c>
      <c r="AA25" s="22">
        <f>IFERROR(IF(Y25&lt;0,-(X25-Y25)/Y25,(X25-Y25)/Y25+1),"")</f>
        <v>0.9680748249904052</v>
      </c>
      <c r="AB25" s="37">
        <v>0</v>
      </c>
      <c r="AC25" s="38">
        <v>0</v>
      </c>
      <c r="AD25" s="40">
        <f t="shared" si="38"/>
        <v>0</v>
      </c>
      <c r="AE25" s="22" t="str">
        <f>IFERROR(IF(AC25&lt;0,-(AB25-AC25)/AC25,(AB25-AC25)/AC25+1),"")</f>
        <v/>
      </c>
      <c r="AF25" s="37">
        <v>0</v>
      </c>
      <c r="AG25" s="38">
        <v>0</v>
      </c>
      <c r="AH25" s="40">
        <f>AF25-AG25</f>
        <v>0</v>
      </c>
      <c r="AI25" s="22" t="str">
        <f>IFERROR(IF(AG25&lt;0,-(AF25-AG25)/AG25,(AF25-AG25)/AG25+1),"")</f>
        <v/>
      </c>
      <c r="AJ25" s="37">
        <f>'[113]Income Statement'!$D$74/1000</f>
        <v>218.70186999999999</v>
      </c>
      <c r="AK25" s="38">
        <f>'[113]Income Statement'!$E$74/1000</f>
        <v>178.74072242681447</v>
      </c>
      <c r="AL25" s="40">
        <f t="shared" si="39"/>
        <v>39.961147573185514</v>
      </c>
      <c r="AM25" s="22">
        <f>IFERROR(IF(AK25&lt;0,-(AJ25-AK25)/AK25,(AJ25-AK25)/AK25+1),"")</f>
        <v>1.2235704714103282</v>
      </c>
      <c r="AN25" s="37">
        <f t="shared" si="40"/>
        <v>6350.5766300000005</v>
      </c>
      <c r="AO25" s="38">
        <f t="shared" si="41"/>
        <v>6543.5299037427258</v>
      </c>
      <c r="AP25" s="40">
        <f t="shared" si="42"/>
        <v>-192.95327374272529</v>
      </c>
      <c r="AQ25" s="22">
        <f>IFERROR(IF(AO25&lt;0,-(AN25-AO25)/AO25,(AN25-AO25)/AO25+1),"")</f>
        <v>0.97051235700285232</v>
      </c>
      <c r="AR25" s="37">
        <v>0</v>
      </c>
      <c r="AS25" s="38">
        <v>0</v>
      </c>
      <c r="AT25" s="40">
        <f t="shared" si="59"/>
        <v>0</v>
      </c>
      <c r="AU25" s="41">
        <f>IFERROR(AR25/AS25,0)</f>
        <v>0</v>
      </c>
      <c r="AV25" s="37">
        <f>'[113]Income Statement'!$D$27/1000</f>
        <v>211.74111000000093</v>
      </c>
      <c r="AW25" s="38">
        <v>0</v>
      </c>
      <c r="AX25" s="40">
        <f t="shared" si="43"/>
        <v>211.74111000000093</v>
      </c>
      <c r="AY25" s="41">
        <f>IFERROR(AV25/AW25,0)</f>
        <v>0</v>
      </c>
      <c r="AZ25" s="37">
        <f t="shared" si="44"/>
        <v>1296.6105600000137</v>
      </c>
      <c r="BA25" s="38">
        <f t="shared" si="45"/>
        <v>10103.049424688801</v>
      </c>
      <c r="BB25" s="40">
        <f t="shared" si="46"/>
        <v>-8806.4388646887874</v>
      </c>
      <c r="BC25" s="22">
        <f>IFERROR(IF(BA25&lt;0,-(AZ25-BA25)/BA25,(AZ25-BA25)/BA25+1),"")</f>
        <v>0.1283385347825271</v>
      </c>
      <c r="BD25" s="42">
        <f t="shared" si="47"/>
        <v>2.4909232670158054E-2</v>
      </c>
      <c r="BE25" s="43">
        <f t="shared" si="47"/>
        <v>0.30660360018408239</v>
      </c>
      <c r="BF25" s="37">
        <v>0</v>
      </c>
      <c r="BG25" s="38">
        <v>0</v>
      </c>
      <c r="BH25" s="40">
        <f t="shared" si="48"/>
        <v>0</v>
      </c>
      <c r="BI25" s="22">
        <f>IFERROR(BF25/BG25,0)</f>
        <v>0</v>
      </c>
      <c r="BJ25" s="37">
        <v>0</v>
      </c>
      <c r="BK25" s="38">
        <v>0</v>
      </c>
      <c r="BL25" s="40">
        <f t="shared" si="60"/>
        <v>0</v>
      </c>
      <c r="BM25" s="22">
        <f>IFERROR(BJ25/BK25,0)</f>
        <v>0</v>
      </c>
      <c r="BN25" s="37">
        <f t="shared" si="49"/>
        <v>1296.6105600000137</v>
      </c>
      <c r="BO25" s="38">
        <f t="shared" si="50"/>
        <v>10103.049424688801</v>
      </c>
      <c r="BP25" s="40">
        <f t="shared" si="51"/>
        <v>-8806.4388646887874</v>
      </c>
      <c r="BQ25" s="22">
        <f>IFERROR(IF(BO25&lt;0,-(BN25-BO25)/BO25,(BN25-BO25)/BO25+1),"")</f>
        <v>0.1283385347825271</v>
      </c>
      <c r="BR25" s="37">
        <f t="shared" si="52"/>
        <v>1296.6105600000137</v>
      </c>
      <c r="BS25" s="38">
        <f t="shared" si="53"/>
        <v>10103.049424688801</v>
      </c>
      <c r="BT25" s="40">
        <f t="shared" si="54"/>
        <v>-8806.4388646887874</v>
      </c>
      <c r="BU25" s="22">
        <f>IFERROR(IF(BS25&lt;0,-(BR25-BS25)/BS25,(BR25-BS25)/BS25+1),"")</f>
        <v>0.1283385347825271</v>
      </c>
      <c r="BV25" s="37">
        <f t="shared" si="55"/>
        <v>1515.3124300000136</v>
      </c>
      <c r="BW25" s="38">
        <f t="shared" si="56"/>
        <v>10281.790147115615</v>
      </c>
      <c r="BX25" s="40">
        <f t="shared" si="57"/>
        <v>-8766.477717115602</v>
      </c>
      <c r="BY25" s="22">
        <f>IFERROR(IF(BW25&lt;0,-(BV25-BW25)/BW25,(BV25-BW25)/BW25+1),"")</f>
        <v>0.14737826860093117</v>
      </c>
      <c r="BZ25" s="25" t="s">
        <v>55</v>
      </c>
      <c r="CA25" s="11">
        <f t="shared" si="58"/>
        <v>-211.74111000000084</v>
      </c>
      <c r="CB25" s="9">
        <v>0</v>
      </c>
    </row>
    <row r="26" spans="1:82" s="2" customFormat="1" ht="15" customHeight="1" x14ac:dyDescent="0.3">
      <c r="A26" s="18" t="s">
        <v>80</v>
      </c>
      <c r="B26" s="19" t="e">
        <f t="shared" si="29"/>
        <v>#REF!</v>
      </c>
      <c r="C26" s="20" t="e">
        <f t="shared" si="29"/>
        <v>#REF!</v>
      </c>
      <c r="D26" s="21" t="e">
        <f t="shared" si="30"/>
        <v>#REF!</v>
      </c>
      <c r="E26" s="22" t="str">
        <f t="shared" si="31"/>
        <v/>
      </c>
      <c r="F26" s="37">
        <v>3390</v>
      </c>
      <c r="G26" s="38">
        <v>3390</v>
      </c>
      <c r="H26" s="26">
        <f t="shared" si="32"/>
        <v>0</v>
      </c>
      <c r="I26" s="22">
        <f>IFERROR(IF(G26&lt;0,-(F26-G26)/G26,(F26-G26)/G26)+1,"")</f>
        <v>1</v>
      </c>
      <c r="J26" s="37">
        <v>3390</v>
      </c>
      <c r="K26" s="38">
        <v>3390</v>
      </c>
      <c r="L26" s="40">
        <f t="shared" si="33"/>
        <v>0</v>
      </c>
      <c r="M26" s="22">
        <f>IFERROR(IF(K26&lt;0,-(J26-K26)/K26,(J26-K26)/K26)+1,"")</f>
        <v>1</v>
      </c>
      <c r="N26" s="41">
        <f t="shared" si="34"/>
        <v>1</v>
      </c>
      <c r="O26" s="41">
        <f t="shared" si="34"/>
        <v>1</v>
      </c>
      <c r="P26" s="37">
        <v>0</v>
      </c>
      <c r="Q26" s="38">
        <v>0</v>
      </c>
      <c r="R26" s="74">
        <f t="shared" si="35"/>
        <v>0</v>
      </c>
      <c r="S26" s="22" t="str">
        <f>IFERROR(IF(Q26&lt;0,-(P26-Q26)/Q26,(P26-Q26)/Q26)+1,"")</f>
        <v/>
      </c>
      <c r="T26" s="37">
        <v>0</v>
      </c>
      <c r="U26" s="38">
        <v>0</v>
      </c>
      <c r="V26" s="40">
        <f t="shared" si="36"/>
        <v>0</v>
      </c>
      <c r="W26" s="22" t="str">
        <f>IFERROR(IF(U26&lt;0,-(T26-U26)/U26,(T26-U26)/U26)+1,"")</f>
        <v/>
      </c>
      <c r="X26" s="37">
        <v>2062.2689999999998</v>
      </c>
      <c r="Y26" s="38">
        <v>2062.1790000000001</v>
      </c>
      <c r="Z26" s="40">
        <f t="shared" si="37"/>
        <v>8.9999999999690772E-2</v>
      </c>
      <c r="AA26" s="22">
        <f>IFERROR(IF(Y26&lt;0,-(X26-Y26)/Y26,(X26-Y26)/Y26)+1,"")</f>
        <v>1.0000436431560984</v>
      </c>
      <c r="AB26" s="37">
        <v>0</v>
      </c>
      <c r="AC26" s="38">
        <v>0</v>
      </c>
      <c r="AD26" s="40">
        <f t="shared" si="38"/>
        <v>0</v>
      </c>
      <c r="AE26" s="22" t="str">
        <f>IFERROR(IF(AC26&lt;0,-(AB26-AC26)/AC26,(AB26-AC26)/AC26)+1,"")</f>
        <v/>
      </c>
      <c r="AF26" s="37"/>
      <c r="AG26" s="38"/>
      <c r="AH26" s="40">
        <v>0</v>
      </c>
      <c r="AI26" s="22" t="s">
        <v>99</v>
      </c>
      <c r="AJ26" s="37">
        <v>217.38</v>
      </c>
      <c r="AK26" s="38">
        <v>217.38</v>
      </c>
      <c r="AL26" s="40">
        <f t="shared" si="39"/>
        <v>0</v>
      </c>
      <c r="AM26" s="22">
        <f>IFERROR(IF(AK26&lt;0,-(AJ26-AK26)/AK26,(AJ26-AK26)/AK26)+1,"")</f>
        <v>1</v>
      </c>
      <c r="AN26" s="37">
        <f t="shared" si="40"/>
        <v>2279.6489999999999</v>
      </c>
      <c r="AO26" s="38">
        <f t="shared" si="41"/>
        <v>2279.5590000000002</v>
      </c>
      <c r="AP26" s="40">
        <f t="shared" si="42"/>
        <v>8.9999999999690772E-2</v>
      </c>
      <c r="AQ26" s="22">
        <f>IFERROR(IF(AO26&lt;0,-(AN26-AO26)/AO26,(AN26-AO26)/AO26)+1,"")</f>
        <v>1.000039481320729</v>
      </c>
      <c r="AR26" s="37">
        <v>0</v>
      </c>
      <c r="AS26" s="38">
        <v>0</v>
      </c>
      <c r="AT26" s="40">
        <f t="shared" si="59"/>
        <v>0</v>
      </c>
      <c r="AU26" s="41" t="str">
        <f>IFERROR(IF(AS26&lt;0,-(AR26-AS26)/AS26,(AR26-AS26)/AS26)+1,"")</f>
        <v/>
      </c>
      <c r="AV26" s="37">
        <v>0</v>
      </c>
      <c r="AW26" s="38">
        <v>0</v>
      </c>
      <c r="AX26" s="40">
        <f t="shared" si="43"/>
        <v>0</v>
      </c>
      <c r="AY26" s="41" t="str">
        <f>IFERROR(IF(AW26&lt;0,-(AV26-AW26)/AW26,(AV26-AW26)/AW26)+1,"")</f>
        <v/>
      </c>
      <c r="AZ26" s="37">
        <f t="shared" si="44"/>
        <v>1110.3510000000001</v>
      </c>
      <c r="BA26" s="76">
        <f t="shared" si="45"/>
        <v>1110.4409999999998</v>
      </c>
      <c r="BB26" s="40">
        <f t="shared" si="46"/>
        <v>-8.9999999999690772E-2</v>
      </c>
      <c r="BC26" s="22">
        <f>IFERROR(IF(BA26&lt;0,-(AZ26-BA26)/BA26,(AZ26-BA26)/BA26)+1,"")</f>
        <v>0.99991895111942042</v>
      </c>
      <c r="BD26" s="42">
        <f t="shared" si="47"/>
        <v>0.32753716814159295</v>
      </c>
      <c r="BE26" s="43">
        <f t="shared" si="47"/>
        <v>0.32756371681415924</v>
      </c>
      <c r="BF26" s="37"/>
      <c r="BG26" s="38"/>
      <c r="BH26" s="40">
        <f t="shared" si="48"/>
        <v>0</v>
      </c>
      <c r="BI26" s="22" t="str">
        <f>IFERROR(IF(BG26&lt;0,-(BF26-BG26)/BG26,(BF26-BG26)/BG26)+1,"")</f>
        <v/>
      </c>
      <c r="BJ26" s="37">
        <v>0</v>
      </c>
      <c r="BK26" s="38">
        <v>0</v>
      </c>
      <c r="BL26" s="40">
        <f t="shared" si="60"/>
        <v>0</v>
      </c>
      <c r="BM26" s="22" t="str">
        <f>IFERROR(IF(BK26&lt;0,-(BJ26-BK26)/BK26,(BJ26-BK26)/BK26)+1,"")</f>
        <v/>
      </c>
      <c r="BN26" s="37">
        <f t="shared" si="49"/>
        <v>1110.3510000000001</v>
      </c>
      <c r="BO26" s="38">
        <f t="shared" si="50"/>
        <v>1110.4409999999998</v>
      </c>
      <c r="BP26" s="40">
        <f t="shared" si="51"/>
        <v>-8.9999999999690772E-2</v>
      </c>
      <c r="BQ26" s="22">
        <f>IFERROR(IF(BO26&lt;0,-(BN26-BO26)/BO26,(BN26-BO26)/BO26)+1,"")</f>
        <v>0.99991895111942042</v>
      </c>
      <c r="BR26" s="37">
        <f t="shared" si="52"/>
        <v>1110.3510000000001</v>
      </c>
      <c r="BS26" s="38">
        <f t="shared" si="53"/>
        <v>1110.4409999999998</v>
      </c>
      <c r="BT26" s="40">
        <f t="shared" si="54"/>
        <v>-8.9999999999690772E-2</v>
      </c>
      <c r="BU26" s="22">
        <f>IFERROR(IF(BS26&lt;0,-(BR26-BS26)/BS26,(BR26-BS26)/BS26)+1,"")</f>
        <v>0.99991895111942042</v>
      </c>
      <c r="BV26" s="37">
        <f t="shared" si="55"/>
        <v>1327.7310000000002</v>
      </c>
      <c r="BW26" s="38">
        <f t="shared" si="56"/>
        <v>1327.8209999999999</v>
      </c>
      <c r="BX26" s="40">
        <f t="shared" si="57"/>
        <v>-8.9999999999690772E-2</v>
      </c>
      <c r="BY26" s="22">
        <f>IFERROR(IF(BW26&lt;0,-(BV26-BW26)/BW26,(BV26-BW26)/BW26)+1,"")</f>
        <v>0.9999322197796241</v>
      </c>
      <c r="BZ26" s="25"/>
      <c r="CA26" s="11">
        <f t="shared" si="58"/>
        <v>0</v>
      </c>
      <c r="CB26" s="9">
        <v>0</v>
      </c>
      <c r="CC26" s="3"/>
      <c r="CD26" s="3"/>
    </row>
    <row r="27" spans="1:82" s="2" customFormat="1" ht="15" customHeight="1" x14ac:dyDescent="0.3">
      <c r="A27" s="18" t="s">
        <v>79</v>
      </c>
      <c r="B27" s="19" t="e">
        <f t="shared" si="29"/>
        <v>#REF!</v>
      </c>
      <c r="C27" s="20" t="e">
        <f t="shared" si="29"/>
        <v>#REF!</v>
      </c>
      <c r="D27" s="21" t="e">
        <f t="shared" si="30"/>
        <v>#REF!</v>
      </c>
      <c r="E27" s="22" t="str">
        <f t="shared" si="31"/>
        <v/>
      </c>
      <c r="F27" s="19">
        <v>1800</v>
      </c>
      <c r="G27" s="20">
        <v>1800</v>
      </c>
      <c r="H27" s="26">
        <f t="shared" si="32"/>
        <v>0</v>
      </c>
      <c r="I27" s="22">
        <f>IFERROR(IF(G27&lt;0,-(F27-G27)/G27,(F27-G27)/G27)+1,"")</f>
        <v>1</v>
      </c>
      <c r="J27" s="19">
        <v>1800</v>
      </c>
      <c r="K27" s="20">
        <v>1800</v>
      </c>
      <c r="L27" s="26">
        <f t="shared" si="33"/>
        <v>0</v>
      </c>
      <c r="M27" s="22">
        <f>IFERROR(IF(K27&lt;0,-(J27-K27)/K27,(J27-K27)/K27)+1,"")</f>
        <v>1</v>
      </c>
      <c r="N27" s="22">
        <f t="shared" si="34"/>
        <v>1</v>
      </c>
      <c r="O27" s="22">
        <f t="shared" si="34"/>
        <v>1</v>
      </c>
      <c r="P27" s="19">
        <v>0</v>
      </c>
      <c r="Q27" s="20">
        <v>0</v>
      </c>
      <c r="R27" s="21">
        <f t="shared" si="35"/>
        <v>0</v>
      </c>
      <c r="S27" s="22" t="str">
        <f>IFERROR(IF(Q27&lt;0,-(P27-Q27)/Q27,(P27-Q27)/Q27)+1,"")</f>
        <v/>
      </c>
      <c r="T27" s="19">
        <v>0</v>
      </c>
      <c r="U27" s="20">
        <v>0</v>
      </c>
      <c r="V27" s="26">
        <f t="shared" si="36"/>
        <v>0</v>
      </c>
      <c r="W27" s="22" t="str">
        <f>IFERROR(IF(U27&lt;0,-(T27-U27)/U27,(T27-U27)/U27)+1,"")</f>
        <v/>
      </c>
      <c r="X27" s="19">
        <v>395.98899999999998</v>
      </c>
      <c r="Y27" s="20">
        <v>390.334</v>
      </c>
      <c r="Z27" s="26">
        <f t="shared" si="37"/>
        <v>5.6549999999999727</v>
      </c>
      <c r="AA27" s="22">
        <f>IFERROR(IF(Y27&lt;0,-(X27-Y27)/Y27,(X27-Y27)/Y27)+1,"")</f>
        <v>1.0144875926770407</v>
      </c>
      <c r="AB27" s="19">
        <v>0</v>
      </c>
      <c r="AC27" s="20">
        <v>0</v>
      </c>
      <c r="AD27" s="26">
        <f t="shared" si="38"/>
        <v>0</v>
      </c>
      <c r="AE27" s="22" t="str">
        <f>IFERROR(IF(AC27&lt;0,-(AB27-AC27)/AC27,(AB27-AC27)/AC27)+1,"")</f>
        <v/>
      </c>
      <c r="AF27" s="19"/>
      <c r="AG27" s="20"/>
      <c r="AH27" s="26">
        <v>0</v>
      </c>
      <c r="AI27" s="22" t="s">
        <v>99</v>
      </c>
      <c r="AJ27" s="19">
        <v>961.73099999999999</v>
      </c>
      <c r="AK27" s="20">
        <v>961.73099999999999</v>
      </c>
      <c r="AL27" s="26">
        <f t="shared" si="39"/>
        <v>0</v>
      </c>
      <c r="AM27" s="22">
        <f>IFERROR(IF(AK27&lt;0,-(AJ27-AK27)/AK27,(AJ27-AK27)/AK27)+1,"")</f>
        <v>1</v>
      </c>
      <c r="AN27" s="19">
        <f t="shared" si="40"/>
        <v>1357.72</v>
      </c>
      <c r="AO27" s="20">
        <f t="shared" si="41"/>
        <v>1352.0650000000001</v>
      </c>
      <c r="AP27" s="26">
        <f t="shared" si="42"/>
        <v>5.6549999999999727</v>
      </c>
      <c r="AQ27" s="22">
        <f>IFERROR(IF(AO27&lt;0,-(AN27-AO27)/AO27,(AN27-AO27)/AO27)+1,"")</f>
        <v>1.0041824912263833</v>
      </c>
      <c r="AR27" s="19">
        <v>0</v>
      </c>
      <c r="AS27" s="20">
        <v>0</v>
      </c>
      <c r="AT27" s="26">
        <f t="shared" si="59"/>
        <v>0</v>
      </c>
      <c r="AU27" s="22" t="str">
        <f>IFERROR(IF(AS27&lt;0,-(AR27-AS27)/AS27,(AR27-AS27)/AS27)+1,"")</f>
        <v/>
      </c>
      <c r="AV27" s="19">
        <v>0</v>
      </c>
      <c r="AW27" s="20">
        <v>0</v>
      </c>
      <c r="AX27" s="26">
        <f t="shared" si="43"/>
        <v>0</v>
      </c>
      <c r="AY27" s="22" t="str">
        <f>IFERROR(IF(AW27&lt;0,-(AV27-AW27)/AW27,(AV27-AW27)/AW27)+1,"")</f>
        <v/>
      </c>
      <c r="AZ27" s="19">
        <f t="shared" si="44"/>
        <v>442.28</v>
      </c>
      <c r="BA27" s="46">
        <f t="shared" si="45"/>
        <v>447.93499999999995</v>
      </c>
      <c r="BB27" s="26">
        <f t="shared" si="46"/>
        <v>-5.6549999999999727</v>
      </c>
      <c r="BC27" s="22">
        <f>IFERROR(IF(BA27&lt;0,-(AZ27-BA27)/BA27,(AZ27-BA27)/BA27)+1,"")</f>
        <v>0.98737540044872585</v>
      </c>
      <c r="BD27" s="23">
        <f t="shared" si="47"/>
        <v>0.2457111111111111</v>
      </c>
      <c r="BE27" s="24">
        <f t="shared" si="47"/>
        <v>0.24885277777777776</v>
      </c>
      <c r="BF27" s="19"/>
      <c r="BG27" s="20"/>
      <c r="BH27" s="26">
        <f t="shared" si="48"/>
        <v>0</v>
      </c>
      <c r="BI27" s="22" t="str">
        <f>IFERROR(IF(BG27&lt;0,-(BF27-BG27)/BG27,(BF27-BG27)/BG27)+1,"")</f>
        <v/>
      </c>
      <c r="BJ27" s="19">
        <v>0</v>
      </c>
      <c r="BK27" s="20">
        <v>0</v>
      </c>
      <c r="BL27" s="26">
        <f t="shared" si="60"/>
        <v>0</v>
      </c>
      <c r="BM27" s="22" t="str">
        <f>IFERROR(IF(BK27&lt;0,-(BJ27-BK27)/BK27,(BJ27-BK27)/BK27)+1,"")</f>
        <v/>
      </c>
      <c r="BN27" s="19">
        <f t="shared" si="49"/>
        <v>442.28</v>
      </c>
      <c r="BO27" s="20">
        <f t="shared" si="50"/>
        <v>447.93499999999995</v>
      </c>
      <c r="BP27" s="26">
        <f t="shared" si="51"/>
        <v>-5.6549999999999727</v>
      </c>
      <c r="BQ27" s="22">
        <f>IFERROR(IF(BO27&lt;0,-(BN27-BO27)/BO27,(BN27-BO27)/BO27)+1,"")</f>
        <v>0.98737540044872585</v>
      </c>
      <c r="BR27" s="19">
        <f t="shared" si="52"/>
        <v>442.28</v>
      </c>
      <c r="BS27" s="20">
        <f t="shared" si="53"/>
        <v>447.93499999999995</v>
      </c>
      <c r="BT27" s="26">
        <f t="shared" si="54"/>
        <v>-5.6549999999999727</v>
      </c>
      <c r="BU27" s="22">
        <f>IFERROR(IF(BS27&lt;0,-(BR27-BS27)/BS27,(BR27-BS27)/BS27)+1,"")</f>
        <v>0.98737540044872585</v>
      </c>
      <c r="BV27" s="19">
        <f t="shared" si="55"/>
        <v>1404.011</v>
      </c>
      <c r="BW27" s="20">
        <f t="shared" si="56"/>
        <v>1409.6659999999999</v>
      </c>
      <c r="BX27" s="26">
        <f t="shared" si="57"/>
        <v>-5.6549999999999727</v>
      </c>
      <c r="BY27" s="22">
        <f>IFERROR(IF(BW27&lt;0,-(BV27-BW27)/BW27,(BV27-BW27)/BW27)+1,"")</f>
        <v>0.9959884114393055</v>
      </c>
      <c r="BZ27" s="27"/>
      <c r="CA27" s="11">
        <f t="shared" si="58"/>
        <v>0</v>
      </c>
      <c r="CB27" s="9">
        <v>0</v>
      </c>
    </row>
    <row r="28" spans="1:82" s="2" customFormat="1" ht="15" customHeight="1" x14ac:dyDescent="0.3">
      <c r="A28" s="18" t="s">
        <v>125</v>
      </c>
      <c r="B28" s="19"/>
      <c r="C28" s="20"/>
      <c r="D28" s="26">
        <f t="shared" si="30"/>
        <v>0</v>
      </c>
      <c r="E28" s="22" t="str">
        <f t="shared" si="31"/>
        <v/>
      </c>
      <c r="F28" s="19"/>
      <c r="G28" s="20"/>
      <c r="H28" s="26">
        <f t="shared" si="32"/>
        <v>0</v>
      </c>
      <c r="I28" s="22" t="str">
        <f>IFERROR(IF(G28&lt;0,-(F28-G28)/G28,(F28-G28)/G28+1),"")</f>
        <v/>
      </c>
      <c r="J28" s="19"/>
      <c r="K28" s="20"/>
      <c r="L28" s="26">
        <f t="shared" si="33"/>
        <v>0</v>
      </c>
      <c r="M28" s="22" t="str">
        <f>IFERROR(IF(K28&lt;0,-(J28-K28)/K28,(J28-K28)/K28+1),"")</f>
        <v/>
      </c>
      <c r="N28" s="19" t="str">
        <f>IFERROR(J28/F28,"")</f>
        <v/>
      </c>
      <c r="O28" s="20"/>
      <c r="P28" s="19">
        <f>'[114]PnL-YTD (Summery)'!$V$12/1000</f>
        <v>212.23361</v>
      </c>
      <c r="Q28" s="20"/>
      <c r="R28" s="26">
        <f t="shared" si="35"/>
        <v>212.23361</v>
      </c>
      <c r="S28" s="22" t="str">
        <f>IFERROR(IF(Q28&lt;0,-(P28-Q28)/Q28,(P28-Q28)/Q28+1),"")</f>
        <v/>
      </c>
      <c r="T28" s="19"/>
      <c r="U28" s="20"/>
      <c r="V28" s="26">
        <f t="shared" si="36"/>
        <v>0</v>
      </c>
      <c r="W28" s="22" t="str">
        <f>IFERROR(IF(U28&lt;0,-(T28-U28)/U28,(T28-U28)/U28+1),"")</f>
        <v/>
      </c>
      <c r="X28" s="19"/>
      <c r="Y28" s="20"/>
      <c r="Z28" s="26">
        <f t="shared" si="37"/>
        <v>0</v>
      </c>
      <c r="AA28" s="22" t="str">
        <f>IFERROR(IF(Y28&lt;0,-(X28-Y28)/Y28,(X28-Y28)/Y28+1),"")</f>
        <v/>
      </c>
      <c r="AB28" s="19"/>
      <c r="AC28" s="20"/>
      <c r="AD28" s="26">
        <f t="shared" si="38"/>
        <v>0</v>
      </c>
      <c r="AE28" s="22" t="str">
        <f>IFERROR(IF(AC28&lt;0,-(AB28-AC28)/AC28,(AB28-AC28)/AC28+1),"")</f>
        <v/>
      </c>
      <c r="AF28" s="19"/>
      <c r="AG28" s="20"/>
      <c r="AH28" s="26">
        <f>AF28-AG28</f>
        <v>0</v>
      </c>
      <c r="AI28" s="22" t="str">
        <f>IFERROR(IF(AG28&lt;0,-(AF28-AG28)/AG28,(AF28-AG28)/AG28+1),"")</f>
        <v/>
      </c>
      <c r="AJ28" s="19"/>
      <c r="AK28" s="20"/>
      <c r="AL28" s="26">
        <f t="shared" si="39"/>
        <v>0</v>
      </c>
      <c r="AM28" s="22" t="str">
        <f>IFERROR(IF(AK28&lt;0,-(AJ28-AK28)/AK28,(AJ28-AK28)/AK28+1),"")</f>
        <v/>
      </c>
      <c r="AN28" s="19">
        <f t="shared" si="40"/>
        <v>0</v>
      </c>
      <c r="AO28" s="20">
        <f t="shared" si="41"/>
        <v>0</v>
      </c>
      <c r="AP28" s="26">
        <f t="shared" si="42"/>
        <v>0</v>
      </c>
      <c r="AQ28" s="22" t="str">
        <f>IFERROR(IF(AO28&lt;0,-(AN28-AO28)/AO28,(AN28-AO28)/AO28+1),"")</f>
        <v/>
      </c>
      <c r="AR28" s="19">
        <v>0</v>
      </c>
      <c r="AS28" s="20">
        <v>0</v>
      </c>
      <c r="AT28" s="26">
        <f t="shared" si="59"/>
        <v>0</v>
      </c>
      <c r="AU28" s="22" t="str">
        <f>IFERROR(IF(AS28&lt;0,-(AR28-AS28)/AS28,(AR28-AS28)/AS28+1),"")</f>
        <v/>
      </c>
      <c r="AV28" s="19">
        <v>0</v>
      </c>
      <c r="AW28" s="20">
        <v>0</v>
      </c>
      <c r="AX28" s="26">
        <f t="shared" si="43"/>
        <v>0</v>
      </c>
      <c r="AY28" s="22" t="str">
        <f>IFERROR(IF(AW28&lt;0,-(AV28-AW28)/AW28,(AV28-AW28)/AW28+1),"")</f>
        <v/>
      </c>
      <c r="AZ28" s="19">
        <f t="shared" si="44"/>
        <v>212.23361</v>
      </c>
      <c r="BA28" s="20">
        <f t="shared" si="45"/>
        <v>0</v>
      </c>
      <c r="BB28" s="26">
        <f t="shared" si="46"/>
        <v>212.23361</v>
      </c>
      <c r="BC28" s="22" t="str">
        <f>IFERROR(IF(BA28&lt;0,-(AZ28-BA28)/BA28,(AZ28-BA28)/BA28+1),"")</f>
        <v/>
      </c>
      <c r="BD28" s="23"/>
      <c r="BE28" s="24"/>
      <c r="BF28" s="19"/>
      <c r="BG28" s="20"/>
      <c r="BH28" s="26">
        <f t="shared" si="48"/>
        <v>0</v>
      </c>
      <c r="BI28" s="22" t="s">
        <v>99</v>
      </c>
      <c r="BJ28" s="19">
        <v>0</v>
      </c>
      <c r="BK28" s="20">
        <v>0</v>
      </c>
      <c r="BL28" s="26">
        <f t="shared" si="60"/>
        <v>0</v>
      </c>
      <c r="BM28" s="22" t="str">
        <f>IFERROR(IF(BK28&lt;0,-(BJ28-BK28)/BK28,(BJ28-BK28)/BK28+1),"")</f>
        <v/>
      </c>
      <c r="BN28" s="19">
        <f t="shared" si="49"/>
        <v>212.23361</v>
      </c>
      <c r="BO28" s="20">
        <f t="shared" si="50"/>
        <v>0</v>
      </c>
      <c r="BP28" s="26">
        <f t="shared" si="51"/>
        <v>212.23361</v>
      </c>
      <c r="BQ28" s="22" t="str">
        <f>IFERROR(IF(BO28&lt;0,-(BN28-BO28)/BO28,(BN28-BO28)/BO28+1),"")</f>
        <v/>
      </c>
      <c r="BR28" s="19">
        <f t="shared" si="52"/>
        <v>212.23361</v>
      </c>
      <c r="BS28" s="20">
        <f t="shared" si="53"/>
        <v>0</v>
      </c>
      <c r="BT28" s="26">
        <f t="shared" si="54"/>
        <v>212.23361</v>
      </c>
      <c r="BU28" s="22" t="str">
        <f>IFERROR(IF(BS28&lt;0,-(BR28-BS28)/BS28,(BR28-BS28)/BS28+1),"")</f>
        <v/>
      </c>
      <c r="BV28" s="19">
        <f t="shared" si="55"/>
        <v>212.23361</v>
      </c>
      <c r="BW28" s="20">
        <f t="shared" si="56"/>
        <v>0</v>
      </c>
      <c r="BX28" s="26">
        <f t="shared" si="57"/>
        <v>212.23361</v>
      </c>
      <c r="BY28" s="22" t="str">
        <f>IFERROR(IF(BW28&lt;0,-(BV28-BW28)/BW28,(BV28-BW28)/BW28+1),"")</f>
        <v/>
      </c>
      <c r="BZ28" s="48"/>
      <c r="CA28" s="11">
        <f t="shared" si="58"/>
        <v>0</v>
      </c>
      <c r="CB28" s="9">
        <v>0</v>
      </c>
    </row>
    <row r="29" spans="1:82" s="3" customFormat="1" ht="15" customHeight="1" thickBot="1" x14ac:dyDescent="0.35">
      <c r="A29" s="67" t="s">
        <v>81</v>
      </c>
      <c r="B29" s="69" t="e">
        <f t="shared" ref="B29:B54" si="61">F29/$D$2</f>
        <v>#REF!</v>
      </c>
      <c r="C29" s="70" t="e">
        <f t="shared" ref="C29:C54" si="62">G29/$D$2</f>
        <v>#REF!</v>
      </c>
      <c r="D29" s="71" t="e">
        <f t="shared" si="30"/>
        <v>#REF!</v>
      </c>
      <c r="E29" s="72" t="str">
        <f t="shared" si="31"/>
        <v/>
      </c>
      <c r="F29" s="69">
        <v>253.14099999999999</v>
      </c>
      <c r="G29" s="70">
        <v>301.79000000000002</v>
      </c>
      <c r="H29" s="73">
        <f t="shared" si="32"/>
        <v>-48.649000000000029</v>
      </c>
      <c r="I29" s="72">
        <f>IFERROR(IF(G29&lt;0,-(F29-G29)/G29,(F29-G29)/G29)+1,"")</f>
        <v>0.83879850226979014</v>
      </c>
      <c r="J29" s="69">
        <v>253.14099999999999</v>
      </c>
      <c r="K29" s="70">
        <v>301.79000000000002</v>
      </c>
      <c r="L29" s="73">
        <f t="shared" si="33"/>
        <v>-48.649000000000029</v>
      </c>
      <c r="M29" s="72">
        <f>IFERROR(IF(K29&lt;0,-(J29-K29)/K29,(J29-K29)/K29)+1,"")</f>
        <v>0.83879850226979014</v>
      </c>
      <c r="N29" s="72">
        <f>IFERROR(J29/F29,"")</f>
        <v>1</v>
      </c>
      <c r="O29" s="72">
        <f>IFERROR(K29/G29,"")</f>
        <v>1</v>
      </c>
      <c r="P29" s="69">
        <v>0</v>
      </c>
      <c r="Q29" s="70">
        <v>0</v>
      </c>
      <c r="R29" s="71">
        <f t="shared" si="35"/>
        <v>0</v>
      </c>
      <c r="S29" s="72" t="str">
        <f>IFERROR(IF(Q29&lt;0,-(P29-Q29)/Q29,(P29-Q29)/Q29)+1,"")</f>
        <v/>
      </c>
      <c r="T29" s="69">
        <v>0</v>
      </c>
      <c r="U29" s="70">
        <v>0</v>
      </c>
      <c r="V29" s="73">
        <f t="shared" si="36"/>
        <v>0</v>
      </c>
      <c r="W29" s="72" t="str">
        <f>IFERROR(IF(U29&lt;0,-(T29-U29)/U29,(T29-U29)/U29)+1,"")</f>
        <v/>
      </c>
      <c r="X29" s="69">
        <v>94.561000000000007</v>
      </c>
      <c r="Y29" s="70">
        <v>140.565</v>
      </c>
      <c r="Z29" s="73">
        <f t="shared" si="37"/>
        <v>-46.003999999999991</v>
      </c>
      <c r="AA29" s="72">
        <f>IFERROR(IF(Y29&lt;0,-(X29-Y29)/Y29,(X29-Y29)/Y29)+1,"")</f>
        <v>0.67272080532138157</v>
      </c>
      <c r="AB29" s="69">
        <v>0</v>
      </c>
      <c r="AC29" s="70">
        <v>0</v>
      </c>
      <c r="AD29" s="73">
        <f t="shared" si="38"/>
        <v>0</v>
      </c>
      <c r="AE29" s="72" t="str">
        <f>IFERROR(IF(AC29&lt;0,-(AB29-AC29)/AC29,(AB29-AC29)/AC29)+1,"")</f>
        <v/>
      </c>
      <c r="AF29" s="69"/>
      <c r="AG29" s="70"/>
      <c r="AH29" s="73">
        <v>0</v>
      </c>
      <c r="AI29" s="72" t="s">
        <v>99</v>
      </c>
      <c r="AJ29" s="69">
        <v>0</v>
      </c>
      <c r="AK29" s="70">
        <v>0</v>
      </c>
      <c r="AL29" s="73">
        <f t="shared" si="39"/>
        <v>0</v>
      </c>
      <c r="AM29" s="72" t="str">
        <f>IFERROR(IF(AK29&lt;0,-(AJ29-AK29)/AK29,(AJ29-AK29)/AK29)+1,"")</f>
        <v/>
      </c>
      <c r="AN29" s="69">
        <f t="shared" si="40"/>
        <v>94.561000000000007</v>
      </c>
      <c r="AO29" s="70">
        <f t="shared" si="41"/>
        <v>140.565</v>
      </c>
      <c r="AP29" s="73">
        <f t="shared" si="42"/>
        <v>-46.003999999999991</v>
      </c>
      <c r="AQ29" s="72">
        <f>IFERROR(IF(AO29&lt;0,-(AN29-AO29)/AO29,(AN29-AO29)/AO29)+1,"")</f>
        <v>0.67272080532138157</v>
      </c>
      <c r="AR29" s="69">
        <v>0</v>
      </c>
      <c r="AS29" s="70">
        <v>0</v>
      </c>
      <c r="AT29" s="73">
        <f t="shared" si="59"/>
        <v>0</v>
      </c>
      <c r="AU29" s="72" t="str">
        <f>IFERROR(IF(AS29&lt;0,-(AR29-AS29)/AS29,(AR29-AS29)/AS29)+1,"")</f>
        <v/>
      </c>
      <c r="AV29" s="69">
        <v>0</v>
      </c>
      <c r="AW29" s="70">
        <v>0</v>
      </c>
      <c r="AX29" s="73">
        <f t="shared" si="43"/>
        <v>0</v>
      </c>
      <c r="AY29" s="72" t="str">
        <f>IFERROR(IF(AW29&lt;0,-(AV29-AW29)/AW29,(AV29-AW29)/AW29)+1,"")</f>
        <v/>
      </c>
      <c r="AZ29" s="69">
        <f t="shared" si="44"/>
        <v>158.57999999999998</v>
      </c>
      <c r="BA29" s="75">
        <f t="shared" si="45"/>
        <v>161.22500000000002</v>
      </c>
      <c r="BB29" s="73">
        <f t="shared" si="46"/>
        <v>-2.6450000000000387</v>
      </c>
      <c r="BC29" s="72">
        <f>IFERROR(IF(BA29&lt;0,-(AZ29-BA29)/BA29,(AZ29-BA29)/BA29)+1,"")</f>
        <v>0.98359435571406395</v>
      </c>
      <c r="BD29" s="77">
        <f t="shared" ref="BD29:BE32" si="63">IFERROR(AZ29/F29,"")</f>
        <v>0.62644929110653746</v>
      </c>
      <c r="BE29" s="78">
        <f t="shared" si="63"/>
        <v>0.53422909970509302</v>
      </c>
      <c r="BF29" s="69"/>
      <c r="BG29" s="70"/>
      <c r="BH29" s="73">
        <f t="shared" si="48"/>
        <v>0</v>
      </c>
      <c r="BI29" s="72" t="str">
        <f>IFERROR(IF(BG29&lt;0,-(BF29-BG29)/BG29,(BF29-BG29)/BG29)+1,"")</f>
        <v/>
      </c>
      <c r="BJ29" s="69">
        <v>0</v>
      </c>
      <c r="BK29" s="70">
        <v>0</v>
      </c>
      <c r="BL29" s="73">
        <f t="shared" si="60"/>
        <v>0</v>
      </c>
      <c r="BM29" s="72" t="str">
        <f>IFERROR(IF(BK29&lt;0,-(BJ29-BK29)/BK29,(BJ29-BK29)/BK29)+1,"")</f>
        <v/>
      </c>
      <c r="BN29" s="69">
        <f t="shared" si="49"/>
        <v>158.57999999999998</v>
      </c>
      <c r="BO29" s="70">
        <f t="shared" si="50"/>
        <v>161.22500000000002</v>
      </c>
      <c r="BP29" s="73">
        <f t="shared" si="51"/>
        <v>-2.6450000000000387</v>
      </c>
      <c r="BQ29" s="72">
        <f>IFERROR(IF(BO29&lt;0,-(BN29-BO29)/BO29,(BN29-BO29)/BO29)+1,"")</f>
        <v>0.98359435571406395</v>
      </c>
      <c r="BR29" s="69">
        <f t="shared" si="52"/>
        <v>158.57999999999998</v>
      </c>
      <c r="BS29" s="70">
        <f t="shared" si="53"/>
        <v>161.22500000000002</v>
      </c>
      <c r="BT29" s="73">
        <f t="shared" si="54"/>
        <v>-2.6450000000000387</v>
      </c>
      <c r="BU29" s="72">
        <f>IFERROR(IF(BS29&lt;0,-(BR29-BS29)/BS29,(BR29-BS29)/BS29)+1,"")</f>
        <v>0.98359435571406395</v>
      </c>
      <c r="BV29" s="69">
        <f t="shared" si="55"/>
        <v>158.57999999999998</v>
      </c>
      <c r="BW29" s="70">
        <f t="shared" si="56"/>
        <v>161.22500000000002</v>
      </c>
      <c r="BX29" s="73">
        <f t="shared" si="57"/>
        <v>-2.6450000000000387</v>
      </c>
      <c r="BY29" s="72">
        <f>IFERROR(IF(BW29&lt;0,-(BV29-BW29)/BW29,(BV29-BW29)/BW29)+1,"")</f>
        <v>0.98359435571406395</v>
      </c>
      <c r="BZ29" s="25"/>
      <c r="CA29" s="11">
        <f t="shared" si="58"/>
        <v>0</v>
      </c>
      <c r="CB29" s="9">
        <v>0</v>
      </c>
      <c r="CC29" s="2"/>
      <c r="CD29" s="2"/>
    </row>
    <row r="30" spans="1:82" s="2" customFormat="1" ht="15" customHeight="1" thickTop="1" x14ac:dyDescent="0.3">
      <c r="A30" s="18" t="s">
        <v>77</v>
      </c>
      <c r="B30" s="19" t="e">
        <f t="shared" si="61"/>
        <v>#REF!</v>
      </c>
      <c r="C30" s="20" t="e">
        <f t="shared" si="62"/>
        <v>#REF!</v>
      </c>
      <c r="D30" s="21" t="e">
        <f t="shared" si="30"/>
        <v>#REF!</v>
      </c>
      <c r="E30" s="22" t="str">
        <f t="shared" si="31"/>
        <v/>
      </c>
      <c r="F30" s="19">
        <v>1610.8969999999999</v>
      </c>
      <c r="G30" s="20">
        <v>1610.8969999999999</v>
      </c>
      <c r="H30" s="26">
        <f t="shared" si="32"/>
        <v>0</v>
      </c>
      <c r="I30" s="22">
        <f>IFERROR(IF(G30&lt;0,-(F30-G30)/G30,(F30-G30)/G30)+1,"")</f>
        <v>1</v>
      </c>
      <c r="J30" s="19">
        <v>1623.684</v>
      </c>
      <c r="K30" s="20">
        <v>1622.385</v>
      </c>
      <c r="L30" s="26">
        <f t="shared" si="33"/>
        <v>1.2989999999999782</v>
      </c>
      <c r="M30" s="22">
        <f>IFERROR(IF(K30&lt;0,-(J30-K30)/K30,(J30-K30)/K30)+1,"")</f>
        <v>1.000800673083146</v>
      </c>
      <c r="N30" s="22">
        <f>IFERROR(J30/F30,"")</f>
        <v>1.0079378135287358</v>
      </c>
      <c r="O30" s="22">
        <f>IFERROR(K30/G30,"")</f>
        <v>1.0071314305011432</v>
      </c>
      <c r="P30" s="19">
        <v>0</v>
      </c>
      <c r="Q30" s="20">
        <v>0</v>
      </c>
      <c r="R30" s="21">
        <f t="shared" si="35"/>
        <v>0</v>
      </c>
      <c r="S30" s="22" t="str">
        <f>IFERROR(IF(Q30&lt;0,-(P30-Q30)/Q30,(P30-Q30)/Q30)+1,"")</f>
        <v/>
      </c>
      <c r="T30" s="19">
        <v>264.09899999999999</v>
      </c>
      <c r="U30" s="20">
        <v>233.07400000000001</v>
      </c>
      <c r="V30" s="26">
        <f t="shared" si="36"/>
        <v>31.024999999999977</v>
      </c>
      <c r="W30" s="22">
        <f>IFERROR(IF(U30&lt;0,-(T30-U30)/U30,(T30-U30)/U30)+1,"")</f>
        <v>1.1331122304504149</v>
      </c>
      <c r="X30" s="19">
        <v>1247.2550000000001</v>
      </c>
      <c r="Y30" s="20">
        <v>1271.7529999999999</v>
      </c>
      <c r="Z30" s="26">
        <f t="shared" si="37"/>
        <v>-24.49799999999982</v>
      </c>
      <c r="AA30" s="22">
        <f>IFERROR(IF(Y30&lt;0,-(X30-Y30)/Y30,(X30-Y30)/Y30)+1,"")</f>
        <v>0.98073682546846763</v>
      </c>
      <c r="AB30" s="19">
        <v>0</v>
      </c>
      <c r="AC30" s="20">
        <v>0</v>
      </c>
      <c r="AD30" s="26">
        <f t="shared" si="38"/>
        <v>0</v>
      </c>
      <c r="AE30" s="22" t="str">
        <f>IFERROR(IF(AC30&lt;0,-(AB30-AC30)/AC30,(AB30-AC30)/AC30)+1,"")</f>
        <v/>
      </c>
      <c r="AF30" s="19"/>
      <c r="AG30" s="20"/>
      <c r="AH30" s="26">
        <v>0</v>
      </c>
      <c r="AI30" s="22" t="s">
        <v>99</v>
      </c>
      <c r="AJ30" s="19">
        <v>48.478999999999999</v>
      </c>
      <c r="AK30" s="20">
        <v>23.527999999999999</v>
      </c>
      <c r="AL30" s="26">
        <f t="shared" si="39"/>
        <v>24.951000000000001</v>
      </c>
      <c r="AM30" s="22">
        <f>IFERROR(IF(AK30&lt;0,-(AJ30-AK30)/AK30,(AJ30-AK30)/AK30)+1,"")</f>
        <v>2.0604811288677318</v>
      </c>
      <c r="AN30" s="19">
        <f t="shared" si="40"/>
        <v>1559.8330000000001</v>
      </c>
      <c r="AO30" s="20">
        <f t="shared" si="41"/>
        <v>1528.355</v>
      </c>
      <c r="AP30" s="26">
        <f t="shared" si="42"/>
        <v>31.478000000000065</v>
      </c>
      <c r="AQ30" s="22">
        <f>IFERROR(IF(AO30&lt;0,-(AN30-AO30)/AO30,(AN30-AO30)/AO30)+1,"")</f>
        <v>1.0205960002748053</v>
      </c>
      <c r="AR30" s="19">
        <v>0</v>
      </c>
      <c r="AS30" s="20">
        <v>0</v>
      </c>
      <c r="AT30" s="26">
        <f t="shared" si="59"/>
        <v>0</v>
      </c>
      <c r="AU30" s="22" t="str">
        <f>IFERROR(IF(AS30&lt;0,-(AR30-AS30)/AS30,(AR30-AS30)/AS30)+1,"")</f>
        <v/>
      </c>
      <c r="AV30" s="19">
        <v>0</v>
      </c>
      <c r="AW30" s="20">
        <v>0</v>
      </c>
      <c r="AX30" s="26">
        <f t="shared" si="43"/>
        <v>0</v>
      </c>
      <c r="AY30" s="22" t="str">
        <f>IFERROR(IF(AW30&lt;0,-(AV30-AW30)/AW30,(AV30-AW30)/AW30)+1,"")</f>
        <v/>
      </c>
      <c r="AZ30" s="19">
        <f t="shared" si="44"/>
        <v>63.850999999999885</v>
      </c>
      <c r="BA30" s="46">
        <f t="shared" si="45"/>
        <v>94.029999999999973</v>
      </c>
      <c r="BB30" s="26">
        <f t="shared" si="46"/>
        <v>-30.179000000000087</v>
      </c>
      <c r="BC30" s="22">
        <f>IFERROR(IF(BA30&lt;0,-(AZ30-BA30)/BA30,(AZ30-BA30)/BA30)+1,"")</f>
        <v>0.67904923960438057</v>
      </c>
      <c r="BD30" s="23">
        <f t="shared" si="63"/>
        <v>3.9636922782772512E-2</v>
      </c>
      <c r="BE30" s="24">
        <f t="shared" si="63"/>
        <v>5.8371205607807314E-2</v>
      </c>
      <c r="BF30" s="19"/>
      <c r="BG30" s="20"/>
      <c r="BH30" s="26">
        <f t="shared" si="48"/>
        <v>0</v>
      </c>
      <c r="BI30" s="22" t="str">
        <f>IFERROR(IF(BG30&lt;0,-(BF30-BG30)/BG30,(BF30-BG30)/BG30)+1,"")</f>
        <v/>
      </c>
      <c r="BJ30" s="19">
        <v>0</v>
      </c>
      <c r="BK30" s="20">
        <v>0</v>
      </c>
      <c r="BL30" s="26">
        <f t="shared" si="60"/>
        <v>0</v>
      </c>
      <c r="BM30" s="22" t="str">
        <f>IFERROR(IF(BK30&lt;0,-(BJ30-BK30)/BK30,(BJ30-BK30)/BK30)+1,"")</f>
        <v/>
      </c>
      <c r="BN30" s="19">
        <f t="shared" si="49"/>
        <v>63.850999999999885</v>
      </c>
      <c r="BO30" s="20">
        <f t="shared" si="50"/>
        <v>94.029999999999973</v>
      </c>
      <c r="BP30" s="26">
        <f t="shared" si="51"/>
        <v>-30.179000000000087</v>
      </c>
      <c r="BQ30" s="22">
        <f>IFERROR(IF(BO30&lt;0,-(BN30-BO30)/BO30,(BN30-BO30)/BO30)+1,"")</f>
        <v>0.67904923960438057</v>
      </c>
      <c r="BR30" s="19">
        <f t="shared" si="52"/>
        <v>63.850999999999885</v>
      </c>
      <c r="BS30" s="20">
        <f t="shared" si="53"/>
        <v>94.029999999999973</v>
      </c>
      <c r="BT30" s="26">
        <f t="shared" si="54"/>
        <v>-30.179000000000087</v>
      </c>
      <c r="BU30" s="22">
        <f>IFERROR(IF(BS30&lt;0,-(BR30-BS30)/BS30,(BR30-BS30)/BS30)+1,"")</f>
        <v>0.67904923960438057</v>
      </c>
      <c r="BV30" s="19">
        <f t="shared" si="55"/>
        <v>112.32999999999988</v>
      </c>
      <c r="BW30" s="20">
        <f t="shared" si="56"/>
        <v>117.55799999999996</v>
      </c>
      <c r="BX30" s="26">
        <f t="shared" si="57"/>
        <v>-5.2280000000000797</v>
      </c>
      <c r="BY30" s="22">
        <f>IFERROR(IF(BW30&lt;0,-(BV30-BW30)/BW30,(BV30-BW30)/BW30)+1,"")</f>
        <v>0.95552833494955614</v>
      </c>
      <c r="BZ30" s="27"/>
      <c r="CA30" s="11">
        <f t="shared" si="58"/>
        <v>0</v>
      </c>
      <c r="CB30" s="9">
        <v>0</v>
      </c>
    </row>
    <row r="31" spans="1:82" s="2" customFormat="1" ht="15" customHeight="1" x14ac:dyDescent="0.3">
      <c r="A31" s="51" t="s">
        <v>40</v>
      </c>
      <c r="B31" s="19" t="e">
        <f t="shared" si="61"/>
        <v>#REF!</v>
      </c>
      <c r="C31" s="20" t="e">
        <f t="shared" si="62"/>
        <v>#REF!</v>
      </c>
      <c r="D31" s="21" t="e">
        <f t="shared" si="30"/>
        <v>#REF!</v>
      </c>
      <c r="E31" s="22" t="str">
        <f t="shared" si="31"/>
        <v/>
      </c>
      <c r="F31" s="19">
        <v>1953.8099454034996</v>
      </c>
      <c r="G31" s="20">
        <v>4383.076608553667</v>
      </c>
      <c r="H31" s="21">
        <f t="shared" si="32"/>
        <v>-2429.2666631501675</v>
      </c>
      <c r="I31" s="22">
        <f>IFERROR(IF(G31&lt;0,-(F31-G31)/G31,(F31-G31)/G31)+1,"")</f>
        <v>0.44576221679324468</v>
      </c>
      <c r="J31" s="19">
        <v>596.66528097354717</v>
      </c>
      <c r="K31" s="20">
        <v>1095.7691521384168</v>
      </c>
      <c r="L31" s="21">
        <f t="shared" si="33"/>
        <v>-499.10387116486959</v>
      </c>
      <c r="M31" s="22">
        <f>IFERROR(IF(K31&lt;0,-(J31-K31)/K31,(J31-K31)/K31)+1,"")</f>
        <v>0.54451731900751377</v>
      </c>
      <c r="N31" s="22">
        <f>IFERROR(J31/F31,"")</f>
        <v>0.30538552758278864</v>
      </c>
      <c r="O31" s="22">
        <f>IFERROR(K31/G31,"")</f>
        <v>0.25</v>
      </c>
      <c r="P31" s="19">
        <v>3.234</v>
      </c>
      <c r="Q31" s="20">
        <v>5</v>
      </c>
      <c r="R31" s="21">
        <f t="shared" si="35"/>
        <v>-1.766</v>
      </c>
      <c r="S31" s="22">
        <f t="shared" ref="S31:S54" si="64">IFERROR(IF(Q31&lt;0,-(P31-Q31)/Q31,(P31-Q31)/Q31+1),"")</f>
        <v>0.64680000000000004</v>
      </c>
      <c r="T31" s="19">
        <v>244</v>
      </c>
      <c r="U31" s="20">
        <v>244</v>
      </c>
      <c r="V31" s="21">
        <f t="shared" si="36"/>
        <v>0</v>
      </c>
      <c r="W31" s="22">
        <f t="shared" ref="W31:W54" si="65">IFERROR(IF(U31&lt;0,-(T31-U31)/U31,(T31-U31)/U31+1),"")</f>
        <v>1</v>
      </c>
      <c r="X31" s="19">
        <v>251.73632283333333</v>
      </c>
      <c r="Y31" s="20">
        <v>243.19275426038777</v>
      </c>
      <c r="Z31" s="21">
        <f t="shared" si="37"/>
        <v>8.5435685729455599</v>
      </c>
      <c r="AA31" s="22">
        <f t="shared" ref="AA31:AA54" si="66">IFERROR(IF(Y31&lt;0,-(X31-Y31)/Y31,(X31-Y31)/Y31+1),"")</f>
        <v>1.0351308516527509</v>
      </c>
      <c r="AB31" s="19">
        <v>0</v>
      </c>
      <c r="AC31" s="20">
        <v>2.788298639390145</v>
      </c>
      <c r="AD31" s="21">
        <f t="shared" si="38"/>
        <v>-2.788298639390145</v>
      </c>
      <c r="AE31" s="22">
        <f t="shared" ref="AE31:AE54" si="67">IFERROR(IF(AC31&lt;0,-(AB31-AC31)/AC31,(AB31-AC31)/AC31+1),"")</f>
        <v>0</v>
      </c>
      <c r="AF31" s="19">
        <v>0</v>
      </c>
      <c r="AG31" s="20">
        <v>0</v>
      </c>
      <c r="AH31" s="21">
        <f t="shared" ref="AH31:AH47" si="68">AF31-AG31</f>
        <v>0</v>
      </c>
      <c r="AI31" s="22" t="str">
        <f t="shared" ref="AI31:AI54" si="69">IFERROR(IF(AG31&lt;0,-(AF31-AG31)/AG31,(AF31-AG31)/AG31+1),"")</f>
        <v/>
      </c>
      <c r="AJ31" s="19">
        <v>55.916669999999996</v>
      </c>
      <c r="AK31" s="20">
        <v>55.916669999999996</v>
      </c>
      <c r="AL31" s="21">
        <f t="shared" si="39"/>
        <v>0</v>
      </c>
      <c r="AM31" s="22">
        <f t="shared" ref="AM31:AM54" si="70">IFERROR(IF(AK31&lt;0,-(AJ31-AK31)/AK31,(AJ31-AK31)/AK31+1),"")</f>
        <v>1</v>
      </c>
      <c r="AN31" s="19">
        <f t="shared" si="40"/>
        <v>551.65299283333331</v>
      </c>
      <c r="AO31" s="20">
        <f t="shared" si="41"/>
        <v>545.89772289977793</v>
      </c>
      <c r="AP31" s="21">
        <f t="shared" si="42"/>
        <v>5.7552699335553825</v>
      </c>
      <c r="AQ31" s="22">
        <f>IFERROR(IF(AO31&lt;0,-(AN31-AO31)/AO31,(AN31-AO31)/AO31),"")+1</f>
        <v>1.0105427623016703</v>
      </c>
      <c r="AR31" s="19">
        <v>0</v>
      </c>
      <c r="AS31" s="20">
        <v>0</v>
      </c>
      <c r="AT31" s="21">
        <v>0</v>
      </c>
      <c r="AU31" s="26">
        <v>0</v>
      </c>
      <c r="AV31" s="19">
        <v>5.077</v>
      </c>
      <c r="AW31" s="20"/>
      <c r="AX31" s="21">
        <f t="shared" si="43"/>
        <v>5.077</v>
      </c>
      <c r="AY31" s="22">
        <f t="shared" ref="AY31:AY47" si="71">IFERROR(AV31/AW31,0)</f>
        <v>0</v>
      </c>
      <c r="AZ31" s="19">
        <f t="shared" si="44"/>
        <v>53.32328814021389</v>
      </c>
      <c r="BA31" s="20">
        <f t="shared" si="45"/>
        <v>554.87142923863883</v>
      </c>
      <c r="BB31" s="21">
        <f t="shared" si="46"/>
        <v>-501.54814109842494</v>
      </c>
      <c r="BC31" s="22">
        <f>IFERROR(IF(BA31&lt;0,-(AZ31-BA31)/BA31,(AZ31-BA31)/BA31),"")+1</f>
        <v>9.6100259141799538E-2</v>
      </c>
      <c r="BD31" s="23">
        <f t="shared" si="63"/>
        <v>2.7291952457126838E-2</v>
      </c>
      <c r="BE31" s="24">
        <f t="shared" si="63"/>
        <v>0.12659405225904458</v>
      </c>
      <c r="BF31" s="19">
        <v>0</v>
      </c>
      <c r="BG31" s="20">
        <v>0</v>
      </c>
      <c r="BH31" s="21">
        <f t="shared" si="48"/>
        <v>0</v>
      </c>
      <c r="BI31" s="22">
        <f t="shared" ref="BI31:BI47" si="72">IFERROR(BF31/BG31,0)</f>
        <v>0</v>
      </c>
      <c r="BJ31" s="19">
        <v>0</v>
      </c>
      <c r="BK31" s="20">
        <v>0</v>
      </c>
      <c r="BL31" s="21">
        <v>0</v>
      </c>
      <c r="BM31" s="26">
        <v>0</v>
      </c>
      <c r="BN31" s="19">
        <f t="shared" si="49"/>
        <v>53.32328814021389</v>
      </c>
      <c r="BO31" s="20">
        <f t="shared" si="50"/>
        <v>554.87142923863883</v>
      </c>
      <c r="BP31" s="21">
        <f t="shared" si="51"/>
        <v>-501.54814109842494</v>
      </c>
      <c r="BQ31" s="22">
        <f>IFERROR(IF(BO31&lt;0,-(BN31-BO31)/BO31,(BN31-BO31)/BO31),"")+1</f>
        <v>9.6100259141799538E-2</v>
      </c>
      <c r="BR31" s="19">
        <f t="shared" si="52"/>
        <v>53.32328814021389</v>
      </c>
      <c r="BS31" s="20">
        <f t="shared" si="53"/>
        <v>554.87142923863883</v>
      </c>
      <c r="BT31" s="21">
        <f t="shared" si="54"/>
        <v>-501.54814109842494</v>
      </c>
      <c r="BU31" s="22">
        <f>IFERROR(IF(BS31&lt;0,-(BR31-BS31)/BS31,(BR31-BS31)/BS31),"")+1</f>
        <v>9.6100259141799538E-2</v>
      </c>
      <c r="BV31" s="19">
        <f t="shared" si="55"/>
        <v>109.23995814021389</v>
      </c>
      <c r="BW31" s="20">
        <f t="shared" si="56"/>
        <v>610.78809923863878</v>
      </c>
      <c r="BX31" s="21">
        <f t="shared" si="57"/>
        <v>-501.54814109842488</v>
      </c>
      <c r="BY31" s="22">
        <f t="shared" ref="BY31:BY45" si="73">IFERROR(IF(BW31&lt;0,-(BV31-BW31)/BW31,(BV31-BW31)/BW31+1),"")</f>
        <v>0.17885082940611319</v>
      </c>
      <c r="BZ31" s="52"/>
      <c r="CA31" s="11">
        <f t="shared" si="58"/>
        <v>-5.0769999999999982</v>
      </c>
      <c r="CB31" s="9">
        <v>0</v>
      </c>
      <c r="CC31" s="3"/>
      <c r="CD31" s="3"/>
    </row>
    <row r="32" spans="1:82" s="2" customFormat="1" ht="15" customHeight="1" x14ac:dyDescent="0.3">
      <c r="A32" s="18" t="s">
        <v>46</v>
      </c>
      <c r="B32" s="19" t="e">
        <f t="shared" si="61"/>
        <v>#REF!</v>
      </c>
      <c r="C32" s="20" t="e">
        <f t="shared" si="62"/>
        <v>#REF!</v>
      </c>
      <c r="D32" s="21" t="e">
        <f t="shared" si="30"/>
        <v>#REF!</v>
      </c>
      <c r="E32" s="22" t="str">
        <f t="shared" si="31"/>
        <v/>
      </c>
      <c r="F32" s="19">
        <f>'[115]SSS-PL'!$C$24/1000</f>
        <v>11637.191999999999</v>
      </c>
      <c r="G32" s="20">
        <f>'[115]SSS-PL'!$D$24/1000</f>
        <v>44778.998</v>
      </c>
      <c r="H32" s="21">
        <f t="shared" si="32"/>
        <v>-33141.805999999997</v>
      </c>
      <c r="I32" s="22">
        <f t="shared" ref="I32:I45" si="74">IFERROR(IF(G32&lt;0,-(F32-G32)/G32,(F32-G32)/G32+1),"")</f>
        <v>0.25988058062397923</v>
      </c>
      <c r="J32" s="19">
        <f>'[115]SSS-PL'!$C$32/1000</f>
        <v>5088.9269999999997</v>
      </c>
      <c r="K32" s="20">
        <f>'[115]SSS-PL'!$D$32/1000</f>
        <v>13858.895</v>
      </c>
      <c r="L32" s="21">
        <f t="shared" si="33"/>
        <v>-8769.9680000000008</v>
      </c>
      <c r="M32" s="22">
        <f t="shared" ref="M32:M50" si="75">IFERROR(IF(K32&lt;0,-(J32-K32)/K32,(J32-K32)/K32+1),"")</f>
        <v>0.36719572520031352</v>
      </c>
      <c r="N32" s="22">
        <f>IFERROR(J32/F32,"")</f>
        <v>0.4372985338731199</v>
      </c>
      <c r="O32" s="22">
        <f>IFERROR(K32/G32,"")</f>
        <v>0.30949542461847851</v>
      </c>
      <c r="P32" s="19">
        <f>'[115]SSS-PL'!$C$41/1000</f>
        <v>124.122</v>
      </c>
      <c r="Q32" s="20">
        <f>'[115]SSS-PL'!$D$41/1000</f>
        <v>43.036999999999999</v>
      </c>
      <c r="R32" s="21">
        <f t="shared" si="35"/>
        <v>81.085000000000008</v>
      </c>
      <c r="S32" s="22">
        <f t="shared" si="64"/>
        <v>2.8840764923205615</v>
      </c>
      <c r="T32" s="19">
        <f>'[115]SSS-PL'!$C$44/1000</f>
        <v>3580.527</v>
      </c>
      <c r="U32" s="20">
        <f>'[115]SSS-PL'!$D$44/1000</f>
        <v>3885.9769999999999</v>
      </c>
      <c r="V32" s="21">
        <f t="shared" si="36"/>
        <v>-305.44999999999982</v>
      </c>
      <c r="W32" s="22">
        <f t="shared" si="65"/>
        <v>0.92139685849916253</v>
      </c>
      <c r="X32" s="19">
        <f>('[115]SSS-PL'!$C$67+'[115]SSS-PL'!$C$97)/1000</f>
        <v>1501.711</v>
      </c>
      <c r="Y32" s="20">
        <f>('[115]SSS-PL'!$D$67+'[115]SSS-PL'!$D$97)/1000</f>
        <v>1738.069</v>
      </c>
      <c r="Z32" s="21">
        <f t="shared" si="37"/>
        <v>-236.35799999999995</v>
      </c>
      <c r="AA32" s="22">
        <f t="shared" si="66"/>
        <v>0.86401115260671468</v>
      </c>
      <c r="AB32" s="19">
        <f>'[115]SSS-PL'!$C$108</f>
        <v>0</v>
      </c>
      <c r="AC32" s="20">
        <f>'[115]SSS-PL'!$D$108/1000</f>
        <v>220.488</v>
      </c>
      <c r="AD32" s="21">
        <f t="shared" si="38"/>
        <v>-220.488</v>
      </c>
      <c r="AE32" s="22">
        <f t="shared" si="67"/>
        <v>0</v>
      </c>
      <c r="AF32" s="19">
        <v>0</v>
      </c>
      <c r="AG32" s="20">
        <v>0</v>
      </c>
      <c r="AH32" s="21">
        <f t="shared" si="68"/>
        <v>0</v>
      </c>
      <c r="AI32" s="22" t="str">
        <f t="shared" si="69"/>
        <v/>
      </c>
      <c r="AJ32" s="19">
        <f>'[115]SSS-PL'!$C$117/1000</f>
        <v>69.436000000000007</v>
      </c>
      <c r="AK32" s="20">
        <f>'[115]SSS-PL'!$D$117/1000</f>
        <v>61.654000000000003</v>
      </c>
      <c r="AL32" s="21">
        <f t="shared" si="39"/>
        <v>7.7820000000000036</v>
      </c>
      <c r="AM32" s="22">
        <f t="shared" si="70"/>
        <v>1.1262205209718754</v>
      </c>
      <c r="AN32" s="19">
        <f t="shared" si="40"/>
        <v>5151.674</v>
      </c>
      <c r="AO32" s="20">
        <f t="shared" si="41"/>
        <v>5906.188000000001</v>
      </c>
      <c r="AP32" s="21">
        <f t="shared" si="42"/>
        <v>-754.51400000000103</v>
      </c>
      <c r="AQ32" s="22">
        <f t="shared" ref="AQ32:AQ49" si="76">IFERROR(IF(AO32&lt;0,-(AN32-AO32)/AO32,(AN32-AO32)/AO32+1),"")</f>
        <v>0.87225025684925694</v>
      </c>
      <c r="AR32" s="19">
        <f>-'[115]SSS-PL'!$C$129/1000</f>
        <v>-102.34</v>
      </c>
      <c r="AS32" s="20">
        <v>0</v>
      </c>
      <c r="AT32" s="21">
        <f t="shared" ref="AT32:AT47" si="77">AR32-AS32</f>
        <v>-102.34</v>
      </c>
      <c r="AU32" s="22">
        <f t="shared" ref="AU32:AU47" si="78">IFERROR(AR32/AS32,0)</f>
        <v>0</v>
      </c>
      <c r="AV32" s="19">
        <f>-'[115]SSS-PL'!$C$130/1000</f>
        <v>52.018999999999998</v>
      </c>
      <c r="AW32" s="20">
        <v>0</v>
      </c>
      <c r="AX32" s="21">
        <f t="shared" si="43"/>
        <v>52.018999999999998</v>
      </c>
      <c r="AY32" s="22">
        <f t="shared" si="71"/>
        <v>0</v>
      </c>
      <c r="AZ32" s="19">
        <f t="shared" si="44"/>
        <v>11.053999999999995</v>
      </c>
      <c r="BA32" s="20">
        <f t="shared" si="45"/>
        <v>7995.7439999999997</v>
      </c>
      <c r="BB32" s="21">
        <f t="shared" si="46"/>
        <v>-7984.69</v>
      </c>
      <c r="BC32" s="22">
        <f t="shared" ref="BC32:BC50" si="79">IFERROR(IF(BA32&lt;0,-(AZ32-BA32)/BA32,(AZ32-BA32)/BA32+1),"")</f>
        <v>1.3824854822765964E-3</v>
      </c>
      <c r="BD32" s="23">
        <f t="shared" si="63"/>
        <v>9.4988550502561066E-4</v>
      </c>
      <c r="BE32" s="24">
        <f t="shared" si="63"/>
        <v>0.17856013660689771</v>
      </c>
      <c r="BF32" s="19">
        <v>0</v>
      </c>
      <c r="BG32" s="20">
        <v>0</v>
      </c>
      <c r="BH32" s="21">
        <f t="shared" si="48"/>
        <v>0</v>
      </c>
      <c r="BI32" s="22">
        <f t="shared" si="72"/>
        <v>0</v>
      </c>
      <c r="BJ32" s="19">
        <v>0</v>
      </c>
      <c r="BK32" s="20">
        <v>0</v>
      </c>
      <c r="BL32" s="21">
        <f t="shared" ref="BL32:BL47" si="80">BJ32-BK32</f>
        <v>0</v>
      </c>
      <c r="BM32" s="22">
        <f t="shared" ref="BM32:BM47" si="81">IFERROR(BJ32/BK32,0)</f>
        <v>0</v>
      </c>
      <c r="BN32" s="19">
        <f t="shared" si="49"/>
        <v>11.053999999999995</v>
      </c>
      <c r="BO32" s="20">
        <f t="shared" si="50"/>
        <v>7995.7439999999997</v>
      </c>
      <c r="BP32" s="21">
        <f t="shared" si="51"/>
        <v>-7984.69</v>
      </c>
      <c r="BQ32" s="22">
        <f t="shared" ref="BQ32:BQ45" si="82">IFERROR(IF(BO32&lt;0,-(BN32-BO32)/BO32,(BN32-BO32)/BO32+1),"")</f>
        <v>1.3824854822765964E-3</v>
      </c>
      <c r="BR32" s="19">
        <f t="shared" si="52"/>
        <v>11.053999999999995</v>
      </c>
      <c r="BS32" s="20">
        <f t="shared" si="53"/>
        <v>7995.7439999999997</v>
      </c>
      <c r="BT32" s="21">
        <f t="shared" si="54"/>
        <v>-7984.69</v>
      </c>
      <c r="BU32" s="22">
        <f t="shared" ref="BU32:BU45" si="83">IFERROR(IF(BS32&lt;0,-(BR32-BS32)/BS32,(BR32-BS32)/BS32+1),"")</f>
        <v>1.3824854822765964E-3</v>
      </c>
      <c r="BV32" s="19">
        <f t="shared" si="55"/>
        <v>80.490000000000009</v>
      </c>
      <c r="BW32" s="20">
        <f t="shared" si="56"/>
        <v>8057.3980000000001</v>
      </c>
      <c r="BX32" s="21">
        <f t="shared" si="57"/>
        <v>-7976.9080000000004</v>
      </c>
      <c r="BY32" s="22">
        <f t="shared" si="73"/>
        <v>9.9895772804073912E-3</v>
      </c>
      <c r="BZ32" s="25" t="s">
        <v>47</v>
      </c>
      <c r="CA32" s="11">
        <f t="shared" si="58"/>
        <v>152.661</v>
      </c>
      <c r="CB32" s="9">
        <v>0</v>
      </c>
    </row>
    <row r="33" spans="1:80" s="2" customFormat="1" ht="15" customHeight="1" x14ac:dyDescent="0.3">
      <c r="A33" s="18" t="s">
        <v>48</v>
      </c>
      <c r="B33" s="19" t="e">
        <f t="shared" si="61"/>
        <v>#REF!</v>
      </c>
      <c r="C33" s="20" t="e">
        <f t="shared" si="62"/>
        <v>#REF!</v>
      </c>
      <c r="D33" s="26" t="e">
        <f t="shared" si="30"/>
        <v>#REF!</v>
      </c>
      <c r="E33" s="22" t="str">
        <f t="shared" si="31"/>
        <v/>
      </c>
      <c r="F33" s="19">
        <v>0</v>
      </c>
      <c r="G33" s="20">
        <v>0</v>
      </c>
      <c r="H33" s="26">
        <f t="shared" si="32"/>
        <v>0</v>
      </c>
      <c r="I33" s="22" t="str">
        <f t="shared" si="74"/>
        <v/>
      </c>
      <c r="J33" s="19">
        <v>0</v>
      </c>
      <c r="K33" s="20">
        <v>0</v>
      </c>
      <c r="L33" s="26">
        <f t="shared" si="33"/>
        <v>0</v>
      </c>
      <c r="M33" s="22" t="str">
        <f t="shared" si="75"/>
        <v/>
      </c>
      <c r="N33" s="22">
        <v>0</v>
      </c>
      <c r="O33" s="22">
        <v>0</v>
      </c>
      <c r="P33" s="19">
        <f>'[115]UML-PL'!$B$25/1000</f>
        <v>2.1150000000000002</v>
      </c>
      <c r="Q33" s="20">
        <f>'[115]UML-PL'!$C$25/1000</f>
        <v>0</v>
      </c>
      <c r="R33" s="26">
        <f t="shared" si="35"/>
        <v>2.1150000000000002</v>
      </c>
      <c r="S33" s="22" t="str">
        <f t="shared" si="64"/>
        <v/>
      </c>
      <c r="T33" s="19">
        <v>0</v>
      </c>
      <c r="U33" s="20">
        <v>0</v>
      </c>
      <c r="V33" s="26">
        <f t="shared" si="36"/>
        <v>0</v>
      </c>
      <c r="W33" s="22" t="str">
        <f t="shared" si="65"/>
        <v/>
      </c>
      <c r="X33" s="19">
        <f>'[115]UML-PL'!$B$33/1000</f>
        <v>2</v>
      </c>
      <c r="Y33" s="20">
        <v>0</v>
      </c>
      <c r="Z33" s="26">
        <f t="shared" si="37"/>
        <v>2</v>
      </c>
      <c r="AA33" s="22" t="str">
        <f t="shared" si="66"/>
        <v/>
      </c>
      <c r="AB33" s="19">
        <v>0</v>
      </c>
      <c r="AC33" s="20">
        <v>0</v>
      </c>
      <c r="AD33" s="26">
        <f t="shared" si="38"/>
        <v>0</v>
      </c>
      <c r="AE33" s="22" t="str">
        <f t="shared" si="67"/>
        <v/>
      </c>
      <c r="AF33" s="19">
        <v>0</v>
      </c>
      <c r="AG33" s="20">
        <v>0</v>
      </c>
      <c r="AH33" s="26">
        <f t="shared" si="68"/>
        <v>0</v>
      </c>
      <c r="AI33" s="22" t="str">
        <f t="shared" si="69"/>
        <v/>
      </c>
      <c r="AJ33" s="19">
        <v>0</v>
      </c>
      <c r="AK33" s="20">
        <v>0</v>
      </c>
      <c r="AL33" s="26">
        <f t="shared" si="39"/>
        <v>0</v>
      </c>
      <c r="AM33" s="22" t="str">
        <f t="shared" si="70"/>
        <v/>
      </c>
      <c r="AN33" s="19">
        <f t="shared" si="40"/>
        <v>2</v>
      </c>
      <c r="AO33" s="20">
        <f t="shared" si="41"/>
        <v>0</v>
      </c>
      <c r="AP33" s="26">
        <f t="shared" si="42"/>
        <v>2</v>
      </c>
      <c r="AQ33" s="22" t="str">
        <f t="shared" si="76"/>
        <v/>
      </c>
      <c r="AR33" s="19">
        <v>0</v>
      </c>
      <c r="AS33" s="20">
        <v>0</v>
      </c>
      <c r="AT33" s="26">
        <f t="shared" si="77"/>
        <v>0</v>
      </c>
      <c r="AU33" s="22">
        <f t="shared" si="78"/>
        <v>0</v>
      </c>
      <c r="AV33" s="19">
        <v>0</v>
      </c>
      <c r="AW33" s="20">
        <v>0</v>
      </c>
      <c r="AX33" s="26">
        <f t="shared" si="43"/>
        <v>0</v>
      </c>
      <c r="AY33" s="22">
        <f t="shared" si="71"/>
        <v>0</v>
      </c>
      <c r="AZ33" s="19">
        <f t="shared" si="44"/>
        <v>0.11500000000000021</v>
      </c>
      <c r="BA33" s="20">
        <f t="shared" si="45"/>
        <v>0</v>
      </c>
      <c r="BB33" s="26">
        <f t="shared" si="46"/>
        <v>0.11500000000000021</v>
      </c>
      <c r="BC33" s="22" t="str">
        <f t="shared" si="79"/>
        <v/>
      </c>
      <c r="BD33" s="23">
        <v>0</v>
      </c>
      <c r="BE33" s="24">
        <v>0</v>
      </c>
      <c r="BF33" s="19">
        <v>0</v>
      </c>
      <c r="BG33" s="20">
        <v>0</v>
      </c>
      <c r="BH33" s="26">
        <f t="shared" si="48"/>
        <v>0</v>
      </c>
      <c r="BI33" s="22">
        <f t="shared" si="72"/>
        <v>0</v>
      </c>
      <c r="BJ33" s="19">
        <v>0</v>
      </c>
      <c r="BK33" s="20">
        <v>0</v>
      </c>
      <c r="BL33" s="26">
        <f t="shared" si="80"/>
        <v>0</v>
      </c>
      <c r="BM33" s="22">
        <f t="shared" si="81"/>
        <v>0</v>
      </c>
      <c r="BN33" s="19">
        <f t="shared" si="49"/>
        <v>0.11500000000000021</v>
      </c>
      <c r="BO33" s="20">
        <f t="shared" si="50"/>
        <v>0</v>
      </c>
      <c r="BP33" s="26">
        <f t="shared" si="51"/>
        <v>0.11500000000000021</v>
      </c>
      <c r="BQ33" s="22" t="str">
        <f t="shared" si="82"/>
        <v/>
      </c>
      <c r="BR33" s="19">
        <f t="shared" si="52"/>
        <v>0.11500000000000021</v>
      </c>
      <c r="BS33" s="20">
        <f t="shared" si="53"/>
        <v>0</v>
      </c>
      <c r="BT33" s="26">
        <f t="shared" si="54"/>
        <v>0.11500000000000021</v>
      </c>
      <c r="BU33" s="22" t="str">
        <f t="shared" si="83"/>
        <v/>
      </c>
      <c r="BV33" s="19">
        <f t="shared" si="55"/>
        <v>0.11500000000000021</v>
      </c>
      <c r="BW33" s="20">
        <f t="shared" si="56"/>
        <v>0</v>
      </c>
      <c r="BX33" s="26">
        <f t="shared" si="57"/>
        <v>0.11500000000000021</v>
      </c>
      <c r="BY33" s="22" t="str">
        <f t="shared" si="73"/>
        <v/>
      </c>
      <c r="BZ33" s="27" t="s">
        <v>49</v>
      </c>
      <c r="CA33" s="11">
        <f t="shared" si="58"/>
        <v>0</v>
      </c>
      <c r="CB33" s="9">
        <v>0</v>
      </c>
    </row>
    <row r="34" spans="1:80" s="2" customFormat="1" ht="15.75" customHeight="1" x14ac:dyDescent="0.3">
      <c r="A34" s="18" t="s">
        <v>34</v>
      </c>
      <c r="B34" s="19" t="e">
        <f t="shared" si="61"/>
        <v>#REF!</v>
      </c>
      <c r="C34" s="20" t="e">
        <f t="shared" si="62"/>
        <v>#REF!</v>
      </c>
      <c r="D34" s="26" t="e">
        <f t="shared" si="30"/>
        <v>#REF!</v>
      </c>
      <c r="E34" s="22" t="str">
        <f t="shared" si="31"/>
        <v/>
      </c>
      <c r="F34" s="19"/>
      <c r="G34" s="20"/>
      <c r="H34" s="26">
        <f t="shared" si="32"/>
        <v>0</v>
      </c>
      <c r="I34" s="22" t="str">
        <f t="shared" si="74"/>
        <v/>
      </c>
      <c r="J34" s="19"/>
      <c r="K34" s="20"/>
      <c r="L34" s="26">
        <f t="shared" si="33"/>
        <v>0</v>
      </c>
      <c r="M34" s="22" t="str">
        <f t="shared" si="75"/>
        <v/>
      </c>
      <c r="N34" s="22" t="str">
        <f t="shared" ref="N34:N47" si="84">IFERROR(J34/F34,"")</f>
        <v/>
      </c>
      <c r="O34" s="22" t="str">
        <f t="shared" ref="O34:O47" si="85">IFERROR(K34/G34,"")</f>
        <v/>
      </c>
      <c r="P34" s="19"/>
      <c r="Q34" s="20"/>
      <c r="R34" s="26">
        <f t="shared" si="35"/>
        <v>0</v>
      </c>
      <c r="S34" s="22" t="str">
        <f t="shared" si="64"/>
        <v/>
      </c>
      <c r="T34" s="19"/>
      <c r="U34" s="20"/>
      <c r="V34" s="26">
        <f t="shared" si="36"/>
        <v>0</v>
      </c>
      <c r="W34" s="22" t="str">
        <f t="shared" si="65"/>
        <v/>
      </c>
      <c r="X34" s="19"/>
      <c r="Y34" s="20"/>
      <c r="Z34" s="26">
        <f t="shared" si="37"/>
        <v>0</v>
      </c>
      <c r="AA34" s="22" t="str">
        <f t="shared" si="66"/>
        <v/>
      </c>
      <c r="AB34" s="19"/>
      <c r="AC34" s="20"/>
      <c r="AD34" s="26">
        <f t="shared" si="38"/>
        <v>0</v>
      </c>
      <c r="AE34" s="22" t="str">
        <f t="shared" si="67"/>
        <v/>
      </c>
      <c r="AF34" s="19"/>
      <c r="AG34" s="20"/>
      <c r="AH34" s="26">
        <f t="shared" si="68"/>
        <v>0</v>
      </c>
      <c r="AI34" s="22" t="str">
        <f t="shared" si="69"/>
        <v/>
      </c>
      <c r="AJ34" s="19"/>
      <c r="AK34" s="20"/>
      <c r="AL34" s="26">
        <f t="shared" si="39"/>
        <v>0</v>
      </c>
      <c r="AM34" s="22" t="str">
        <f t="shared" si="70"/>
        <v/>
      </c>
      <c r="AN34" s="19">
        <f t="shared" si="40"/>
        <v>0</v>
      </c>
      <c r="AO34" s="20">
        <f t="shared" si="41"/>
        <v>0</v>
      </c>
      <c r="AP34" s="26">
        <f t="shared" si="42"/>
        <v>0</v>
      </c>
      <c r="AQ34" s="22" t="str">
        <f t="shared" si="76"/>
        <v/>
      </c>
      <c r="AR34" s="19">
        <v>0</v>
      </c>
      <c r="AS34" s="20">
        <v>0</v>
      </c>
      <c r="AT34" s="26">
        <f t="shared" si="77"/>
        <v>0</v>
      </c>
      <c r="AU34" s="22">
        <f t="shared" si="78"/>
        <v>0</v>
      </c>
      <c r="AV34" s="19">
        <v>0</v>
      </c>
      <c r="AW34" s="20">
        <v>0</v>
      </c>
      <c r="AX34" s="26">
        <f t="shared" si="43"/>
        <v>0</v>
      </c>
      <c r="AY34" s="22">
        <f t="shared" si="71"/>
        <v>0</v>
      </c>
      <c r="AZ34" s="19">
        <f t="shared" si="44"/>
        <v>0</v>
      </c>
      <c r="BA34" s="20">
        <f t="shared" si="45"/>
        <v>0</v>
      </c>
      <c r="BB34" s="26">
        <f t="shared" si="46"/>
        <v>0</v>
      </c>
      <c r="BC34" s="22" t="str">
        <f t="shared" si="79"/>
        <v/>
      </c>
      <c r="BD34" s="23" t="str">
        <f t="shared" ref="BD34:BD47" si="86">IFERROR(AZ34/F34,"")</f>
        <v/>
      </c>
      <c r="BE34" s="24" t="str">
        <f t="shared" ref="BE34:BE47" si="87">IFERROR(BA34/G34,"")</f>
        <v/>
      </c>
      <c r="BF34" s="19"/>
      <c r="BG34" s="20"/>
      <c r="BH34" s="26">
        <f t="shared" si="48"/>
        <v>0</v>
      </c>
      <c r="BI34" s="22">
        <f t="shared" si="72"/>
        <v>0</v>
      </c>
      <c r="BJ34" s="19">
        <v>0</v>
      </c>
      <c r="BK34" s="20">
        <v>0</v>
      </c>
      <c r="BL34" s="26">
        <f t="shared" si="80"/>
        <v>0</v>
      </c>
      <c r="BM34" s="22">
        <f t="shared" si="81"/>
        <v>0</v>
      </c>
      <c r="BN34" s="19">
        <f t="shared" si="49"/>
        <v>0</v>
      </c>
      <c r="BO34" s="20">
        <f t="shared" si="50"/>
        <v>0</v>
      </c>
      <c r="BP34" s="26">
        <f t="shared" si="51"/>
        <v>0</v>
      </c>
      <c r="BQ34" s="22" t="str">
        <f t="shared" si="82"/>
        <v/>
      </c>
      <c r="BR34" s="19">
        <f t="shared" si="52"/>
        <v>0</v>
      </c>
      <c r="BS34" s="20">
        <f t="shared" si="53"/>
        <v>0</v>
      </c>
      <c r="BT34" s="26">
        <f t="shared" si="54"/>
        <v>0</v>
      </c>
      <c r="BU34" s="22" t="str">
        <f t="shared" si="83"/>
        <v/>
      </c>
      <c r="BV34" s="19">
        <f t="shared" si="55"/>
        <v>0</v>
      </c>
      <c r="BW34" s="20">
        <f t="shared" si="56"/>
        <v>0</v>
      </c>
      <c r="BX34" s="26">
        <f t="shared" si="57"/>
        <v>0</v>
      </c>
      <c r="BY34" s="22" t="str">
        <f t="shared" si="73"/>
        <v/>
      </c>
      <c r="BZ34" s="25"/>
      <c r="CA34" s="11">
        <f t="shared" si="58"/>
        <v>0</v>
      </c>
      <c r="CB34" s="11">
        <f>K34+Q34-AO34-AS34-BA34</f>
        <v>0</v>
      </c>
    </row>
    <row r="35" spans="1:80" s="2" customFormat="1" ht="15" customHeight="1" x14ac:dyDescent="0.3">
      <c r="A35" s="18" t="s">
        <v>85</v>
      </c>
      <c r="B35" s="19" t="e">
        <f t="shared" si="61"/>
        <v>#REF!</v>
      </c>
      <c r="C35" s="20" t="e">
        <f t="shared" si="62"/>
        <v>#REF!</v>
      </c>
      <c r="D35" s="21" t="e">
        <f t="shared" si="30"/>
        <v>#REF!</v>
      </c>
      <c r="E35" s="22" t="str">
        <f t="shared" si="31"/>
        <v/>
      </c>
      <c r="F35" s="19"/>
      <c r="G35" s="20"/>
      <c r="H35" s="21">
        <f t="shared" si="32"/>
        <v>0</v>
      </c>
      <c r="I35" s="22" t="str">
        <f t="shared" si="74"/>
        <v/>
      </c>
      <c r="J35" s="19"/>
      <c r="K35" s="20"/>
      <c r="L35" s="21">
        <f t="shared" si="33"/>
        <v>0</v>
      </c>
      <c r="M35" s="22" t="str">
        <f t="shared" si="75"/>
        <v/>
      </c>
      <c r="N35" s="22" t="str">
        <f t="shared" si="84"/>
        <v/>
      </c>
      <c r="O35" s="22" t="str">
        <f t="shared" si="85"/>
        <v/>
      </c>
      <c r="P35" s="19"/>
      <c r="Q35" s="20"/>
      <c r="R35" s="21">
        <f t="shared" si="35"/>
        <v>0</v>
      </c>
      <c r="S35" s="22" t="str">
        <f t="shared" si="64"/>
        <v/>
      </c>
      <c r="T35" s="19"/>
      <c r="U35" s="20"/>
      <c r="V35" s="21">
        <f t="shared" si="36"/>
        <v>0</v>
      </c>
      <c r="W35" s="22" t="str">
        <f t="shared" si="65"/>
        <v/>
      </c>
      <c r="X35" s="19"/>
      <c r="Y35" s="20"/>
      <c r="Z35" s="21">
        <f t="shared" si="37"/>
        <v>0</v>
      </c>
      <c r="AA35" s="22" t="str">
        <f t="shared" si="66"/>
        <v/>
      </c>
      <c r="AB35" s="19"/>
      <c r="AC35" s="20"/>
      <c r="AD35" s="21">
        <f t="shared" si="38"/>
        <v>0</v>
      </c>
      <c r="AE35" s="22" t="str">
        <f t="shared" si="67"/>
        <v/>
      </c>
      <c r="AF35" s="19"/>
      <c r="AG35" s="20"/>
      <c r="AH35" s="21">
        <f t="shared" si="68"/>
        <v>0</v>
      </c>
      <c r="AI35" s="22" t="str">
        <f t="shared" si="69"/>
        <v/>
      </c>
      <c r="AJ35" s="19"/>
      <c r="AK35" s="20"/>
      <c r="AL35" s="21">
        <f t="shared" si="39"/>
        <v>0</v>
      </c>
      <c r="AM35" s="22" t="str">
        <f t="shared" si="70"/>
        <v/>
      </c>
      <c r="AN35" s="19">
        <f t="shared" si="40"/>
        <v>0</v>
      </c>
      <c r="AO35" s="20">
        <f t="shared" si="41"/>
        <v>0</v>
      </c>
      <c r="AP35" s="21">
        <f t="shared" si="42"/>
        <v>0</v>
      </c>
      <c r="AQ35" s="22" t="str">
        <f t="shared" si="76"/>
        <v/>
      </c>
      <c r="AR35" s="19">
        <v>0</v>
      </c>
      <c r="AS35" s="20">
        <v>0</v>
      </c>
      <c r="AT35" s="21">
        <f t="shared" si="77"/>
        <v>0</v>
      </c>
      <c r="AU35" s="22">
        <f t="shared" si="78"/>
        <v>0</v>
      </c>
      <c r="AV35" s="19">
        <v>0</v>
      </c>
      <c r="AW35" s="20">
        <v>0</v>
      </c>
      <c r="AX35" s="21">
        <f t="shared" si="43"/>
        <v>0</v>
      </c>
      <c r="AY35" s="22">
        <f t="shared" si="71"/>
        <v>0</v>
      </c>
      <c r="AZ35" s="19">
        <f t="shared" si="44"/>
        <v>0</v>
      </c>
      <c r="BA35" s="20">
        <f t="shared" si="45"/>
        <v>0</v>
      </c>
      <c r="BB35" s="21">
        <f t="shared" si="46"/>
        <v>0</v>
      </c>
      <c r="BC35" s="22" t="str">
        <f t="shared" si="79"/>
        <v/>
      </c>
      <c r="BD35" s="23" t="str">
        <f t="shared" si="86"/>
        <v/>
      </c>
      <c r="BE35" s="24" t="str">
        <f t="shared" si="87"/>
        <v/>
      </c>
      <c r="BF35" s="19"/>
      <c r="BG35" s="20"/>
      <c r="BH35" s="21">
        <f t="shared" si="48"/>
        <v>0</v>
      </c>
      <c r="BI35" s="22">
        <f t="shared" si="72"/>
        <v>0</v>
      </c>
      <c r="BJ35" s="19">
        <v>0</v>
      </c>
      <c r="BK35" s="20">
        <v>0</v>
      </c>
      <c r="BL35" s="21">
        <f t="shared" si="80"/>
        <v>0</v>
      </c>
      <c r="BM35" s="22">
        <f t="shared" si="81"/>
        <v>0</v>
      </c>
      <c r="BN35" s="19">
        <f t="shared" si="49"/>
        <v>0</v>
      </c>
      <c r="BO35" s="20">
        <f t="shared" si="50"/>
        <v>0</v>
      </c>
      <c r="BP35" s="21">
        <f t="shared" si="51"/>
        <v>0</v>
      </c>
      <c r="BQ35" s="22" t="str">
        <f t="shared" si="82"/>
        <v/>
      </c>
      <c r="BR35" s="19">
        <f t="shared" si="52"/>
        <v>0</v>
      </c>
      <c r="BS35" s="20">
        <f t="shared" si="53"/>
        <v>0</v>
      </c>
      <c r="BT35" s="21">
        <f t="shared" si="54"/>
        <v>0</v>
      </c>
      <c r="BU35" s="22" t="str">
        <f t="shared" si="83"/>
        <v/>
      </c>
      <c r="BV35" s="19">
        <f t="shared" si="55"/>
        <v>0</v>
      </c>
      <c r="BW35" s="20">
        <f t="shared" si="56"/>
        <v>0</v>
      </c>
      <c r="BX35" s="21">
        <f t="shared" si="57"/>
        <v>0</v>
      </c>
      <c r="BY35" s="22" t="str">
        <f t="shared" si="73"/>
        <v/>
      </c>
      <c r="BZ35" s="25"/>
      <c r="CA35" s="11">
        <f t="shared" si="58"/>
        <v>0</v>
      </c>
      <c r="CB35" s="9">
        <v>0</v>
      </c>
    </row>
    <row r="36" spans="1:80" s="2" customFormat="1" ht="15" customHeight="1" x14ac:dyDescent="0.3">
      <c r="A36" s="18" t="s">
        <v>86</v>
      </c>
      <c r="B36" s="19" t="e">
        <f t="shared" si="61"/>
        <v>#REF!</v>
      </c>
      <c r="C36" s="20" t="e">
        <f t="shared" si="62"/>
        <v>#REF!</v>
      </c>
      <c r="D36" s="21" t="e">
        <f t="shared" si="30"/>
        <v>#REF!</v>
      </c>
      <c r="E36" s="22" t="str">
        <f t="shared" si="31"/>
        <v/>
      </c>
      <c r="F36" s="19"/>
      <c r="G36" s="20"/>
      <c r="H36" s="21">
        <f t="shared" si="32"/>
        <v>0</v>
      </c>
      <c r="I36" s="22" t="str">
        <f t="shared" si="74"/>
        <v/>
      </c>
      <c r="J36" s="19"/>
      <c r="K36" s="20"/>
      <c r="L36" s="26">
        <f t="shared" si="33"/>
        <v>0</v>
      </c>
      <c r="M36" s="22" t="str">
        <f t="shared" si="75"/>
        <v/>
      </c>
      <c r="N36" s="22" t="str">
        <f t="shared" si="84"/>
        <v/>
      </c>
      <c r="O36" s="22" t="str">
        <f t="shared" si="85"/>
        <v/>
      </c>
      <c r="P36" s="19"/>
      <c r="Q36" s="20"/>
      <c r="R36" s="21">
        <f t="shared" si="35"/>
        <v>0</v>
      </c>
      <c r="S36" s="22" t="str">
        <f t="shared" si="64"/>
        <v/>
      </c>
      <c r="T36" s="19"/>
      <c r="U36" s="20"/>
      <c r="V36" s="26">
        <f t="shared" si="36"/>
        <v>0</v>
      </c>
      <c r="W36" s="22" t="str">
        <f t="shared" si="65"/>
        <v/>
      </c>
      <c r="X36" s="19"/>
      <c r="Y36" s="20"/>
      <c r="Z36" s="21">
        <f t="shared" si="37"/>
        <v>0</v>
      </c>
      <c r="AA36" s="22" t="str">
        <f t="shared" si="66"/>
        <v/>
      </c>
      <c r="AB36" s="19"/>
      <c r="AC36" s="20"/>
      <c r="AD36" s="21">
        <f t="shared" si="38"/>
        <v>0</v>
      </c>
      <c r="AE36" s="22" t="str">
        <f t="shared" si="67"/>
        <v/>
      </c>
      <c r="AF36" s="19"/>
      <c r="AG36" s="20"/>
      <c r="AH36" s="21">
        <f t="shared" si="68"/>
        <v>0</v>
      </c>
      <c r="AI36" s="22" t="str">
        <f t="shared" si="69"/>
        <v/>
      </c>
      <c r="AJ36" s="19"/>
      <c r="AK36" s="20"/>
      <c r="AL36" s="21">
        <f t="shared" si="39"/>
        <v>0</v>
      </c>
      <c r="AM36" s="22" t="str">
        <f t="shared" si="70"/>
        <v/>
      </c>
      <c r="AN36" s="19">
        <f t="shared" si="40"/>
        <v>0</v>
      </c>
      <c r="AO36" s="20">
        <f t="shared" si="41"/>
        <v>0</v>
      </c>
      <c r="AP36" s="21">
        <f t="shared" si="42"/>
        <v>0</v>
      </c>
      <c r="AQ36" s="22" t="str">
        <f t="shared" si="76"/>
        <v/>
      </c>
      <c r="AR36" s="19">
        <v>0</v>
      </c>
      <c r="AS36" s="20">
        <v>0</v>
      </c>
      <c r="AT36" s="26">
        <f t="shared" si="77"/>
        <v>0</v>
      </c>
      <c r="AU36" s="22">
        <f t="shared" si="78"/>
        <v>0</v>
      </c>
      <c r="AV36" s="19">
        <v>0</v>
      </c>
      <c r="AW36" s="20">
        <v>0</v>
      </c>
      <c r="AX36" s="26">
        <f t="shared" si="43"/>
        <v>0</v>
      </c>
      <c r="AY36" s="22">
        <f t="shared" si="71"/>
        <v>0</v>
      </c>
      <c r="AZ36" s="19">
        <f t="shared" si="44"/>
        <v>0</v>
      </c>
      <c r="BA36" s="20">
        <f t="shared" si="45"/>
        <v>0</v>
      </c>
      <c r="BB36" s="21">
        <f t="shared" si="46"/>
        <v>0</v>
      </c>
      <c r="BC36" s="22" t="str">
        <f t="shared" si="79"/>
        <v/>
      </c>
      <c r="BD36" s="23" t="str">
        <f t="shared" si="86"/>
        <v/>
      </c>
      <c r="BE36" s="24" t="str">
        <f t="shared" si="87"/>
        <v/>
      </c>
      <c r="BF36" s="19"/>
      <c r="BG36" s="20"/>
      <c r="BH36" s="21">
        <f t="shared" si="48"/>
        <v>0</v>
      </c>
      <c r="BI36" s="22">
        <f t="shared" si="72"/>
        <v>0</v>
      </c>
      <c r="BJ36" s="19">
        <v>0</v>
      </c>
      <c r="BK36" s="20">
        <v>0</v>
      </c>
      <c r="BL36" s="26">
        <f t="shared" si="80"/>
        <v>0</v>
      </c>
      <c r="BM36" s="22">
        <f t="shared" si="81"/>
        <v>0</v>
      </c>
      <c r="BN36" s="19">
        <f t="shared" si="49"/>
        <v>0</v>
      </c>
      <c r="BO36" s="20">
        <f t="shared" si="50"/>
        <v>0</v>
      </c>
      <c r="BP36" s="21">
        <f t="shared" si="51"/>
        <v>0</v>
      </c>
      <c r="BQ36" s="22" t="str">
        <f t="shared" si="82"/>
        <v/>
      </c>
      <c r="BR36" s="19">
        <f t="shared" si="52"/>
        <v>0</v>
      </c>
      <c r="BS36" s="20">
        <f t="shared" si="53"/>
        <v>0</v>
      </c>
      <c r="BT36" s="21">
        <f t="shared" si="54"/>
        <v>0</v>
      </c>
      <c r="BU36" s="22" t="str">
        <f t="shared" si="83"/>
        <v/>
      </c>
      <c r="BV36" s="19">
        <f t="shared" si="55"/>
        <v>0</v>
      </c>
      <c r="BW36" s="20">
        <f t="shared" si="56"/>
        <v>0</v>
      </c>
      <c r="BX36" s="21">
        <f t="shared" si="57"/>
        <v>0</v>
      </c>
      <c r="BY36" s="22" t="str">
        <f t="shared" si="73"/>
        <v/>
      </c>
      <c r="BZ36" s="27"/>
      <c r="CA36" s="11">
        <f t="shared" si="58"/>
        <v>0</v>
      </c>
      <c r="CB36" s="9">
        <v>0</v>
      </c>
    </row>
    <row r="37" spans="1:80" s="2" customFormat="1" ht="15" customHeight="1" x14ac:dyDescent="0.3">
      <c r="A37" s="18" t="s">
        <v>87</v>
      </c>
      <c r="B37" s="19" t="e">
        <f t="shared" si="61"/>
        <v>#REF!</v>
      </c>
      <c r="C37" s="20" t="e">
        <f t="shared" si="62"/>
        <v>#REF!</v>
      </c>
      <c r="D37" s="21" t="e">
        <f t="shared" si="30"/>
        <v>#REF!</v>
      </c>
      <c r="E37" s="22" t="str">
        <f t="shared" si="31"/>
        <v/>
      </c>
      <c r="F37" s="19"/>
      <c r="G37" s="20"/>
      <c r="H37" s="21">
        <f t="shared" si="32"/>
        <v>0</v>
      </c>
      <c r="I37" s="22" t="str">
        <f t="shared" si="74"/>
        <v/>
      </c>
      <c r="J37" s="19"/>
      <c r="K37" s="20"/>
      <c r="L37" s="26">
        <f t="shared" si="33"/>
        <v>0</v>
      </c>
      <c r="M37" s="22" t="str">
        <f t="shared" si="75"/>
        <v/>
      </c>
      <c r="N37" s="22" t="str">
        <f t="shared" si="84"/>
        <v/>
      </c>
      <c r="O37" s="22" t="str">
        <f t="shared" si="85"/>
        <v/>
      </c>
      <c r="P37" s="19"/>
      <c r="Q37" s="20"/>
      <c r="R37" s="21">
        <f t="shared" si="35"/>
        <v>0</v>
      </c>
      <c r="S37" s="22" t="str">
        <f t="shared" si="64"/>
        <v/>
      </c>
      <c r="T37" s="19"/>
      <c r="U37" s="20"/>
      <c r="V37" s="26">
        <f t="shared" si="36"/>
        <v>0</v>
      </c>
      <c r="W37" s="22" t="str">
        <f t="shared" si="65"/>
        <v/>
      </c>
      <c r="X37" s="19"/>
      <c r="Y37" s="20"/>
      <c r="Z37" s="21">
        <f t="shared" si="37"/>
        <v>0</v>
      </c>
      <c r="AA37" s="22" t="str">
        <f t="shared" si="66"/>
        <v/>
      </c>
      <c r="AB37" s="19"/>
      <c r="AC37" s="20"/>
      <c r="AD37" s="21">
        <f t="shared" si="38"/>
        <v>0</v>
      </c>
      <c r="AE37" s="22" t="str">
        <f t="shared" si="67"/>
        <v/>
      </c>
      <c r="AF37" s="19"/>
      <c r="AG37" s="20"/>
      <c r="AH37" s="21">
        <f t="shared" si="68"/>
        <v>0</v>
      </c>
      <c r="AI37" s="22" t="str">
        <f t="shared" si="69"/>
        <v/>
      </c>
      <c r="AJ37" s="19"/>
      <c r="AK37" s="20"/>
      <c r="AL37" s="21">
        <f t="shared" si="39"/>
        <v>0</v>
      </c>
      <c r="AM37" s="22" t="str">
        <f t="shared" si="70"/>
        <v/>
      </c>
      <c r="AN37" s="19">
        <f t="shared" si="40"/>
        <v>0</v>
      </c>
      <c r="AO37" s="20">
        <f t="shared" si="41"/>
        <v>0</v>
      </c>
      <c r="AP37" s="21">
        <f t="shared" si="42"/>
        <v>0</v>
      </c>
      <c r="AQ37" s="22" t="str">
        <f t="shared" si="76"/>
        <v/>
      </c>
      <c r="AR37" s="19">
        <v>0</v>
      </c>
      <c r="AS37" s="20">
        <v>0</v>
      </c>
      <c r="AT37" s="26">
        <f t="shared" si="77"/>
        <v>0</v>
      </c>
      <c r="AU37" s="22">
        <f t="shared" si="78"/>
        <v>0</v>
      </c>
      <c r="AV37" s="19">
        <v>0</v>
      </c>
      <c r="AW37" s="20">
        <v>0</v>
      </c>
      <c r="AX37" s="26">
        <f t="shared" si="43"/>
        <v>0</v>
      </c>
      <c r="AY37" s="22">
        <f t="shared" si="71"/>
        <v>0</v>
      </c>
      <c r="AZ37" s="19">
        <f t="shared" si="44"/>
        <v>0</v>
      </c>
      <c r="BA37" s="20">
        <f t="shared" si="45"/>
        <v>0</v>
      </c>
      <c r="BB37" s="21">
        <f t="shared" si="46"/>
        <v>0</v>
      </c>
      <c r="BC37" s="22" t="str">
        <f t="shared" si="79"/>
        <v/>
      </c>
      <c r="BD37" s="23" t="str">
        <f t="shared" si="86"/>
        <v/>
      </c>
      <c r="BE37" s="24" t="str">
        <f t="shared" si="87"/>
        <v/>
      </c>
      <c r="BF37" s="19"/>
      <c r="BG37" s="20"/>
      <c r="BH37" s="21">
        <f t="shared" si="48"/>
        <v>0</v>
      </c>
      <c r="BI37" s="22">
        <f t="shared" si="72"/>
        <v>0</v>
      </c>
      <c r="BJ37" s="19">
        <v>0</v>
      </c>
      <c r="BK37" s="20">
        <v>0</v>
      </c>
      <c r="BL37" s="26">
        <f t="shared" si="80"/>
        <v>0</v>
      </c>
      <c r="BM37" s="22">
        <f t="shared" si="81"/>
        <v>0</v>
      </c>
      <c r="BN37" s="19">
        <f t="shared" si="49"/>
        <v>0</v>
      </c>
      <c r="BO37" s="20">
        <f t="shared" si="50"/>
        <v>0</v>
      </c>
      <c r="BP37" s="21">
        <f t="shared" si="51"/>
        <v>0</v>
      </c>
      <c r="BQ37" s="22" t="str">
        <f t="shared" si="82"/>
        <v/>
      </c>
      <c r="BR37" s="19">
        <f t="shared" si="52"/>
        <v>0</v>
      </c>
      <c r="BS37" s="20">
        <f t="shared" si="53"/>
        <v>0</v>
      </c>
      <c r="BT37" s="21">
        <f t="shared" si="54"/>
        <v>0</v>
      </c>
      <c r="BU37" s="22" t="str">
        <f t="shared" si="83"/>
        <v/>
      </c>
      <c r="BV37" s="19">
        <f t="shared" si="55"/>
        <v>0</v>
      </c>
      <c r="BW37" s="20">
        <f t="shared" si="56"/>
        <v>0</v>
      </c>
      <c r="BX37" s="21">
        <f t="shared" si="57"/>
        <v>0</v>
      </c>
      <c r="BY37" s="22" t="str">
        <f t="shared" si="73"/>
        <v/>
      </c>
      <c r="BZ37" s="25"/>
      <c r="CA37" s="11">
        <f t="shared" si="58"/>
        <v>0</v>
      </c>
      <c r="CB37" s="9">
        <v>0</v>
      </c>
    </row>
    <row r="38" spans="1:80" s="2" customFormat="1" ht="15" customHeight="1" x14ac:dyDescent="0.3">
      <c r="A38" s="18" t="s">
        <v>88</v>
      </c>
      <c r="B38" s="19" t="e">
        <f t="shared" si="61"/>
        <v>#REF!</v>
      </c>
      <c r="C38" s="20" t="e">
        <f t="shared" si="62"/>
        <v>#REF!</v>
      </c>
      <c r="D38" s="21" t="e">
        <f t="shared" si="30"/>
        <v>#REF!</v>
      </c>
      <c r="E38" s="22" t="str">
        <f t="shared" si="31"/>
        <v/>
      </c>
      <c r="F38" s="19"/>
      <c r="G38" s="20"/>
      <c r="H38" s="21">
        <f t="shared" si="32"/>
        <v>0</v>
      </c>
      <c r="I38" s="22" t="str">
        <f t="shared" si="74"/>
        <v/>
      </c>
      <c r="J38" s="19"/>
      <c r="K38" s="20"/>
      <c r="L38" s="26"/>
      <c r="M38" s="22" t="str">
        <f t="shared" si="75"/>
        <v/>
      </c>
      <c r="N38" s="22" t="str">
        <f t="shared" si="84"/>
        <v/>
      </c>
      <c r="O38" s="22" t="str">
        <f t="shared" si="85"/>
        <v/>
      </c>
      <c r="P38" s="19"/>
      <c r="Q38" s="20"/>
      <c r="R38" s="21">
        <f t="shared" si="35"/>
        <v>0</v>
      </c>
      <c r="S38" s="22" t="str">
        <f t="shared" si="64"/>
        <v/>
      </c>
      <c r="T38" s="19"/>
      <c r="U38" s="20"/>
      <c r="V38" s="26"/>
      <c r="W38" s="22" t="str">
        <f t="shared" si="65"/>
        <v/>
      </c>
      <c r="X38" s="19"/>
      <c r="Y38" s="20"/>
      <c r="Z38" s="21">
        <f t="shared" si="37"/>
        <v>0</v>
      </c>
      <c r="AA38" s="22" t="str">
        <f t="shared" si="66"/>
        <v/>
      </c>
      <c r="AB38" s="19"/>
      <c r="AC38" s="20"/>
      <c r="AD38" s="21">
        <f t="shared" si="38"/>
        <v>0</v>
      </c>
      <c r="AE38" s="22" t="str">
        <f t="shared" si="67"/>
        <v/>
      </c>
      <c r="AF38" s="19"/>
      <c r="AG38" s="20"/>
      <c r="AH38" s="21">
        <f t="shared" si="68"/>
        <v>0</v>
      </c>
      <c r="AI38" s="22" t="str">
        <f t="shared" si="69"/>
        <v/>
      </c>
      <c r="AJ38" s="19"/>
      <c r="AK38" s="20"/>
      <c r="AL38" s="21">
        <f t="shared" si="39"/>
        <v>0</v>
      </c>
      <c r="AM38" s="22" t="str">
        <f t="shared" si="70"/>
        <v/>
      </c>
      <c r="AN38" s="19">
        <f t="shared" si="40"/>
        <v>0</v>
      </c>
      <c r="AO38" s="20">
        <f t="shared" si="41"/>
        <v>0</v>
      </c>
      <c r="AP38" s="21">
        <f t="shared" si="42"/>
        <v>0</v>
      </c>
      <c r="AQ38" s="22" t="str">
        <f t="shared" si="76"/>
        <v/>
      </c>
      <c r="AR38" s="19"/>
      <c r="AS38" s="20"/>
      <c r="AT38" s="26">
        <f t="shared" si="77"/>
        <v>0</v>
      </c>
      <c r="AU38" s="22">
        <f t="shared" si="78"/>
        <v>0</v>
      </c>
      <c r="AV38" s="19"/>
      <c r="AW38" s="20"/>
      <c r="AX38" s="26">
        <f t="shared" si="43"/>
        <v>0</v>
      </c>
      <c r="AY38" s="22">
        <f t="shared" si="71"/>
        <v>0</v>
      </c>
      <c r="AZ38" s="19">
        <f t="shared" si="44"/>
        <v>0</v>
      </c>
      <c r="BA38" s="20">
        <f t="shared" si="45"/>
        <v>0</v>
      </c>
      <c r="BB38" s="21">
        <f t="shared" si="46"/>
        <v>0</v>
      </c>
      <c r="BC38" s="22" t="str">
        <f t="shared" si="79"/>
        <v/>
      </c>
      <c r="BD38" s="23" t="str">
        <f t="shared" si="86"/>
        <v/>
      </c>
      <c r="BE38" s="24" t="str">
        <f t="shared" si="87"/>
        <v/>
      </c>
      <c r="BF38" s="19"/>
      <c r="BG38" s="20"/>
      <c r="BH38" s="21">
        <f t="shared" si="48"/>
        <v>0</v>
      </c>
      <c r="BI38" s="22">
        <f t="shared" si="72"/>
        <v>0</v>
      </c>
      <c r="BJ38" s="19">
        <v>0</v>
      </c>
      <c r="BK38" s="20">
        <v>0</v>
      </c>
      <c r="BL38" s="26">
        <f t="shared" si="80"/>
        <v>0</v>
      </c>
      <c r="BM38" s="22">
        <f t="shared" si="81"/>
        <v>0</v>
      </c>
      <c r="BN38" s="19">
        <f t="shared" si="49"/>
        <v>0</v>
      </c>
      <c r="BO38" s="20">
        <f t="shared" si="50"/>
        <v>0</v>
      </c>
      <c r="BP38" s="21">
        <f t="shared" si="51"/>
        <v>0</v>
      </c>
      <c r="BQ38" s="22" t="str">
        <f t="shared" si="82"/>
        <v/>
      </c>
      <c r="BR38" s="19">
        <f t="shared" si="52"/>
        <v>0</v>
      </c>
      <c r="BS38" s="20">
        <f t="shared" si="53"/>
        <v>0</v>
      </c>
      <c r="BT38" s="21">
        <f t="shared" si="54"/>
        <v>0</v>
      </c>
      <c r="BU38" s="22" t="str">
        <f t="shared" si="83"/>
        <v/>
      </c>
      <c r="BV38" s="19">
        <f t="shared" si="55"/>
        <v>0</v>
      </c>
      <c r="BW38" s="20">
        <f t="shared" si="56"/>
        <v>0</v>
      </c>
      <c r="BX38" s="21">
        <f t="shared" si="57"/>
        <v>0</v>
      </c>
      <c r="BY38" s="22" t="str">
        <f t="shared" si="73"/>
        <v/>
      </c>
      <c r="BZ38" s="25"/>
      <c r="CA38" s="11">
        <f t="shared" si="58"/>
        <v>0</v>
      </c>
      <c r="CB38" s="9">
        <v>0</v>
      </c>
    </row>
    <row r="39" spans="1:80" s="2" customFormat="1" ht="15" customHeight="1" x14ac:dyDescent="0.3">
      <c r="A39" s="18" t="s">
        <v>89</v>
      </c>
      <c r="B39" s="19" t="e">
        <f t="shared" si="61"/>
        <v>#REF!</v>
      </c>
      <c r="C39" s="20" t="e">
        <f t="shared" si="62"/>
        <v>#REF!</v>
      </c>
      <c r="D39" s="21" t="e">
        <f t="shared" si="30"/>
        <v>#REF!</v>
      </c>
      <c r="E39" s="22" t="str">
        <f t="shared" si="31"/>
        <v/>
      </c>
      <c r="F39" s="19"/>
      <c r="G39" s="20"/>
      <c r="H39" s="21">
        <f t="shared" si="32"/>
        <v>0</v>
      </c>
      <c r="I39" s="22" t="str">
        <f t="shared" si="74"/>
        <v/>
      </c>
      <c r="J39" s="19"/>
      <c r="K39" s="20"/>
      <c r="L39" s="21">
        <f t="shared" ref="L39:L47" si="88">J39-K39</f>
        <v>0</v>
      </c>
      <c r="M39" s="22" t="str">
        <f t="shared" si="75"/>
        <v/>
      </c>
      <c r="N39" s="22" t="str">
        <f t="shared" si="84"/>
        <v/>
      </c>
      <c r="O39" s="22" t="str">
        <f t="shared" si="85"/>
        <v/>
      </c>
      <c r="P39" s="19"/>
      <c r="Q39" s="20"/>
      <c r="R39" s="21">
        <f t="shared" si="35"/>
        <v>0</v>
      </c>
      <c r="S39" s="22" t="str">
        <f t="shared" si="64"/>
        <v/>
      </c>
      <c r="T39" s="19"/>
      <c r="U39" s="20"/>
      <c r="V39" s="21">
        <f t="shared" ref="V39:V47" si="89">T39-U39</f>
        <v>0</v>
      </c>
      <c r="W39" s="22" t="str">
        <f t="shared" si="65"/>
        <v/>
      </c>
      <c r="X39" s="19"/>
      <c r="Y39" s="20"/>
      <c r="Z39" s="21">
        <f t="shared" si="37"/>
        <v>0</v>
      </c>
      <c r="AA39" s="22" t="str">
        <f t="shared" si="66"/>
        <v/>
      </c>
      <c r="AB39" s="19"/>
      <c r="AC39" s="20"/>
      <c r="AD39" s="21">
        <f t="shared" si="38"/>
        <v>0</v>
      </c>
      <c r="AE39" s="22" t="str">
        <f t="shared" si="67"/>
        <v/>
      </c>
      <c r="AF39" s="19"/>
      <c r="AG39" s="20"/>
      <c r="AH39" s="21">
        <f t="shared" si="68"/>
        <v>0</v>
      </c>
      <c r="AI39" s="22" t="str">
        <f t="shared" si="69"/>
        <v/>
      </c>
      <c r="AJ39" s="19"/>
      <c r="AK39" s="20"/>
      <c r="AL39" s="21">
        <f t="shared" si="39"/>
        <v>0</v>
      </c>
      <c r="AM39" s="22" t="str">
        <f t="shared" si="70"/>
        <v/>
      </c>
      <c r="AN39" s="19">
        <f t="shared" si="40"/>
        <v>0</v>
      </c>
      <c r="AO39" s="20">
        <f t="shared" si="41"/>
        <v>0</v>
      </c>
      <c r="AP39" s="21">
        <f t="shared" si="42"/>
        <v>0</v>
      </c>
      <c r="AQ39" s="22" t="str">
        <f t="shared" si="76"/>
        <v/>
      </c>
      <c r="AR39" s="19">
        <v>0</v>
      </c>
      <c r="AS39" s="20">
        <v>0</v>
      </c>
      <c r="AT39" s="26">
        <f t="shared" si="77"/>
        <v>0</v>
      </c>
      <c r="AU39" s="22">
        <f t="shared" si="78"/>
        <v>0</v>
      </c>
      <c r="AV39" s="19">
        <v>0</v>
      </c>
      <c r="AW39" s="20">
        <v>0</v>
      </c>
      <c r="AX39" s="26">
        <f t="shared" si="43"/>
        <v>0</v>
      </c>
      <c r="AY39" s="22">
        <f t="shared" si="71"/>
        <v>0</v>
      </c>
      <c r="AZ39" s="19">
        <f t="shared" si="44"/>
        <v>0</v>
      </c>
      <c r="BA39" s="20">
        <f t="shared" si="45"/>
        <v>0</v>
      </c>
      <c r="BB39" s="21">
        <f t="shared" si="46"/>
        <v>0</v>
      </c>
      <c r="BC39" s="22" t="str">
        <f t="shared" si="79"/>
        <v/>
      </c>
      <c r="BD39" s="23" t="str">
        <f t="shared" si="86"/>
        <v/>
      </c>
      <c r="BE39" s="24" t="str">
        <f t="shared" si="87"/>
        <v/>
      </c>
      <c r="BF39" s="19"/>
      <c r="BG39" s="20"/>
      <c r="BH39" s="21">
        <f t="shared" si="48"/>
        <v>0</v>
      </c>
      <c r="BI39" s="22">
        <f t="shared" si="72"/>
        <v>0</v>
      </c>
      <c r="BJ39" s="19">
        <v>0</v>
      </c>
      <c r="BK39" s="20">
        <v>0</v>
      </c>
      <c r="BL39" s="26">
        <f t="shared" si="80"/>
        <v>0</v>
      </c>
      <c r="BM39" s="22">
        <f t="shared" si="81"/>
        <v>0</v>
      </c>
      <c r="BN39" s="19">
        <f t="shared" si="49"/>
        <v>0</v>
      </c>
      <c r="BO39" s="20">
        <f t="shared" si="50"/>
        <v>0</v>
      </c>
      <c r="BP39" s="21">
        <f t="shared" si="51"/>
        <v>0</v>
      </c>
      <c r="BQ39" s="22" t="str">
        <f t="shared" si="82"/>
        <v/>
      </c>
      <c r="BR39" s="19">
        <f t="shared" si="52"/>
        <v>0</v>
      </c>
      <c r="BS39" s="20">
        <f t="shared" si="53"/>
        <v>0</v>
      </c>
      <c r="BT39" s="21">
        <f t="shared" si="54"/>
        <v>0</v>
      </c>
      <c r="BU39" s="22" t="str">
        <f t="shared" si="83"/>
        <v/>
      </c>
      <c r="BV39" s="19">
        <f t="shared" si="55"/>
        <v>0</v>
      </c>
      <c r="BW39" s="20">
        <f t="shared" si="56"/>
        <v>0</v>
      </c>
      <c r="BX39" s="21">
        <f t="shared" si="57"/>
        <v>0</v>
      </c>
      <c r="BY39" s="22" t="str">
        <f t="shared" si="73"/>
        <v/>
      </c>
      <c r="BZ39" s="25"/>
      <c r="CA39" s="11">
        <f t="shared" si="58"/>
        <v>0</v>
      </c>
      <c r="CB39" s="9">
        <v>0</v>
      </c>
    </row>
    <row r="40" spans="1:80" s="2" customFormat="1" ht="15" customHeight="1" x14ac:dyDescent="0.3">
      <c r="A40" s="18" t="s">
        <v>90</v>
      </c>
      <c r="B40" s="19" t="e">
        <f t="shared" si="61"/>
        <v>#REF!</v>
      </c>
      <c r="C40" s="20" t="e">
        <f t="shared" si="62"/>
        <v>#REF!</v>
      </c>
      <c r="D40" s="26" t="e">
        <f t="shared" si="30"/>
        <v>#REF!</v>
      </c>
      <c r="E40" s="22" t="str">
        <f t="shared" si="31"/>
        <v/>
      </c>
      <c r="F40" s="19"/>
      <c r="G40" s="20"/>
      <c r="H40" s="26">
        <f t="shared" si="32"/>
        <v>0</v>
      </c>
      <c r="I40" s="22" t="str">
        <f t="shared" si="74"/>
        <v/>
      </c>
      <c r="J40" s="19"/>
      <c r="K40" s="20"/>
      <c r="L40" s="26">
        <f t="shared" si="88"/>
        <v>0</v>
      </c>
      <c r="M40" s="22" t="str">
        <f t="shared" si="75"/>
        <v/>
      </c>
      <c r="N40" s="22" t="str">
        <f t="shared" si="84"/>
        <v/>
      </c>
      <c r="O40" s="22" t="str">
        <f t="shared" si="85"/>
        <v/>
      </c>
      <c r="P40" s="19"/>
      <c r="Q40" s="20"/>
      <c r="R40" s="21">
        <f t="shared" si="35"/>
        <v>0</v>
      </c>
      <c r="S40" s="22" t="str">
        <f t="shared" si="64"/>
        <v/>
      </c>
      <c r="T40" s="19"/>
      <c r="U40" s="20"/>
      <c r="V40" s="26">
        <f t="shared" si="89"/>
        <v>0</v>
      </c>
      <c r="W40" s="22" t="str">
        <f t="shared" si="65"/>
        <v/>
      </c>
      <c r="X40" s="19"/>
      <c r="Y40" s="20"/>
      <c r="Z40" s="21">
        <f t="shared" si="37"/>
        <v>0</v>
      </c>
      <c r="AA40" s="22" t="str">
        <f t="shared" si="66"/>
        <v/>
      </c>
      <c r="AB40" s="19"/>
      <c r="AC40" s="20"/>
      <c r="AD40" s="21">
        <f t="shared" si="38"/>
        <v>0</v>
      </c>
      <c r="AE40" s="22" t="str">
        <f t="shared" si="67"/>
        <v/>
      </c>
      <c r="AF40" s="19"/>
      <c r="AG40" s="20"/>
      <c r="AH40" s="21">
        <f t="shared" si="68"/>
        <v>0</v>
      </c>
      <c r="AI40" s="22" t="str">
        <f t="shared" si="69"/>
        <v/>
      </c>
      <c r="AJ40" s="19"/>
      <c r="AK40" s="20"/>
      <c r="AL40" s="21">
        <f t="shared" si="39"/>
        <v>0</v>
      </c>
      <c r="AM40" s="22" t="str">
        <f t="shared" si="70"/>
        <v/>
      </c>
      <c r="AN40" s="19">
        <f t="shared" si="40"/>
        <v>0</v>
      </c>
      <c r="AO40" s="20">
        <f t="shared" si="41"/>
        <v>0</v>
      </c>
      <c r="AP40" s="21">
        <f t="shared" si="42"/>
        <v>0</v>
      </c>
      <c r="AQ40" s="22" t="str">
        <f t="shared" si="76"/>
        <v/>
      </c>
      <c r="AR40" s="19">
        <v>0</v>
      </c>
      <c r="AS40" s="20">
        <v>0</v>
      </c>
      <c r="AT40" s="26">
        <f t="shared" si="77"/>
        <v>0</v>
      </c>
      <c r="AU40" s="22">
        <f t="shared" si="78"/>
        <v>0</v>
      </c>
      <c r="AV40" s="19">
        <v>0</v>
      </c>
      <c r="AW40" s="20">
        <v>0</v>
      </c>
      <c r="AX40" s="26">
        <f t="shared" si="43"/>
        <v>0</v>
      </c>
      <c r="AY40" s="22">
        <f t="shared" si="71"/>
        <v>0</v>
      </c>
      <c r="AZ40" s="19">
        <f t="shared" si="44"/>
        <v>0</v>
      </c>
      <c r="BA40" s="20">
        <f t="shared" si="45"/>
        <v>0</v>
      </c>
      <c r="BB40" s="21">
        <f t="shared" si="46"/>
        <v>0</v>
      </c>
      <c r="BC40" s="22" t="str">
        <f t="shared" si="79"/>
        <v/>
      </c>
      <c r="BD40" s="23" t="str">
        <f t="shared" si="86"/>
        <v/>
      </c>
      <c r="BE40" s="24" t="str">
        <f t="shared" si="87"/>
        <v/>
      </c>
      <c r="BF40" s="19"/>
      <c r="BG40" s="20"/>
      <c r="BH40" s="21">
        <f t="shared" si="48"/>
        <v>0</v>
      </c>
      <c r="BI40" s="22">
        <f t="shared" si="72"/>
        <v>0</v>
      </c>
      <c r="BJ40" s="19">
        <v>0</v>
      </c>
      <c r="BK40" s="20">
        <v>0</v>
      </c>
      <c r="BL40" s="26">
        <f t="shared" si="80"/>
        <v>0</v>
      </c>
      <c r="BM40" s="22">
        <f t="shared" si="81"/>
        <v>0</v>
      </c>
      <c r="BN40" s="19">
        <f t="shared" si="49"/>
        <v>0</v>
      </c>
      <c r="BO40" s="20">
        <f t="shared" si="50"/>
        <v>0</v>
      </c>
      <c r="BP40" s="21">
        <f t="shared" si="51"/>
        <v>0</v>
      </c>
      <c r="BQ40" s="22" t="str">
        <f t="shared" si="82"/>
        <v/>
      </c>
      <c r="BR40" s="19">
        <f t="shared" si="52"/>
        <v>0</v>
      </c>
      <c r="BS40" s="20">
        <f t="shared" si="53"/>
        <v>0</v>
      </c>
      <c r="BT40" s="21">
        <f t="shared" si="54"/>
        <v>0</v>
      </c>
      <c r="BU40" s="22" t="str">
        <f t="shared" si="83"/>
        <v/>
      </c>
      <c r="BV40" s="19">
        <f t="shared" si="55"/>
        <v>0</v>
      </c>
      <c r="BW40" s="20">
        <f t="shared" si="56"/>
        <v>0</v>
      </c>
      <c r="BX40" s="21">
        <f t="shared" si="57"/>
        <v>0</v>
      </c>
      <c r="BY40" s="22" t="str">
        <f t="shared" si="73"/>
        <v/>
      </c>
      <c r="BZ40" s="27"/>
      <c r="CA40" s="11">
        <f t="shared" si="58"/>
        <v>0</v>
      </c>
      <c r="CB40" s="9">
        <v>0</v>
      </c>
    </row>
    <row r="41" spans="1:80" s="2" customFormat="1" ht="15" customHeight="1" x14ac:dyDescent="0.3">
      <c r="A41" s="18" t="s">
        <v>91</v>
      </c>
      <c r="B41" s="19" t="e">
        <f t="shared" si="61"/>
        <v>#REF!</v>
      </c>
      <c r="C41" s="20" t="e">
        <f t="shared" si="62"/>
        <v>#REF!</v>
      </c>
      <c r="D41" s="26" t="e">
        <f t="shared" si="30"/>
        <v>#REF!</v>
      </c>
      <c r="E41" s="22" t="str">
        <f t="shared" si="31"/>
        <v/>
      </c>
      <c r="F41" s="37"/>
      <c r="G41" s="38"/>
      <c r="H41" s="26">
        <f t="shared" si="32"/>
        <v>0</v>
      </c>
      <c r="I41" s="22" t="str">
        <f t="shared" si="74"/>
        <v/>
      </c>
      <c r="J41" s="37"/>
      <c r="K41" s="38"/>
      <c r="L41" s="40">
        <f t="shared" si="88"/>
        <v>0</v>
      </c>
      <c r="M41" s="22" t="str">
        <f t="shared" si="75"/>
        <v/>
      </c>
      <c r="N41" s="22" t="str">
        <f t="shared" si="84"/>
        <v/>
      </c>
      <c r="O41" s="22" t="str">
        <f t="shared" si="85"/>
        <v/>
      </c>
      <c r="P41" s="37"/>
      <c r="Q41" s="38"/>
      <c r="R41" s="21">
        <f t="shared" si="35"/>
        <v>0</v>
      </c>
      <c r="S41" s="22" t="str">
        <f t="shared" si="64"/>
        <v/>
      </c>
      <c r="T41" s="37"/>
      <c r="U41" s="38"/>
      <c r="V41" s="40">
        <f t="shared" si="89"/>
        <v>0</v>
      </c>
      <c r="W41" s="22" t="str">
        <f t="shared" si="65"/>
        <v/>
      </c>
      <c r="X41" s="37"/>
      <c r="Y41" s="38"/>
      <c r="Z41" s="21">
        <f t="shared" si="37"/>
        <v>0</v>
      </c>
      <c r="AA41" s="22" t="str">
        <f t="shared" si="66"/>
        <v/>
      </c>
      <c r="AB41" s="37"/>
      <c r="AC41" s="38"/>
      <c r="AD41" s="21">
        <f t="shared" si="38"/>
        <v>0</v>
      </c>
      <c r="AE41" s="22" t="str">
        <f t="shared" si="67"/>
        <v/>
      </c>
      <c r="AF41" s="37"/>
      <c r="AG41" s="38"/>
      <c r="AH41" s="21">
        <f t="shared" si="68"/>
        <v>0</v>
      </c>
      <c r="AI41" s="22" t="str">
        <f t="shared" si="69"/>
        <v/>
      </c>
      <c r="AJ41" s="37"/>
      <c r="AK41" s="38"/>
      <c r="AL41" s="21">
        <f t="shared" si="39"/>
        <v>0</v>
      </c>
      <c r="AM41" s="22" t="str">
        <f t="shared" si="70"/>
        <v/>
      </c>
      <c r="AN41" s="19">
        <f t="shared" si="40"/>
        <v>0</v>
      </c>
      <c r="AO41" s="20">
        <f t="shared" si="41"/>
        <v>0</v>
      </c>
      <c r="AP41" s="21">
        <f t="shared" si="42"/>
        <v>0</v>
      </c>
      <c r="AQ41" s="22" t="str">
        <f t="shared" si="76"/>
        <v/>
      </c>
      <c r="AR41" s="37">
        <v>0</v>
      </c>
      <c r="AS41" s="38">
        <v>0</v>
      </c>
      <c r="AT41" s="26">
        <f t="shared" si="77"/>
        <v>0</v>
      </c>
      <c r="AU41" s="22">
        <f t="shared" si="78"/>
        <v>0</v>
      </c>
      <c r="AV41" s="37">
        <v>0</v>
      </c>
      <c r="AW41" s="38">
        <v>0</v>
      </c>
      <c r="AX41" s="26">
        <f t="shared" si="43"/>
        <v>0</v>
      </c>
      <c r="AY41" s="22">
        <f t="shared" si="71"/>
        <v>0</v>
      </c>
      <c r="AZ41" s="19">
        <f t="shared" si="44"/>
        <v>0</v>
      </c>
      <c r="BA41" s="20">
        <f t="shared" si="45"/>
        <v>0</v>
      </c>
      <c r="BB41" s="21">
        <f t="shared" si="46"/>
        <v>0</v>
      </c>
      <c r="BC41" s="22" t="str">
        <f t="shared" si="79"/>
        <v/>
      </c>
      <c r="BD41" s="23" t="str">
        <f t="shared" si="86"/>
        <v/>
      </c>
      <c r="BE41" s="24" t="str">
        <f t="shared" si="87"/>
        <v/>
      </c>
      <c r="BF41" s="19"/>
      <c r="BG41" s="20"/>
      <c r="BH41" s="21">
        <f t="shared" si="48"/>
        <v>0</v>
      </c>
      <c r="BI41" s="22">
        <f t="shared" si="72"/>
        <v>0</v>
      </c>
      <c r="BJ41" s="19">
        <v>0</v>
      </c>
      <c r="BK41" s="20">
        <v>0</v>
      </c>
      <c r="BL41" s="26">
        <f t="shared" si="80"/>
        <v>0</v>
      </c>
      <c r="BM41" s="22">
        <f t="shared" si="81"/>
        <v>0</v>
      </c>
      <c r="BN41" s="19">
        <f t="shared" si="49"/>
        <v>0</v>
      </c>
      <c r="BO41" s="20">
        <f t="shared" si="50"/>
        <v>0</v>
      </c>
      <c r="BP41" s="21">
        <f t="shared" si="51"/>
        <v>0</v>
      </c>
      <c r="BQ41" s="22" t="str">
        <f t="shared" si="82"/>
        <v/>
      </c>
      <c r="BR41" s="19">
        <f t="shared" si="52"/>
        <v>0</v>
      </c>
      <c r="BS41" s="20">
        <f t="shared" si="53"/>
        <v>0</v>
      </c>
      <c r="BT41" s="21">
        <f t="shared" si="54"/>
        <v>0</v>
      </c>
      <c r="BU41" s="22" t="str">
        <f t="shared" si="83"/>
        <v/>
      </c>
      <c r="BV41" s="19">
        <f t="shared" si="55"/>
        <v>0</v>
      </c>
      <c r="BW41" s="20">
        <f t="shared" si="56"/>
        <v>0</v>
      </c>
      <c r="BX41" s="21">
        <f t="shared" si="57"/>
        <v>0</v>
      </c>
      <c r="BY41" s="22" t="str">
        <f t="shared" si="73"/>
        <v/>
      </c>
      <c r="BZ41" s="25"/>
      <c r="CA41" s="11">
        <f t="shared" si="58"/>
        <v>0</v>
      </c>
      <c r="CB41" s="9">
        <v>0</v>
      </c>
    </row>
    <row r="42" spans="1:80" s="2" customFormat="1" ht="15" customHeight="1" x14ac:dyDescent="0.3">
      <c r="A42" s="18" t="s">
        <v>92</v>
      </c>
      <c r="B42" s="19" t="e">
        <f t="shared" si="61"/>
        <v>#REF!</v>
      </c>
      <c r="C42" s="20" t="e">
        <f t="shared" si="62"/>
        <v>#REF!</v>
      </c>
      <c r="D42" s="26" t="e">
        <f t="shared" si="30"/>
        <v>#REF!</v>
      </c>
      <c r="E42" s="22" t="str">
        <f t="shared" si="31"/>
        <v/>
      </c>
      <c r="F42" s="19"/>
      <c r="G42" s="20"/>
      <c r="H42" s="26">
        <f t="shared" si="32"/>
        <v>0</v>
      </c>
      <c r="I42" s="22" t="str">
        <f t="shared" si="74"/>
        <v/>
      </c>
      <c r="J42" s="19"/>
      <c r="K42" s="20"/>
      <c r="L42" s="26">
        <f t="shared" si="88"/>
        <v>0</v>
      </c>
      <c r="M42" s="22" t="str">
        <f t="shared" si="75"/>
        <v/>
      </c>
      <c r="N42" s="22" t="str">
        <f t="shared" si="84"/>
        <v/>
      </c>
      <c r="O42" s="22" t="str">
        <f t="shared" si="85"/>
        <v/>
      </c>
      <c r="P42" s="19"/>
      <c r="Q42" s="20"/>
      <c r="R42" s="21">
        <f t="shared" si="35"/>
        <v>0</v>
      </c>
      <c r="S42" s="22" t="str">
        <f t="shared" si="64"/>
        <v/>
      </c>
      <c r="T42" s="19"/>
      <c r="U42" s="20"/>
      <c r="V42" s="26">
        <f t="shared" si="89"/>
        <v>0</v>
      </c>
      <c r="W42" s="22" t="str">
        <f t="shared" si="65"/>
        <v/>
      </c>
      <c r="X42" s="19"/>
      <c r="Y42" s="20"/>
      <c r="Z42" s="21">
        <f t="shared" si="37"/>
        <v>0</v>
      </c>
      <c r="AA42" s="22" t="str">
        <f t="shared" si="66"/>
        <v/>
      </c>
      <c r="AB42" s="19"/>
      <c r="AC42" s="20"/>
      <c r="AD42" s="21">
        <f t="shared" si="38"/>
        <v>0</v>
      </c>
      <c r="AE42" s="22" t="str">
        <f t="shared" si="67"/>
        <v/>
      </c>
      <c r="AF42" s="19"/>
      <c r="AG42" s="20"/>
      <c r="AH42" s="21">
        <f t="shared" si="68"/>
        <v>0</v>
      </c>
      <c r="AI42" s="22" t="str">
        <f t="shared" si="69"/>
        <v/>
      </c>
      <c r="AJ42" s="19"/>
      <c r="AK42" s="20"/>
      <c r="AL42" s="21">
        <f t="shared" si="39"/>
        <v>0</v>
      </c>
      <c r="AM42" s="22" t="str">
        <f t="shared" si="70"/>
        <v/>
      </c>
      <c r="AN42" s="19">
        <f t="shared" si="40"/>
        <v>0</v>
      </c>
      <c r="AO42" s="20">
        <f t="shared" si="41"/>
        <v>0</v>
      </c>
      <c r="AP42" s="21">
        <f t="shared" si="42"/>
        <v>0</v>
      </c>
      <c r="AQ42" s="22" t="str">
        <f t="shared" si="76"/>
        <v/>
      </c>
      <c r="AR42" s="19">
        <v>0</v>
      </c>
      <c r="AS42" s="20">
        <v>0</v>
      </c>
      <c r="AT42" s="26">
        <f t="shared" si="77"/>
        <v>0</v>
      </c>
      <c r="AU42" s="22">
        <f t="shared" si="78"/>
        <v>0</v>
      </c>
      <c r="AV42" s="19">
        <v>0</v>
      </c>
      <c r="AW42" s="20">
        <v>0</v>
      </c>
      <c r="AX42" s="26">
        <f t="shared" si="43"/>
        <v>0</v>
      </c>
      <c r="AY42" s="22">
        <f t="shared" si="71"/>
        <v>0</v>
      </c>
      <c r="AZ42" s="19">
        <f t="shared" si="44"/>
        <v>0</v>
      </c>
      <c r="BA42" s="20">
        <f t="shared" si="45"/>
        <v>0</v>
      </c>
      <c r="BB42" s="21">
        <f t="shared" si="46"/>
        <v>0</v>
      </c>
      <c r="BC42" s="22" t="str">
        <f t="shared" si="79"/>
        <v/>
      </c>
      <c r="BD42" s="23" t="str">
        <f t="shared" si="86"/>
        <v/>
      </c>
      <c r="BE42" s="24" t="str">
        <f t="shared" si="87"/>
        <v/>
      </c>
      <c r="BF42" s="19"/>
      <c r="BG42" s="20"/>
      <c r="BH42" s="21">
        <f t="shared" si="48"/>
        <v>0</v>
      </c>
      <c r="BI42" s="22">
        <f t="shared" si="72"/>
        <v>0</v>
      </c>
      <c r="BJ42" s="19">
        <v>0</v>
      </c>
      <c r="BK42" s="20">
        <v>0</v>
      </c>
      <c r="BL42" s="26">
        <f t="shared" si="80"/>
        <v>0</v>
      </c>
      <c r="BM42" s="22">
        <f t="shared" si="81"/>
        <v>0</v>
      </c>
      <c r="BN42" s="19">
        <f t="shared" si="49"/>
        <v>0</v>
      </c>
      <c r="BO42" s="20">
        <f t="shared" si="50"/>
        <v>0</v>
      </c>
      <c r="BP42" s="21">
        <f t="shared" si="51"/>
        <v>0</v>
      </c>
      <c r="BQ42" s="22" t="str">
        <f t="shared" si="82"/>
        <v/>
      </c>
      <c r="BR42" s="19">
        <f t="shared" si="52"/>
        <v>0</v>
      </c>
      <c r="BS42" s="20">
        <f t="shared" si="53"/>
        <v>0</v>
      </c>
      <c r="BT42" s="21">
        <f t="shared" si="54"/>
        <v>0</v>
      </c>
      <c r="BU42" s="22" t="str">
        <f t="shared" si="83"/>
        <v/>
      </c>
      <c r="BV42" s="19">
        <f t="shared" si="55"/>
        <v>0</v>
      </c>
      <c r="BW42" s="20">
        <f t="shared" si="56"/>
        <v>0</v>
      </c>
      <c r="BX42" s="21">
        <f t="shared" si="57"/>
        <v>0</v>
      </c>
      <c r="BY42" s="22" t="str">
        <f t="shared" si="73"/>
        <v/>
      </c>
      <c r="BZ42" s="25"/>
      <c r="CA42" s="11">
        <f t="shared" si="58"/>
        <v>0</v>
      </c>
      <c r="CB42" s="9">
        <v>0</v>
      </c>
    </row>
    <row r="43" spans="1:80" s="2" customFormat="1" ht="15" customHeight="1" x14ac:dyDescent="0.3">
      <c r="A43" s="18" t="s">
        <v>93</v>
      </c>
      <c r="B43" s="19" t="e">
        <f t="shared" si="61"/>
        <v>#REF!</v>
      </c>
      <c r="C43" s="20" t="e">
        <f t="shared" si="62"/>
        <v>#REF!</v>
      </c>
      <c r="D43" s="26" t="e">
        <f t="shared" si="30"/>
        <v>#REF!</v>
      </c>
      <c r="E43" s="22" t="str">
        <f t="shared" si="31"/>
        <v/>
      </c>
      <c r="F43" s="19"/>
      <c r="G43" s="20"/>
      <c r="H43" s="26">
        <f t="shared" si="32"/>
        <v>0</v>
      </c>
      <c r="I43" s="22" t="str">
        <f t="shared" si="74"/>
        <v/>
      </c>
      <c r="J43" s="19"/>
      <c r="K43" s="20"/>
      <c r="L43" s="26">
        <f t="shared" si="88"/>
        <v>0</v>
      </c>
      <c r="M43" s="22" t="str">
        <f t="shared" si="75"/>
        <v/>
      </c>
      <c r="N43" s="22" t="str">
        <f t="shared" si="84"/>
        <v/>
      </c>
      <c r="O43" s="22" t="str">
        <f t="shared" si="85"/>
        <v/>
      </c>
      <c r="P43" s="19"/>
      <c r="Q43" s="20"/>
      <c r="R43" s="21">
        <f t="shared" si="35"/>
        <v>0</v>
      </c>
      <c r="S43" s="22" t="str">
        <f t="shared" si="64"/>
        <v/>
      </c>
      <c r="T43" s="19"/>
      <c r="U43" s="20"/>
      <c r="V43" s="26">
        <f t="shared" si="89"/>
        <v>0</v>
      </c>
      <c r="W43" s="22" t="str">
        <f t="shared" si="65"/>
        <v/>
      </c>
      <c r="X43" s="19"/>
      <c r="Y43" s="20"/>
      <c r="Z43" s="21">
        <f t="shared" si="37"/>
        <v>0</v>
      </c>
      <c r="AA43" s="22" t="str">
        <f t="shared" si="66"/>
        <v/>
      </c>
      <c r="AB43" s="19"/>
      <c r="AC43" s="20"/>
      <c r="AD43" s="21">
        <f t="shared" si="38"/>
        <v>0</v>
      </c>
      <c r="AE43" s="22" t="str">
        <f t="shared" si="67"/>
        <v/>
      </c>
      <c r="AF43" s="19"/>
      <c r="AG43" s="20"/>
      <c r="AH43" s="21">
        <f t="shared" si="68"/>
        <v>0</v>
      </c>
      <c r="AI43" s="22" t="str">
        <f t="shared" si="69"/>
        <v/>
      </c>
      <c r="AJ43" s="19"/>
      <c r="AK43" s="20"/>
      <c r="AL43" s="21">
        <f t="shared" si="39"/>
        <v>0</v>
      </c>
      <c r="AM43" s="22" t="str">
        <f t="shared" si="70"/>
        <v/>
      </c>
      <c r="AN43" s="19">
        <f t="shared" si="40"/>
        <v>0</v>
      </c>
      <c r="AO43" s="20">
        <f t="shared" si="41"/>
        <v>0</v>
      </c>
      <c r="AP43" s="21">
        <f t="shared" si="42"/>
        <v>0</v>
      </c>
      <c r="AQ43" s="22" t="str">
        <f t="shared" si="76"/>
        <v/>
      </c>
      <c r="AR43" s="19">
        <v>0</v>
      </c>
      <c r="AS43" s="20">
        <v>0</v>
      </c>
      <c r="AT43" s="26">
        <f t="shared" si="77"/>
        <v>0</v>
      </c>
      <c r="AU43" s="22">
        <f t="shared" si="78"/>
        <v>0</v>
      </c>
      <c r="AV43" s="19">
        <v>0</v>
      </c>
      <c r="AW43" s="20">
        <v>0</v>
      </c>
      <c r="AX43" s="26">
        <f t="shared" si="43"/>
        <v>0</v>
      </c>
      <c r="AY43" s="22">
        <f t="shared" si="71"/>
        <v>0</v>
      </c>
      <c r="AZ43" s="19">
        <f t="shared" si="44"/>
        <v>0</v>
      </c>
      <c r="BA43" s="20">
        <f t="shared" si="45"/>
        <v>0</v>
      </c>
      <c r="BB43" s="21">
        <f t="shared" si="46"/>
        <v>0</v>
      </c>
      <c r="BC43" s="22" t="str">
        <f t="shared" si="79"/>
        <v/>
      </c>
      <c r="BD43" s="23" t="str">
        <f t="shared" si="86"/>
        <v/>
      </c>
      <c r="BE43" s="24" t="str">
        <f t="shared" si="87"/>
        <v/>
      </c>
      <c r="BF43" s="19"/>
      <c r="BG43" s="20"/>
      <c r="BH43" s="21">
        <f t="shared" si="48"/>
        <v>0</v>
      </c>
      <c r="BI43" s="22">
        <f t="shared" si="72"/>
        <v>0</v>
      </c>
      <c r="BJ43" s="19">
        <v>0</v>
      </c>
      <c r="BK43" s="20">
        <v>0</v>
      </c>
      <c r="BL43" s="26">
        <f t="shared" si="80"/>
        <v>0</v>
      </c>
      <c r="BM43" s="22">
        <f t="shared" si="81"/>
        <v>0</v>
      </c>
      <c r="BN43" s="19">
        <f t="shared" si="49"/>
        <v>0</v>
      </c>
      <c r="BO43" s="20">
        <f t="shared" si="50"/>
        <v>0</v>
      </c>
      <c r="BP43" s="21">
        <f t="shared" si="51"/>
        <v>0</v>
      </c>
      <c r="BQ43" s="22" t="str">
        <f t="shared" si="82"/>
        <v/>
      </c>
      <c r="BR43" s="19">
        <f t="shared" si="52"/>
        <v>0</v>
      </c>
      <c r="BS43" s="20">
        <f t="shared" si="53"/>
        <v>0</v>
      </c>
      <c r="BT43" s="21">
        <f t="shared" si="54"/>
        <v>0</v>
      </c>
      <c r="BU43" s="22" t="str">
        <f t="shared" si="83"/>
        <v/>
      </c>
      <c r="BV43" s="19">
        <f t="shared" si="55"/>
        <v>0</v>
      </c>
      <c r="BW43" s="20">
        <f t="shared" si="56"/>
        <v>0</v>
      </c>
      <c r="BX43" s="21">
        <f t="shared" si="57"/>
        <v>0</v>
      </c>
      <c r="BY43" s="22" t="str">
        <f t="shared" si="73"/>
        <v/>
      </c>
      <c r="BZ43" s="25"/>
      <c r="CA43" s="11">
        <f t="shared" si="58"/>
        <v>0</v>
      </c>
      <c r="CB43" s="9">
        <v>0</v>
      </c>
    </row>
    <row r="44" spans="1:80" s="2" customFormat="1" ht="15" customHeight="1" x14ac:dyDescent="0.3">
      <c r="A44" s="18" t="s">
        <v>94</v>
      </c>
      <c r="B44" s="19" t="e">
        <f t="shared" si="61"/>
        <v>#REF!</v>
      </c>
      <c r="C44" s="20" t="e">
        <f t="shared" si="62"/>
        <v>#REF!</v>
      </c>
      <c r="D44" s="26" t="e">
        <f t="shared" si="30"/>
        <v>#REF!</v>
      </c>
      <c r="E44" s="22" t="str">
        <f t="shared" si="31"/>
        <v/>
      </c>
      <c r="F44" s="19"/>
      <c r="G44" s="20"/>
      <c r="H44" s="26">
        <f t="shared" si="32"/>
        <v>0</v>
      </c>
      <c r="I44" s="22" t="str">
        <f t="shared" si="74"/>
        <v/>
      </c>
      <c r="J44" s="19"/>
      <c r="K44" s="20"/>
      <c r="L44" s="26">
        <f t="shared" si="88"/>
        <v>0</v>
      </c>
      <c r="M44" s="22" t="str">
        <f t="shared" si="75"/>
        <v/>
      </c>
      <c r="N44" s="22" t="str">
        <f t="shared" si="84"/>
        <v/>
      </c>
      <c r="O44" s="22" t="str">
        <f t="shared" si="85"/>
        <v/>
      </c>
      <c r="P44" s="19"/>
      <c r="Q44" s="20"/>
      <c r="R44" s="21">
        <f t="shared" si="35"/>
        <v>0</v>
      </c>
      <c r="S44" s="22" t="str">
        <f t="shared" si="64"/>
        <v/>
      </c>
      <c r="T44" s="19"/>
      <c r="U44" s="20"/>
      <c r="V44" s="26">
        <f t="shared" si="89"/>
        <v>0</v>
      </c>
      <c r="W44" s="22" t="str">
        <f t="shared" si="65"/>
        <v/>
      </c>
      <c r="X44" s="19"/>
      <c r="Y44" s="20"/>
      <c r="Z44" s="21">
        <f t="shared" si="37"/>
        <v>0</v>
      </c>
      <c r="AA44" s="22" t="str">
        <f t="shared" si="66"/>
        <v/>
      </c>
      <c r="AB44" s="19"/>
      <c r="AC44" s="20"/>
      <c r="AD44" s="21">
        <f t="shared" si="38"/>
        <v>0</v>
      </c>
      <c r="AE44" s="22" t="str">
        <f t="shared" si="67"/>
        <v/>
      </c>
      <c r="AF44" s="19"/>
      <c r="AG44" s="20"/>
      <c r="AH44" s="21">
        <f t="shared" si="68"/>
        <v>0</v>
      </c>
      <c r="AI44" s="22" t="str">
        <f t="shared" si="69"/>
        <v/>
      </c>
      <c r="AJ44" s="19"/>
      <c r="AK44" s="20"/>
      <c r="AL44" s="21">
        <f t="shared" si="39"/>
        <v>0</v>
      </c>
      <c r="AM44" s="22" t="str">
        <f t="shared" si="70"/>
        <v/>
      </c>
      <c r="AN44" s="19">
        <f t="shared" si="40"/>
        <v>0</v>
      </c>
      <c r="AO44" s="20">
        <f t="shared" si="41"/>
        <v>0</v>
      </c>
      <c r="AP44" s="21">
        <f t="shared" si="42"/>
        <v>0</v>
      </c>
      <c r="AQ44" s="22" t="str">
        <f t="shared" si="76"/>
        <v/>
      </c>
      <c r="AR44" s="19">
        <v>0</v>
      </c>
      <c r="AS44" s="20">
        <v>0</v>
      </c>
      <c r="AT44" s="26">
        <f t="shared" si="77"/>
        <v>0</v>
      </c>
      <c r="AU44" s="22">
        <f t="shared" si="78"/>
        <v>0</v>
      </c>
      <c r="AV44" s="19">
        <v>0</v>
      </c>
      <c r="AW44" s="20">
        <v>0</v>
      </c>
      <c r="AX44" s="26">
        <f t="shared" si="43"/>
        <v>0</v>
      </c>
      <c r="AY44" s="22">
        <f t="shared" si="71"/>
        <v>0</v>
      </c>
      <c r="AZ44" s="19">
        <f t="shared" si="44"/>
        <v>0</v>
      </c>
      <c r="BA44" s="20">
        <f t="shared" si="45"/>
        <v>0</v>
      </c>
      <c r="BB44" s="21">
        <f t="shared" si="46"/>
        <v>0</v>
      </c>
      <c r="BC44" s="22" t="str">
        <f t="shared" si="79"/>
        <v/>
      </c>
      <c r="BD44" s="23" t="str">
        <f t="shared" si="86"/>
        <v/>
      </c>
      <c r="BE44" s="24" t="str">
        <f t="shared" si="87"/>
        <v/>
      </c>
      <c r="BF44" s="19"/>
      <c r="BG44" s="20"/>
      <c r="BH44" s="21">
        <f t="shared" si="48"/>
        <v>0</v>
      </c>
      <c r="BI44" s="22">
        <f t="shared" si="72"/>
        <v>0</v>
      </c>
      <c r="BJ44" s="19">
        <v>0</v>
      </c>
      <c r="BK44" s="20">
        <v>0</v>
      </c>
      <c r="BL44" s="26">
        <f t="shared" si="80"/>
        <v>0</v>
      </c>
      <c r="BM44" s="22">
        <f t="shared" si="81"/>
        <v>0</v>
      </c>
      <c r="BN44" s="19">
        <f t="shared" si="49"/>
        <v>0</v>
      </c>
      <c r="BO44" s="20">
        <f t="shared" si="50"/>
        <v>0</v>
      </c>
      <c r="BP44" s="21">
        <f t="shared" si="51"/>
        <v>0</v>
      </c>
      <c r="BQ44" s="22" t="str">
        <f t="shared" si="82"/>
        <v/>
      </c>
      <c r="BR44" s="19">
        <f t="shared" si="52"/>
        <v>0</v>
      </c>
      <c r="BS44" s="20">
        <f t="shared" si="53"/>
        <v>0</v>
      </c>
      <c r="BT44" s="21">
        <f t="shared" si="54"/>
        <v>0</v>
      </c>
      <c r="BU44" s="22" t="str">
        <f t="shared" si="83"/>
        <v/>
      </c>
      <c r="BV44" s="19">
        <f t="shared" si="55"/>
        <v>0</v>
      </c>
      <c r="BW44" s="20">
        <f t="shared" si="56"/>
        <v>0</v>
      </c>
      <c r="BX44" s="21">
        <f t="shared" si="57"/>
        <v>0</v>
      </c>
      <c r="BY44" s="22" t="str">
        <f t="shared" si="73"/>
        <v/>
      </c>
      <c r="BZ44" s="25"/>
      <c r="CA44" s="11">
        <f t="shared" si="58"/>
        <v>0</v>
      </c>
      <c r="CB44" s="9">
        <v>0</v>
      </c>
    </row>
    <row r="45" spans="1:80" s="2" customFormat="1" ht="15" customHeight="1" x14ac:dyDescent="0.3">
      <c r="A45" s="18" t="s">
        <v>96</v>
      </c>
      <c r="B45" s="19" t="e">
        <f t="shared" si="61"/>
        <v>#REF!</v>
      </c>
      <c r="C45" s="20" t="e">
        <f t="shared" si="62"/>
        <v>#REF!</v>
      </c>
      <c r="D45" s="26" t="e">
        <f t="shared" si="30"/>
        <v>#REF!</v>
      </c>
      <c r="E45" s="22" t="str">
        <f t="shared" si="31"/>
        <v/>
      </c>
      <c r="F45" s="37"/>
      <c r="G45" s="38"/>
      <c r="H45" s="26">
        <f t="shared" si="32"/>
        <v>0</v>
      </c>
      <c r="I45" s="22" t="str">
        <f t="shared" si="74"/>
        <v/>
      </c>
      <c r="J45" s="37"/>
      <c r="K45" s="38"/>
      <c r="L45" s="26">
        <f t="shared" si="88"/>
        <v>0</v>
      </c>
      <c r="M45" s="22" t="str">
        <f t="shared" si="75"/>
        <v/>
      </c>
      <c r="N45" s="22" t="str">
        <f t="shared" si="84"/>
        <v/>
      </c>
      <c r="O45" s="22" t="str">
        <f t="shared" si="85"/>
        <v/>
      </c>
      <c r="P45" s="37"/>
      <c r="Q45" s="38"/>
      <c r="R45" s="21">
        <f t="shared" si="35"/>
        <v>0</v>
      </c>
      <c r="S45" s="22" t="str">
        <f t="shared" si="64"/>
        <v/>
      </c>
      <c r="T45" s="37"/>
      <c r="U45" s="38"/>
      <c r="V45" s="26">
        <f t="shared" si="89"/>
        <v>0</v>
      </c>
      <c r="W45" s="22" t="str">
        <f t="shared" si="65"/>
        <v/>
      </c>
      <c r="X45" s="37"/>
      <c r="Y45" s="38"/>
      <c r="Z45" s="21">
        <f t="shared" si="37"/>
        <v>0</v>
      </c>
      <c r="AA45" s="22" t="str">
        <f t="shared" si="66"/>
        <v/>
      </c>
      <c r="AB45" s="37"/>
      <c r="AC45" s="38"/>
      <c r="AD45" s="21">
        <f t="shared" si="38"/>
        <v>0</v>
      </c>
      <c r="AE45" s="22" t="str">
        <f t="shared" si="67"/>
        <v/>
      </c>
      <c r="AF45" s="37"/>
      <c r="AG45" s="38"/>
      <c r="AH45" s="21">
        <f t="shared" si="68"/>
        <v>0</v>
      </c>
      <c r="AI45" s="22" t="str">
        <f t="shared" si="69"/>
        <v/>
      </c>
      <c r="AJ45" s="37"/>
      <c r="AK45" s="38"/>
      <c r="AL45" s="21">
        <f t="shared" si="39"/>
        <v>0</v>
      </c>
      <c r="AM45" s="22" t="str">
        <f t="shared" si="70"/>
        <v/>
      </c>
      <c r="AN45" s="19">
        <f t="shared" si="40"/>
        <v>0</v>
      </c>
      <c r="AO45" s="20">
        <f t="shared" si="41"/>
        <v>0</v>
      </c>
      <c r="AP45" s="21">
        <f t="shared" si="42"/>
        <v>0</v>
      </c>
      <c r="AQ45" s="22" t="str">
        <f t="shared" si="76"/>
        <v/>
      </c>
      <c r="AR45" s="19">
        <v>0</v>
      </c>
      <c r="AS45" s="20">
        <v>0</v>
      </c>
      <c r="AT45" s="26">
        <f t="shared" si="77"/>
        <v>0</v>
      </c>
      <c r="AU45" s="22">
        <f t="shared" si="78"/>
        <v>0</v>
      </c>
      <c r="AV45" s="19">
        <v>0</v>
      </c>
      <c r="AW45" s="20">
        <v>0</v>
      </c>
      <c r="AX45" s="26">
        <f t="shared" si="43"/>
        <v>0</v>
      </c>
      <c r="AY45" s="22">
        <f t="shared" si="71"/>
        <v>0</v>
      </c>
      <c r="AZ45" s="19">
        <f t="shared" si="44"/>
        <v>0</v>
      </c>
      <c r="BA45" s="20">
        <f t="shared" si="45"/>
        <v>0</v>
      </c>
      <c r="BB45" s="21">
        <f t="shared" si="46"/>
        <v>0</v>
      </c>
      <c r="BC45" s="22" t="str">
        <f t="shared" si="79"/>
        <v/>
      </c>
      <c r="BD45" s="23" t="str">
        <f t="shared" si="86"/>
        <v/>
      </c>
      <c r="BE45" s="24" t="str">
        <f t="shared" si="87"/>
        <v/>
      </c>
      <c r="BF45" s="19"/>
      <c r="BG45" s="20"/>
      <c r="BH45" s="21">
        <f t="shared" si="48"/>
        <v>0</v>
      </c>
      <c r="BI45" s="22">
        <f t="shared" si="72"/>
        <v>0</v>
      </c>
      <c r="BJ45" s="19">
        <v>0</v>
      </c>
      <c r="BK45" s="20">
        <v>0</v>
      </c>
      <c r="BL45" s="26">
        <f t="shared" si="80"/>
        <v>0</v>
      </c>
      <c r="BM45" s="22">
        <f t="shared" si="81"/>
        <v>0</v>
      </c>
      <c r="BN45" s="19">
        <f t="shared" si="49"/>
        <v>0</v>
      </c>
      <c r="BO45" s="20">
        <f t="shared" si="50"/>
        <v>0</v>
      </c>
      <c r="BP45" s="21">
        <f t="shared" si="51"/>
        <v>0</v>
      </c>
      <c r="BQ45" s="22" t="str">
        <f t="shared" si="82"/>
        <v/>
      </c>
      <c r="BR45" s="19">
        <f t="shared" si="52"/>
        <v>0</v>
      </c>
      <c r="BS45" s="20">
        <f t="shared" si="53"/>
        <v>0</v>
      </c>
      <c r="BT45" s="21">
        <f t="shared" si="54"/>
        <v>0</v>
      </c>
      <c r="BU45" s="22" t="str">
        <f t="shared" si="83"/>
        <v/>
      </c>
      <c r="BV45" s="19">
        <f t="shared" si="55"/>
        <v>0</v>
      </c>
      <c r="BW45" s="20">
        <f t="shared" si="56"/>
        <v>0</v>
      </c>
      <c r="BX45" s="21">
        <f t="shared" si="57"/>
        <v>0</v>
      </c>
      <c r="BY45" s="22" t="str">
        <f t="shared" si="73"/>
        <v/>
      </c>
      <c r="BZ45" s="25"/>
      <c r="CA45" s="11">
        <f t="shared" si="58"/>
        <v>0</v>
      </c>
      <c r="CB45" s="9">
        <v>0</v>
      </c>
    </row>
    <row r="46" spans="1:80" s="2" customFormat="1" ht="15" customHeight="1" x14ac:dyDescent="0.3">
      <c r="A46" s="18" t="s">
        <v>100</v>
      </c>
      <c r="B46" s="19" t="e">
        <f t="shared" si="61"/>
        <v>#REF!</v>
      </c>
      <c r="C46" s="20" t="e">
        <f t="shared" si="62"/>
        <v>#REF!</v>
      </c>
      <c r="D46" s="26" t="e">
        <f t="shared" si="30"/>
        <v>#REF!</v>
      </c>
      <c r="E46" s="22" t="str">
        <f t="shared" si="31"/>
        <v/>
      </c>
      <c r="F46" s="37"/>
      <c r="G46" s="38"/>
      <c r="H46" s="26">
        <f t="shared" si="32"/>
        <v>0</v>
      </c>
      <c r="I46" s="22"/>
      <c r="J46" s="37"/>
      <c r="K46" s="38"/>
      <c r="L46" s="26">
        <f t="shared" si="88"/>
        <v>0</v>
      </c>
      <c r="M46" s="22" t="str">
        <f t="shared" si="75"/>
        <v/>
      </c>
      <c r="N46" s="22" t="str">
        <f t="shared" si="84"/>
        <v/>
      </c>
      <c r="O46" s="22" t="str">
        <f t="shared" si="85"/>
        <v/>
      </c>
      <c r="P46" s="37"/>
      <c r="Q46" s="38"/>
      <c r="R46" s="26">
        <f t="shared" si="35"/>
        <v>0</v>
      </c>
      <c r="S46" s="22" t="str">
        <f t="shared" si="64"/>
        <v/>
      </c>
      <c r="T46" s="37"/>
      <c r="U46" s="38"/>
      <c r="V46" s="26">
        <f t="shared" si="89"/>
        <v>0</v>
      </c>
      <c r="W46" s="22" t="str">
        <f t="shared" si="65"/>
        <v/>
      </c>
      <c r="X46" s="37"/>
      <c r="Y46" s="38"/>
      <c r="Z46" s="26">
        <f t="shared" si="37"/>
        <v>0</v>
      </c>
      <c r="AA46" s="22" t="str">
        <f t="shared" si="66"/>
        <v/>
      </c>
      <c r="AB46" s="37"/>
      <c r="AC46" s="38"/>
      <c r="AD46" s="26">
        <f t="shared" si="38"/>
        <v>0</v>
      </c>
      <c r="AE46" s="22" t="str">
        <f t="shared" si="67"/>
        <v/>
      </c>
      <c r="AF46" s="37"/>
      <c r="AG46" s="38"/>
      <c r="AH46" s="26">
        <f t="shared" si="68"/>
        <v>0</v>
      </c>
      <c r="AI46" s="22" t="str">
        <f t="shared" si="69"/>
        <v/>
      </c>
      <c r="AJ46" s="37"/>
      <c r="AK46" s="38"/>
      <c r="AL46" s="26">
        <f t="shared" si="39"/>
        <v>0</v>
      </c>
      <c r="AM46" s="22" t="str">
        <f t="shared" si="70"/>
        <v/>
      </c>
      <c r="AN46" s="19">
        <f t="shared" si="40"/>
        <v>0</v>
      </c>
      <c r="AO46" s="20">
        <f t="shared" si="41"/>
        <v>0</v>
      </c>
      <c r="AP46" s="26">
        <f t="shared" si="42"/>
        <v>0</v>
      </c>
      <c r="AQ46" s="22" t="str">
        <f t="shared" si="76"/>
        <v/>
      </c>
      <c r="AR46" s="19">
        <v>0</v>
      </c>
      <c r="AS46" s="20">
        <v>0</v>
      </c>
      <c r="AT46" s="26">
        <f t="shared" si="77"/>
        <v>0</v>
      </c>
      <c r="AU46" s="22">
        <f t="shared" si="78"/>
        <v>0</v>
      </c>
      <c r="AV46" s="19">
        <v>0</v>
      </c>
      <c r="AW46" s="20">
        <v>0</v>
      </c>
      <c r="AX46" s="26">
        <f t="shared" si="43"/>
        <v>0</v>
      </c>
      <c r="AY46" s="22">
        <f t="shared" si="71"/>
        <v>0</v>
      </c>
      <c r="AZ46" s="19">
        <f t="shared" si="44"/>
        <v>0</v>
      </c>
      <c r="BA46" s="20">
        <f t="shared" si="45"/>
        <v>0</v>
      </c>
      <c r="BB46" s="26">
        <f t="shared" si="46"/>
        <v>0</v>
      </c>
      <c r="BC46" s="22" t="str">
        <f t="shared" si="79"/>
        <v/>
      </c>
      <c r="BD46" s="23" t="str">
        <f t="shared" si="86"/>
        <v/>
      </c>
      <c r="BE46" s="24" t="str">
        <f t="shared" si="87"/>
        <v/>
      </c>
      <c r="BF46" s="19"/>
      <c r="BG46" s="20"/>
      <c r="BH46" s="26">
        <f t="shared" si="48"/>
        <v>0</v>
      </c>
      <c r="BI46" s="22">
        <f t="shared" si="72"/>
        <v>0</v>
      </c>
      <c r="BJ46" s="19">
        <v>0</v>
      </c>
      <c r="BK46" s="20">
        <v>0</v>
      </c>
      <c r="BL46" s="26">
        <f t="shared" si="80"/>
        <v>0</v>
      </c>
      <c r="BM46" s="22">
        <f t="shared" si="81"/>
        <v>0</v>
      </c>
      <c r="BN46" s="19">
        <f t="shared" si="49"/>
        <v>0</v>
      </c>
      <c r="BO46" s="20">
        <f t="shared" si="50"/>
        <v>0</v>
      </c>
      <c r="BP46" s="26">
        <f t="shared" si="51"/>
        <v>0</v>
      </c>
      <c r="BQ46" s="22"/>
      <c r="BR46" s="19">
        <f t="shared" si="52"/>
        <v>0</v>
      </c>
      <c r="BS46" s="20">
        <f t="shared" si="53"/>
        <v>0</v>
      </c>
      <c r="BT46" s="26">
        <f t="shared" si="54"/>
        <v>0</v>
      </c>
      <c r="BU46" s="22" t="str">
        <f>IFERROR(IF(BS46&lt;0,-(BR46-BS46)/BS46,(BR46-BS46)/BS46)+1,"")</f>
        <v/>
      </c>
      <c r="BV46" s="19">
        <f t="shared" si="55"/>
        <v>0</v>
      </c>
      <c r="BW46" s="20">
        <f t="shared" si="56"/>
        <v>0</v>
      </c>
      <c r="BX46" s="26">
        <f t="shared" si="57"/>
        <v>0</v>
      </c>
      <c r="BY46" s="22"/>
      <c r="BZ46" s="27"/>
      <c r="CA46" s="11">
        <f t="shared" si="58"/>
        <v>0</v>
      </c>
      <c r="CB46" s="9">
        <v>0</v>
      </c>
    </row>
    <row r="47" spans="1:80" s="2" customFormat="1" ht="15" customHeight="1" x14ac:dyDescent="0.3">
      <c r="A47" s="18" t="s">
        <v>102</v>
      </c>
      <c r="B47" s="19" t="e">
        <f t="shared" si="61"/>
        <v>#REF!</v>
      </c>
      <c r="C47" s="20" t="e">
        <f t="shared" si="62"/>
        <v>#REF!</v>
      </c>
      <c r="D47" s="26" t="e">
        <f t="shared" si="30"/>
        <v>#REF!</v>
      </c>
      <c r="E47" s="22" t="str">
        <f t="shared" si="31"/>
        <v/>
      </c>
      <c r="F47" s="37"/>
      <c r="G47" s="38"/>
      <c r="H47" s="26">
        <f t="shared" si="32"/>
        <v>0</v>
      </c>
      <c r="I47" s="22"/>
      <c r="J47" s="37"/>
      <c r="K47" s="38"/>
      <c r="L47" s="26">
        <f t="shared" si="88"/>
        <v>0</v>
      </c>
      <c r="M47" s="22" t="str">
        <f t="shared" si="75"/>
        <v/>
      </c>
      <c r="N47" s="22" t="str">
        <f t="shared" si="84"/>
        <v/>
      </c>
      <c r="O47" s="22" t="str">
        <f t="shared" si="85"/>
        <v/>
      </c>
      <c r="P47" s="37"/>
      <c r="Q47" s="38"/>
      <c r="R47" s="26">
        <f t="shared" si="35"/>
        <v>0</v>
      </c>
      <c r="S47" s="22" t="str">
        <f t="shared" si="64"/>
        <v/>
      </c>
      <c r="T47" s="37"/>
      <c r="U47" s="38"/>
      <c r="V47" s="26">
        <f t="shared" si="89"/>
        <v>0</v>
      </c>
      <c r="W47" s="22" t="str">
        <f t="shared" si="65"/>
        <v/>
      </c>
      <c r="X47" s="37"/>
      <c r="Y47" s="38"/>
      <c r="Z47" s="26">
        <f t="shared" si="37"/>
        <v>0</v>
      </c>
      <c r="AA47" s="22" t="str">
        <f t="shared" si="66"/>
        <v/>
      </c>
      <c r="AB47" s="37"/>
      <c r="AC47" s="38"/>
      <c r="AD47" s="26">
        <f t="shared" si="38"/>
        <v>0</v>
      </c>
      <c r="AE47" s="22" t="str">
        <f t="shared" si="67"/>
        <v/>
      </c>
      <c r="AF47" s="37"/>
      <c r="AG47" s="38"/>
      <c r="AH47" s="26">
        <f t="shared" si="68"/>
        <v>0</v>
      </c>
      <c r="AI47" s="22" t="str">
        <f t="shared" si="69"/>
        <v/>
      </c>
      <c r="AJ47" s="37"/>
      <c r="AK47" s="38"/>
      <c r="AL47" s="26">
        <f t="shared" si="39"/>
        <v>0</v>
      </c>
      <c r="AM47" s="22" t="str">
        <f t="shared" si="70"/>
        <v/>
      </c>
      <c r="AN47" s="19">
        <f t="shared" si="40"/>
        <v>0</v>
      </c>
      <c r="AO47" s="20">
        <f t="shared" si="41"/>
        <v>0</v>
      </c>
      <c r="AP47" s="26">
        <f t="shared" si="42"/>
        <v>0</v>
      </c>
      <c r="AQ47" s="22" t="str">
        <f t="shared" si="76"/>
        <v/>
      </c>
      <c r="AR47" s="19">
        <v>0</v>
      </c>
      <c r="AS47" s="20">
        <v>0</v>
      </c>
      <c r="AT47" s="26">
        <f t="shared" si="77"/>
        <v>0</v>
      </c>
      <c r="AU47" s="22">
        <f t="shared" si="78"/>
        <v>0</v>
      </c>
      <c r="AV47" s="19">
        <v>0</v>
      </c>
      <c r="AW47" s="20">
        <v>0</v>
      </c>
      <c r="AX47" s="26">
        <f t="shared" si="43"/>
        <v>0</v>
      </c>
      <c r="AY47" s="22">
        <f t="shared" si="71"/>
        <v>0</v>
      </c>
      <c r="AZ47" s="19">
        <f t="shared" si="44"/>
        <v>0</v>
      </c>
      <c r="BA47" s="20">
        <f t="shared" si="45"/>
        <v>0</v>
      </c>
      <c r="BB47" s="26">
        <f t="shared" si="46"/>
        <v>0</v>
      </c>
      <c r="BC47" s="22" t="str">
        <f t="shared" si="79"/>
        <v/>
      </c>
      <c r="BD47" s="23" t="str">
        <f t="shared" si="86"/>
        <v/>
      </c>
      <c r="BE47" s="24" t="str">
        <f t="shared" si="87"/>
        <v/>
      </c>
      <c r="BF47" s="19"/>
      <c r="BG47" s="20"/>
      <c r="BH47" s="26">
        <f t="shared" si="48"/>
        <v>0</v>
      </c>
      <c r="BI47" s="22">
        <f t="shared" si="72"/>
        <v>0</v>
      </c>
      <c r="BJ47" s="19">
        <v>0</v>
      </c>
      <c r="BK47" s="20">
        <v>0</v>
      </c>
      <c r="BL47" s="26">
        <f t="shared" si="80"/>
        <v>0</v>
      </c>
      <c r="BM47" s="22">
        <f t="shared" si="81"/>
        <v>0</v>
      </c>
      <c r="BN47" s="19">
        <f t="shared" si="49"/>
        <v>0</v>
      </c>
      <c r="BO47" s="20">
        <f t="shared" si="50"/>
        <v>0</v>
      </c>
      <c r="BP47" s="26">
        <f t="shared" si="51"/>
        <v>0</v>
      </c>
      <c r="BQ47" s="22"/>
      <c r="BR47" s="19">
        <f t="shared" si="52"/>
        <v>0</v>
      </c>
      <c r="BS47" s="20">
        <f t="shared" si="53"/>
        <v>0</v>
      </c>
      <c r="BT47" s="26">
        <f t="shared" si="54"/>
        <v>0</v>
      </c>
      <c r="BU47" s="22" t="str">
        <f>IFERROR(IF(BS47&lt;0,-(BR47-BS47)/BS47,(BR47-BS47)/BS47)+1,"")</f>
        <v/>
      </c>
      <c r="BV47" s="19">
        <f t="shared" si="55"/>
        <v>0</v>
      </c>
      <c r="BW47" s="20">
        <f t="shared" si="56"/>
        <v>0</v>
      </c>
      <c r="BX47" s="26">
        <f t="shared" si="57"/>
        <v>0</v>
      </c>
      <c r="BY47" s="22"/>
      <c r="BZ47" s="25"/>
      <c r="CA47" s="11">
        <f t="shared" si="58"/>
        <v>0</v>
      </c>
      <c r="CB47" s="9">
        <v>0</v>
      </c>
    </row>
    <row r="48" spans="1:80" s="2" customFormat="1" ht="15" customHeight="1" x14ac:dyDescent="0.3">
      <c r="A48" s="18" t="s">
        <v>104</v>
      </c>
      <c r="B48" s="19" t="e">
        <f t="shared" si="61"/>
        <v>#REF!</v>
      </c>
      <c r="C48" s="20" t="e">
        <f t="shared" si="62"/>
        <v>#REF!</v>
      </c>
      <c r="D48" s="21">
        <v>0</v>
      </c>
      <c r="E48" s="22" t="str">
        <f t="shared" si="31"/>
        <v/>
      </c>
      <c r="F48" s="19"/>
      <c r="G48" s="20"/>
      <c r="H48" s="21">
        <v>0</v>
      </c>
      <c r="I48" s="22" t="str">
        <f>IFERROR(IF(G48&lt;0,-(F48-G48)/G48,(F48-G48)/G48+1),"")</f>
        <v/>
      </c>
      <c r="J48" s="19"/>
      <c r="K48" s="20"/>
      <c r="L48" s="21">
        <v>0</v>
      </c>
      <c r="M48" s="22" t="str">
        <f t="shared" si="75"/>
        <v/>
      </c>
      <c r="N48" s="22" t="s">
        <v>99</v>
      </c>
      <c r="O48" s="22" t="s">
        <v>99</v>
      </c>
      <c r="P48" s="19"/>
      <c r="Q48" s="20"/>
      <c r="R48" s="21">
        <f t="shared" si="35"/>
        <v>0</v>
      </c>
      <c r="S48" s="22" t="str">
        <f t="shared" si="64"/>
        <v/>
      </c>
      <c r="T48" s="19"/>
      <c r="U48" s="20"/>
      <c r="V48" s="21">
        <v>0</v>
      </c>
      <c r="W48" s="22" t="str">
        <f t="shared" si="65"/>
        <v/>
      </c>
      <c r="X48" s="19"/>
      <c r="Y48" s="20"/>
      <c r="Z48" s="21">
        <v>0</v>
      </c>
      <c r="AA48" s="22" t="str">
        <f t="shared" si="66"/>
        <v/>
      </c>
      <c r="AB48" s="19"/>
      <c r="AC48" s="20"/>
      <c r="AD48" s="21">
        <v>0</v>
      </c>
      <c r="AE48" s="22" t="str">
        <f t="shared" si="67"/>
        <v/>
      </c>
      <c r="AF48" s="19"/>
      <c r="AG48" s="20"/>
      <c r="AH48" s="21">
        <v>0</v>
      </c>
      <c r="AI48" s="22" t="str">
        <f t="shared" si="69"/>
        <v/>
      </c>
      <c r="AJ48" s="19"/>
      <c r="AK48" s="20"/>
      <c r="AL48" s="21">
        <v>0</v>
      </c>
      <c r="AM48" s="22" t="str">
        <f t="shared" si="70"/>
        <v/>
      </c>
      <c r="AN48" s="19">
        <f t="shared" si="40"/>
        <v>0</v>
      </c>
      <c r="AO48" s="20">
        <f t="shared" si="41"/>
        <v>0</v>
      </c>
      <c r="AP48" s="21">
        <v>0</v>
      </c>
      <c r="AQ48" s="22" t="str">
        <f t="shared" si="76"/>
        <v/>
      </c>
      <c r="AR48" s="19">
        <v>0</v>
      </c>
      <c r="AS48" s="20">
        <v>0</v>
      </c>
      <c r="AT48" s="21">
        <v>0</v>
      </c>
      <c r="AU48" s="22" t="s">
        <v>99</v>
      </c>
      <c r="AV48" s="19">
        <v>0</v>
      </c>
      <c r="AW48" s="20">
        <v>0</v>
      </c>
      <c r="AX48" s="21">
        <v>0</v>
      </c>
      <c r="AY48" s="22" t="s">
        <v>99</v>
      </c>
      <c r="AZ48" s="19">
        <f t="shared" si="44"/>
        <v>0</v>
      </c>
      <c r="BA48" s="20">
        <f t="shared" si="45"/>
        <v>0</v>
      </c>
      <c r="BB48" s="21">
        <v>0</v>
      </c>
      <c r="BC48" s="22" t="str">
        <f t="shared" si="79"/>
        <v/>
      </c>
      <c r="BD48" s="23" t="s">
        <v>99</v>
      </c>
      <c r="BE48" s="24" t="s">
        <v>99</v>
      </c>
      <c r="BF48" s="19"/>
      <c r="BG48" s="20"/>
      <c r="BH48" s="21">
        <v>0</v>
      </c>
      <c r="BI48" s="22" t="s">
        <v>99</v>
      </c>
      <c r="BJ48" s="19">
        <v>0</v>
      </c>
      <c r="BK48" s="20">
        <v>0</v>
      </c>
      <c r="BL48" s="21">
        <v>0</v>
      </c>
      <c r="BM48" s="22" t="s">
        <v>99</v>
      </c>
      <c r="BN48" s="19">
        <f t="shared" si="49"/>
        <v>0</v>
      </c>
      <c r="BO48" s="20">
        <f t="shared" si="50"/>
        <v>0</v>
      </c>
      <c r="BP48" s="21">
        <v>0</v>
      </c>
      <c r="BQ48" s="22" t="str">
        <f>IFERROR(IF(BO48&lt;0,-(BN48-BO48)/BO48,(BN48-BO48)/BO48+1),"")</f>
        <v/>
      </c>
      <c r="BR48" s="19">
        <v>0</v>
      </c>
      <c r="BS48" s="20">
        <v>0</v>
      </c>
      <c r="BT48" s="21">
        <v>0</v>
      </c>
      <c r="BU48" s="22" t="str">
        <f>IFERROR(IF(BS48&lt;0,-(BR48-BS48)/BS48,(BR48-BS48)/BS48+1),"")</f>
        <v/>
      </c>
      <c r="BV48" s="19">
        <f t="shared" si="55"/>
        <v>0</v>
      </c>
      <c r="BW48" s="20">
        <f t="shared" si="56"/>
        <v>0</v>
      </c>
      <c r="BX48" s="21">
        <v>0</v>
      </c>
      <c r="BY48" s="22" t="str">
        <f t="shared" ref="BY48:BY54" si="90">IFERROR(IF(BW48&lt;0,-(BV48-BW48)/BW48,(BV48-BW48)/BW48+1),"")</f>
        <v/>
      </c>
      <c r="BZ48" s="25" t="s">
        <v>105</v>
      </c>
      <c r="CA48" s="11">
        <f t="shared" si="58"/>
        <v>0</v>
      </c>
      <c r="CB48" s="9">
        <v>0</v>
      </c>
    </row>
    <row r="49" spans="1:82" s="2" customFormat="1" ht="15" customHeight="1" x14ac:dyDescent="0.3">
      <c r="A49" s="18" t="s">
        <v>111</v>
      </c>
      <c r="B49" s="19" t="e">
        <f t="shared" si="61"/>
        <v>#REF!</v>
      </c>
      <c r="C49" s="20" t="e">
        <f t="shared" si="62"/>
        <v>#REF!</v>
      </c>
      <c r="D49" s="26">
        <v>0</v>
      </c>
      <c r="E49" s="22" t="str">
        <f t="shared" si="31"/>
        <v/>
      </c>
      <c r="F49" s="19"/>
      <c r="G49" s="20"/>
      <c r="H49" s="26"/>
      <c r="I49" s="22" t="str">
        <f>IFERROR(IF(G49&lt;0,-(F49-G49)/G49,(F49-G49)/G49+1),"")</f>
        <v/>
      </c>
      <c r="J49" s="19"/>
      <c r="K49" s="20"/>
      <c r="L49" s="26"/>
      <c r="M49" s="22" t="str">
        <f t="shared" si="75"/>
        <v/>
      </c>
      <c r="N49" s="22"/>
      <c r="O49" s="22"/>
      <c r="P49" s="19"/>
      <c r="Q49" s="20"/>
      <c r="R49" s="21">
        <f t="shared" si="35"/>
        <v>0</v>
      </c>
      <c r="S49" s="22" t="str">
        <f t="shared" si="64"/>
        <v/>
      </c>
      <c r="T49" s="19"/>
      <c r="U49" s="20"/>
      <c r="V49" s="26"/>
      <c r="W49" s="22" t="str">
        <f t="shared" si="65"/>
        <v/>
      </c>
      <c r="X49" s="19"/>
      <c r="Y49" s="20"/>
      <c r="Z49" s="26"/>
      <c r="AA49" s="22" t="str">
        <f t="shared" si="66"/>
        <v/>
      </c>
      <c r="AB49" s="19"/>
      <c r="AC49" s="20"/>
      <c r="AD49" s="26"/>
      <c r="AE49" s="22" t="str">
        <f t="shared" si="67"/>
        <v/>
      </c>
      <c r="AF49" s="19"/>
      <c r="AG49" s="20"/>
      <c r="AH49" s="26"/>
      <c r="AI49" s="22" t="str">
        <f t="shared" si="69"/>
        <v/>
      </c>
      <c r="AJ49" s="19"/>
      <c r="AK49" s="20"/>
      <c r="AL49" s="26"/>
      <c r="AM49" s="22" t="str">
        <f t="shared" si="70"/>
        <v/>
      </c>
      <c r="AN49" s="19">
        <f t="shared" si="40"/>
        <v>0</v>
      </c>
      <c r="AO49" s="20">
        <f t="shared" si="41"/>
        <v>0</v>
      </c>
      <c r="AP49" s="26"/>
      <c r="AQ49" s="22" t="str">
        <f t="shared" si="76"/>
        <v/>
      </c>
      <c r="AR49" s="19"/>
      <c r="AS49" s="20"/>
      <c r="AT49" s="26"/>
      <c r="AU49" s="22" t="s">
        <v>99</v>
      </c>
      <c r="AV49" s="19"/>
      <c r="AW49" s="20"/>
      <c r="AX49" s="26"/>
      <c r="AY49" s="22" t="s">
        <v>99</v>
      </c>
      <c r="AZ49" s="19">
        <f t="shared" si="44"/>
        <v>0</v>
      </c>
      <c r="BA49" s="20">
        <f t="shared" si="45"/>
        <v>0</v>
      </c>
      <c r="BB49" s="26">
        <v>0</v>
      </c>
      <c r="BC49" s="22" t="str">
        <f t="shared" si="79"/>
        <v/>
      </c>
      <c r="BD49" s="23" t="s">
        <v>99</v>
      </c>
      <c r="BE49" s="24" t="s">
        <v>99</v>
      </c>
      <c r="BF49" s="19"/>
      <c r="BG49" s="20"/>
      <c r="BH49" s="26">
        <v>0</v>
      </c>
      <c r="BI49" s="22" t="s">
        <v>99</v>
      </c>
      <c r="BJ49" s="19">
        <v>0</v>
      </c>
      <c r="BK49" s="20">
        <v>0</v>
      </c>
      <c r="BL49" s="26">
        <v>0</v>
      </c>
      <c r="BM49" s="22" t="s">
        <v>99</v>
      </c>
      <c r="BN49" s="19">
        <f t="shared" si="49"/>
        <v>0</v>
      </c>
      <c r="BO49" s="20">
        <f t="shared" si="50"/>
        <v>0</v>
      </c>
      <c r="BP49" s="26">
        <v>0</v>
      </c>
      <c r="BQ49" s="22" t="str">
        <f>IFERROR(IF(BO49&lt;0,-(BN49-BO49)/BO49,(BN49-BO49)/BO49+1),"")</f>
        <v/>
      </c>
      <c r="BR49" s="19">
        <f t="shared" ref="BR49:BR54" si="91">AZ49+AF49</f>
        <v>0</v>
      </c>
      <c r="BS49" s="20">
        <v>0</v>
      </c>
      <c r="BT49" s="26">
        <v>0</v>
      </c>
      <c r="BU49" s="22" t="str">
        <f>IFERROR(IF(BS49&lt;0,-(BR49-BS49)/BS49,(BR49-BS49)/BS49+1),"")</f>
        <v/>
      </c>
      <c r="BV49" s="19">
        <f t="shared" si="55"/>
        <v>0</v>
      </c>
      <c r="BW49" s="20">
        <f t="shared" si="56"/>
        <v>0</v>
      </c>
      <c r="BX49" s="26">
        <v>0</v>
      </c>
      <c r="BY49" s="22" t="str">
        <f t="shared" si="90"/>
        <v/>
      </c>
      <c r="BZ49" s="25"/>
      <c r="CA49" s="11">
        <f t="shared" si="58"/>
        <v>0</v>
      </c>
      <c r="CB49" s="9">
        <v>0</v>
      </c>
    </row>
    <row r="50" spans="1:82" s="2" customFormat="1" ht="15" customHeight="1" x14ac:dyDescent="0.3">
      <c r="A50" s="18" t="s">
        <v>33</v>
      </c>
      <c r="B50" s="19" t="e">
        <f t="shared" si="61"/>
        <v>#REF!</v>
      </c>
      <c r="C50" s="20" t="e">
        <f t="shared" si="62"/>
        <v>#REF!</v>
      </c>
      <c r="D50" s="26" t="e">
        <f>B50-C50</f>
        <v>#REF!</v>
      </c>
      <c r="E50" s="22" t="str">
        <f t="shared" si="31"/>
        <v/>
      </c>
      <c r="F50" s="19"/>
      <c r="G50" s="20"/>
      <c r="H50" s="26">
        <f>F50-G50</f>
        <v>0</v>
      </c>
      <c r="I50" s="22" t="str">
        <f>IFERROR(IF(G50&lt;0,-(F50-G50)/G50,(F50-G50)/G50+1),"")</f>
        <v/>
      </c>
      <c r="J50" s="19"/>
      <c r="K50" s="20"/>
      <c r="L50" s="26">
        <f>J50-K50</f>
        <v>0</v>
      </c>
      <c r="M50" s="22" t="str">
        <f t="shared" si="75"/>
        <v/>
      </c>
      <c r="N50" s="22" t="str">
        <f t="shared" ref="N50:O54" si="92">IFERROR(J50/F50,"")</f>
        <v/>
      </c>
      <c r="O50" s="22" t="str">
        <f t="shared" si="92"/>
        <v/>
      </c>
      <c r="P50" s="19">
        <v>26.445599999999999</v>
      </c>
      <c r="Q50" s="20">
        <v>49.324580000000005</v>
      </c>
      <c r="R50" s="26">
        <f t="shared" si="35"/>
        <v>-22.878980000000006</v>
      </c>
      <c r="S50" s="22">
        <f t="shared" si="64"/>
        <v>0.53615459067264226</v>
      </c>
      <c r="T50" s="19"/>
      <c r="U50" s="20"/>
      <c r="V50" s="26">
        <f>T50-U50</f>
        <v>0</v>
      </c>
      <c r="W50" s="22" t="str">
        <f t="shared" si="65"/>
        <v/>
      </c>
      <c r="X50" s="19">
        <f>60435.26/1000</f>
        <v>60.43526</v>
      </c>
      <c r="Y50" s="20">
        <f>41109.17/1000</f>
        <v>41.109169999999999</v>
      </c>
      <c r="Z50" s="26">
        <f>X50-Y50</f>
        <v>19.326090000000001</v>
      </c>
      <c r="AA50" s="22">
        <f t="shared" si="66"/>
        <v>1.4701162781929189</v>
      </c>
      <c r="AB50" s="19"/>
      <c r="AC50" s="20"/>
      <c r="AD50" s="26">
        <f>AB50-AC50</f>
        <v>0</v>
      </c>
      <c r="AE50" s="22" t="str">
        <f t="shared" si="67"/>
        <v/>
      </c>
      <c r="AF50" s="19">
        <f>300/1000</f>
        <v>0.3</v>
      </c>
      <c r="AG50" s="20">
        <f>583.33/1000</f>
        <v>0.58333000000000002</v>
      </c>
      <c r="AH50" s="26">
        <f>AF50-AG50</f>
        <v>-0.28333000000000003</v>
      </c>
      <c r="AI50" s="22">
        <f t="shared" si="69"/>
        <v>0.51428865307801752</v>
      </c>
      <c r="AJ50" s="19"/>
      <c r="AK50" s="20"/>
      <c r="AL50" s="26">
        <f>AJ50-AK50</f>
        <v>0</v>
      </c>
      <c r="AM50" s="22" t="str">
        <f t="shared" si="70"/>
        <v/>
      </c>
      <c r="AN50" s="19">
        <f t="shared" si="40"/>
        <v>60.735259999999997</v>
      </c>
      <c r="AO50" s="20">
        <f t="shared" si="41"/>
        <v>41.692499999999995</v>
      </c>
      <c r="AP50" s="26">
        <f>AN50-AO50</f>
        <v>19.042760000000001</v>
      </c>
      <c r="AQ50" s="22">
        <f>IFERROR(IF(AO50&lt;0,-(AN50-AO50)/AO50,(AN50-AO50)/AO50),"")+1</f>
        <v>1.456743059303232</v>
      </c>
      <c r="AR50" s="19">
        <v>0</v>
      </c>
      <c r="AS50" s="20">
        <v>0</v>
      </c>
      <c r="AT50" s="26">
        <f>AR50-AS50</f>
        <v>0</v>
      </c>
      <c r="AU50" s="22">
        <f>IFERROR(AR50/AS50,0)</f>
        <v>0</v>
      </c>
      <c r="AV50" s="19">
        <v>0</v>
      </c>
      <c r="AW50" s="20">
        <v>0</v>
      </c>
      <c r="AX50" s="26">
        <f>AV50-AW50</f>
        <v>0</v>
      </c>
      <c r="AY50" s="22">
        <f>IFERROR(AV50/AW50,0)</f>
        <v>0</v>
      </c>
      <c r="AZ50" s="19">
        <f t="shared" si="44"/>
        <v>-34.289659999999998</v>
      </c>
      <c r="BA50" s="20">
        <f t="shared" si="45"/>
        <v>7.6320800000000091</v>
      </c>
      <c r="BB50" s="26">
        <f>AZ50-BA50</f>
        <v>-41.921740000000007</v>
      </c>
      <c r="BC50" s="22">
        <f t="shared" si="79"/>
        <v>-4.4928328843513112</v>
      </c>
      <c r="BD50" s="23" t="str">
        <f t="shared" ref="BD50:BE54" si="93">IFERROR(AZ50/F50,"")</f>
        <v/>
      </c>
      <c r="BE50" s="24" t="str">
        <f t="shared" si="93"/>
        <v/>
      </c>
      <c r="BF50" s="19"/>
      <c r="BG50" s="20"/>
      <c r="BH50" s="26">
        <f>BF50-BG50</f>
        <v>0</v>
      </c>
      <c r="BI50" s="22">
        <f>IFERROR(BF50/BG50,0)</f>
        <v>0</v>
      </c>
      <c r="BJ50" s="19">
        <f>26445.6/1000</f>
        <v>26.445599999999999</v>
      </c>
      <c r="BK50" s="20">
        <f>49324.58/1000</f>
        <v>49.324580000000005</v>
      </c>
      <c r="BL50" s="26">
        <f>BJ50-BK50</f>
        <v>-22.878980000000006</v>
      </c>
      <c r="BM50" s="22">
        <f>IFERROR(BJ50/BK50,0)</f>
        <v>0.53615459067264226</v>
      </c>
      <c r="BN50" s="19">
        <f t="shared" si="49"/>
        <v>-7.8440599999999989</v>
      </c>
      <c r="BO50" s="20">
        <f t="shared" si="50"/>
        <v>56.956660000000014</v>
      </c>
      <c r="BP50" s="26">
        <f>BN50-BO50</f>
        <v>-64.800720000000013</v>
      </c>
      <c r="BQ50" s="22">
        <f>IFERROR(IF(BO50&lt;0,-(BN50-BO50)/BO50,(BN50-BO50)/BO50+1),"")</f>
        <v>-0.13771980309238629</v>
      </c>
      <c r="BR50" s="19">
        <f t="shared" si="91"/>
        <v>-33.989660000000001</v>
      </c>
      <c r="BS50" s="20">
        <f>BA50+AG50</f>
        <v>8.2154100000000092</v>
      </c>
      <c r="BT50" s="26">
        <f>BR50-BS50</f>
        <v>-42.205070000000006</v>
      </c>
      <c r="BU50" s="22">
        <f>IFERROR(IF(BS50&lt;0,-(BR50-BS50)/BS50,(BR50-BS50)/BS50+1),"")</f>
        <v>-4.1373053809852411</v>
      </c>
      <c r="BV50" s="19">
        <f t="shared" si="55"/>
        <v>-33.989660000000001</v>
      </c>
      <c r="BW50" s="20">
        <f t="shared" si="56"/>
        <v>8.2154100000000092</v>
      </c>
      <c r="BX50" s="26">
        <f>BV50-BW50</f>
        <v>-42.205070000000006</v>
      </c>
      <c r="BY50" s="22">
        <f t="shared" si="90"/>
        <v>-4.1373053809852411</v>
      </c>
      <c r="BZ50" s="27"/>
      <c r="CA50" s="11">
        <f t="shared" si="58"/>
        <v>0</v>
      </c>
      <c r="CB50" s="11">
        <f>K50+Q50-AO50-AS50-BA50</f>
        <v>0</v>
      </c>
    </row>
    <row r="51" spans="1:82" s="2" customFormat="1" ht="15" customHeight="1" x14ac:dyDescent="0.3">
      <c r="A51" s="51" t="s">
        <v>39</v>
      </c>
      <c r="B51" s="19" t="e">
        <f t="shared" si="61"/>
        <v>#REF!</v>
      </c>
      <c r="C51" s="20" t="e">
        <f t="shared" si="62"/>
        <v>#REF!</v>
      </c>
      <c r="D51" s="21" t="e">
        <f>B51-C51</f>
        <v>#REF!</v>
      </c>
      <c r="E51" s="22" t="str">
        <f t="shared" si="31"/>
        <v/>
      </c>
      <c r="F51" s="19">
        <v>6749.0870000000004</v>
      </c>
      <c r="G51" s="20">
        <v>11775.771000000001</v>
      </c>
      <c r="H51" s="21">
        <f>F51-G51</f>
        <v>-5026.6840000000002</v>
      </c>
      <c r="I51" s="22">
        <f>IFERROR(IF(G51&lt;0,-(F51-G51)/G51,(F51-G51)/G51)+1,"")</f>
        <v>0.57313334303121222</v>
      </c>
      <c r="J51" s="19">
        <v>382.84699999999998</v>
      </c>
      <c r="K51" s="20">
        <v>989.16499999999996</v>
      </c>
      <c r="L51" s="21">
        <f>J51-K51</f>
        <v>-606.31799999999998</v>
      </c>
      <c r="M51" s="22">
        <f>IFERROR(IF(K51&lt;0,-(J51-K51)/K51,(J51-K51)/K51)+1,"")</f>
        <v>0.38704058473561032</v>
      </c>
      <c r="N51" s="22">
        <f t="shared" si="92"/>
        <v>5.6725746756561286E-2</v>
      </c>
      <c r="O51" s="22">
        <f t="shared" si="92"/>
        <v>8.4000020041150592E-2</v>
      </c>
      <c r="P51" s="19">
        <v>44.488</v>
      </c>
      <c r="Q51" s="20">
        <v>44.488</v>
      </c>
      <c r="R51" s="21">
        <f t="shared" si="35"/>
        <v>0</v>
      </c>
      <c r="S51" s="22">
        <f t="shared" si="64"/>
        <v>1</v>
      </c>
      <c r="T51" s="19">
        <v>227.05799999999999</v>
      </c>
      <c r="U51" s="20">
        <v>366.03699999999998</v>
      </c>
      <c r="V51" s="21">
        <f>T51-U51</f>
        <v>-138.97899999999998</v>
      </c>
      <c r="W51" s="22">
        <f t="shared" si="65"/>
        <v>0.62031433980717798</v>
      </c>
      <c r="X51" s="19">
        <v>581.10500000000002</v>
      </c>
      <c r="Y51" s="20">
        <v>98.704999999999998</v>
      </c>
      <c r="Z51" s="21">
        <f>X51-Y51</f>
        <v>482.40000000000003</v>
      </c>
      <c r="AA51" s="22">
        <f t="shared" si="66"/>
        <v>5.8872904108201212</v>
      </c>
      <c r="AB51" s="19">
        <v>0</v>
      </c>
      <c r="AC51" s="20">
        <v>0</v>
      </c>
      <c r="AD51" s="21">
        <f>AB51-AC51</f>
        <v>0</v>
      </c>
      <c r="AE51" s="22" t="str">
        <f t="shared" si="67"/>
        <v/>
      </c>
      <c r="AF51" s="19">
        <v>0</v>
      </c>
      <c r="AG51" s="20">
        <v>0</v>
      </c>
      <c r="AH51" s="21">
        <f>AF51-AG51</f>
        <v>0</v>
      </c>
      <c r="AI51" s="22" t="str">
        <f t="shared" si="69"/>
        <v/>
      </c>
      <c r="AJ51" s="19">
        <v>0</v>
      </c>
      <c r="AK51" s="20">
        <v>0</v>
      </c>
      <c r="AL51" s="21">
        <f>AJ51-AK51</f>
        <v>0</v>
      </c>
      <c r="AM51" s="22" t="str">
        <f t="shared" si="70"/>
        <v/>
      </c>
      <c r="AN51" s="19">
        <f t="shared" si="40"/>
        <v>808.16300000000001</v>
      </c>
      <c r="AO51" s="20">
        <f t="shared" si="41"/>
        <v>464.74199999999996</v>
      </c>
      <c r="AP51" s="21">
        <f>AN51-AO51</f>
        <v>343.42100000000005</v>
      </c>
      <c r="AQ51" s="22">
        <f>IFERROR(IF(AO51&lt;0,-(AN51-AO51)/AO51,(AN51-AO51)/AO51),"")+1</f>
        <v>1.738949782890292</v>
      </c>
      <c r="AR51" s="19">
        <v>0</v>
      </c>
      <c r="AS51" s="20">
        <v>0</v>
      </c>
      <c r="AT51" s="21">
        <v>0</v>
      </c>
      <c r="AU51" s="26">
        <v>0</v>
      </c>
      <c r="AV51" s="19">
        <v>0</v>
      </c>
      <c r="AW51" s="20"/>
      <c r="AX51" s="21">
        <f>AV51-AW51</f>
        <v>0</v>
      </c>
      <c r="AY51" s="22">
        <f>IFERROR(AV51/AW51,0)</f>
        <v>0</v>
      </c>
      <c r="AZ51" s="19">
        <f t="shared" si="44"/>
        <v>-380.82800000000003</v>
      </c>
      <c r="BA51" s="20">
        <f t="shared" si="45"/>
        <v>568.91100000000006</v>
      </c>
      <c r="BB51" s="21">
        <f>AZ51-BA51</f>
        <v>-949.73900000000003</v>
      </c>
      <c r="BC51" s="22">
        <f>IFERROR(IF(BA51&lt;0,-(AZ51-BA51)/BA51,(AZ51-BA51)/BA51),"")+1</f>
        <v>-0.66939820112460469</v>
      </c>
      <c r="BD51" s="23">
        <f t="shared" si="93"/>
        <v>-5.6426595182429859E-2</v>
      </c>
      <c r="BE51" s="24">
        <f t="shared" si="93"/>
        <v>4.8311995876957871E-2</v>
      </c>
      <c r="BF51" s="19">
        <v>0</v>
      </c>
      <c r="BG51" s="20">
        <v>0</v>
      </c>
      <c r="BH51" s="21">
        <f>BF51-BG51</f>
        <v>0</v>
      </c>
      <c r="BI51" s="22">
        <f>IFERROR(BF51/BG51,0)</f>
        <v>0</v>
      </c>
      <c r="BJ51" s="19">
        <v>0</v>
      </c>
      <c r="BK51" s="20">
        <v>0</v>
      </c>
      <c r="BL51" s="21">
        <v>0</v>
      </c>
      <c r="BM51" s="26">
        <v>0</v>
      </c>
      <c r="BN51" s="19">
        <f t="shared" si="49"/>
        <v>-380.82800000000003</v>
      </c>
      <c r="BO51" s="20">
        <f t="shared" si="50"/>
        <v>568.91100000000006</v>
      </c>
      <c r="BP51" s="21">
        <f>BN51-BO51</f>
        <v>-949.73900000000003</v>
      </c>
      <c r="BQ51" s="22">
        <f>IFERROR(IF(BO51&lt;0,-(BN51-BO51)/BO51,(BN51-BO51)/BO51),"")+1</f>
        <v>-0.66939820112460469</v>
      </c>
      <c r="BR51" s="19">
        <f t="shared" si="91"/>
        <v>-380.82800000000003</v>
      </c>
      <c r="BS51" s="20">
        <f>BA51+AG51</f>
        <v>568.91100000000006</v>
      </c>
      <c r="BT51" s="21">
        <f>BR51-BS51</f>
        <v>-949.73900000000003</v>
      </c>
      <c r="BU51" s="22">
        <f>IFERROR(IF(BS51&lt;0,-(BR51-BS51)/BS51,(BR51-BS51)/BS51+1),"")</f>
        <v>-0.66939820112460469</v>
      </c>
      <c r="BV51" s="19">
        <f t="shared" si="55"/>
        <v>-380.82800000000003</v>
      </c>
      <c r="BW51" s="20">
        <f t="shared" si="56"/>
        <v>568.91100000000006</v>
      </c>
      <c r="BX51" s="21">
        <f>BV51-BW51</f>
        <v>-949.73900000000003</v>
      </c>
      <c r="BY51" s="22">
        <f t="shared" si="90"/>
        <v>-0.66939820112460469</v>
      </c>
      <c r="BZ51" s="52"/>
      <c r="CA51" s="11">
        <f t="shared" si="58"/>
        <v>0</v>
      </c>
      <c r="CB51" s="9">
        <v>0</v>
      </c>
    </row>
    <row r="52" spans="1:82" s="2" customFormat="1" ht="15" customHeight="1" x14ac:dyDescent="0.3">
      <c r="A52" s="51" t="s">
        <v>42</v>
      </c>
      <c r="B52" s="19" t="e">
        <f t="shared" si="61"/>
        <v>#REF!</v>
      </c>
      <c r="C52" s="20" t="e">
        <f t="shared" si="62"/>
        <v>#REF!</v>
      </c>
      <c r="D52" s="21" t="e">
        <f>B52-C52</f>
        <v>#REF!</v>
      </c>
      <c r="E52" s="22" t="str">
        <f t="shared" si="31"/>
        <v/>
      </c>
      <c r="F52" s="19">
        <v>758.13356999999996</v>
      </c>
      <c r="G52" s="20">
        <v>1661.83148304</v>
      </c>
      <c r="H52" s="21">
        <f>F52-G52</f>
        <v>-903.69791304</v>
      </c>
      <c r="I52" s="22">
        <f>IFERROR(IF(G52&lt;0,-(F52-G52)/G52,(F52-G52)/G52)+1,"")</f>
        <v>0.45620363901948768</v>
      </c>
      <c r="J52" s="19">
        <v>758.13356999999996</v>
      </c>
      <c r="K52" s="20">
        <v>1661.83148304</v>
      </c>
      <c r="L52" s="21">
        <f>J52-K52</f>
        <v>-903.69791304</v>
      </c>
      <c r="M52" s="22">
        <f>IFERROR(IF(K52&lt;0,-(J52-K52)/K52,(J52-K52)/K52)+1,"")</f>
        <v>0.45620363901948768</v>
      </c>
      <c r="N52" s="22">
        <f t="shared" si="92"/>
        <v>1</v>
      </c>
      <c r="O52" s="22">
        <f t="shared" si="92"/>
        <v>1</v>
      </c>
      <c r="P52" s="19">
        <v>0</v>
      </c>
      <c r="Q52" s="20">
        <v>0</v>
      </c>
      <c r="R52" s="21">
        <f t="shared" si="35"/>
        <v>0</v>
      </c>
      <c r="S52" s="22" t="str">
        <f t="shared" si="64"/>
        <v/>
      </c>
      <c r="T52" s="19">
        <v>1105.88661</v>
      </c>
      <c r="U52" s="20">
        <v>1125.36023333</v>
      </c>
      <c r="V52" s="21">
        <f>T52-U52</f>
        <v>-19.473623330000009</v>
      </c>
      <c r="W52" s="22">
        <f t="shared" si="65"/>
        <v>0.98269565357540978</v>
      </c>
      <c r="X52" s="19">
        <v>326.77600000000001</v>
      </c>
      <c r="Y52" s="20">
        <v>399.25344648332799</v>
      </c>
      <c r="Z52" s="21">
        <f>X52-Y52</f>
        <v>-72.477446483327981</v>
      </c>
      <c r="AA52" s="22">
        <f t="shared" si="66"/>
        <v>0.81846757461527764</v>
      </c>
      <c r="AB52" s="19">
        <v>0</v>
      </c>
      <c r="AC52" s="20">
        <v>206.77996142088011</v>
      </c>
      <c r="AD52" s="21">
        <f>AB52-AC52</f>
        <v>-206.77996142088011</v>
      </c>
      <c r="AE52" s="22">
        <f t="shared" si="67"/>
        <v>0</v>
      </c>
      <c r="AF52" s="19">
        <v>36.273949999999999</v>
      </c>
      <c r="AG52" s="20">
        <v>72.447055829999996</v>
      </c>
      <c r="AH52" s="21">
        <f>AF52-AG52</f>
        <v>-36.173105829999997</v>
      </c>
      <c r="AI52" s="22">
        <f t="shared" si="69"/>
        <v>0.50069598528777093</v>
      </c>
      <c r="AJ52" s="19">
        <v>82.995680000000007</v>
      </c>
      <c r="AK52" s="20">
        <v>78.665524444444458</v>
      </c>
      <c r="AL52" s="21">
        <f>AJ52-AK52</f>
        <v>4.3301555555555495</v>
      </c>
      <c r="AM52" s="22">
        <f t="shared" si="70"/>
        <v>1.0550451495256172</v>
      </c>
      <c r="AN52" s="19">
        <f t="shared" si="40"/>
        <v>1551.9322400000001</v>
      </c>
      <c r="AO52" s="20">
        <f t="shared" si="41"/>
        <v>1882.5062215086525</v>
      </c>
      <c r="AP52" s="21">
        <f>AN52-AO52</f>
        <v>-330.57398150865242</v>
      </c>
      <c r="AQ52" s="22">
        <f>IFERROR(IF(AO52&lt;0,-(AN52-AO52)/AO52,(AN52-AO52)/AO52),"")+1</f>
        <v>0.8243968717172534</v>
      </c>
      <c r="AR52" s="19">
        <v>0</v>
      </c>
      <c r="AS52" s="20">
        <v>0</v>
      </c>
      <c r="AT52" s="21">
        <v>0</v>
      </c>
      <c r="AU52" s="26">
        <v>0</v>
      </c>
      <c r="AV52" s="19">
        <v>0.84821999999999997</v>
      </c>
      <c r="AW52" s="20"/>
      <c r="AX52" s="21">
        <f>AV52-AW52</f>
        <v>0.84821999999999997</v>
      </c>
      <c r="AY52" s="22">
        <f>IFERROR(AV52/AW52,0)</f>
        <v>0</v>
      </c>
      <c r="AZ52" s="19">
        <f t="shared" si="44"/>
        <v>-792.95045000000016</v>
      </c>
      <c r="BA52" s="20">
        <f t="shared" si="45"/>
        <v>-220.67473846865255</v>
      </c>
      <c r="BB52" s="21">
        <f>AZ52-BA52</f>
        <v>-572.27571153134761</v>
      </c>
      <c r="BC52" s="22">
        <f>IFERROR(IF(BA52&lt;0,-(AZ52-BA52)/BA52,(AZ52-BA52)/BA52),"")+1</f>
        <v>-1.5932996024039285</v>
      </c>
      <c r="BD52" s="23">
        <f t="shared" si="93"/>
        <v>-1.0459244668455985</v>
      </c>
      <c r="BE52" s="24">
        <f t="shared" si="93"/>
        <v>-0.13279008173859524</v>
      </c>
      <c r="BF52" s="19">
        <v>0</v>
      </c>
      <c r="BG52" s="20">
        <v>0</v>
      </c>
      <c r="BH52" s="21">
        <f>BF52-BG52</f>
        <v>0</v>
      </c>
      <c r="BI52" s="22">
        <f>IFERROR(BF52/BG52,0)</f>
        <v>0</v>
      </c>
      <c r="BJ52" s="19">
        <v>0</v>
      </c>
      <c r="BK52" s="20">
        <v>0</v>
      </c>
      <c r="BL52" s="21">
        <v>0</v>
      </c>
      <c r="BM52" s="26">
        <v>0</v>
      </c>
      <c r="BN52" s="19">
        <f t="shared" si="49"/>
        <v>-792.95045000000016</v>
      </c>
      <c r="BO52" s="20">
        <f t="shared" si="50"/>
        <v>-220.67473846865255</v>
      </c>
      <c r="BP52" s="21">
        <f>BN52-BO52</f>
        <v>-572.27571153134761</v>
      </c>
      <c r="BQ52" s="22">
        <f>IFERROR(IF(BO52&lt;0,-(BN52-BO52)/BO52,(BN52-BO52)/BO52),"")+1</f>
        <v>-1.5932996024039285</v>
      </c>
      <c r="BR52" s="19">
        <f t="shared" si="91"/>
        <v>-756.67650000000015</v>
      </c>
      <c r="BS52" s="20">
        <f>BA52+AG52</f>
        <v>-148.22768263865254</v>
      </c>
      <c r="BT52" s="21">
        <f>BR52-BS52</f>
        <v>-608.44881736134766</v>
      </c>
      <c r="BU52" s="22">
        <f>IFERROR(IF(BS52&lt;0,-(BR52-BS52)/BS52,(BR52-BS52)/BS52),"")+1</f>
        <v>-3.1048258093909222</v>
      </c>
      <c r="BV52" s="19">
        <f t="shared" si="55"/>
        <v>-673.68082000000015</v>
      </c>
      <c r="BW52" s="20">
        <f t="shared" si="56"/>
        <v>-69.562158194208081</v>
      </c>
      <c r="BX52" s="21">
        <f>BV52-BW52</f>
        <v>-604.11866180579204</v>
      </c>
      <c r="BY52" s="22">
        <f t="shared" si="90"/>
        <v>-8.6845876765234191</v>
      </c>
      <c r="BZ52" s="52"/>
      <c r="CA52" s="11">
        <f t="shared" si="58"/>
        <v>-0.84821999999996933</v>
      </c>
      <c r="CB52" s="9">
        <v>0</v>
      </c>
    </row>
    <row r="53" spans="1:82" s="2" customFormat="1" ht="15" customHeight="1" x14ac:dyDescent="0.3">
      <c r="A53" s="18" t="s">
        <v>50</v>
      </c>
      <c r="B53" s="19" t="e">
        <f t="shared" si="61"/>
        <v>#REF!</v>
      </c>
      <c r="C53" s="20" t="e">
        <f t="shared" si="62"/>
        <v>#REF!</v>
      </c>
      <c r="D53" s="26" t="e">
        <f>B53-C53</f>
        <v>#REF!</v>
      </c>
      <c r="E53" s="22" t="str">
        <f t="shared" si="31"/>
        <v/>
      </c>
      <c r="F53" s="19">
        <f>'[116]Budget Performans - Detail'!$C$22/1000</f>
        <v>12575.367920000001</v>
      </c>
      <c r="G53" s="20">
        <f>'[116]Budget Performans - Detail'!$D$22/1000</f>
        <v>26453.47276159353</v>
      </c>
      <c r="H53" s="26">
        <f>F53-G53</f>
        <v>-13878.104841593529</v>
      </c>
      <c r="I53" s="22">
        <f>IFERROR(IF(G53&lt;0,-(F53-G53)/G53,(F53-G53)/G53+1),"")</f>
        <v>0.47537682607243714</v>
      </c>
      <c r="J53" s="19">
        <f>'[116]Budget Performans - Detail'!$C$38/1000</f>
        <v>2374.6167900000009</v>
      </c>
      <c r="K53" s="20">
        <f>'[116]Budget Performans - Detail'!$D$38/1000</f>
        <v>4899.8363806237203</v>
      </c>
      <c r="L53" s="26">
        <f>J53-K53</f>
        <v>-2525.2195906237193</v>
      </c>
      <c r="M53" s="22">
        <f>IFERROR(IF(K53&lt;0,-(J53-K53)/K53,(J53-K53)/K53+1),"")</f>
        <v>0.48463185411463194</v>
      </c>
      <c r="N53" s="22">
        <f t="shared" si="92"/>
        <v>0.18883080042718947</v>
      </c>
      <c r="O53" s="22">
        <f t="shared" si="92"/>
        <v>0.18522469336190697</v>
      </c>
      <c r="P53" s="19">
        <f>-('[116]Budget Performans - Detail'!$C$44+'[116]Budget Performans - Detail'!$C$45)/1000</f>
        <v>97.508859999999999</v>
      </c>
      <c r="Q53" s="20">
        <f>-('[116]Budget Performans - Detail'!$D$44+'[116]Budget Performans - Detail'!$D$45)/1000</f>
        <v>105.46</v>
      </c>
      <c r="R53" s="26">
        <f t="shared" si="35"/>
        <v>-7.9511399999999952</v>
      </c>
      <c r="S53" s="22">
        <f t="shared" si="64"/>
        <v>0.92460515835387824</v>
      </c>
      <c r="T53" s="19">
        <f>'[116]Budget Performans - Detail'!$C$68/1000</f>
        <v>2368.8757299999993</v>
      </c>
      <c r="U53" s="20">
        <f>'[116]Budget Performans - Detail'!$D$68/1000</f>
        <v>2806.1674076333334</v>
      </c>
      <c r="V53" s="26">
        <f>T53-U53</f>
        <v>-437.29167763333407</v>
      </c>
      <c r="W53" s="22">
        <f t="shared" si="65"/>
        <v>0.84416764429527125</v>
      </c>
      <c r="X53" s="19">
        <f>('[116]Budget Performans - Detail'!$C$78+'[116]Budget Performans - Detail'!$C$98)/1000</f>
        <v>1049.50927</v>
      </c>
      <c r="Y53" s="20">
        <f>('[116]Budget Performans - Detail'!$D$98+'[116]Budget Performans - Detail'!$D$78)/1000</f>
        <v>1005.7766279858334</v>
      </c>
      <c r="Z53" s="26">
        <f>X53-Y53</f>
        <v>43.732642014166572</v>
      </c>
      <c r="AA53" s="22">
        <f t="shared" si="66"/>
        <v>1.0434814657621798</v>
      </c>
      <c r="AB53" s="19">
        <f>'[116]Budget Performans - Detail'!$C$111/1000</f>
        <v>397.06625000000003</v>
      </c>
      <c r="AC53" s="20">
        <f>'[116]Budget Performans - Detail'!$D$111/1000</f>
        <v>565.06962161608976</v>
      </c>
      <c r="AD53" s="26">
        <f>AB53-AC53</f>
        <v>-168.00337161608974</v>
      </c>
      <c r="AE53" s="22">
        <f t="shared" si="67"/>
        <v>0.70268553610154649</v>
      </c>
      <c r="AF53" s="19">
        <f>'[116]Budget Performans - Detail'!$C$118/1000</f>
        <v>160.49036000000001</v>
      </c>
      <c r="AG53" s="20">
        <f>'[116]Budget Performans - Detail'!$D$118/1000</f>
        <v>201.85673500000001</v>
      </c>
      <c r="AH53" s="26">
        <f>AF53-AG53</f>
        <v>-41.366375000000005</v>
      </c>
      <c r="AI53" s="22">
        <f t="shared" si="69"/>
        <v>0.795070622736467</v>
      </c>
      <c r="AJ53" s="19">
        <f>'[116]Budget Performans - Detail'!$C$58/1000</f>
        <v>254.57234</v>
      </c>
      <c r="AK53" s="20">
        <f>'[116]Budget Performans - Detail'!$D$58/1000</f>
        <v>265.55670474999999</v>
      </c>
      <c r="AL53" s="26">
        <f>AJ53-AK53</f>
        <v>-10.984364749999997</v>
      </c>
      <c r="AM53" s="22">
        <f t="shared" si="70"/>
        <v>0.95863646236934263</v>
      </c>
      <c r="AN53" s="19">
        <f t="shared" si="40"/>
        <v>4230.5139499999987</v>
      </c>
      <c r="AO53" s="20">
        <f t="shared" si="41"/>
        <v>4844.4270969852569</v>
      </c>
      <c r="AP53" s="26">
        <f>AN53-AO53</f>
        <v>-613.91314698525821</v>
      </c>
      <c r="AQ53" s="22">
        <f>IFERROR(IF(AO53&lt;0,-(AN53-AO53)/AO53,(AN53-AO53)/AO53+1),"")</f>
        <v>0.87327435531699849</v>
      </c>
      <c r="AR53" s="19">
        <v>0</v>
      </c>
      <c r="AS53" s="20">
        <v>0</v>
      </c>
      <c r="AT53" s="26">
        <f>AR53-AS53</f>
        <v>0</v>
      </c>
      <c r="AU53" s="22">
        <f>IFERROR(AR53/AS53,0)</f>
        <v>0</v>
      </c>
      <c r="AV53" s="19">
        <f>-'[116]Budget Performans - Detail'!$C$42/1000</f>
        <v>53.22916</v>
      </c>
      <c r="AW53" s="20">
        <v>0</v>
      </c>
      <c r="AX53" s="26">
        <f>AV53-AW53</f>
        <v>53.22916</v>
      </c>
      <c r="AY53" s="22">
        <f>IFERROR(AV53/AW53,0)</f>
        <v>0</v>
      </c>
      <c r="AZ53" s="19">
        <f t="shared" si="44"/>
        <v>-1705.1591399999977</v>
      </c>
      <c r="BA53" s="20">
        <f t="shared" si="45"/>
        <v>160.86928363846346</v>
      </c>
      <c r="BB53" s="26">
        <f>AZ53-BA53</f>
        <v>-1866.0284236384612</v>
      </c>
      <c r="BC53" s="22">
        <f>IFERROR(IF(BA53&lt;0,-(AZ53-BA53)/BA53,(AZ53-BA53)/BA53+1),"")</f>
        <v>-10.599656450464222</v>
      </c>
      <c r="BD53" s="23">
        <f t="shared" si="93"/>
        <v>-0.13559516913124223</v>
      </c>
      <c r="BE53" s="24">
        <f t="shared" si="93"/>
        <v>6.0812160689927069E-3</v>
      </c>
      <c r="BF53" s="19">
        <v>0</v>
      </c>
      <c r="BG53" s="20">
        <v>0</v>
      </c>
      <c r="BH53" s="26">
        <f>BF53-BG53</f>
        <v>0</v>
      </c>
      <c r="BI53" s="22">
        <f>IFERROR(BF53/BG53,0)</f>
        <v>0</v>
      </c>
      <c r="BJ53" s="19">
        <v>0</v>
      </c>
      <c r="BK53" s="20">
        <v>0</v>
      </c>
      <c r="BL53" s="26">
        <f>BJ53-BK53</f>
        <v>0</v>
      </c>
      <c r="BM53" s="22">
        <f>IFERROR(BJ53/BK53,0)</f>
        <v>0</v>
      </c>
      <c r="BN53" s="19">
        <f t="shared" si="49"/>
        <v>-1705.1591399999977</v>
      </c>
      <c r="BO53" s="20">
        <f t="shared" si="50"/>
        <v>160.86928363846346</v>
      </c>
      <c r="BP53" s="26">
        <f>BN53-BO53</f>
        <v>-1866.0284236384612</v>
      </c>
      <c r="BQ53" s="22">
        <f>IFERROR(IF(BO53&lt;0,-(BN53-BO53)/BO53,(BN53-BO53)/BO53+1),"")</f>
        <v>-10.599656450464222</v>
      </c>
      <c r="BR53" s="19">
        <f t="shared" si="91"/>
        <v>-1544.6687799999977</v>
      </c>
      <c r="BS53" s="20">
        <f>BA53+AG53</f>
        <v>362.72601863846347</v>
      </c>
      <c r="BT53" s="26">
        <f>BR53-BS53</f>
        <v>-1907.3947986384612</v>
      </c>
      <c r="BU53" s="22">
        <f>IFERROR(IF(BS53&lt;0,-(BR53-BS53)/BS53,(BR53-BS53)/BS53+1),"")</f>
        <v>-4.2585000816817642</v>
      </c>
      <c r="BV53" s="19">
        <f t="shared" si="55"/>
        <v>-1290.0964399999978</v>
      </c>
      <c r="BW53" s="20">
        <f t="shared" si="56"/>
        <v>628.28272338846341</v>
      </c>
      <c r="BX53" s="26">
        <f>BV53-BW53</f>
        <v>-1918.3791633884612</v>
      </c>
      <c r="BY53" s="22">
        <f t="shared" si="90"/>
        <v>-2.0533692746511174</v>
      </c>
      <c r="BZ53" s="25" t="s">
        <v>51</v>
      </c>
      <c r="CA53" s="11">
        <f t="shared" si="58"/>
        <v>-53.229160000000093</v>
      </c>
      <c r="CB53" s="9">
        <v>0</v>
      </c>
    </row>
    <row r="54" spans="1:82" s="2" customFormat="1" ht="15" customHeight="1" x14ac:dyDescent="0.3">
      <c r="A54" s="18" t="s">
        <v>123</v>
      </c>
      <c r="B54" s="19" t="e">
        <f t="shared" si="61"/>
        <v>#REF!</v>
      </c>
      <c r="C54" s="20" t="e">
        <f t="shared" si="62"/>
        <v>#REF!</v>
      </c>
      <c r="D54" s="21" t="e">
        <f>B54-C54</f>
        <v>#REF!</v>
      </c>
      <c r="E54" s="22" t="str">
        <f t="shared" si="31"/>
        <v/>
      </c>
      <c r="F54" s="19">
        <f>'[117]1'!$C$18/1000</f>
        <v>5600.0777099999996</v>
      </c>
      <c r="G54" s="20">
        <f>'[117]1'!$D$18/1000</f>
        <v>9665.2178618173257</v>
      </c>
      <c r="H54" s="21">
        <f>F54-G54</f>
        <v>-4065.1401518173261</v>
      </c>
      <c r="I54" s="22">
        <f>IFERROR(IF(G54&lt;0,-(F54-G54)/G54,(F54-G54)/G54+1),"")</f>
        <v>0.57940522294104102</v>
      </c>
      <c r="J54" s="19">
        <f>'[118]1'!$C$23/1000</f>
        <v>936.51658000000009</v>
      </c>
      <c r="K54" s="20">
        <f>'[118]1'!$D$23/1000</f>
        <v>2175.1631767914751</v>
      </c>
      <c r="L54" s="21">
        <f>J54-K54</f>
        <v>-1238.6465967914751</v>
      </c>
      <c r="M54" s="22">
        <f>IFERROR(IF(K54&lt;0,-(J54-K54)/K54,(J54-K54)/K54+1),"")</f>
        <v>0.43055003412729265</v>
      </c>
      <c r="N54" s="23">
        <f t="shared" si="92"/>
        <v>0.16723278291793564</v>
      </c>
      <c r="O54" s="24">
        <f t="shared" si="92"/>
        <v>0.22505061012483837</v>
      </c>
      <c r="P54" s="19">
        <f>('[118]1'!$C$27+'[118]1'!$C$29)/1000</f>
        <v>9.9880599999999991</v>
      </c>
      <c r="Q54" s="20">
        <f>0</f>
        <v>0</v>
      </c>
      <c r="R54" s="21">
        <f t="shared" si="35"/>
        <v>9.9880599999999991</v>
      </c>
      <c r="S54" s="22" t="str">
        <f t="shared" si="64"/>
        <v/>
      </c>
      <c r="T54" s="19">
        <f>'[118]1'!$C$35/1000</f>
        <v>1771.3439300000002</v>
      </c>
      <c r="U54" s="20">
        <f>'[118]1'!$D$35/1000</f>
        <v>2225.5850009277433</v>
      </c>
      <c r="V54" s="21">
        <f>T54-U54</f>
        <v>-454.24107092774307</v>
      </c>
      <c r="W54" s="22">
        <f t="shared" si="65"/>
        <v>0.79590037192990115</v>
      </c>
      <c r="X54" s="19">
        <f>('[118]1'!$C$36+'[118]1'!$C$37)/1000-AJ54</f>
        <v>349.44788000000005</v>
      </c>
      <c r="Y54" s="20">
        <f>('[118]1'!$D$36+'[118]1'!$D$37)/1000-AK54</f>
        <v>720.74009330328806</v>
      </c>
      <c r="Z54" s="21">
        <f>X54-Y54</f>
        <v>-371.29221330328801</v>
      </c>
      <c r="AA54" s="22">
        <f t="shared" si="66"/>
        <v>0.48484590110481351</v>
      </c>
      <c r="AB54" s="19">
        <f>('[118]1'!$C$38+'[118]1'!$C$39)/1000</f>
        <v>429.89400000000001</v>
      </c>
      <c r="AC54" s="20">
        <f>('[118]1'!$D$38+'[118]1'!$D$39)/1000</f>
        <v>550.23664273811096</v>
      </c>
      <c r="AD54" s="21">
        <f>AB54-AC54</f>
        <v>-120.34264273811095</v>
      </c>
      <c r="AE54" s="22">
        <f t="shared" si="67"/>
        <v>0.78128929738438213</v>
      </c>
      <c r="AF54" s="19">
        <f>'[118]1'!$C$40/1000</f>
        <v>302.67615999999998</v>
      </c>
      <c r="AG54" s="20">
        <f>'[118]1'!$D$40/1000</f>
        <v>366.6077774031711</v>
      </c>
      <c r="AH54" s="21">
        <f>AF54-AG54</f>
        <v>-63.931617403171117</v>
      </c>
      <c r="AI54" s="22">
        <f t="shared" si="69"/>
        <v>0.82561303566437072</v>
      </c>
      <c r="AJ54" s="19">
        <f>SUM('[118]2'!$C$67:$C$70)/1000</f>
        <v>20.056069999999998</v>
      </c>
      <c r="AK54" s="20">
        <f>SUM('[118]2'!$D$67:$D$70)/1000</f>
        <v>43.972751180555555</v>
      </c>
      <c r="AL54" s="21">
        <f>AJ54-AK54</f>
        <v>-23.916681180555557</v>
      </c>
      <c r="AM54" s="22">
        <f t="shared" si="70"/>
        <v>0.45610223289528118</v>
      </c>
      <c r="AN54" s="19">
        <f t="shared" si="40"/>
        <v>2873.41804</v>
      </c>
      <c r="AO54" s="20">
        <f t="shared" si="41"/>
        <v>3907.142265552869</v>
      </c>
      <c r="AP54" s="21">
        <f>AN54-AO54</f>
        <v>-1033.724225552869</v>
      </c>
      <c r="AQ54" s="22">
        <f>IFERROR(IF(AO54&lt;0,-(AN54-AO54)/AO54,(AN54-AO54)/AO54+1),"")</f>
        <v>0.73542703201092818</v>
      </c>
      <c r="AR54" s="19">
        <f>0</f>
        <v>0</v>
      </c>
      <c r="AS54" s="20">
        <v>0</v>
      </c>
      <c r="AT54" s="21">
        <f>AR54-AS54</f>
        <v>0</v>
      </c>
      <c r="AU54" s="22" t="str">
        <f>IFERROR(IF(AS54&lt;0,-(AR54-AS54)/AS54,(AR54-AS54)/AS54+1),"")</f>
        <v/>
      </c>
      <c r="AV54" s="19">
        <f>'[118]1'!$C$50/1000</f>
        <v>-17.066500000000001</v>
      </c>
      <c r="AW54" s="20">
        <f>0</f>
        <v>0</v>
      </c>
      <c r="AX54" s="21">
        <f>AV54-AW54</f>
        <v>-17.066500000000001</v>
      </c>
      <c r="AY54" s="22" t="str">
        <f>IFERROR(IF(AW54&lt;0,-(AV54-AW54)/AW54,(AV54-AW54)/AW54+1),"")</f>
        <v/>
      </c>
      <c r="AZ54" s="19">
        <f t="shared" si="44"/>
        <v>-1943.9798999999998</v>
      </c>
      <c r="BA54" s="20">
        <f t="shared" si="45"/>
        <v>-1731.979088761394</v>
      </c>
      <c r="BB54" s="21">
        <f>AZ54-BA54</f>
        <v>-212.00081123860582</v>
      </c>
      <c r="BC54" s="22">
        <f>IFERROR(IF(BA54&lt;0,-(AZ54-BA54)/BA54,(AZ54-BA54)/BA54+1),"")</f>
        <v>-0.12240379379534883</v>
      </c>
      <c r="BD54" s="23">
        <f t="shared" si="93"/>
        <v>-0.34713445074675581</v>
      </c>
      <c r="BE54" s="24">
        <f t="shared" si="93"/>
        <v>-0.17919710797245644</v>
      </c>
      <c r="BF54" s="19"/>
      <c r="BG54" s="20"/>
      <c r="BH54" s="21">
        <f>BF54-BG54</f>
        <v>0</v>
      </c>
      <c r="BI54" s="22">
        <v>0.5721626576542781</v>
      </c>
      <c r="BJ54" s="19">
        <v>0</v>
      </c>
      <c r="BK54" s="20">
        <v>0</v>
      </c>
      <c r="BL54" s="21">
        <f>BJ54-BK54</f>
        <v>0</v>
      </c>
      <c r="BM54" s="22" t="str">
        <f>IFERROR(IF(BK54&lt;0,-(BJ54-BK54)/BK54,(BJ54-BK54)/BK54+1),"")</f>
        <v/>
      </c>
      <c r="BN54" s="19">
        <f t="shared" si="49"/>
        <v>-1943.9798999999998</v>
      </c>
      <c r="BO54" s="20">
        <f t="shared" si="50"/>
        <v>-1731.979088761394</v>
      </c>
      <c r="BP54" s="21">
        <f>BN54-BO54</f>
        <v>-212.00081123860582</v>
      </c>
      <c r="BQ54" s="22">
        <f>IFERROR(IF(BO54&lt;0,-(BN54-BO54)/BO54,(BN54-BO54)/BO54+1),"")</f>
        <v>-0.12240379379534883</v>
      </c>
      <c r="BR54" s="19">
        <f t="shared" si="91"/>
        <v>-1641.3037399999998</v>
      </c>
      <c r="BS54" s="20">
        <f>BA54+AG54</f>
        <v>-1365.371311358223</v>
      </c>
      <c r="BT54" s="21">
        <f>BR54-BS54</f>
        <v>-275.93242864177682</v>
      </c>
      <c r="BU54" s="22">
        <f>IFERROR(IF(BS54&lt;0,-(BR54-BS54)/BS54,(BR54-BS54)/BS54+1),"")</f>
        <v>-0.20209332534406999</v>
      </c>
      <c r="BV54" s="19">
        <f t="shared" si="55"/>
        <v>-1621.2476699999997</v>
      </c>
      <c r="BW54" s="20">
        <f t="shared" si="56"/>
        <v>-1321.3985601776674</v>
      </c>
      <c r="BX54" s="21">
        <f>BV54-BW54</f>
        <v>-299.84910982233237</v>
      </c>
      <c r="BY54" s="22">
        <f t="shared" si="90"/>
        <v>-0.22691799344931665</v>
      </c>
      <c r="BZ54" s="25"/>
      <c r="CA54" s="11">
        <f t="shared" si="58"/>
        <v>17.066499999999905</v>
      </c>
      <c r="CB54" s="9">
        <v>0</v>
      </c>
    </row>
    <row r="55" spans="1:82" s="2" customFormat="1" ht="15" customHeight="1" x14ac:dyDescent="0.3">
      <c r="A55" s="66" t="s">
        <v>140</v>
      </c>
      <c r="B55" s="53">
        <v>272.16970734828595</v>
      </c>
      <c r="C55" s="53">
        <v>513.31511585326518</v>
      </c>
      <c r="D55" s="53"/>
      <c r="E55" s="30"/>
      <c r="F55" s="53">
        <v>81624.068106250008</v>
      </c>
      <c r="G55" s="53">
        <v>153943.9064861029</v>
      </c>
      <c r="H55" s="53"/>
      <c r="I55" s="30"/>
      <c r="J55" s="53">
        <v>54037.997686250004</v>
      </c>
      <c r="K55" s="53">
        <v>84301.410109613687</v>
      </c>
      <c r="L55" s="53"/>
      <c r="M55" s="30"/>
      <c r="N55" s="30"/>
      <c r="O55" s="30"/>
      <c r="P55" s="53">
        <v>957.65088000000003</v>
      </c>
      <c r="Q55" s="53">
        <v>1209.0467610000001</v>
      </c>
      <c r="R55" s="53"/>
      <c r="S55" s="30"/>
      <c r="T55" s="53">
        <v>36154.330739999998</v>
      </c>
      <c r="U55" s="53">
        <v>41269.540762846314</v>
      </c>
      <c r="V55" s="53"/>
      <c r="W55" s="30"/>
      <c r="X55" s="53">
        <v>21613.729230000004</v>
      </c>
      <c r="Y55" s="53">
        <v>21647.920070735836</v>
      </c>
      <c r="Z55" s="53"/>
      <c r="AA55" s="30"/>
      <c r="AB55" s="53">
        <v>7205.0190300000004</v>
      </c>
      <c r="AC55" s="53">
        <v>6666.0504631805934</v>
      </c>
      <c r="AD55" s="53"/>
      <c r="AE55" s="30"/>
      <c r="AF55" s="53">
        <v>2670.2699400000001</v>
      </c>
      <c r="AG55" s="53">
        <v>2405.3674999999998</v>
      </c>
      <c r="AH55" s="53"/>
      <c r="AI55" s="30"/>
      <c r="AJ55" s="53">
        <v>2241.99692</v>
      </c>
      <c r="AK55" s="53">
        <v>2980.5789766666667</v>
      </c>
      <c r="AL55" s="53"/>
      <c r="AM55" s="30"/>
      <c r="AN55" s="53">
        <v>69885.345860000001</v>
      </c>
      <c r="AO55" s="53">
        <v>74969.457773429414</v>
      </c>
      <c r="AP55" s="53"/>
      <c r="AQ55" s="30"/>
      <c r="AR55" s="53">
        <v>-1129</v>
      </c>
      <c r="AS55" s="53">
        <v>0</v>
      </c>
      <c r="AT55" s="53"/>
      <c r="AU55" s="30"/>
      <c r="AV55" s="53">
        <v>2392.5540099341551</v>
      </c>
      <c r="AW55" s="53">
        <v>2097.4109729963816</v>
      </c>
      <c r="AX55" s="53"/>
      <c r="AY55" s="30"/>
      <c r="AZ55" s="53">
        <v>-2474.9619999999995</v>
      </c>
      <c r="BA55" s="53">
        <v>18380.734</v>
      </c>
      <c r="BB55" s="53"/>
      <c r="BC55" s="30"/>
      <c r="BD55" s="53"/>
      <c r="BE55" s="53"/>
      <c r="BF55" s="53">
        <v>0</v>
      </c>
      <c r="BG55" s="53">
        <v>0</v>
      </c>
      <c r="BH55" s="53"/>
      <c r="BI55" s="30"/>
      <c r="BJ55" s="53"/>
      <c r="BK55" s="53"/>
      <c r="BL55" s="53"/>
      <c r="BM55" s="30"/>
      <c r="BN55" s="53">
        <v>-13654.208923815848</v>
      </c>
      <c r="BO55" s="53">
        <v>12218.246234772016</v>
      </c>
      <c r="BP55" s="53"/>
      <c r="BQ55" s="30"/>
      <c r="BR55" s="53">
        <v>-10955.873343815849</v>
      </c>
      <c r="BS55" s="53">
        <v>15043.777570180651</v>
      </c>
      <c r="BT55" s="53"/>
      <c r="BU55" s="30"/>
      <c r="BV55" s="53">
        <v>-8713.8764238158474</v>
      </c>
      <c r="BW55" s="53">
        <v>18024.356546847317</v>
      </c>
      <c r="BX55" s="53"/>
      <c r="BY55" s="30"/>
      <c r="BZ55" s="30"/>
      <c r="CA55" s="11"/>
      <c r="CB55" s="3"/>
    </row>
    <row r="56" spans="1:82" s="3" customFormat="1" ht="15" customHeight="1" x14ac:dyDescent="0.3">
      <c r="A56" s="18" t="s">
        <v>56</v>
      </c>
      <c r="B56" s="19" t="e">
        <f t="shared" ref="B56:C61" si="94">F56/$D$2</f>
        <v>#REF!</v>
      </c>
      <c r="C56" s="20" t="e">
        <f t="shared" si="94"/>
        <v>#REF!</v>
      </c>
      <c r="D56" s="26" t="e">
        <f t="shared" ref="D56:D61" si="95">B56-C56</f>
        <v>#REF!</v>
      </c>
      <c r="E56" s="22" t="str">
        <f>IFERROR(IF(C56&lt;0,-(B56-C56)/C56,(B56-C56)/C56)+1,"")</f>
        <v/>
      </c>
      <c r="F56" s="19">
        <f>'[119]P&amp;L'!$G$21/1000</f>
        <v>17011.037333333337</v>
      </c>
      <c r="G56" s="20">
        <f>'[119]P&amp;L'!$H$21/1000</f>
        <v>17499</v>
      </c>
      <c r="H56" s="26">
        <f t="shared" ref="H56:H61" si="96">F56-G56</f>
        <v>-487.9626666666627</v>
      </c>
      <c r="I56" s="22">
        <f>IFERROR(IF(G56&lt;0,-(F56-G56)/G56,(F56-G56)/G56+1),"")</f>
        <v>0.97211482560908269</v>
      </c>
      <c r="J56" s="19">
        <f>'[119]P&amp;L'!$G$35/1000</f>
        <v>12102.432473333336</v>
      </c>
      <c r="K56" s="20">
        <f>'[119]P&amp;L'!$H$35/1000</f>
        <v>13320.628000000001</v>
      </c>
      <c r="L56" s="26">
        <f t="shared" ref="L56:L61" si="97">J56-K56</f>
        <v>-1218.1955266666646</v>
      </c>
      <c r="M56" s="22">
        <f>IFERROR(IF(K56&lt;0,-(J56-K56)/K56,(J56-K56)/K56+1),"")</f>
        <v>0.90854819107127194</v>
      </c>
      <c r="N56" s="22">
        <f t="shared" ref="N56:O61" si="98">IFERROR(J56/F56,"")</f>
        <v>0.71144588282211751</v>
      </c>
      <c r="O56" s="22">
        <f t="shared" si="98"/>
        <v>0.76122224127092986</v>
      </c>
      <c r="P56" s="19">
        <f>'[119]P&amp;L'!$G$41/1000</f>
        <v>29.80255</v>
      </c>
      <c r="Q56" s="20">
        <v>0</v>
      </c>
      <c r="R56" s="26">
        <f t="shared" ref="R56:R61" si="99">P56-Q56</f>
        <v>29.80255</v>
      </c>
      <c r="S56" s="22" t="str">
        <f>IFERROR(IF(Q56&lt;0,-(P56-Q56)/Q56,(P56-Q56)/Q56+1),"")</f>
        <v/>
      </c>
      <c r="T56" s="19">
        <f>'[119]P&amp;L'!$G$65/1000</f>
        <v>10139.308999999999</v>
      </c>
      <c r="U56" s="20">
        <f>'[119]P&amp;L'!$H$65/1000</f>
        <v>10308.663406047915</v>
      </c>
      <c r="V56" s="26">
        <f t="shared" ref="V56:V61" si="100">T56-U56</f>
        <v>-169.3544060479162</v>
      </c>
      <c r="W56" s="22">
        <f>IFERROR(IF(U56&lt;0,-(T56-U56)/U56,(T56-U56)/U56+1),"")</f>
        <v>0.98357164266818931</v>
      </c>
      <c r="X56" s="19">
        <v>4224.835</v>
      </c>
      <c r="Y56" s="20">
        <v>4605.6216636666504</v>
      </c>
      <c r="Z56" s="26">
        <f t="shared" ref="Z56:Z61" si="101">X56-Y56</f>
        <v>-380.78666366665038</v>
      </c>
      <c r="AA56" s="22">
        <f>IFERROR(IF(Y56&lt;0,-(X56-Y56)/Y56,(X56-Y56)/Y56+1),"")</f>
        <v>0.91732133217310419</v>
      </c>
      <c r="AB56" s="19">
        <f>'[119]P&amp;L'!$G$122/1000</f>
        <v>939.06299999999999</v>
      </c>
      <c r="AC56" s="20">
        <f>'[119]P&amp;L'!$H$122/1000</f>
        <v>1760</v>
      </c>
      <c r="AD56" s="26">
        <f t="shared" ref="AD56:AD61" si="102">AB56-AC56</f>
        <v>-820.93700000000001</v>
      </c>
      <c r="AE56" s="22">
        <f>IFERROR(IF(AC56&lt;0,-(AB56-AC56)/AC56,(AB56-AC56)/AC56+1),"")</f>
        <v>0.53355852272727278</v>
      </c>
      <c r="AF56" s="19">
        <v>0</v>
      </c>
      <c r="AG56" s="20">
        <v>0</v>
      </c>
      <c r="AH56" s="26">
        <f t="shared" ref="AH56:AH61" si="103">AF56-AG56</f>
        <v>0</v>
      </c>
      <c r="AI56" s="22" t="str">
        <f>IFERROR(IF(AG56&lt;0,-(AF56-AG56)/AG56,(AF56-AG56)/AG56+1),"")</f>
        <v/>
      </c>
      <c r="AJ56" s="19">
        <f>'[119]P&amp;L'!$G$130/1000</f>
        <v>255.38</v>
      </c>
      <c r="AK56" s="20">
        <f>'[119]P&amp;L'!$H$130/1000</f>
        <v>519.51036259027785</v>
      </c>
      <c r="AL56" s="26">
        <f t="shared" ref="AL56:AL61" si="104">AJ56-AK56</f>
        <v>-264.13036259027785</v>
      </c>
      <c r="AM56" s="22">
        <f>IFERROR(IF(AK56&lt;0,-(AJ56-AK56)/AK56,(AJ56-AK56)/AK56+1),"")</f>
        <v>0.49157825981887193</v>
      </c>
      <c r="AN56" s="19">
        <f t="shared" ref="AN56:AO61" si="105">T56+X56+AB56+AF56+AJ56</f>
        <v>15558.587</v>
      </c>
      <c r="AO56" s="20">
        <f t="shared" si="105"/>
        <v>17193.795432304843</v>
      </c>
      <c r="AP56" s="26">
        <f t="shared" ref="AP56:AP62" si="106">AN56-AO56</f>
        <v>-1635.2084323048439</v>
      </c>
      <c r="AQ56" s="22">
        <f>IFERROR(IF(AO56&lt;0,-(AN56-AO56)/AO56,(AN56-AO56)/AO56+1),"")</f>
        <v>0.90489543517352167</v>
      </c>
      <c r="AR56" s="19">
        <v>0</v>
      </c>
      <c r="AS56" s="20">
        <v>0</v>
      </c>
      <c r="AT56" s="26">
        <f t="shared" ref="AT56:AT61" si="107">AR56-AS56</f>
        <v>0</v>
      </c>
      <c r="AU56" s="22">
        <f>IFERROR(AR56/AS56,0)</f>
        <v>0</v>
      </c>
      <c r="AV56" s="19">
        <v>0</v>
      </c>
      <c r="AW56" s="20">
        <v>0</v>
      </c>
      <c r="AX56" s="26">
        <f t="shared" ref="AX56:AX61" si="108">AV56-AW56</f>
        <v>0</v>
      </c>
      <c r="AY56" s="22">
        <f>IFERROR(AV56/AW56,0)</f>
        <v>0</v>
      </c>
      <c r="AZ56" s="19">
        <f t="shared" ref="AZ56:BA61" si="109">J56+P56-AN56+AR56+AV56</f>
        <v>-3426.3519766666632</v>
      </c>
      <c r="BA56" s="20">
        <f t="shared" si="109"/>
        <v>-3873.1674323048428</v>
      </c>
      <c r="BB56" s="26">
        <f t="shared" ref="BB56:BB61" si="110">AZ56-BA56</f>
        <v>446.81545563817963</v>
      </c>
      <c r="BC56" s="22">
        <f>IFERROR(IF(BA56&lt;0,-(AZ56-BA56)/BA56,(AZ56-BA56)/BA56+1),"")</f>
        <v>0.11536177132737298</v>
      </c>
      <c r="BD56" s="23">
        <f t="shared" ref="BD56:BE61" si="111">IFERROR(AZ56/F56,"")</f>
        <v>-0.20141934377821183</v>
      </c>
      <c r="BE56" s="24">
        <f t="shared" si="111"/>
        <v>-0.22133650107462385</v>
      </c>
      <c r="BF56" s="19">
        <v>0</v>
      </c>
      <c r="BG56" s="20">
        <v>0</v>
      </c>
      <c r="BH56" s="26">
        <f t="shared" ref="BH56:BH61" si="112">BF56-BG56</f>
        <v>0</v>
      </c>
      <c r="BI56" s="22">
        <f>IFERROR(BF56/BG56,0)</f>
        <v>0</v>
      </c>
      <c r="BJ56" s="19">
        <v>0</v>
      </c>
      <c r="BK56" s="20">
        <v>0</v>
      </c>
      <c r="BL56" s="26">
        <f t="shared" ref="BL56:BL61" si="113">BJ56-BK56</f>
        <v>0</v>
      </c>
      <c r="BM56" s="22">
        <f>IFERROR(BJ56/BK56,0)</f>
        <v>0</v>
      </c>
      <c r="BN56" s="19">
        <f t="shared" ref="BN56:BO61" si="114">AZ56-BF56+BJ56</f>
        <v>-3426.3519766666632</v>
      </c>
      <c r="BO56" s="20">
        <f t="shared" si="114"/>
        <v>-3873.1674323048428</v>
      </c>
      <c r="BP56" s="26">
        <f t="shared" ref="BP56:BP61" si="115">BN56-BO56</f>
        <v>446.81545563817963</v>
      </c>
      <c r="BQ56" s="22">
        <f>IFERROR(IF(BO56&lt;0,-(BN56-BO56)/BO56,(BN56-BO56)/BO56+1),"")</f>
        <v>0.11536177132737298</v>
      </c>
      <c r="BR56" s="19">
        <f t="shared" ref="BR56:BS61" si="116">AZ56+AF56</f>
        <v>-3426.3519766666632</v>
      </c>
      <c r="BS56" s="20">
        <f t="shared" si="116"/>
        <v>-3873.1674323048428</v>
      </c>
      <c r="BT56" s="26">
        <f t="shared" ref="BT56:BT61" si="117">BR56-BS56</f>
        <v>446.81545563817963</v>
      </c>
      <c r="BU56" s="22">
        <f>IFERROR(IF(BS56&lt;0,-(BR56-BS56)/BS56,(BR56-BS56)/BS56+1),"")</f>
        <v>0.11536177132737298</v>
      </c>
      <c r="BV56" s="19">
        <f t="shared" ref="BV56:BW61" si="118">BR56+AJ56</f>
        <v>-3170.9719766666631</v>
      </c>
      <c r="BW56" s="20">
        <f t="shared" si="118"/>
        <v>-3353.6570697145648</v>
      </c>
      <c r="BX56" s="26">
        <f t="shared" ref="BX56:BX61" si="119">BV56-BW56</f>
        <v>182.68509304790177</v>
      </c>
      <c r="BY56" s="22">
        <f>IFERROR(IF(BW56&lt;0,-(BV56-BW56)/BW56,(BV56-BW56)/BW56+1),"")</f>
        <v>5.4473397026086029E-2</v>
      </c>
      <c r="BZ56" s="25" t="s">
        <v>57</v>
      </c>
      <c r="CA56" s="11">
        <f t="shared" ref="CA56:CA62" si="120">J56+P56-AN56-AR56-AZ56</f>
        <v>0</v>
      </c>
      <c r="CB56" s="9">
        <v>0</v>
      </c>
      <c r="CC56" s="2"/>
      <c r="CD56" s="2"/>
    </row>
    <row r="57" spans="1:82" s="3" customFormat="1" ht="15" customHeight="1" x14ac:dyDescent="0.3">
      <c r="A57" s="18" t="s">
        <v>121</v>
      </c>
      <c r="B57" s="19" t="e">
        <f t="shared" si="94"/>
        <v>#REF!</v>
      </c>
      <c r="C57" s="20" t="e">
        <f t="shared" si="94"/>
        <v>#REF!</v>
      </c>
      <c r="D57" s="21" t="e">
        <f t="shared" si="95"/>
        <v>#REF!</v>
      </c>
      <c r="E57" s="22" t="str">
        <f>IFERROR(IF(C57&lt;0,-(B57-C57)/C57,(B57-C57)/C57)+1,"")</f>
        <v/>
      </c>
      <c r="F57" s="19">
        <f>'[120]PL Actual Vs Budget'!$D$16/1000</f>
        <v>27905.22796625</v>
      </c>
      <c r="G57" s="20">
        <f>'[120]PL Actual Vs Budget'!$E$16/1000</f>
        <v>71346.201486102917</v>
      </c>
      <c r="H57" s="21">
        <f t="shared" si="96"/>
        <v>-43440.973519852916</v>
      </c>
      <c r="I57" s="22">
        <f>IFERROR(IF(G57&lt;0,-(F57-G57)/G57,(F57-G57)/G57+1),"")</f>
        <v>0.39112422784954415</v>
      </c>
      <c r="J57" s="19">
        <f>'[121]PL Actual Vs Budget'!$D$21/1000</f>
        <v>6749.4319462499989</v>
      </c>
      <c r="K57" s="20">
        <f>'[121]PL Actual Vs Budget'!$E$21/1000</f>
        <v>10919.166109613687</v>
      </c>
      <c r="L57" s="21">
        <f t="shared" si="97"/>
        <v>-4169.7341633636879</v>
      </c>
      <c r="M57" s="22">
        <f>IFERROR(IF(K57&lt;0,-(J57-K57)/K57,(J57-K57)/K57+1),"")</f>
        <v>0.61812705095744613</v>
      </c>
      <c r="N57" s="23">
        <f t="shared" si="98"/>
        <v>0.24186980140112471</v>
      </c>
      <c r="O57" s="24">
        <f t="shared" si="98"/>
        <v>0.15304481362950434</v>
      </c>
      <c r="P57" s="19">
        <f>'[121]PL Actual Vs Budget'!$D$25/1000</f>
        <v>39.550179999999997</v>
      </c>
      <c r="Q57" s="20">
        <f>0</f>
        <v>0</v>
      </c>
      <c r="R57" s="21">
        <f t="shared" si="99"/>
        <v>39.550179999999997</v>
      </c>
      <c r="S57" s="22" t="str">
        <f>IFERROR(IF(Q57&lt;0,-(P57-Q57)/Q57,(P57-Q57)/Q57+1),"")</f>
        <v/>
      </c>
      <c r="T57" s="19">
        <f>'[121]PL Actual Vs Budget'!$D$27/1000</f>
        <v>5410.9892099999997</v>
      </c>
      <c r="U57" s="20">
        <f>'[121]PL Actual Vs Budget'!$E$27/1000</f>
        <v>6699.2546771036332</v>
      </c>
      <c r="V57" s="21">
        <f t="shared" si="100"/>
        <v>-1288.2654671036335</v>
      </c>
      <c r="W57" s="22">
        <f>IFERROR(IF(U57&lt;0,-(T57-U57)/U57,(T57-U57)/U57+1),"")</f>
        <v>0.80770018021458401</v>
      </c>
      <c r="X57" s="19">
        <f>('[121]PL Actual Vs Budget'!$D$28+'[121]PL Actual Vs Budget'!$D$29)/1000-AJ57</f>
        <v>1743.24587</v>
      </c>
      <c r="Y57" s="20">
        <f>('[121]PL Actual Vs Budget'!$E$28+'[121]PL Actual Vs Budget'!$E$29)/1000-AK57</f>
        <v>1915.8866915264357</v>
      </c>
      <c r="Z57" s="21">
        <f t="shared" si="101"/>
        <v>-172.64082152643573</v>
      </c>
      <c r="AA57" s="22">
        <f>IFERROR(IF(Y57&lt;0,-(X57-Y57)/Y57,(X57-Y57)/Y57+1),"")</f>
        <v>0.90988985815811041</v>
      </c>
      <c r="AB57" s="19">
        <f>('[121]PL Actual Vs Budget'!$D$30+'[121]PL Actual Vs Budget'!$D$31)/1000</f>
        <v>685.97887000000003</v>
      </c>
      <c r="AC57" s="20">
        <f>('[121]PL Actual Vs Budget'!$E$30+'[121]PL Actual Vs Budget'!$E$31)/1000</f>
        <v>1247.2840750000003</v>
      </c>
      <c r="AD57" s="21">
        <f t="shared" si="102"/>
        <v>-561.30520500000023</v>
      </c>
      <c r="AE57" s="22">
        <f>IFERROR(IF(AC57&lt;0,-(AB57-AC57)/AC57,(AB57-AC57)/AC57+1),"")</f>
        <v>0.54997805531991573</v>
      </c>
      <c r="AF57" s="19">
        <f>'[121]PL Actual Vs Budget'!$D$32/1000</f>
        <v>2232.7114999999999</v>
      </c>
      <c r="AG57" s="20">
        <f>'[121]PL Actual Vs Budget'!$E$32/1000</f>
        <v>1787.2674999999999</v>
      </c>
      <c r="AH57" s="21">
        <f t="shared" si="103"/>
        <v>445.44399999999996</v>
      </c>
      <c r="AI57" s="22">
        <f>IFERROR(IF(AG57&lt;0,-(AF57-AG57)/AG57,(AF57-AG57)/AG57+1),"")</f>
        <v>1.2492318581297988</v>
      </c>
      <c r="AJ57" s="19">
        <f>SUM('[121]OH Variances'!$C$36:$C$40)/1000</f>
        <v>104.32599999999999</v>
      </c>
      <c r="AK57" s="20">
        <f>SUM('[121]OH Variances'!$D$36:$D$40)/1000</f>
        <v>95.379444444444431</v>
      </c>
      <c r="AL57" s="21">
        <f t="shared" si="104"/>
        <v>8.9465555555555625</v>
      </c>
      <c r="AM57" s="22">
        <f>IFERROR(IF(AK57&lt;0,-(AJ57-AK57)/AK57,(AJ57-AK57)/AK57+1),"")</f>
        <v>1.0937996190653705</v>
      </c>
      <c r="AN57" s="19">
        <f t="shared" si="105"/>
        <v>10177.251449999998</v>
      </c>
      <c r="AO57" s="20">
        <f t="shared" si="105"/>
        <v>11745.072388074514</v>
      </c>
      <c r="AP57" s="21">
        <f t="shared" si="106"/>
        <v>-1567.8209380745157</v>
      </c>
      <c r="AQ57" s="22">
        <f>IFERROR(IF(AO57&lt;0,-(AN57-AO57)/AO57,(AN57-AO57)/AO57+1),"")</f>
        <v>0.86651244996442767</v>
      </c>
      <c r="AR57" s="19">
        <f>-'[121]PL Actual Vs Budget'!$D$38/1000</f>
        <v>-1129</v>
      </c>
      <c r="AS57" s="20">
        <v>0</v>
      </c>
      <c r="AT57" s="21">
        <f t="shared" si="107"/>
        <v>-1129</v>
      </c>
      <c r="AU57" s="22" t="str">
        <f>IFERROR(IF(AS57&lt;0,-(AR57-AS57)/AS57,(AR57-AS57)/AS57+1),"")</f>
        <v/>
      </c>
      <c r="AV57" s="19">
        <f>'[121]PL Actual Vs Budget'!$D$19/1000</f>
        <v>734.31367993415483</v>
      </c>
      <c r="AW57" s="20">
        <f>'[121]PL Actual Vs Budget'!$E$19/1000</f>
        <v>2097.4109729963816</v>
      </c>
      <c r="AX57" s="21">
        <f t="shared" si="108"/>
        <v>-1363.0972930622268</v>
      </c>
      <c r="AY57" s="22">
        <f>IFERROR(IF(AW57&lt;0,-(AV57-AW57)/AW57,(AV57-AW57)/AW57+1),"")</f>
        <v>0.35010481464446008</v>
      </c>
      <c r="AZ57" s="19">
        <f t="shared" si="109"/>
        <v>-3782.9556438158443</v>
      </c>
      <c r="BA57" s="20">
        <f t="shared" si="109"/>
        <v>1271.5046945355548</v>
      </c>
      <c r="BB57" s="21">
        <f t="shared" si="110"/>
        <v>-5054.4603383513986</v>
      </c>
      <c r="BC57" s="22">
        <f>IFERROR(IF(BA57&lt;0,-(AZ57-BA57)/BA57,(AZ57-BA57)/BA57+1),"")</f>
        <v>-2.9751802412319459</v>
      </c>
      <c r="BD57" s="23">
        <f t="shared" si="111"/>
        <v>-0.13556440565155542</v>
      </c>
      <c r="BE57" s="24">
        <f t="shared" si="111"/>
        <v>1.782161724171431E-2</v>
      </c>
      <c r="BF57" s="19"/>
      <c r="BG57" s="20"/>
      <c r="BH57" s="21">
        <f t="shared" si="112"/>
        <v>0</v>
      </c>
      <c r="BI57" s="22">
        <v>0.39068764656559074</v>
      </c>
      <c r="BJ57" s="19">
        <v>0</v>
      </c>
      <c r="BK57" s="20">
        <v>0</v>
      </c>
      <c r="BL57" s="21">
        <f t="shared" si="113"/>
        <v>0</v>
      </c>
      <c r="BM57" s="22" t="str">
        <f>IFERROR(IF(BK57&lt;0,-(BJ57-BK57)/BK57,(BJ57-BK57)/BK57+1),"")</f>
        <v/>
      </c>
      <c r="BN57" s="19">
        <f t="shared" si="114"/>
        <v>-3782.9556438158443</v>
      </c>
      <c r="BO57" s="20">
        <f t="shared" si="114"/>
        <v>1271.5046945355548</v>
      </c>
      <c r="BP57" s="21">
        <f t="shared" si="115"/>
        <v>-5054.4603383513986</v>
      </c>
      <c r="BQ57" s="22">
        <f>IFERROR(IF(BO57&lt;0,-(BN57-BO57)/BO57,(BN57-BO57)/BO57+1),"")</f>
        <v>-2.9751802412319459</v>
      </c>
      <c r="BR57" s="19">
        <f t="shared" si="116"/>
        <v>-1550.2441438158444</v>
      </c>
      <c r="BS57" s="20">
        <f t="shared" si="116"/>
        <v>3058.7721945355547</v>
      </c>
      <c r="BT57" s="21">
        <f t="shared" si="117"/>
        <v>-4609.0163383513991</v>
      </c>
      <c r="BU57" s="22">
        <f>IFERROR(IF(BS57&lt;0,-(BR57-BS57)/BS57,(BR57-BS57)/BS57+1),"")</f>
        <v>-0.50681909119787649</v>
      </c>
      <c r="BV57" s="19">
        <f t="shared" si="118"/>
        <v>-1445.9181438158444</v>
      </c>
      <c r="BW57" s="20">
        <f t="shared" si="118"/>
        <v>3154.151638979999</v>
      </c>
      <c r="BX57" s="21">
        <f t="shared" si="119"/>
        <v>-4600.0697827958429</v>
      </c>
      <c r="BY57" s="22">
        <f>IFERROR(IF(BW57&lt;0,-(BV57-BW57)/BW57,(BV57-BW57)/BW57+1),"")</f>
        <v>-0.45841744764162007</v>
      </c>
      <c r="BZ57" s="27" t="s">
        <v>122</v>
      </c>
      <c r="CA57" s="11">
        <f t="shared" si="120"/>
        <v>1523.6863200658454</v>
      </c>
      <c r="CB57" s="9">
        <v>0</v>
      </c>
    </row>
    <row r="58" spans="1:82" s="3" customFormat="1" ht="15" customHeight="1" x14ac:dyDescent="0.3">
      <c r="A58" s="18" t="s">
        <v>132</v>
      </c>
      <c r="B58" s="19" t="e">
        <f t="shared" si="94"/>
        <v>#REF!</v>
      </c>
      <c r="C58" s="20" t="e">
        <f t="shared" si="94"/>
        <v>#REF!</v>
      </c>
      <c r="D58" s="21" t="e">
        <f t="shared" si="95"/>
        <v>#REF!</v>
      </c>
      <c r="E58" s="22" t="e">
        <f>IFERROR(IF(C58&lt;0,-(B58-C58)/C58,(B58-C58)/C58),"")+1</f>
        <v>#VALUE!</v>
      </c>
      <c r="F58" s="19">
        <f>'[122]2.Rev Statement-combined'!$C$15/1000</f>
        <v>23416.980270000004</v>
      </c>
      <c r="G58" s="20">
        <f>'[122]2.Rev Statement-combined'!$D$15/1000</f>
        <v>28525.100999999999</v>
      </c>
      <c r="H58" s="21">
        <f t="shared" si="96"/>
        <v>-5108.1207299999951</v>
      </c>
      <c r="I58" s="22">
        <f>IFERROR(IF(G58&lt;0,-(F58-G58)/G58,(F58-G58)/G58),"")+1</f>
        <v>0.82092541127198826</v>
      </c>
      <c r="J58" s="19">
        <f>('[122]2.Rev Statement-combined'!$C$15-'[122]2.Rev Statement-combined'!$C$57)/1000</f>
        <v>16986.705870000005</v>
      </c>
      <c r="K58" s="20">
        <f>('[122]2.Rev Statement-combined'!$D$15-'[122]2.Rev Statement-combined'!$D$57)/1000</f>
        <v>19309.64</v>
      </c>
      <c r="L58" s="21">
        <f t="shared" si="97"/>
        <v>-2322.9341299999942</v>
      </c>
      <c r="M58" s="22">
        <f>IFERROR(IF(K58&lt;0,-(J58-K58)/K58,(J58-K58)/K58),"")+1</f>
        <v>0.87970080591870203</v>
      </c>
      <c r="N58" s="22">
        <f t="shared" si="98"/>
        <v>0.72540121203253682</v>
      </c>
      <c r="O58" s="22">
        <f t="shared" si="98"/>
        <v>0.67693502645266712</v>
      </c>
      <c r="P58" s="19">
        <f>'[122]2.Rev Statement-combined'!$C$28/1000</f>
        <v>632.08070000000009</v>
      </c>
      <c r="Q58" s="20">
        <f>'[122]2.Rev Statement-combined'!$D$28/1000</f>
        <v>980.250001</v>
      </c>
      <c r="R58" s="21">
        <f t="shared" si="99"/>
        <v>-348.1693009999999</v>
      </c>
      <c r="S58" s="22">
        <f>IFERROR(IF(Q58&lt;0,-(P58-Q58)/Q58,(P58-Q58)/Q58),"")+1</f>
        <v>0.64481581163497503</v>
      </c>
      <c r="T58" s="19">
        <f>'[122]2.Rev Statement-combined'!$C$74/1000</f>
        <v>10546.562380000001</v>
      </c>
      <c r="U58" s="20">
        <f>'[122]2.Rev Statement-combined'!$D$74/1000</f>
        <v>11922.428</v>
      </c>
      <c r="V58" s="21">
        <f t="shared" si="100"/>
        <v>-1375.8656199999987</v>
      </c>
      <c r="W58" s="22">
        <f>IFERROR(IF(U58&lt;0,-(T58-U58)/U58,(T58-U58)/U58),"")+1</f>
        <v>0.88459853815011513</v>
      </c>
      <c r="X58" s="19">
        <f>('[122]2.Rev Statement-combined'!$C$93+'[122]2.Rev Statement-combined'!$C$137)/1000</f>
        <v>7210.87835</v>
      </c>
      <c r="Y58" s="20">
        <f>('[122]2.Rev Statement-combined'!$D$93+'[122]2.Rev Statement-combined'!$D$137)/1000</f>
        <v>7667.3180000000002</v>
      </c>
      <c r="Z58" s="21">
        <f t="shared" si="101"/>
        <v>-456.43965000000026</v>
      </c>
      <c r="AA58" s="22">
        <f>IFERROR(IF(Y58&lt;0,-(X58-Y58)/Y58,(X58-Y58)/Y58),"")+1</f>
        <v>0.94046945098664225</v>
      </c>
      <c r="AB58" s="19">
        <f>'[122]2.Rev Statement-combined'!$C$152/1000</f>
        <v>3049.2201600000003</v>
      </c>
      <c r="AC58" s="20">
        <f>'[122]2.Rev Statement-combined'!$D$152/1000</f>
        <v>3422.5630000000001</v>
      </c>
      <c r="AD58" s="21">
        <f t="shared" si="102"/>
        <v>-373.3428399999998</v>
      </c>
      <c r="AE58" s="22">
        <f>IFERROR(IF(AC58&lt;0,-(AB58-AC58)/AC58,(AB58-AC58)/AC58),"")+1</f>
        <v>0.89091717522803826</v>
      </c>
      <c r="AF58" s="19">
        <f>'[122]2.Rev Statement-combined'!$C$162/1000</f>
        <v>437.55844000000002</v>
      </c>
      <c r="AG58" s="20">
        <f>'[122]2.Rev Statement-combined'!$D$162/1000</f>
        <v>618.1</v>
      </c>
      <c r="AH58" s="21">
        <f t="shared" si="103"/>
        <v>-180.54156</v>
      </c>
      <c r="AI58" s="22">
        <f>IFERROR(IF(AG58&lt;0,-(AF58-AG58)/AG58,(AF58-AG58)/AG58),"")+1</f>
        <v>0.707908817343472</v>
      </c>
      <c r="AJ58" s="19">
        <f>'[122]2.Rev Statement-combined'!$C$166/1000</f>
        <v>1103.0694099999998</v>
      </c>
      <c r="AK58" s="20">
        <f>'[122]2.Rev Statement-combined'!$D$165/1000</f>
        <v>1400</v>
      </c>
      <c r="AL58" s="21">
        <f t="shared" si="104"/>
        <v>-296.93059000000017</v>
      </c>
      <c r="AM58" s="22">
        <f>IFERROR(IF(AK58&lt;0,-(AJ58-AK58)/AK58,(AJ58-AK58)/AK58),"")+1</f>
        <v>0.78790672142857132</v>
      </c>
      <c r="AN58" s="19">
        <f t="shared" si="105"/>
        <v>22347.288740000004</v>
      </c>
      <c r="AO58" s="20">
        <f t="shared" si="105"/>
        <v>25030.409</v>
      </c>
      <c r="AP58" s="21">
        <f t="shared" si="106"/>
        <v>-2683.1202599999961</v>
      </c>
      <c r="AQ58" s="22">
        <f>IFERROR(IF(AO58&lt;0,-(AN58-AO58)/AO58,(AN58-AO58)/AO58),"")+1</f>
        <v>0.89280557660883619</v>
      </c>
      <c r="AR58" s="19">
        <v>0</v>
      </c>
      <c r="AS58" s="20">
        <v>0</v>
      </c>
      <c r="AT58" s="21">
        <f t="shared" si="107"/>
        <v>0</v>
      </c>
      <c r="AU58" s="22">
        <f>IFERROR(AR58/AS58,0)</f>
        <v>0</v>
      </c>
      <c r="AV58" s="19">
        <v>0</v>
      </c>
      <c r="AW58" s="20">
        <v>0</v>
      </c>
      <c r="AX58" s="21">
        <f t="shared" si="108"/>
        <v>0</v>
      </c>
      <c r="AY58" s="22">
        <f>IFERROR(AV58/AW58,0)</f>
        <v>0</v>
      </c>
      <c r="AZ58" s="19">
        <f t="shared" si="109"/>
        <v>-4728.5021699999998</v>
      </c>
      <c r="BA58" s="20">
        <f t="shared" si="109"/>
        <v>-4740.5189989999999</v>
      </c>
      <c r="BB58" s="21">
        <f t="shared" si="110"/>
        <v>12.016829000000143</v>
      </c>
      <c r="BC58" s="22">
        <f>IFERROR(IF(BA58&lt;0,-(AZ58-BA58)/BA58,(AZ58-BA58)/BA58),"")+1</f>
        <v>1.0025349184345711</v>
      </c>
      <c r="BD58" s="23">
        <f t="shared" si="111"/>
        <v>-0.2019262140327199</v>
      </c>
      <c r="BE58" s="24">
        <f t="shared" si="111"/>
        <v>-0.16618763239436032</v>
      </c>
      <c r="BF58" s="19"/>
      <c r="BG58" s="20"/>
      <c r="BH58" s="21">
        <f t="shared" si="112"/>
        <v>0</v>
      </c>
      <c r="BI58" s="22">
        <f>IFERROR(BF58/BG58,0)</f>
        <v>0</v>
      </c>
      <c r="BJ58" s="19">
        <f>'[122]2.Rev Statement-combined'!$C$32/1000</f>
        <v>490.83300000000003</v>
      </c>
      <c r="BK58" s="20">
        <f>'[122]2.Rev Statement-combined'!$D$32/1000</f>
        <v>490.83300000000003</v>
      </c>
      <c r="BL58" s="21">
        <f t="shared" si="113"/>
        <v>0</v>
      </c>
      <c r="BM58" s="22">
        <f>IFERROR(BJ58/BK58,0)</f>
        <v>1</v>
      </c>
      <c r="BN58" s="19">
        <f t="shared" si="114"/>
        <v>-4237.6691700000001</v>
      </c>
      <c r="BO58" s="20">
        <f t="shared" si="114"/>
        <v>-4249.6859990000003</v>
      </c>
      <c r="BP58" s="21">
        <f t="shared" si="115"/>
        <v>12.016829000000143</v>
      </c>
      <c r="BQ58" s="22">
        <f>IFERROR(IF(BO58&lt;0,-(BN58-BO58)/BO58,(BN58-BO58)/BO58),"")+1</f>
        <v>1.0028276980941246</v>
      </c>
      <c r="BR58" s="19">
        <f t="shared" si="116"/>
        <v>-4290.94373</v>
      </c>
      <c r="BS58" s="20">
        <f t="shared" si="116"/>
        <v>-4122.4189989999995</v>
      </c>
      <c r="BT58" s="21">
        <f t="shared" si="117"/>
        <v>-168.52473100000043</v>
      </c>
      <c r="BU58" s="22">
        <f>IFERROR(IF(BS58&lt;0,-(BR58-BS58)/BS58,(BR58-BS58)/BS58),"")+1</f>
        <v>0.95911994121876487</v>
      </c>
      <c r="BV58" s="19">
        <f t="shared" si="118"/>
        <v>-3187.8743199999999</v>
      </c>
      <c r="BW58" s="20">
        <f t="shared" si="118"/>
        <v>-2722.4189989999995</v>
      </c>
      <c r="BX58" s="21">
        <f t="shared" si="119"/>
        <v>-465.45532100000037</v>
      </c>
      <c r="BY58" s="22">
        <f>IFERROR(IF(BW58&lt;0,-(BV58-BW58)/BW58,(BV58-BW58)/BW58),"")+1</f>
        <v>0.82902877140845266</v>
      </c>
      <c r="BZ58" s="25"/>
      <c r="CA58" s="11">
        <f t="shared" si="120"/>
        <v>0</v>
      </c>
      <c r="CB58" s="9">
        <v>0</v>
      </c>
    </row>
    <row r="59" spans="1:82" s="2" customFormat="1" ht="15" customHeight="1" x14ac:dyDescent="0.3">
      <c r="A59" s="22" t="s">
        <v>66</v>
      </c>
      <c r="B59" s="19" t="e">
        <f t="shared" si="94"/>
        <v>#REF!</v>
      </c>
      <c r="C59" s="20" t="e">
        <f t="shared" si="94"/>
        <v>#REF!</v>
      </c>
      <c r="D59" s="26" t="e">
        <f t="shared" si="95"/>
        <v>#REF!</v>
      </c>
      <c r="E59" s="22" t="str">
        <f>IFERROR(IF(C59&lt;0,-(B59-C59)/C59,(B59-C59)/C59)+1,"")</f>
        <v/>
      </c>
      <c r="F59" s="19">
        <v>30301.859869999997</v>
      </c>
      <c r="G59" s="20">
        <v>54072.603999999999</v>
      </c>
      <c r="H59" s="26">
        <f t="shared" si="96"/>
        <v>-23770.744130000003</v>
      </c>
      <c r="I59" s="22">
        <f>IFERROR(IF(G59&lt;0,-(F59-G59)/G59,(F59-G59)/G59+1),"")</f>
        <v>0.5603920955979852</v>
      </c>
      <c r="J59" s="19">
        <v>30301.859869999997</v>
      </c>
      <c r="K59" s="20">
        <v>54072.603999999999</v>
      </c>
      <c r="L59" s="26">
        <f t="shared" si="97"/>
        <v>-23770.744130000003</v>
      </c>
      <c r="M59" s="22">
        <f>IFERROR(IF(K59&lt;0,-(J59-K59)/K59,(J59-K59)/K59+1),"")</f>
        <v>0.5603920955979852</v>
      </c>
      <c r="N59" s="22">
        <f t="shared" si="98"/>
        <v>1</v>
      </c>
      <c r="O59" s="22">
        <f t="shared" si="98"/>
        <v>1</v>
      </c>
      <c r="P59" s="19">
        <v>286.02</v>
      </c>
      <c r="Q59" s="20">
        <v>228.79676000000001</v>
      </c>
      <c r="R59" s="26">
        <f t="shared" si="99"/>
        <v>57.223239999999976</v>
      </c>
      <c r="S59" s="22">
        <f>IFERROR(IF(Q59&lt;0,-(P59-Q59)/Q59,(P59-Q59)/Q59+1),"")</f>
        <v>1.2501051151248819</v>
      </c>
      <c r="T59" s="19">
        <v>20196.779149999998</v>
      </c>
      <c r="U59" s="20">
        <v>22647.858085742686</v>
      </c>
      <c r="V59" s="26">
        <f t="shared" si="100"/>
        <v>-2451.0789357426875</v>
      </c>
      <c r="W59" s="22">
        <f>IFERROR(IF(U59&lt;0,-(T59-U59)/U59,(T59-U59)/U59+1),"")</f>
        <v>0.89177436000953691</v>
      </c>
      <c r="X59" s="19">
        <v>12659.605010000003</v>
      </c>
      <c r="Y59" s="20">
        <v>12064.7153792094</v>
      </c>
      <c r="Z59" s="26">
        <f t="shared" si="101"/>
        <v>594.88963079060341</v>
      </c>
      <c r="AA59" s="22">
        <f>IFERROR(IF(Y59&lt;0,-(X59-Y59)/Y59,(X59-Y59)/Y59+1),"")</f>
        <v>1.049308219223783</v>
      </c>
      <c r="AB59" s="19">
        <v>3469.82</v>
      </c>
      <c r="AC59" s="20">
        <v>1996.203388180593</v>
      </c>
      <c r="AD59" s="26">
        <f t="shared" si="102"/>
        <v>1473.6166118194071</v>
      </c>
      <c r="AE59" s="22">
        <f>IFERROR(IF(AC59&lt;0,-(AB59-AC59)/AC59,(AB59-AC59)/AC59+1),"")</f>
        <v>1.7382096536578424</v>
      </c>
      <c r="AF59" s="19">
        <v>0</v>
      </c>
      <c r="AG59" s="20">
        <v>0</v>
      </c>
      <c r="AH59" s="26">
        <f t="shared" si="103"/>
        <v>0</v>
      </c>
      <c r="AI59" s="22" t="str">
        <f>IFERROR(IF(AG59&lt;0,-(AF59-AG59)/AG59,(AF59-AG59)/AG59+1),"")</f>
        <v/>
      </c>
      <c r="AJ59" s="19">
        <v>1034.6015100000002</v>
      </c>
      <c r="AK59" s="20">
        <v>1485.1995322222224</v>
      </c>
      <c r="AL59" s="26">
        <f t="shared" si="104"/>
        <v>-450.5980222222222</v>
      </c>
      <c r="AM59" s="22">
        <f>IFERROR(IF(AK59&lt;0,-(AJ59-AK59)/AK59,(AJ59-AK59)/AK59+1),"")</f>
        <v>0.6966077537420059</v>
      </c>
      <c r="AN59" s="19">
        <f t="shared" si="105"/>
        <v>37360.805670000002</v>
      </c>
      <c r="AO59" s="20">
        <f t="shared" si="105"/>
        <v>38193.976385354901</v>
      </c>
      <c r="AP59" s="26">
        <f t="shared" si="106"/>
        <v>-833.17071535489958</v>
      </c>
      <c r="AQ59" s="22">
        <f>IFERROR(IF(AO59&lt;0,-(AN59-AO59)/AO59,(AN59-AO59)/AO59+1),"")</f>
        <v>0.97818580849114289</v>
      </c>
      <c r="AR59" s="19">
        <v>0</v>
      </c>
      <c r="AS59" s="20">
        <v>0</v>
      </c>
      <c r="AT59" s="26">
        <f t="shared" si="107"/>
        <v>0</v>
      </c>
      <c r="AU59" s="22">
        <f>IFERROR(AR59/AS59,0)</f>
        <v>0</v>
      </c>
      <c r="AV59" s="19">
        <v>1658.2403300000001</v>
      </c>
      <c r="AW59" s="20">
        <v>0</v>
      </c>
      <c r="AX59" s="26">
        <f t="shared" si="108"/>
        <v>1658.2403300000001</v>
      </c>
      <c r="AY59" s="22">
        <f>IFERROR(AV59/AW59,0)</f>
        <v>0</v>
      </c>
      <c r="AZ59" s="19">
        <f t="shared" si="109"/>
        <v>-5114.685470000004</v>
      </c>
      <c r="BA59" s="20">
        <f t="shared" si="109"/>
        <v>16107.424374645096</v>
      </c>
      <c r="BB59" s="26">
        <f t="shared" si="110"/>
        <v>-21222.1098446451</v>
      </c>
      <c r="BC59" s="22">
        <f>IFERROR(IF(BA59&lt;0,-(AZ59-BA59)/BA59,(AZ59-BA59)/BA59+1),"")</f>
        <v>-0.31753589841781893</v>
      </c>
      <c r="BD59" s="23">
        <f t="shared" si="111"/>
        <v>-0.16879113994793893</v>
      </c>
      <c r="BE59" s="24">
        <f t="shared" si="111"/>
        <v>0.29788512450121868</v>
      </c>
      <c r="BF59" s="19">
        <v>927.75864000000001</v>
      </c>
      <c r="BG59" s="20">
        <v>910.99683540863407</v>
      </c>
      <c r="BH59" s="26">
        <f t="shared" si="112"/>
        <v>16.761804591365944</v>
      </c>
      <c r="BI59" s="22">
        <f>IFERROR(IF(BG59&lt;0,-(BF59-BG59)/BG59,(BF59-BG59)/BG59)+1,"")</f>
        <v>1.0183994103380691</v>
      </c>
      <c r="BJ59" s="19">
        <v>408.86</v>
      </c>
      <c r="BK59" s="20">
        <v>0</v>
      </c>
      <c r="BL59" s="26">
        <f t="shared" si="113"/>
        <v>408.86</v>
      </c>
      <c r="BM59" s="22" t="str">
        <f>IFERROR(IF(BK59&lt;0,-(BJ59-BK59)/BK59,(BJ59-BK59)/BK59)+1,"")</f>
        <v/>
      </c>
      <c r="BN59" s="19">
        <f t="shared" si="114"/>
        <v>-5633.5841100000043</v>
      </c>
      <c r="BO59" s="20">
        <f t="shared" si="114"/>
        <v>15196.427539236462</v>
      </c>
      <c r="BP59" s="26">
        <f t="shared" si="115"/>
        <v>-20830.011649236465</v>
      </c>
      <c r="BQ59" s="22">
        <f>IFERROR(IF(BO59&lt;0,-(BN59-BO59)/BO59,(BN59-BO59)/BO59+1),"")</f>
        <v>-0.3707176634412499</v>
      </c>
      <c r="BR59" s="19">
        <f t="shared" si="116"/>
        <v>-5114.685470000004</v>
      </c>
      <c r="BS59" s="20">
        <f t="shared" si="116"/>
        <v>16107.424374645096</v>
      </c>
      <c r="BT59" s="26">
        <f t="shared" si="117"/>
        <v>-21222.1098446451</v>
      </c>
      <c r="BU59" s="22">
        <f>IFERROR(IF(BS59&lt;0,-(BR59-BS59)/BS59,(BR59-BS59)/BS59+1),"")</f>
        <v>-0.31753589841781893</v>
      </c>
      <c r="BV59" s="19">
        <f t="shared" si="118"/>
        <v>-4080.0839600000036</v>
      </c>
      <c r="BW59" s="20">
        <f t="shared" si="118"/>
        <v>17592.623906867317</v>
      </c>
      <c r="BX59" s="26">
        <f t="shared" si="119"/>
        <v>-21672.70786686732</v>
      </c>
      <c r="BY59" s="22">
        <f>IFERROR(IF(BW59&lt;0,-(BV59-BW59)/BW59,(BV59-BW59)/BW59+1),"")</f>
        <v>-0.23192014912609671</v>
      </c>
      <c r="BZ59" s="25"/>
      <c r="CA59" s="11">
        <f t="shared" si="120"/>
        <v>-1658.2403300000005</v>
      </c>
      <c r="CB59" s="9">
        <v>0</v>
      </c>
      <c r="CC59" s="3"/>
      <c r="CD59" s="3"/>
    </row>
    <row r="60" spans="1:82" s="2" customFormat="1" ht="15" customHeight="1" x14ac:dyDescent="0.3">
      <c r="A60" s="18" t="s">
        <v>117</v>
      </c>
      <c r="B60" s="19" t="e">
        <f t="shared" si="94"/>
        <v>#REF!</v>
      </c>
      <c r="C60" s="20" t="e">
        <f t="shared" si="94"/>
        <v>#REF!</v>
      </c>
      <c r="D60" s="21" t="e">
        <f t="shared" si="95"/>
        <v>#REF!</v>
      </c>
      <c r="E60" s="22" t="str">
        <f>IFERROR(IF(C60&lt;0,-(B60-C60)/C60,(B60-C60)/C60)+1,"")</f>
        <v/>
      </c>
      <c r="F60" s="19">
        <f>'[123]1'!$C$17/1000</f>
        <v>112880.82891</v>
      </c>
      <c r="G60" s="20">
        <f>'[123]1'!$D$17/1000</f>
        <v>168161.7282242768</v>
      </c>
      <c r="H60" s="21">
        <f t="shared" si="96"/>
        <v>-55280.899314276801</v>
      </c>
      <c r="I60" s="22">
        <f>IFERROR(IF(G60&lt;0,-(F60-G60)/G60,(F60-G60)/G60+1),"")</f>
        <v>0.67126349200842639</v>
      </c>
      <c r="J60" s="19">
        <f>'[124]1'!$C$22/1000</f>
        <v>23333.565149999991</v>
      </c>
      <c r="K60" s="20">
        <f>'[124]1'!$D$22/1000</f>
        <v>49183.504631486816</v>
      </c>
      <c r="L60" s="21">
        <f t="shared" si="97"/>
        <v>-25849.939481486825</v>
      </c>
      <c r="M60" s="22">
        <f>IFERROR(IF(K60&lt;0,-(J60-K60)/K60,(J60-K60)/K60+1),"")</f>
        <v>0.47441851337820407</v>
      </c>
      <c r="N60" s="23">
        <f t="shared" si="98"/>
        <v>0.20670972542736968</v>
      </c>
      <c r="O60" s="24">
        <f t="shared" si="98"/>
        <v>0.29247739750801632</v>
      </c>
      <c r="P60" s="19">
        <f>'[124]1'!$C$29/1000</f>
        <v>78.132649999999998</v>
      </c>
      <c r="Q60" s="20">
        <f>'[124]1'!$D$29/1000</f>
        <v>100</v>
      </c>
      <c r="R60" s="21">
        <f t="shared" si="99"/>
        <v>-21.867350000000002</v>
      </c>
      <c r="S60" s="22">
        <f>IFERROR(IF(Q60&lt;0,-(P60-Q60)/Q60,(P60-Q60)/Q60+1),"")</f>
        <v>0.78132650000000003</v>
      </c>
      <c r="T60" s="19">
        <f>'[124]1'!$C$33/1000</f>
        <v>14485.836459999999</v>
      </c>
      <c r="U60" s="20">
        <f>'[124]1'!$D$33/1000</f>
        <v>17753.872611825645</v>
      </c>
      <c r="V60" s="21">
        <f t="shared" si="100"/>
        <v>-3268.0361518256468</v>
      </c>
      <c r="W60" s="22">
        <f>IFERROR(IF(U60&lt;0,-(T60-U60)/U60,(T60-U60)/U60+1),"")</f>
        <v>0.81592544774435039</v>
      </c>
      <c r="X60" s="19">
        <f>('[124]1'!$C$34+'[124]1'!$C$35)/1000-SUM('[124]2'!$C$72:$C$76)/1000</f>
        <v>6916.0364099999997</v>
      </c>
      <c r="Y60" s="20">
        <f>('[124]1'!$D$34+'[124]1'!$D$35)/1000-SUM('[124]2'!$D$72:$D$76)/1000</f>
        <v>7979.4854010972267</v>
      </c>
      <c r="Z60" s="21">
        <f t="shared" si="101"/>
        <v>-1063.448991097227</v>
      </c>
      <c r="AA60" s="22">
        <f>IFERROR(IF(Y60&lt;0,-(X60-Y60)/Y60,(X60-Y60)/Y60+1),"")</f>
        <v>0.86672712115608408</v>
      </c>
      <c r="AB60" s="19">
        <f>('[124]1'!$C$36+'[124]1'!$C$37)/1000-'[124]2'!$C$115/1000</f>
        <v>7913.6502699999983</v>
      </c>
      <c r="AC60" s="20">
        <f>('[124]1'!$D$36+'[124]1'!$D$37)/1000-'[124]2'!$D$115/1000</f>
        <v>8213.6998950552497</v>
      </c>
      <c r="AD60" s="21">
        <f t="shared" si="102"/>
        <v>-300.04962505525145</v>
      </c>
      <c r="AE60" s="22">
        <f>IFERROR(IF(AC60&lt;0,-(AB60-AC60)/AC60,(AB60-AC60)/AC60+1),"")</f>
        <v>0.96346961431645617</v>
      </c>
      <c r="AF60" s="19">
        <f>'[124]1'!$C$38/1000</f>
        <v>4547.9117100000003</v>
      </c>
      <c r="AG60" s="20">
        <f>'[124]1'!$D$38/1000</f>
        <v>3178.8983247926208</v>
      </c>
      <c r="AH60" s="21">
        <f t="shared" si="103"/>
        <v>1369.0133852073795</v>
      </c>
      <c r="AI60" s="22">
        <f>IFERROR(IF(AG60&lt;0,-(AF60-AG60)/AG60,(AF60-AG60)/AG60+1),"")</f>
        <v>1.4306565499532575</v>
      </c>
      <c r="AJ60" s="19">
        <f>(SUM('[124]2'!$C$72:$C$76)+'[124]2'!$C$115)/1000</f>
        <v>560.01817000000005</v>
      </c>
      <c r="AK60" s="20">
        <f>(SUM('[124]2'!$D$72:$D$76)+'[124]2'!$D$115)/1000</f>
        <v>1292.7061722222222</v>
      </c>
      <c r="AL60" s="21">
        <f t="shared" si="104"/>
        <v>-732.68800222222217</v>
      </c>
      <c r="AM60" s="22">
        <f>IFERROR(IF(AK60&lt;0,-(AJ60-AK60)/AK60,(AJ60-AK60)/AK60+1),"")</f>
        <v>0.43321381303324535</v>
      </c>
      <c r="AN60" s="19">
        <f t="shared" si="105"/>
        <v>34423.453020000001</v>
      </c>
      <c r="AO60" s="20">
        <f t="shared" si="105"/>
        <v>38418.662404992967</v>
      </c>
      <c r="AP60" s="21">
        <f t="shared" si="106"/>
        <v>-3995.2093849929661</v>
      </c>
      <c r="AQ60" s="22">
        <f>IFERROR(IF(AO60&lt;0,-(AN60-AO60)/AO60,(AN60-AO60)/AO60+1),"")</f>
        <v>0.89600862875242271</v>
      </c>
      <c r="AR60" s="19">
        <f>-'[124]1'!$C$44/1000</f>
        <v>-6776.7389999999996</v>
      </c>
      <c r="AS60" s="20">
        <v>0</v>
      </c>
      <c r="AT60" s="21">
        <f t="shared" si="107"/>
        <v>-6776.7389999999996</v>
      </c>
      <c r="AU60" s="22" t="str">
        <f>IFERROR(IF(AS60&lt;0,-(AR60-AS60)/AS60,(AR60-AS60)/AS60+1),"")</f>
        <v/>
      </c>
      <c r="AV60" s="19">
        <f>('[124]1'!$C$48+'[124]1'!$C$49)/1000</f>
        <v>2107.0938900000001</v>
      </c>
      <c r="AW60" s="20">
        <f>0</f>
        <v>0</v>
      </c>
      <c r="AX60" s="21">
        <f t="shared" si="108"/>
        <v>2107.0938900000001</v>
      </c>
      <c r="AY60" s="22" t="str">
        <f>IFERROR(IF(AW60&lt;0,-(AV60-AW60)/AW60,(AV60-AW60)/AW60+1),"")</f>
        <v/>
      </c>
      <c r="AZ60" s="19">
        <f t="shared" si="109"/>
        <v>-15681.400330000008</v>
      </c>
      <c r="BA60" s="20">
        <f t="shared" si="109"/>
        <v>10864.842226493849</v>
      </c>
      <c r="BB60" s="21">
        <f t="shared" si="110"/>
        <v>-26546.242556493857</v>
      </c>
      <c r="BC60" s="22">
        <f>IFERROR(IF(BA60&lt;0,-(AZ60-BA60)/BA60,(AZ60-BA60)/BA60+1),"")</f>
        <v>-1.4433159730346579</v>
      </c>
      <c r="BD60" s="23">
        <f t="shared" si="111"/>
        <v>-0.1389199608243735</v>
      </c>
      <c r="BE60" s="24">
        <f t="shared" si="111"/>
        <v>6.4609482438259924E-2</v>
      </c>
      <c r="BF60" s="19"/>
      <c r="BG60" s="20"/>
      <c r="BH60" s="21">
        <f t="shared" si="112"/>
        <v>0</v>
      </c>
      <c r="BI60" s="22">
        <v>0.64048541826204386</v>
      </c>
      <c r="BJ60" s="19">
        <v>0</v>
      </c>
      <c r="BK60" s="20">
        <v>0</v>
      </c>
      <c r="BL60" s="21">
        <f t="shared" si="113"/>
        <v>0</v>
      </c>
      <c r="BM60" s="22" t="str">
        <f>IFERROR(IF(BK60&lt;0,-(BJ60-BK60)/BK60,(BJ60-BK60)/BK60+1),"")</f>
        <v/>
      </c>
      <c r="BN60" s="19">
        <f t="shared" si="114"/>
        <v>-15681.400330000008</v>
      </c>
      <c r="BO60" s="20">
        <f t="shared" si="114"/>
        <v>10864.842226493849</v>
      </c>
      <c r="BP60" s="21">
        <f t="shared" si="115"/>
        <v>-26546.242556493857</v>
      </c>
      <c r="BQ60" s="22">
        <f>IFERROR(IF(BO60&lt;0,-(BN60-BO60)/BO60,(BN60-BO60)/BO60+1),"")</f>
        <v>-1.4433159730346579</v>
      </c>
      <c r="BR60" s="19">
        <f t="shared" si="116"/>
        <v>-11133.488620000007</v>
      </c>
      <c r="BS60" s="20">
        <f t="shared" si="116"/>
        <v>14043.74055128647</v>
      </c>
      <c r="BT60" s="21">
        <f t="shared" si="117"/>
        <v>-25177.229171286475</v>
      </c>
      <c r="BU60" s="22">
        <f>IFERROR(IF(BS60&lt;0,-(BR60-BS60)/BS60,(BR60-BS60)/BS60+1),"")</f>
        <v>-0.79277230872654703</v>
      </c>
      <c r="BV60" s="19">
        <f t="shared" si="118"/>
        <v>-10573.470450000008</v>
      </c>
      <c r="BW60" s="20">
        <f t="shared" si="118"/>
        <v>15336.446723508692</v>
      </c>
      <c r="BX60" s="21">
        <f t="shared" si="119"/>
        <v>-25909.9171735087</v>
      </c>
      <c r="BY60" s="22">
        <f>IFERROR(IF(BW60&lt;0,-(BV60-BW60)/BW60,(BV60-BW60)/BW60+1),"")</f>
        <v>-0.68943417211447766</v>
      </c>
      <c r="BZ60" s="47" t="s">
        <v>118</v>
      </c>
      <c r="CA60" s="11">
        <f t="shared" si="120"/>
        <v>11446.384109999997</v>
      </c>
      <c r="CB60" s="9">
        <v>0</v>
      </c>
    </row>
    <row r="61" spans="1:82" s="2" customFormat="1" ht="15" hidden="1" customHeight="1" x14ac:dyDescent="0.3">
      <c r="A61" s="18" t="s">
        <v>126</v>
      </c>
      <c r="B61" s="19" t="e">
        <f t="shared" si="94"/>
        <v>#REF!</v>
      </c>
      <c r="C61" s="20" t="e">
        <f t="shared" si="94"/>
        <v>#REF!</v>
      </c>
      <c r="D61" s="26" t="e">
        <f t="shared" si="95"/>
        <v>#REF!</v>
      </c>
      <c r="E61" s="22" t="str">
        <f>IFERROR(IF(C61&lt;0,-(B61-C61)/C61,(B61-C61)/C61)+1,"")</f>
        <v/>
      </c>
      <c r="F61" s="19"/>
      <c r="G61" s="20"/>
      <c r="H61" s="26">
        <f t="shared" si="96"/>
        <v>0</v>
      </c>
      <c r="I61" s="22" t="str">
        <f>IFERROR(IF(G61&lt;0,-(F61-G61)/G61,(F61-G61)/G61+1),"")</f>
        <v/>
      </c>
      <c r="J61" s="19"/>
      <c r="K61" s="20"/>
      <c r="L61" s="26">
        <f t="shared" si="97"/>
        <v>0</v>
      </c>
      <c r="M61" s="22" t="str">
        <f>IFERROR(IF(K61&lt;0,-(J61-K61)/K61,(J61-K61)/K61+1),"")</f>
        <v/>
      </c>
      <c r="N61" s="19" t="str">
        <f t="shared" si="98"/>
        <v/>
      </c>
      <c r="O61" s="20" t="str">
        <f t="shared" si="98"/>
        <v/>
      </c>
      <c r="P61" s="19"/>
      <c r="Q61" s="20"/>
      <c r="R61" s="26">
        <f t="shared" si="99"/>
        <v>0</v>
      </c>
      <c r="S61" s="22" t="str">
        <f>IFERROR(IF(Q61&lt;0,-(P61-Q61)/Q61,(P61-Q61)/Q61+1),"")</f>
        <v/>
      </c>
      <c r="T61" s="19"/>
      <c r="U61" s="20"/>
      <c r="V61" s="26">
        <f t="shared" si="100"/>
        <v>0</v>
      </c>
      <c r="W61" s="22" t="str">
        <f>IFERROR(IF(U61&lt;0,-(T61-U61)/U61,(T61-U61)/U61+1),"")</f>
        <v/>
      </c>
      <c r="X61" s="19"/>
      <c r="Y61" s="20"/>
      <c r="Z61" s="26">
        <f t="shared" si="101"/>
        <v>0</v>
      </c>
      <c r="AA61" s="22" t="str">
        <f>IFERROR(IF(Y61&lt;0,-(X61-Y61)/Y61,(X61-Y61)/Y61+1),"")</f>
        <v/>
      </c>
      <c r="AB61" s="19"/>
      <c r="AC61" s="20"/>
      <c r="AD61" s="26">
        <f t="shared" si="102"/>
        <v>0</v>
      </c>
      <c r="AE61" s="22" t="str">
        <f>IFERROR(IF(AC61&lt;0,-(AB61-AC61)/AC61,(AB61-AC61)/AC61+1),"")</f>
        <v/>
      </c>
      <c r="AF61" s="19"/>
      <c r="AG61" s="20"/>
      <c r="AH61" s="26">
        <f t="shared" si="103"/>
        <v>0</v>
      </c>
      <c r="AI61" s="22" t="str">
        <f>IFERROR(IF(AG61&lt;0,-(AF61-AG61)/AG61,(AF61-AG61)/AG61+1),"")</f>
        <v/>
      </c>
      <c r="AJ61" s="19"/>
      <c r="AK61" s="20"/>
      <c r="AL61" s="26">
        <f t="shared" si="104"/>
        <v>0</v>
      </c>
      <c r="AM61" s="22" t="str">
        <f>IFERROR(IF(AK61&lt;0,-(AJ61-AK61)/AK61,(AJ61-AK61)/AK61+1),"")</f>
        <v/>
      </c>
      <c r="AN61" s="19">
        <f t="shared" si="105"/>
        <v>0</v>
      </c>
      <c r="AO61" s="20">
        <f t="shared" si="105"/>
        <v>0</v>
      </c>
      <c r="AP61" s="26">
        <f t="shared" si="106"/>
        <v>0</v>
      </c>
      <c r="AQ61" s="22" t="str">
        <f>IFERROR(IF(AO61&lt;0,-(AN61-AO61)/AO61,(AN61-AO61)/AO61+1),"")</f>
        <v/>
      </c>
      <c r="AR61" s="19">
        <v>0</v>
      </c>
      <c r="AS61" s="20">
        <v>0</v>
      </c>
      <c r="AT61" s="26">
        <f t="shared" si="107"/>
        <v>0</v>
      </c>
      <c r="AU61" s="22" t="str">
        <f>IFERROR(IF(AS61&lt;0,-(AR61-AS61)/AS61,(AR61-AS61)/AS61+1),"")</f>
        <v/>
      </c>
      <c r="AV61" s="19">
        <v>0</v>
      </c>
      <c r="AW61" s="20">
        <v>0</v>
      </c>
      <c r="AX61" s="26">
        <f t="shared" si="108"/>
        <v>0</v>
      </c>
      <c r="AY61" s="22" t="str">
        <f>IFERROR(IF(AW61&lt;0,-(AV61-AW61)/AW61,(AV61-AW61)/AW61+1),"")</f>
        <v/>
      </c>
      <c r="AZ61" s="19">
        <f t="shared" si="109"/>
        <v>0</v>
      </c>
      <c r="BA61" s="20">
        <f t="shared" si="109"/>
        <v>0</v>
      </c>
      <c r="BB61" s="26">
        <f t="shared" si="110"/>
        <v>0</v>
      </c>
      <c r="BC61" s="22" t="str">
        <f>IFERROR(IF(BA61&lt;0,-(AZ61-BA61)/BA61,(AZ61-BA61)/BA61+1),"")</f>
        <v/>
      </c>
      <c r="BD61" s="23" t="str">
        <f t="shared" si="111"/>
        <v/>
      </c>
      <c r="BE61" s="24" t="str">
        <f t="shared" si="111"/>
        <v/>
      </c>
      <c r="BF61" s="19"/>
      <c r="BG61" s="20"/>
      <c r="BH61" s="26">
        <f t="shared" si="112"/>
        <v>0</v>
      </c>
      <c r="BI61" s="22" t="s">
        <v>99</v>
      </c>
      <c r="BJ61" s="19">
        <v>0</v>
      </c>
      <c r="BK61" s="20">
        <v>0</v>
      </c>
      <c r="BL61" s="26">
        <f t="shared" si="113"/>
        <v>0</v>
      </c>
      <c r="BM61" s="22" t="str">
        <f>IFERROR(IF(BK61&lt;0,-(BJ61-BK61)/BK61,(BJ61-BK61)/BK61+1),"")</f>
        <v/>
      </c>
      <c r="BN61" s="19">
        <f t="shared" si="114"/>
        <v>0</v>
      </c>
      <c r="BO61" s="20">
        <f t="shared" si="114"/>
        <v>0</v>
      </c>
      <c r="BP61" s="26">
        <f t="shared" si="115"/>
        <v>0</v>
      </c>
      <c r="BQ61" s="22" t="str">
        <f>IFERROR(IF(BO61&lt;0,-(BN61-BO61)/BO61,(BN61-BO61)/BO61+1),"")</f>
        <v/>
      </c>
      <c r="BR61" s="19">
        <f t="shared" si="116"/>
        <v>0</v>
      </c>
      <c r="BS61" s="20">
        <f t="shared" si="116"/>
        <v>0</v>
      </c>
      <c r="BT61" s="26">
        <f t="shared" si="117"/>
        <v>0</v>
      </c>
      <c r="BU61" s="22" t="str">
        <f>IFERROR(IF(BS61&lt;0,-(BR61-BS61)/BS61,(BR61-BS61)/BS61+1),"")</f>
        <v/>
      </c>
      <c r="BV61" s="19">
        <f t="shared" si="118"/>
        <v>0</v>
      </c>
      <c r="BW61" s="20">
        <f t="shared" si="118"/>
        <v>0</v>
      </c>
      <c r="BX61" s="26">
        <f t="shared" si="119"/>
        <v>0</v>
      </c>
      <c r="BY61" s="22" t="str">
        <f>IFERROR(IF(BW61&lt;0,-(BV61-BW61)/BW61,(BV61-BW61)/BW61+1),"")</f>
        <v/>
      </c>
      <c r="BZ61" s="48" t="s">
        <v>127</v>
      </c>
      <c r="CA61" s="11">
        <f t="shared" si="120"/>
        <v>0</v>
      </c>
      <c r="CB61" s="9">
        <v>0</v>
      </c>
    </row>
    <row r="62" spans="1:82" x14ac:dyDescent="0.3">
      <c r="A62" s="2" t="s">
        <v>101</v>
      </c>
      <c r="B62" s="93"/>
      <c r="C62" s="94"/>
      <c r="D62" s="8"/>
      <c r="E62" s="68" t="str">
        <f>IFERROR(IF(C62&lt;0,-(B62-C62)/C62,(B62-C62)/C62)+1,"")</f>
        <v/>
      </c>
      <c r="F62" s="93"/>
      <c r="G62" s="94"/>
      <c r="H62" s="8"/>
      <c r="I62" s="68"/>
      <c r="J62" s="93"/>
      <c r="K62" s="94"/>
      <c r="L62" s="8"/>
      <c r="M62" s="68" t="str">
        <f>IFERROR(IF(K62&lt;0,-(J62-K62)/K62,(J62-K62)/K62+1),"")</f>
        <v/>
      </c>
      <c r="N62" s="68"/>
      <c r="O62" s="68"/>
      <c r="P62" s="93"/>
      <c r="Q62" s="94"/>
      <c r="R62" s="8"/>
      <c r="S62" s="68" t="str">
        <f>IFERROR(IF(Q62&lt;0,-(P62-Q62)/Q62,(P62-Q62)/Q62+1),"")</f>
        <v/>
      </c>
      <c r="T62" s="93"/>
      <c r="U62" s="94"/>
      <c r="V62" s="8"/>
      <c r="W62" s="68" t="str">
        <f>IFERROR(IF(U62&lt;0,-(T62-U62)/U62,(T62-U62)/U62+1),"")</f>
        <v/>
      </c>
      <c r="X62" s="93"/>
      <c r="Y62" s="94"/>
      <c r="Z62" s="8"/>
      <c r="AA62" s="68" t="str">
        <f>IFERROR(IF(Y62&lt;0,-(X62-Y62)/Y62,(X62-Y62)/Y62+1),"")</f>
        <v/>
      </c>
      <c r="AB62" s="93"/>
      <c r="AC62" s="94"/>
      <c r="AD62" s="8"/>
      <c r="AE62" s="68" t="str">
        <f>IFERROR(IF(AC62&lt;0,-(AB62-AC62)/AC62,(AB62-AC62)/AC62+1),"")</f>
        <v/>
      </c>
      <c r="AF62" s="93"/>
      <c r="AG62" s="94"/>
      <c r="AH62" s="8"/>
      <c r="AI62" s="68" t="str">
        <f>IFERROR(IF(AG62&lt;0,-(AF62-AG62)/AG62,(AF62-AG62)/AG62+1),"")</f>
        <v/>
      </c>
      <c r="AJ62" s="93"/>
      <c r="AK62" s="94"/>
      <c r="AL62" s="8"/>
      <c r="AM62" s="68" t="str">
        <f>IFERROR(IF(AK62&lt;0,-(AJ62-AK62)/AK62,(AJ62-AK62)/AK62+1),"")</f>
        <v/>
      </c>
      <c r="AN62" s="93"/>
      <c r="AO62" s="94"/>
      <c r="AP62" s="8">
        <f t="shared" si="106"/>
        <v>0</v>
      </c>
      <c r="AQ62" s="68" t="str">
        <f>IFERROR(IF(AO62&lt;0,-(AN62-AO62)/AO62,(AN62-AO62)/AO62+1),"")</f>
        <v/>
      </c>
      <c r="AR62" s="93"/>
      <c r="AS62" s="94"/>
      <c r="AT62" s="8"/>
      <c r="AU62" s="68" t="str">
        <f>IFERROR(IF(AS62&lt;0,-(AR62-AS62)/AS62,(AR62-AS62)/AS62+1),"")</f>
        <v/>
      </c>
      <c r="AV62" s="93"/>
      <c r="AW62" s="94"/>
      <c r="AX62" s="8"/>
      <c r="AY62" s="68"/>
      <c r="AZ62" s="93"/>
      <c r="BA62" s="94"/>
      <c r="BB62" s="8"/>
      <c r="BC62" s="68" t="str">
        <f>IFERROR(IF(BA62&lt;0,-(AZ62-BA62)/BA62,(AZ62-BA62)/BA62+1),"")</f>
        <v/>
      </c>
      <c r="BD62" s="88"/>
      <c r="BE62" s="96"/>
      <c r="BF62" s="93"/>
      <c r="BG62" s="94"/>
      <c r="BH62" s="8"/>
      <c r="BI62" s="68"/>
      <c r="BJ62" s="93"/>
      <c r="BK62" s="94"/>
      <c r="BL62" s="8"/>
      <c r="BM62" s="68"/>
      <c r="BN62" s="93"/>
      <c r="BO62" s="94"/>
      <c r="BP62" s="8"/>
      <c r="BQ62" s="68"/>
      <c r="BR62" s="89"/>
      <c r="BS62" s="94"/>
      <c r="BT62" s="8"/>
      <c r="BU62" s="68" t="str">
        <f>IFERROR(IF(BS62&lt;0,-(BR62-BS62)/BS62,(BR62-BS62)/BS62)+1,"")</f>
        <v/>
      </c>
      <c r="BV62" s="89"/>
      <c r="BW62" s="94"/>
      <c r="BX62" s="8"/>
      <c r="BY62" s="68"/>
      <c r="BZ62" s="97"/>
      <c r="CA62" s="11">
        <f t="shared" si="120"/>
        <v>0</v>
      </c>
      <c r="CB62" s="9">
        <v>0</v>
      </c>
      <c r="CC62" s="2"/>
      <c r="CD62" s="2"/>
    </row>
    <row r="63" spans="1:82" x14ac:dyDescent="0.3">
      <c r="F63" s="49"/>
      <c r="BA63" s="90" t="e">
        <f>AZ62/BA62</f>
        <v>#DIV/0!</v>
      </c>
    </row>
    <row r="64" spans="1:82" x14ac:dyDescent="0.3">
      <c r="F64" s="50"/>
    </row>
    <row r="65" spans="6:6" x14ac:dyDescent="0.3">
      <c r="F65" s="50"/>
    </row>
    <row r="66" spans="6:6" x14ac:dyDescent="0.3">
      <c r="F66" s="50"/>
    </row>
    <row r="67" spans="6:6" x14ac:dyDescent="0.3">
      <c r="F67" s="50"/>
    </row>
    <row r="68" spans="6:6" x14ac:dyDescent="0.3">
      <c r="F68" s="50"/>
    </row>
    <row r="69" spans="6:6" x14ac:dyDescent="0.3">
      <c r="F69" s="50"/>
    </row>
    <row r="70" spans="6:6" x14ac:dyDescent="0.3">
      <c r="F70" s="50"/>
    </row>
    <row r="71" spans="6:6" x14ac:dyDescent="0.3">
      <c r="F71" s="50"/>
    </row>
    <row r="72" spans="6:6" x14ac:dyDescent="0.3">
      <c r="F72" s="50"/>
    </row>
    <row r="73" spans="6:6" x14ac:dyDescent="0.3">
      <c r="F73" s="50"/>
    </row>
    <row r="74" spans="6:6" x14ac:dyDescent="0.3">
      <c r="F74" s="50"/>
    </row>
    <row r="75" spans="6:6" x14ac:dyDescent="0.3">
      <c r="F75" s="50"/>
    </row>
    <row r="76" spans="6:6" x14ac:dyDescent="0.3">
      <c r="F76" s="50"/>
    </row>
  </sheetData>
  <autoFilter ref="A4:CD4" xr:uid="{4152624B-C8FE-4707-BE71-B63B37079AFE}">
    <sortState xmlns:xlrd2="http://schemas.microsoft.com/office/spreadsheetml/2017/richdata2" ref="A5:CD64">
      <sortCondition descending="1" ref="AZ4"/>
    </sortState>
  </autoFilter>
  <mergeCells count="19">
    <mergeCell ref="AN3:AQ3"/>
    <mergeCell ref="B3:E3"/>
    <mergeCell ref="F3:I3"/>
    <mergeCell ref="J3:M3"/>
    <mergeCell ref="N3:O3"/>
    <mergeCell ref="P3:S3"/>
    <mergeCell ref="T3:W3"/>
    <mergeCell ref="X3:AA3"/>
    <mergeCell ref="AB3:AE3"/>
    <mergeCell ref="AF3:AI3"/>
    <mergeCell ref="AJ3:AM3"/>
    <mergeCell ref="BR3:BT3"/>
    <mergeCell ref="BV3:BX3"/>
    <mergeCell ref="AR3:AU3"/>
    <mergeCell ref="AV3:AY3"/>
    <mergeCell ref="AZ3:BC3"/>
    <mergeCell ref="BF3:BI3"/>
    <mergeCell ref="BJ3:BM3"/>
    <mergeCell ref="BN3:BP3"/>
  </mergeCell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iconSet" priority="725" id="{5B742C92-E4C8-4230-BDBC-E03CC9EED0D9}">
            <x14:iconSet iconSet="3Triangles">
              <x14:cfvo type="percent">
                <xm:f>0</xm:f>
              </x14:cfvo>
              <x14:cfvo type="num">
                <xm:f>0</xm:f>
              </x14:cfvo>
              <x14:cfvo type="num">
                <xm:f>0</xm:f>
              </x14:cfvo>
            </x14:iconSet>
          </x14:cfRule>
          <xm:sqref>D5:D7</xm:sqref>
        </x14:conditionalFormatting>
        <x14:conditionalFormatting xmlns:xm="http://schemas.microsoft.com/office/excel/2006/main">
          <x14:cfRule type="iconSet" priority="1142" id="{881B4DEC-1A26-431B-8067-8F74FE68C7A4}">
            <x14:iconSet iconSet="3Triangles">
              <x14:cfvo type="percent">
                <xm:f>0</xm:f>
              </x14:cfvo>
              <x14:cfvo type="num">
                <xm:f>0</xm:f>
              </x14:cfvo>
              <x14:cfvo type="num">
                <xm:f>0</xm:f>
              </x14:cfvo>
            </x14:iconSet>
          </x14:cfRule>
          <xm:sqref>D8:D10 D12:D16</xm:sqref>
        </x14:conditionalFormatting>
        <x14:conditionalFormatting xmlns:xm="http://schemas.microsoft.com/office/excel/2006/main">
          <x14:cfRule type="iconSet" priority="25" id="{B9E2B5B3-7E84-4D9B-8274-1491A583482B}">
            <x14:iconSet iconSet="3Triangles">
              <x14:cfvo type="percent">
                <xm:f>0</xm:f>
              </x14:cfvo>
              <x14:cfvo type="num">
                <xm:f>0</xm:f>
              </x14:cfvo>
              <x14:cfvo type="num">
                <xm:f>0</xm:f>
              </x14:cfvo>
            </x14:iconSet>
          </x14:cfRule>
          <xm:sqref>D11</xm:sqref>
        </x14:conditionalFormatting>
        <x14:conditionalFormatting xmlns:xm="http://schemas.microsoft.com/office/excel/2006/main">
          <x14:cfRule type="iconSet" priority="331" id="{2D6C10ED-B8DC-4A2A-AACA-8E3642E5900A}">
            <x14:iconSet iconSet="3Triangles">
              <x14:cfvo type="percent">
                <xm:f>0</xm:f>
              </x14:cfvo>
              <x14:cfvo type="num">
                <xm:f>0</xm:f>
              </x14:cfvo>
              <x14:cfvo type="num">
                <xm:f>0</xm:f>
              </x14:cfvo>
            </x14:iconSet>
          </x14:cfRule>
          <xm:sqref>D17:D22</xm:sqref>
        </x14:conditionalFormatting>
        <x14:conditionalFormatting xmlns:xm="http://schemas.microsoft.com/office/excel/2006/main">
          <x14:cfRule type="iconSet" priority="9" id="{A9C6456A-4804-4156-925F-FD3588D1C769}">
            <x14:iconSet iconSet="3Triangles">
              <x14:cfvo type="percent">
                <xm:f>0</xm:f>
              </x14:cfvo>
              <x14:cfvo type="num">
                <xm:f>0</xm:f>
              </x14:cfvo>
              <x14:cfvo type="num">
                <xm:f>0</xm:f>
              </x14:cfvo>
            </x14:iconSet>
          </x14:cfRule>
          <xm:sqref>D24</xm:sqref>
        </x14:conditionalFormatting>
        <x14:conditionalFormatting xmlns:xm="http://schemas.microsoft.com/office/excel/2006/main">
          <x14:cfRule type="iconSet" priority="283" id="{A030BAE6-081B-42F8-BE6F-78D631784787}">
            <x14:iconSet iconSet="3Triangles">
              <x14:cfvo type="percent">
                <xm:f>0</xm:f>
              </x14:cfvo>
              <x14:cfvo type="num">
                <xm:f>0</xm:f>
              </x14:cfvo>
              <x14:cfvo type="num">
                <xm:f>0</xm:f>
              </x14:cfvo>
            </x14:iconSet>
          </x14:cfRule>
          <xm:sqref>D25:D26 D23</xm:sqref>
        </x14:conditionalFormatting>
        <x14:conditionalFormatting xmlns:xm="http://schemas.microsoft.com/office/excel/2006/main">
          <x14:cfRule type="iconSet" priority="259" id="{3F5D133B-ABCF-4869-A41B-47320771D9C2}">
            <x14:iconSet iconSet="3Triangles">
              <x14:cfvo type="percent">
                <xm:f>0</xm:f>
              </x14:cfvo>
              <x14:cfvo type="num">
                <xm:f>0</xm:f>
              </x14:cfvo>
              <x14:cfvo type="num">
                <xm:f>0</xm:f>
              </x14:cfvo>
            </x14:iconSet>
          </x14:cfRule>
          <xm:sqref>D27:D28</xm:sqref>
        </x14:conditionalFormatting>
        <x14:conditionalFormatting xmlns:xm="http://schemas.microsoft.com/office/excel/2006/main">
          <x14:cfRule type="iconSet" priority="138" id="{3506B157-B714-44AB-897A-68BECAC7910F}">
            <x14:iconSet iconSet="3Triangles">
              <x14:cfvo type="percent">
                <xm:f>0</xm:f>
              </x14:cfvo>
              <x14:cfvo type="num">
                <xm:f>0</xm:f>
              </x14:cfvo>
              <x14:cfvo type="num">
                <xm:f>0</xm:f>
              </x14:cfvo>
            </x14:iconSet>
          </x14:cfRule>
          <xm:sqref>D29</xm:sqref>
        </x14:conditionalFormatting>
        <x14:conditionalFormatting xmlns:xm="http://schemas.microsoft.com/office/excel/2006/main">
          <x14:cfRule type="iconSet" priority="867" id="{9E7D6C97-4F8D-49CB-AC3B-9E83FF5E4BF1}">
            <x14:iconSet iconSet="3Triangles">
              <x14:cfvo type="percent">
                <xm:f>0</xm:f>
              </x14:cfvo>
              <x14:cfvo type="num">
                <xm:f>0</xm:f>
              </x14:cfvo>
              <x14:cfvo type="num">
                <xm:f>0</xm:f>
              </x14:cfvo>
            </x14:iconSet>
          </x14:cfRule>
          <xm:sqref>D30</xm:sqref>
        </x14:conditionalFormatting>
        <x14:conditionalFormatting xmlns:xm="http://schemas.microsoft.com/office/excel/2006/main">
          <x14:cfRule type="iconSet" priority="243" id="{2A664109-76AD-4BEF-BF2B-0694A6EC3230}">
            <x14:iconSet iconSet="3Triangles">
              <x14:cfvo type="percent">
                <xm:f>0</xm:f>
              </x14:cfvo>
              <x14:cfvo type="num">
                <xm:f>0</xm:f>
              </x14:cfvo>
              <x14:cfvo type="num">
                <xm:f>0</xm:f>
              </x14:cfvo>
            </x14:iconSet>
          </x14:cfRule>
          <xm:sqref>D31:D37</xm:sqref>
        </x14:conditionalFormatting>
        <x14:conditionalFormatting xmlns:xm="http://schemas.microsoft.com/office/excel/2006/main">
          <x14:cfRule type="iconSet" priority="1256" id="{50B28E39-AD9F-4F70-B752-67C8D4179B5C}">
            <x14:iconSet iconSet="3Triangles">
              <x14:cfvo type="percent">
                <xm:f>0</xm:f>
              </x14:cfvo>
              <x14:cfvo type="num">
                <xm:f>0</xm:f>
              </x14:cfvo>
              <x14:cfvo type="num">
                <xm:f>0</xm:f>
              </x14:cfvo>
            </x14:iconSet>
          </x14:cfRule>
          <xm:sqref>D38:D48</xm:sqref>
        </x14:conditionalFormatting>
        <x14:conditionalFormatting xmlns:xm="http://schemas.microsoft.com/office/excel/2006/main">
          <x14:cfRule type="iconSet" priority="1234" id="{85FDF210-C735-44D8-A89E-D1B0BC2D7665}">
            <x14:iconSet iconSet="3Triangles">
              <x14:cfvo type="percent">
                <xm:f>0</xm:f>
              </x14:cfvo>
              <x14:cfvo type="num">
                <xm:f>0</xm:f>
              </x14:cfvo>
              <x14:cfvo type="num">
                <xm:f>0</xm:f>
              </x14:cfvo>
            </x14:iconSet>
          </x14:cfRule>
          <xm:sqref>D49:D50</xm:sqref>
        </x14:conditionalFormatting>
        <x14:conditionalFormatting xmlns:xm="http://schemas.microsoft.com/office/excel/2006/main">
          <x14:cfRule type="iconSet" priority="218" id="{253BD7A0-23E7-456A-A015-A7E66028E242}">
            <x14:iconSet iconSet="3Triangles">
              <x14:cfvo type="percent">
                <xm:f>0</xm:f>
              </x14:cfvo>
              <x14:cfvo type="num">
                <xm:f>0</xm:f>
              </x14:cfvo>
              <x14:cfvo type="num">
                <xm:f>0</xm:f>
              </x14:cfvo>
            </x14:iconSet>
          </x14:cfRule>
          <xm:sqref>D51:D55</xm:sqref>
        </x14:conditionalFormatting>
        <x14:conditionalFormatting xmlns:xm="http://schemas.microsoft.com/office/excel/2006/main">
          <x14:cfRule type="iconSet" priority="1371" id="{F9CC7DCC-B25B-4FD2-8F64-51E80060F8E7}">
            <x14:iconSet iconSet="3Triangles">
              <x14:cfvo type="percent">
                <xm:f>0</xm:f>
              </x14:cfvo>
              <x14:cfvo type="num">
                <xm:f>0</xm:f>
              </x14:cfvo>
              <x14:cfvo type="num">
                <xm:f>0</xm:f>
              </x14:cfvo>
            </x14:iconSet>
          </x14:cfRule>
          <xm:sqref>D56:D61</xm:sqref>
        </x14:conditionalFormatting>
        <x14:conditionalFormatting xmlns:xm="http://schemas.microsoft.com/office/excel/2006/main">
          <x14:cfRule type="iconSet" priority="727" id="{B5FB2AFF-9FAE-4724-B374-C4F81E5FEDBD}">
            <x14:iconSet iconSet="3Triangles">
              <x14:cfvo type="percent">
                <xm:f>0</xm:f>
              </x14:cfvo>
              <x14:cfvo type="num">
                <xm:f>0</xm:f>
              </x14:cfvo>
              <x14:cfvo type="num">
                <xm:f>0</xm:f>
              </x14:cfvo>
            </x14:iconSet>
          </x14:cfRule>
          <xm:sqref>H5:H7</xm:sqref>
        </x14:conditionalFormatting>
        <x14:conditionalFormatting xmlns:xm="http://schemas.microsoft.com/office/excel/2006/main">
          <x14:cfRule type="iconSet" priority="1146" id="{5550BE3F-A032-47DC-AD25-4BB5138541FB}">
            <x14:iconSet iconSet="3Triangles">
              <x14:cfvo type="percent">
                <xm:f>0</xm:f>
              </x14:cfvo>
              <x14:cfvo type="num">
                <xm:f>0</xm:f>
              </x14:cfvo>
              <x14:cfvo type="num">
                <xm:f>0</xm:f>
              </x14:cfvo>
            </x14:iconSet>
          </x14:cfRule>
          <xm:sqref>H8:H10 H12:H16</xm:sqref>
        </x14:conditionalFormatting>
        <x14:conditionalFormatting xmlns:xm="http://schemas.microsoft.com/office/excel/2006/main">
          <x14:cfRule type="iconSet" priority="31" id="{F4E71C48-13F4-4A3A-AA34-6EF7CC157A09}">
            <x14:iconSet iconSet="3Triangles">
              <x14:cfvo type="percent">
                <xm:f>0</xm:f>
              </x14:cfvo>
              <x14:cfvo type="num">
                <xm:f>0</xm:f>
              </x14:cfvo>
              <x14:cfvo type="num">
                <xm:f>0</xm:f>
              </x14:cfvo>
            </x14:iconSet>
          </x14:cfRule>
          <xm:sqref>H11</xm:sqref>
        </x14:conditionalFormatting>
        <x14:conditionalFormatting xmlns:xm="http://schemas.microsoft.com/office/excel/2006/main">
          <x14:cfRule type="iconSet" priority="332" id="{A6898F9D-1EC5-4367-99E3-85D91CAC05C9}">
            <x14:iconSet iconSet="3Triangles">
              <x14:cfvo type="percent">
                <xm:f>0</xm:f>
              </x14:cfvo>
              <x14:cfvo type="num">
                <xm:f>0</xm:f>
              </x14:cfvo>
              <x14:cfvo type="num">
                <xm:f>0</xm:f>
              </x14:cfvo>
            </x14:iconSet>
          </x14:cfRule>
          <xm:sqref>H17:H22</xm:sqref>
        </x14:conditionalFormatting>
        <x14:conditionalFormatting xmlns:xm="http://schemas.microsoft.com/office/excel/2006/main">
          <x14:cfRule type="iconSet" priority="15" id="{2F008C73-BAA2-42F6-943B-5858F44C846B}">
            <x14:iconSet iconSet="3Triangles">
              <x14:cfvo type="percent">
                <xm:f>0</xm:f>
              </x14:cfvo>
              <x14:cfvo type="num">
                <xm:f>0</xm:f>
              </x14:cfvo>
              <x14:cfvo type="num">
                <xm:f>0</xm:f>
              </x14:cfvo>
            </x14:iconSet>
          </x14:cfRule>
          <xm:sqref>H24</xm:sqref>
        </x14:conditionalFormatting>
        <x14:conditionalFormatting xmlns:xm="http://schemas.microsoft.com/office/excel/2006/main">
          <x14:cfRule type="iconSet" priority="289" id="{0A011AAF-8BD9-42E3-B3D4-145AD937CF23}">
            <x14:iconSet iconSet="3Triangles">
              <x14:cfvo type="percent">
                <xm:f>0</xm:f>
              </x14:cfvo>
              <x14:cfvo type="num">
                <xm:f>0</xm:f>
              </x14:cfvo>
              <x14:cfvo type="num">
                <xm:f>0</xm:f>
              </x14:cfvo>
            </x14:iconSet>
          </x14:cfRule>
          <xm:sqref>H25:H26 H23</xm:sqref>
        </x14:conditionalFormatting>
        <x14:conditionalFormatting xmlns:xm="http://schemas.microsoft.com/office/excel/2006/main">
          <x14:cfRule type="iconSet" priority="260" id="{16A0D8FF-9F47-4CE6-A2A9-3867056EAF9C}">
            <x14:iconSet iconSet="3Triangles">
              <x14:cfvo type="percent">
                <xm:f>0</xm:f>
              </x14:cfvo>
              <x14:cfvo type="num">
                <xm:f>0</xm:f>
              </x14:cfvo>
              <x14:cfvo type="num">
                <xm:f>0</xm:f>
              </x14:cfvo>
            </x14:iconSet>
          </x14:cfRule>
          <xm:sqref>H27:H28</xm:sqref>
        </x14:conditionalFormatting>
        <x14:conditionalFormatting xmlns:xm="http://schemas.microsoft.com/office/excel/2006/main">
          <x14:cfRule type="iconSet" priority="144" id="{2D12D460-4F02-413F-ACFD-6AC5A35F0C99}">
            <x14:iconSet iconSet="3Triangles">
              <x14:cfvo type="percent">
                <xm:f>0</xm:f>
              </x14:cfvo>
              <x14:cfvo type="num">
                <xm:f>0</xm:f>
              </x14:cfvo>
              <x14:cfvo type="num">
                <xm:f>0</xm:f>
              </x14:cfvo>
            </x14:iconSet>
          </x14:cfRule>
          <xm:sqref>H29</xm:sqref>
        </x14:conditionalFormatting>
        <x14:conditionalFormatting xmlns:xm="http://schemas.microsoft.com/office/excel/2006/main">
          <x14:cfRule type="iconSet" priority="868" id="{E970BF90-FB1A-4F18-A0FB-2AB795869A9F}">
            <x14:iconSet iconSet="3Triangles">
              <x14:cfvo type="percent">
                <xm:f>0</xm:f>
              </x14:cfvo>
              <x14:cfvo type="num">
                <xm:f>0</xm:f>
              </x14:cfvo>
              <x14:cfvo type="num">
                <xm:f>0</xm:f>
              </x14:cfvo>
            </x14:iconSet>
          </x14:cfRule>
          <xm:sqref>H30</xm:sqref>
        </x14:conditionalFormatting>
        <x14:conditionalFormatting xmlns:xm="http://schemas.microsoft.com/office/excel/2006/main">
          <x14:cfRule type="iconSet" priority="244" id="{3E871C53-7EE0-49AD-9431-F72D95833A5E}">
            <x14:iconSet iconSet="3Triangles">
              <x14:cfvo type="percent">
                <xm:f>0</xm:f>
              </x14:cfvo>
              <x14:cfvo type="num">
                <xm:f>0</xm:f>
              </x14:cfvo>
              <x14:cfvo type="num">
                <xm:f>0</xm:f>
              </x14:cfvo>
            </x14:iconSet>
          </x14:cfRule>
          <xm:sqref>H31:H32 H34:H37</xm:sqref>
        </x14:conditionalFormatting>
        <x14:conditionalFormatting xmlns:xm="http://schemas.microsoft.com/office/excel/2006/main">
          <x14:cfRule type="iconSet" priority="242" id="{B32697C9-D582-4CC5-9F46-7DB2A23AF327}">
            <x14:iconSet iconSet="3Triangles">
              <x14:cfvo type="percent">
                <xm:f>0</xm:f>
              </x14:cfvo>
              <x14:cfvo type="num">
                <xm:f>0</xm:f>
              </x14:cfvo>
              <x14:cfvo type="num">
                <xm:f>0</xm:f>
              </x14:cfvo>
            </x14:iconSet>
          </x14:cfRule>
          <xm:sqref>H33</xm:sqref>
        </x14:conditionalFormatting>
        <x14:conditionalFormatting xmlns:xm="http://schemas.microsoft.com/office/excel/2006/main">
          <x14:cfRule type="iconSet" priority="1257" id="{A2123BCB-480D-420D-AE90-65D8638980C1}">
            <x14:iconSet iconSet="3Triangles">
              <x14:cfvo type="percent">
                <xm:f>0</xm:f>
              </x14:cfvo>
              <x14:cfvo type="num">
                <xm:f>0</xm:f>
              </x14:cfvo>
              <x14:cfvo type="num">
                <xm:f>0</xm:f>
              </x14:cfvo>
            </x14:iconSet>
          </x14:cfRule>
          <xm:sqref>H38:H48</xm:sqref>
        </x14:conditionalFormatting>
        <x14:conditionalFormatting xmlns:xm="http://schemas.microsoft.com/office/excel/2006/main">
          <x14:cfRule type="iconSet" priority="1235" id="{DE3E8DDD-1E5B-40DF-BAE1-215F03D5AE5F}">
            <x14:iconSet iconSet="3Triangles">
              <x14:cfvo type="percent">
                <xm:f>0</xm:f>
              </x14:cfvo>
              <x14:cfvo type="num">
                <xm:f>0</xm:f>
              </x14:cfvo>
              <x14:cfvo type="num">
                <xm:f>0</xm:f>
              </x14:cfvo>
            </x14:iconSet>
          </x14:cfRule>
          <xm:sqref>H49:H50</xm:sqref>
        </x14:conditionalFormatting>
        <x14:conditionalFormatting xmlns:xm="http://schemas.microsoft.com/office/excel/2006/main">
          <x14:cfRule type="iconSet" priority="224" id="{9F53C845-62E6-4430-85C9-2C378A14CC0C}">
            <x14:iconSet iconSet="3Triangles">
              <x14:cfvo type="percent">
                <xm:f>0</xm:f>
              </x14:cfvo>
              <x14:cfvo type="num">
                <xm:f>0</xm:f>
              </x14:cfvo>
              <x14:cfvo type="num">
                <xm:f>0</xm:f>
              </x14:cfvo>
            </x14:iconSet>
          </x14:cfRule>
          <xm:sqref>H51:H55</xm:sqref>
        </x14:conditionalFormatting>
        <x14:conditionalFormatting xmlns:xm="http://schemas.microsoft.com/office/excel/2006/main">
          <x14:cfRule type="iconSet" priority="1373" id="{21437603-6FC6-4461-A5EA-2D45087B9B91}">
            <x14:iconSet iconSet="3Triangles">
              <x14:cfvo type="percent">
                <xm:f>0</xm:f>
              </x14:cfvo>
              <x14:cfvo type="num">
                <xm:f>0</xm:f>
              </x14:cfvo>
              <x14:cfvo type="num">
                <xm:f>0</xm:f>
              </x14:cfvo>
            </x14:iconSet>
          </x14:cfRule>
          <xm:sqref>H56:H61</xm:sqref>
        </x14:conditionalFormatting>
        <x14:conditionalFormatting xmlns:xm="http://schemas.microsoft.com/office/excel/2006/main">
          <x14:cfRule type="iconSet" priority="730" id="{127AEE9F-758E-4A92-95BF-6818231C13CE}">
            <x14:iconSet iconSet="3Triangles">
              <x14:cfvo type="percent">
                <xm:f>0</xm:f>
              </x14:cfvo>
              <x14:cfvo type="num">
                <xm:f>0</xm:f>
              </x14:cfvo>
              <x14:cfvo type="num">
                <xm:f>0</xm:f>
              </x14:cfvo>
            </x14:iconSet>
          </x14:cfRule>
          <xm:sqref>L5:L7</xm:sqref>
        </x14:conditionalFormatting>
        <x14:conditionalFormatting xmlns:xm="http://schemas.microsoft.com/office/excel/2006/main">
          <x14:cfRule type="iconSet" priority="1151" id="{AD0BFEA6-EB88-4F4A-8937-8FB87C8078EB}">
            <x14:iconSet iconSet="3Triangles">
              <x14:cfvo type="percent">
                <xm:f>0</xm:f>
              </x14:cfvo>
              <x14:cfvo type="num">
                <xm:f>0</xm:f>
              </x14:cfvo>
              <x14:cfvo type="num">
                <xm:f>0</xm:f>
              </x14:cfvo>
            </x14:iconSet>
          </x14:cfRule>
          <xm:sqref>L8:L10 L12:L16</xm:sqref>
        </x14:conditionalFormatting>
        <x14:conditionalFormatting xmlns:xm="http://schemas.microsoft.com/office/excel/2006/main">
          <x14:cfRule type="iconSet" priority="30" id="{10BA3A10-49F9-4942-A68B-01CE92A736B4}">
            <x14:iconSet iconSet="3Triangles">
              <x14:cfvo type="percent">
                <xm:f>0</xm:f>
              </x14:cfvo>
              <x14:cfvo type="num">
                <xm:f>0</xm:f>
              </x14:cfvo>
              <x14:cfvo type="num">
                <xm:f>0</xm:f>
              </x14:cfvo>
            </x14:iconSet>
          </x14:cfRule>
          <xm:sqref>L11</xm:sqref>
        </x14:conditionalFormatting>
        <x14:conditionalFormatting xmlns:xm="http://schemas.microsoft.com/office/excel/2006/main">
          <x14:cfRule type="iconSet" priority="291" id="{FEF72316-5B84-488A-8772-D794E8E2ABCA}">
            <x14:iconSet iconSet="3Triangles">
              <x14:cfvo type="percent">
                <xm:f>0</xm:f>
              </x14:cfvo>
              <x14:cfvo type="num">
                <xm:f>0</xm:f>
              </x14:cfvo>
              <x14:cfvo type="num">
                <xm:f>0</xm:f>
              </x14:cfvo>
            </x14:iconSet>
          </x14:cfRule>
          <xm:sqref>L17:L22</xm:sqref>
        </x14:conditionalFormatting>
        <x14:conditionalFormatting xmlns:xm="http://schemas.microsoft.com/office/excel/2006/main">
          <x14:cfRule type="iconSet" priority="14" id="{07AA6CF9-B595-4415-B8DD-B7ADC96A13B6}">
            <x14:iconSet iconSet="3Triangles">
              <x14:cfvo type="percent">
                <xm:f>0</xm:f>
              </x14:cfvo>
              <x14:cfvo type="num">
                <xm:f>0</xm:f>
              </x14:cfvo>
              <x14:cfvo type="num">
                <xm:f>0</xm:f>
              </x14:cfvo>
            </x14:iconSet>
          </x14:cfRule>
          <xm:sqref>L24</xm:sqref>
        </x14:conditionalFormatting>
        <x14:conditionalFormatting xmlns:xm="http://schemas.microsoft.com/office/excel/2006/main">
          <x14:cfRule type="iconSet" priority="288" id="{284FA21D-981D-4CD4-9BC5-BE5988107238}">
            <x14:iconSet iconSet="3Triangles">
              <x14:cfvo type="percent">
                <xm:f>0</xm:f>
              </x14:cfvo>
              <x14:cfvo type="num">
                <xm:f>0</xm:f>
              </x14:cfvo>
              <x14:cfvo type="num">
                <xm:f>0</xm:f>
              </x14:cfvo>
            </x14:iconSet>
          </x14:cfRule>
          <xm:sqref>L25:L26 L23</xm:sqref>
        </x14:conditionalFormatting>
        <x14:conditionalFormatting xmlns:xm="http://schemas.microsoft.com/office/excel/2006/main">
          <x14:cfRule type="iconSet" priority="261" id="{57F130F2-402A-468F-9F44-7D1D7F5E044C}">
            <x14:iconSet iconSet="3Triangles">
              <x14:cfvo type="percent">
                <xm:f>0</xm:f>
              </x14:cfvo>
              <x14:cfvo type="num">
                <xm:f>0</xm:f>
              </x14:cfvo>
              <x14:cfvo type="num">
                <xm:f>0</xm:f>
              </x14:cfvo>
            </x14:iconSet>
          </x14:cfRule>
          <xm:sqref>L27:L28</xm:sqref>
        </x14:conditionalFormatting>
        <x14:conditionalFormatting xmlns:xm="http://schemas.microsoft.com/office/excel/2006/main">
          <x14:cfRule type="iconSet" priority="143" id="{60EDCDD4-CDDA-4656-9E06-4881965866E0}">
            <x14:iconSet iconSet="3Triangles">
              <x14:cfvo type="percent">
                <xm:f>0</xm:f>
              </x14:cfvo>
              <x14:cfvo type="num">
                <xm:f>0</xm:f>
              </x14:cfvo>
              <x14:cfvo type="num">
                <xm:f>0</xm:f>
              </x14:cfvo>
            </x14:iconSet>
          </x14:cfRule>
          <xm:sqref>L29</xm:sqref>
        </x14:conditionalFormatting>
        <x14:conditionalFormatting xmlns:xm="http://schemas.microsoft.com/office/excel/2006/main">
          <x14:cfRule type="iconSet" priority="870" id="{DCFF473F-0420-4F3F-B5C5-402BAC9104CC}">
            <x14:iconSet iconSet="3Triangles">
              <x14:cfvo type="percent">
                <xm:f>0</xm:f>
              </x14:cfvo>
              <x14:cfvo type="num">
                <xm:f>0</xm:f>
              </x14:cfvo>
              <x14:cfvo type="num">
                <xm:f>0</xm:f>
              </x14:cfvo>
            </x14:iconSet>
          </x14:cfRule>
          <xm:sqref>L30</xm:sqref>
        </x14:conditionalFormatting>
        <x14:conditionalFormatting xmlns:xm="http://schemas.microsoft.com/office/excel/2006/main">
          <x14:cfRule type="iconSet" priority="245" id="{57EA807D-7AC3-4E2F-911E-D0690B4344A3}">
            <x14:iconSet iconSet="3Triangles">
              <x14:cfvo type="percent">
                <xm:f>0</xm:f>
              </x14:cfvo>
              <x14:cfvo type="num">
                <xm:f>0</xm:f>
              </x14:cfvo>
              <x14:cfvo type="num">
                <xm:f>0</xm:f>
              </x14:cfvo>
            </x14:iconSet>
          </x14:cfRule>
          <xm:sqref>L31:L37</xm:sqref>
        </x14:conditionalFormatting>
        <x14:conditionalFormatting xmlns:xm="http://schemas.microsoft.com/office/excel/2006/main">
          <x14:cfRule type="iconSet" priority="1258" id="{61CA9051-2643-46A7-BF59-FF5D10CE3257}">
            <x14:iconSet iconSet="3Triangles">
              <x14:cfvo type="percent">
                <xm:f>0</xm:f>
              </x14:cfvo>
              <x14:cfvo type="num">
                <xm:f>0</xm:f>
              </x14:cfvo>
              <x14:cfvo type="num">
                <xm:f>0</xm:f>
              </x14:cfvo>
            </x14:iconSet>
          </x14:cfRule>
          <xm:sqref>L38:L48</xm:sqref>
        </x14:conditionalFormatting>
        <x14:conditionalFormatting xmlns:xm="http://schemas.microsoft.com/office/excel/2006/main">
          <x14:cfRule type="iconSet" priority="1236" id="{3F00EB79-8753-4665-8C81-9077284FE805}">
            <x14:iconSet iconSet="3Triangles">
              <x14:cfvo type="percent">
                <xm:f>0</xm:f>
              </x14:cfvo>
              <x14:cfvo type="num">
                <xm:f>0</xm:f>
              </x14:cfvo>
              <x14:cfvo type="num">
                <xm:f>0</xm:f>
              </x14:cfvo>
            </x14:iconSet>
          </x14:cfRule>
          <xm:sqref>L49:L50</xm:sqref>
        </x14:conditionalFormatting>
        <x14:conditionalFormatting xmlns:xm="http://schemas.microsoft.com/office/excel/2006/main">
          <x14:cfRule type="iconSet" priority="223" id="{C9B8A7E4-4443-41BB-983B-E187F858D260}">
            <x14:iconSet iconSet="3Triangles">
              <x14:cfvo type="percent">
                <xm:f>0</xm:f>
              </x14:cfvo>
              <x14:cfvo type="num">
                <xm:f>0</xm:f>
              </x14:cfvo>
              <x14:cfvo type="num">
                <xm:f>0</xm:f>
              </x14:cfvo>
            </x14:iconSet>
          </x14:cfRule>
          <xm:sqref>L51:L55</xm:sqref>
        </x14:conditionalFormatting>
        <x14:conditionalFormatting xmlns:xm="http://schemas.microsoft.com/office/excel/2006/main">
          <x14:cfRule type="iconSet" priority="1375" id="{7D4D404B-857C-4192-99BE-F63E52C9705E}">
            <x14:iconSet iconSet="3Triangles">
              <x14:cfvo type="percent">
                <xm:f>0</xm:f>
              </x14:cfvo>
              <x14:cfvo type="num">
                <xm:f>0</xm:f>
              </x14:cfvo>
              <x14:cfvo type="num">
                <xm:f>0</xm:f>
              </x14:cfvo>
            </x14:iconSet>
          </x14:cfRule>
          <xm:sqref>L56:L61</xm:sqref>
        </x14:conditionalFormatting>
        <x14:conditionalFormatting xmlns:xm="http://schemas.microsoft.com/office/excel/2006/main">
          <x14:cfRule type="iconSet" priority="732" id="{B5B11745-50A4-45CB-87C2-50C5AADD9180}">
            <x14:iconSet iconSet="3Triangles">
              <x14:cfvo type="percent">
                <xm:f>0</xm:f>
              </x14:cfvo>
              <x14:cfvo type="num">
                <xm:f>0</xm:f>
              </x14:cfvo>
              <x14:cfvo type="num">
                <xm:f>0</xm:f>
              </x14:cfvo>
            </x14:iconSet>
          </x14:cfRule>
          <xm:sqref>R5:R7</xm:sqref>
        </x14:conditionalFormatting>
        <x14:conditionalFormatting xmlns:xm="http://schemas.microsoft.com/office/excel/2006/main">
          <x14:cfRule type="iconSet" priority="1155" id="{8E0DD28C-A572-4B17-8343-3A430BDF135F}">
            <x14:iconSet iconSet="3Triangles">
              <x14:cfvo type="percent">
                <xm:f>0</xm:f>
              </x14:cfvo>
              <x14:cfvo type="num">
                <xm:f>0</xm:f>
              </x14:cfvo>
              <x14:cfvo type="num">
                <xm:f>0</xm:f>
              </x14:cfvo>
            </x14:iconSet>
          </x14:cfRule>
          <xm:sqref>R8:R10 R12:R16</xm:sqref>
        </x14:conditionalFormatting>
        <x14:conditionalFormatting xmlns:xm="http://schemas.microsoft.com/office/excel/2006/main">
          <x14:cfRule type="iconSet" priority="29" id="{4B2A0970-9E63-4798-8919-F56D7E6857C2}">
            <x14:iconSet iconSet="3Triangles">
              <x14:cfvo type="percent">
                <xm:f>0</xm:f>
              </x14:cfvo>
              <x14:cfvo type="num">
                <xm:f>0</xm:f>
              </x14:cfvo>
              <x14:cfvo type="num">
                <xm:f>0</xm:f>
              </x14:cfvo>
            </x14:iconSet>
          </x14:cfRule>
          <xm:sqref>R11</xm:sqref>
        </x14:conditionalFormatting>
        <x14:conditionalFormatting xmlns:xm="http://schemas.microsoft.com/office/excel/2006/main">
          <x14:cfRule type="iconSet" priority="292" id="{9DCB816F-C1E2-428C-BCEA-CED1830C288A}">
            <x14:iconSet iconSet="3Triangles">
              <x14:cfvo type="percent">
                <xm:f>0</xm:f>
              </x14:cfvo>
              <x14:cfvo type="num">
                <xm:f>0</xm:f>
              </x14:cfvo>
              <x14:cfvo type="num">
                <xm:f>0</xm:f>
              </x14:cfvo>
            </x14:iconSet>
          </x14:cfRule>
          <xm:sqref>R17:R22</xm:sqref>
        </x14:conditionalFormatting>
        <x14:conditionalFormatting xmlns:xm="http://schemas.microsoft.com/office/excel/2006/main">
          <x14:cfRule type="iconSet" priority="13" id="{B6A3A4D4-A3CB-4B51-987C-2AAE3C15ACCF}">
            <x14:iconSet iconSet="3Triangles">
              <x14:cfvo type="percent">
                <xm:f>0</xm:f>
              </x14:cfvo>
              <x14:cfvo type="num">
                <xm:f>0</xm:f>
              </x14:cfvo>
              <x14:cfvo type="num">
                <xm:f>0</xm:f>
              </x14:cfvo>
            </x14:iconSet>
          </x14:cfRule>
          <xm:sqref>R24</xm:sqref>
        </x14:conditionalFormatting>
        <x14:conditionalFormatting xmlns:xm="http://schemas.microsoft.com/office/excel/2006/main">
          <x14:cfRule type="iconSet" priority="287" id="{88767ADA-5000-49B1-9ADE-A756E1A460AB}">
            <x14:iconSet iconSet="3Triangles">
              <x14:cfvo type="percent">
                <xm:f>0</xm:f>
              </x14:cfvo>
              <x14:cfvo type="num">
                <xm:f>0</xm:f>
              </x14:cfvo>
              <x14:cfvo type="num">
                <xm:f>0</xm:f>
              </x14:cfvo>
            </x14:iconSet>
          </x14:cfRule>
          <xm:sqref>R25:R26 R23</xm:sqref>
        </x14:conditionalFormatting>
        <x14:conditionalFormatting xmlns:xm="http://schemas.microsoft.com/office/excel/2006/main">
          <x14:cfRule type="iconSet" priority="262" id="{77017E12-79B8-48A0-A971-7127097D68D2}">
            <x14:iconSet iconSet="3Triangles">
              <x14:cfvo type="percent">
                <xm:f>0</xm:f>
              </x14:cfvo>
              <x14:cfvo type="num">
                <xm:f>0</xm:f>
              </x14:cfvo>
              <x14:cfvo type="num">
                <xm:f>0</xm:f>
              </x14:cfvo>
            </x14:iconSet>
          </x14:cfRule>
          <xm:sqref>R27:R28</xm:sqref>
        </x14:conditionalFormatting>
        <x14:conditionalFormatting xmlns:xm="http://schemas.microsoft.com/office/excel/2006/main">
          <x14:cfRule type="iconSet" priority="142" id="{38B6C643-09AA-446B-9A8C-4D5A10608E54}">
            <x14:iconSet iconSet="3Triangles">
              <x14:cfvo type="percent">
                <xm:f>0</xm:f>
              </x14:cfvo>
              <x14:cfvo type="num">
                <xm:f>0</xm:f>
              </x14:cfvo>
              <x14:cfvo type="num">
                <xm:f>0</xm:f>
              </x14:cfvo>
            </x14:iconSet>
          </x14:cfRule>
          <xm:sqref>R29</xm:sqref>
        </x14:conditionalFormatting>
        <x14:conditionalFormatting xmlns:xm="http://schemas.microsoft.com/office/excel/2006/main">
          <x14:cfRule type="iconSet" priority="871" id="{36F447EA-BDEA-4274-BE35-1CF6A311DA41}">
            <x14:iconSet iconSet="3Triangles">
              <x14:cfvo type="percent">
                <xm:f>0</xm:f>
              </x14:cfvo>
              <x14:cfvo type="num">
                <xm:f>0</xm:f>
              </x14:cfvo>
              <x14:cfvo type="num">
                <xm:f>0</xm:f>
              </x14:cfvo>
            </x14:iconSet>
          </x14:cfRule>
          <xm:sqref>R30</xm:sqref>
        </x14:conditionalFormatting>
        <x14:conditionalFormatting xmlns:xm="http://schemas.microsoft.com/office/excel/2006/main">
          <x14:cfRule type="iconSet" priority="246" id="{B28DE0F8-C0E2-4973-B698-871F44CF9637}">
            <x14:iconSet iconSet="3Triangles">
              <x14:cfvo type="percent">
                <xm:f>0</xm:f>
              </x14:cfvo>
              <x14:cfvo type="num">
                <xm:f>0</xm:f>
              </x14:cfvo>
              <x14:cfvo type="num">
                <xm:f>0</xm:f>
              </x14:cfvo>
            </x14:iconSet>
          </x14:cfRule>
          <xm:sqref>R31:R37</xm:sqref>
        </x14:conditionalFormatting>
        <x14:conditionalFormatting xmlns:xm="http://schemas.microsoft.com/office/excel/2006/main">
          <x14:cfRule type="iconSet" priority="1259" id="{036D0418-A8EA-4091-921D-9C08D07CD85F}">
            <x14:iconSet iconSet="3Triangles">
              <x14:cfvo type="percent">
                <xm:f>0</xm:f>
              </x14:cfvo>
              <x14:cfvo type="num">
                <xm:f>0</xm:f>
              </x14:cfvo>
              <x14:cfvo type="num">
                <xm:f>0</xm:f>
              </x14:cfvo>
            </x14:iconSet>
          </x14:cfRule>
          <xm:sqref>R38:R48</xm:sqref>
        </x14:conditionalFormatting>
        <x14:conditionalFormatting xmlns:xm="http://schemas.microsoft.com/office/excel/2006/main">
          <x14:cfRule type="iconSet" priority="1237" id="{DCE59985-AEEE-4697-A594-E4079D8E6B76}">
            <x14:iconSet iconSet="3Triangles">
              <x14:cfvo type="percent">
                <xm:f>0</xm:f>
              </x14:cfvo>
              <x14:cfvo type="num">
                <xm:f>0</xm:f>
              </x14:cfvo>
              <x14:cfvo type="num">
                <xm:f>0</xm:f>
              </x14:cfvo>
            </x14:iconSet>
          </x14:cfRule>
          <xm:sqref>R49:R50</xm:sqref>
        </x14:conditionalFormatting>
        <x14:conditionalFormatting xmlns:xm="http://schemas.microsoft.com/office/excel/2006/main">
          <x14:cfRule type="iconSet" priority="222" id="{8A129046-84D8-42CF-8D09-EA4C5ED285D8}">
            <x14:iconSet iconSet="3Triangles">
              <x14:cfvo type="percent">
                <xm:f>0</xm:f>
              </x14:cfvo>
              <x14:cfvo type="num">
                <xm:f>0</xm:f>
              </x14:cfvo>
              <x14:cfvo type="num">
                <xm:f>0</xm:f>
              </x14:cfvo>
            </x14:iconSet>
          </x14:cfRule>
          <xm:sqref>R51:R55</xm:sqref>
        </x14:conditionalFormatting>
        <x14:conditionalFormatting xmlns:xm="http://schemas.microsoft.com/office/excel/2006/main">
          <x14:cfRule type="iconSet" priority="1377" id="{C7AA0607-D5B7-48B8-9336-AB552F192D72}">
            <x14:iconSet iconSet="3Triangles">
              <x14:cfvo type="percent">
                <xm:f>0</xm:f>
              </x14:cfvo>
              <x14:cfvo type="num">
                <xm:f>0</xm:f>
              </x14:cfvo>
              <x14:cfvo type="num">
                <xm:f>0</xm:f>
              </x14:cfvo>
            </x14:iconSet>
          </x14:cfRule>
          <xm:sqref>R56:R61</xm:sqref>
        </x14:conditionalFormatting>
        <x14:conditionalFormatting xmlns:xm="http://schemas.microsoft.com/office/excel/2006/main">
          <x14:cfRule type="iconSet" priority="734" id="{C3E79373-15D0-4E0A-B541-7CC0A8AF1B6A}">
            <x14:iconSet iconSet="3Triangles">
              <x14:cfvo type="percent">
                <xm:f>0</xm:f>
              </x14:cfvo>
              <x14:cfvo type="num">
                <xm:f>0</xm:f>
              </x14:cfvo>
              <x14:cfvo type="num">
                <xm:f>0</xm:f>
              </x14:cfvo>
            </x14:iconSet>
          </x14:cfRule>
          <xm:sqref>V5:V7</xm:sqref>
        </x14:conditionalFormatting>
        <x14:conditionalFormatting xmlns:xm="http://schemas.microsoft.com/office/excel/2006/main">
          <x14:cfRule type="iconSet" priority="1159" id="{40272F17-4290-4F91-8B93-D49C57867E44}">
            <x14:iconSet iconSet="3Triangles">
              <x14:cfvo type="percent">
                <xm:f>0</xm:f>
              </x14:cfvo>
              <x14:cfvo type="num">
                <xm:f>0</xm:f>
              </x14:cfvo>
              <x14:cfvo type="num">
                <xm:f>0</xm:f>
              </x14:cfvo>
            </x14:iconSet>
          </x14:cfRule>
          <xm:sqref>V8:V10 V12:V16</xm:sqref>
        </x14:conditionalFormatting>
        <x14:conditionalFormatting xmlns:xm="http://schemas.microsoft.com/office/excel/2006/main">
          <x14:cfRule type="iconSet" priority="20" id="{F9347D91-6A41-433B-A67D-212F09E2B53D}">
            <x14:iconSet iconSet="3Triangles">
              <x14:cfvo type="percent">
                <xm:f>0</xm:f>
              </x14:cfvo>
              <x14:cfvo type="num">
                <xm:f>0</xm:f>
              </x14:cfvo>
              <x14:cfvo type="num">
                <xm:f>0</xm:f>
              </x14:cfvo>
            </x14:iconSet>
          </x14:cfRule>
          <xm:sqref>V11</xm:sqref>
        </x14:conditionalFormatting>
        <x14:conditionalFormatting xmlns:xm="http://schemas.microsoft.com/office/excel/2006/main">
          <x14:cfRule type="iconSet" priority="293" id="{FF9DAC66-71F8-43DF-9B28-018A539864C3}">
            <x14:iconSet iconSet="3Triangles">
              <x14:cfvo type="percent">
                <xm:f>0</xm:f>
              </x14:cfvo>
              <x14:cfvo type="num">
                <xm:f>0</xm:f>
              </x14:cfvo>
              <x14:cfvo type="num">
                <xm:f>0</xm:f>
              </x14:cfvo>
            </x14:iconSet>
          </x14:cfRule>
          <xm:sqref>V17:V22</xm:sqref>
        </x14:conditionalFormatting>
        <x14:conditionalFormatting xmlns:xm="http://schemas.microsoft.com/office/excel/2006/main">
          <x14:cfRule type="iconSet" priority="4" id="{F958B2A8-8017-42F8-98C6-A0014FD7F33B}">
            <x14:iconSet iconSet="3Triangles">
              <x14:cfvo type="percent">
                <xm:f>0</xm:f>
              </x14:cfvo>
              <x14:cfvo type="num">
                <xm:f>0</xm:f>
              </x14:cfvo>
              <x14:cfvo type="num">
                <xm:f>0</xm:f>
              </x14:cfvo>
            </x14:iconSet>
          </x14:cfRule>
          <xm:sqref>V24</xm:sqref>
        </x14:conditionalFormatting>
        <x14:conditionalFormatting xmlns:xm="http://schemas.microsoft.com/office/excel/2006/main">
          <x14:cfRule type="iconSet" priority="278" id="{ACF18E51-B385-441F-8038-5E0D705C66D7}">
            <x14:iconSet iconSet="3Triangles">
              <x14:cfvo type="percent">
                <xm:f>0</xm:f>
              </x14:cfvo>
              <x14:cfvo type="num">
                <xm:f>0</xm:f>
              </x14:cfvo>
              <x14:cfvo type="num">
                <xm:f>0</xm:f>
              </x14:cfvo>
            </x14:iconSet>
          </x14:cfRule>
          <xm:sqref>V25:V26 V23</xm:sqref>
        </x14:conditionalFormatting>
        <x14:conditionalFormatting xmlns:xm="http://schemas.microsoft.com/office/excel/2006/main">
          <x14:cfRule type="iconSet" priority="263" id="{3AA505D4-5818-408E-BF6F-2BC47382CFFA}">
            <x14:iconSet iconSet="3Triangles">
              <x14:cfvo type="percent">
                <xm:f>0</xm:f>
              </x14:cfvo>
              <x14:cfvo type="num">
                <xm:f>0</xm:f>
              </x14:cfvo>
              <x14:cfvo type="num">
                <xm:f>0</xm:f>
              </x14:cfvo>
            </x14:iconSet>
          </x14:cfRule>
          <xm:sqref>V27:V28</xm:sqref>
        </x14:conditionalFormatting>
        <x14:conditionalFormatting xmlns:xm="http://schemas.microsoft.com/office/excel/2006/main">
          <x14:cfRule type="iconSet" priority="133" id="{347CD8D3-B78E-478C-AD8A-317D4CEE2312}">
            <x14:iconSet iconSet="3Triangles">
              <x14:cfvo type="percent">
                <xm:f>0</xm:f>
              </x14:cfvo>
              <x14:cfvo type="num">
                <xm:f>0</xm:f>
              </x14:cfvo>
              <x14:cfvo type="num">
                <xm:f>0</xm:f>
              </x14:cfvo>
            </x14:iconSet>
          </x14:cfRule>
          <xm:sqref>V29</xm:sqref>
        </x14:conditionalFormatting>
        <x14:conditionalFormatting xmlns:xm="http://schemas.microsoft.com/office/excel/2006/main">
          <x14:cfRule type="iconSet" priority="872" id="{F52680E1-F121-4678-8610-D1EF7B2B431A}">
            <x14:iconSet iconSet="3Triangles">
              <x14:cfvo type="percent">
                <xm:f>0</xm:f>
              </x14:cfvo>
              <x14:cfvo type="num">
                <xm:f>0</xm:f>
              </x14:cfvo>
              <x14:cfvo type="num">
                <xm:f>0</xm:f>
              </x14:cfvo>
            </x14:iconSet>
          </x14:cfRule>
          <xm:sqref>V30</xm:sqref>
        </x14:conditionalFormatting>
        <x14:conditionalFormatting xmlns:xm="http://schemas.microsoft.com/office/excel/2006/main">
          <x14:cfRule type="iconSet" priority="247" id="{23517B6D-1FB7-4289-931B-C0C8C3A33752}">
            <x14:iconSet iconSet="3Triangles">
              <x14:cfvo type="percent">
                <xm:f>0</xm:f>
              </x14:cfvo>
              <x14:cfvo type="num">
                <xm:f>0</xm:f>
              </x14:cfvo>
              <x14:cfvo type="num">
                <xm:f>0</xm:f>
              </x14:cfvo>
            </x14:iconSet>
          </x14:cfRule>
          <xm:sqref>V31:V37</xm:sqref>
        </x14:conditionalFormatting>
        <x14:conditionalFormatting xmlns:xm="http://schemas.microsoft.com/office/excel/2006/main">
          <x14:cfRule type="iconSet" priority="1260" id="{AC6F83C3-D887-416B-BEB0-9FCE9A8E0BB1}">
            <x14:iconSet iconSet="3Triangles">
              <x14:cfvo type="percent">
                <xm:f>0</xm:f>
              </x14:cfvo>
              <x14:cfvo type="num">
                <xm:f>0</xm:f>
              </x14:cfvo>
              <x14:cfvo type="num">
                <xm:f>0</xm:f>
              </x14:cfvo>
            </x14:iconSet>
          </x14:cfRule>
          <xm:sqref>V38:V48</xm:sqref>
        </x14:conditionalFormatting>
        <x14:conditionalFormatting xmlns:xm="http://schemas.microsoft.com/office/excel/2006/main">
          <x14:cfRule type="iconSet" priority="1238" id="{EE812C0E-2A37-4896-81AF-399FE260DAB3}">
            <x14:iconSet iconSet="3Triangles">
              <x14:cfvo type="percent">
                <xm:f>0</xm:f>
              </x14:cfvo>
              <x14:cfvo type="num">
                <xm:f>0</xm:f>
              </x14:cfvo>
              <x14:cfvo type="num">
                <xm:f>0</xm:f>
              </x14:cfvo>
            </x14:iconSet>
          </x14:cfRule>
          <xm:sqref>V49:V50</xm:sqref>
        </x14:conditionalFormatting>
        <x14:conditionalFormatting xmlns:xm="http://schemas.microsoft.com/office/excel/2006/main">
          <x14:cfRule type="iconSet" priority="213" id="{BBF7F872-684E-4B51-90F5-1C241920BB19}">
            <x14:iconSet iconSet="3Triangles">
              <x14:cfvo type="percent">
                <xm:f>0</xm:f>
              </x14:cfvo>
              <x14:cfvo type="num">
                <xm:f>0</xm:f>
              </x14:cfvo>
              <x14:cfvo type="num">
                <xm:f>0</xm:f>
              </x14:cfvo>
            </x14:iconSet>
          </x14:cfRule>
          <xm:sqref>V51:V55</xm:sqref>
        </x14:conditionalFormatting>
        <x14:conditionalFormatting xmlns:xm="http://schemas.microsoft.com/office/excel/2006/main">
          <x14:cfRule type="iconSet" priority="1379" id="{7F62B8A1-84E6-4EDA-AA26-F37D31A6A4D6}">
            <x14:iconSet iconSet="3Triangles">
              <x14:cfvo type="percent">
                <xm:f>0</xm:f>
              </x14:cfvo>
              <x14:cfvo type="num">
                <xm:f>0</xm:f>
              </x14:cfvo>
              <x14:cfvo type="num">
                <xm:f>0</xm:f>
              </x14:cfvo>
            </x14:iconSet>
          </x14:cfRule>
          <xm:sqref>V56:V61</xm:sqref>
        </x14:conditionalFormatting>
        <x14:conditionalFormatting xmlns:xm="http://schemas.microsoft.com/office/excel/2006/main">
          <x14:cfRule type="iconSet" priority="736" id="{0736845A-6F25-454B-88A5-7FCA9BE80DEF}">
            <x14:iconSet iconSet="3Triangles">
              <x14:cfvo type="percent">
                <xm:f>0</xm:f>
              </x14:cfvo>
              <x14:cfvo type="num">
                <xm:f>0</xm:f>
              </x14:cfvo>
              <x14:cfvo type="num">
                <xm:f>0</xm:f>
              </x14:cfvo>
            </x14:iconSet>
          </x14:cfRule>
          <xm:sqref>Z5:Z7</xm:sqref>
        </x14:conditionalFormatting>
        <x14:conditionalFormatting xmlns:xm="http://schemas.microsoft.com/office/excel/2006/main">
          <x14:cfRule type="iconSet" priority="1163" id="{D7E78D7A-23C2-49E9-BC90-9CE19D27921B}">
            <x14:iconSet iconSet="3Triangles">
              <x14:cfvo type="percent">
                <xm:f>0</xm:f>
              </x14:cfvo>
              <x14:cfvo type="num">
                <xm:f>0</xm:f>
              </x14:cfvo>
              <x14:cfvo type="num">
                <xm:f>0</xm:f>
              </x14:cfvo>
            </x14:iconSet>
          </x14:cfRule>
          <xm:sqref>Z8:Z10 Z12:Z16</xm:sqref>
        </x14:conditionalFormatting>
        <x14:conditionalFormatting xmlns:xm="http://schemas.microsoft.com/office/excel/2006/main">
          <x14:cfRule type="iconSet" priority="21" id="{B980B985-E11A-4CB4-ABE5-0B88DCC3BA1F}">
            <x14:iconSet iconSet="3Triangles">
              <x14:cfvo type="percent">
                <xm:f>0</xm:f>
              </x14:cfvo>
              <x14:cfvo type="num">
                <xm:f>0</xm:f>
              </x14:cfvo>
              <x14:cfvo type="num">
                <xm:f>0</xm:f>
              </x14:cfvo>
            </x14:iconSet>
          </x14:cfRule>
          <xm:sqref>Z11</xm:sqref>
        </x14:conditionalFormatting>
        <x14:conditionalFormatting xmlns:xm="http://schemas.microsoft.com/office/excel/2006/main">
          <x14:cfRule type="iconSet" priority="294" id="{7AD358CD-9765-49D1-A4AE-7E7193A2CEB9}">
            <x14:iconSet iconSet="3Triangles">
              <x14:cfvo type="percent">
                <xm:f>0</xm:f>
              </x14:cfvo>
              <x14:cfvo type="num">
                <xm:f>0</xm:f>
              </x14:cfvo>
              <x14:cfvo type="num">
                <xm:f>0</xm:f>
              </x14:cfvo>
            </x14:iconSet>
          </x14:cfRule>
          <xm:sqref>Z17:Z22</xm:sqref>
        </x14:conditionalFormatting>
        <x14:conditionalFormatting xmlns:xm="http://schemas.microsoft.com/office/excel/2006/main">
          <x14:cfRule type="iconSet" priority="5" id="{F8FF6618-B97B-4335-82BA-6A24235355E5}">
            <x14:iconSet iconSet="3Triangles">
              <x14:cfvo type="percent">
                <xm:f>0</xm:f>
              </x14:cfvo>
              <x14:cfvo type="num">
                <xm:f>0</xm:f>
              </x14:cfvo>
              <x14:cfvo type="num">
                <xm:f>0</xm:f>
              </x14:cfvo>
            </x14:iconSet>
          </x14:cfRule>
          <xm:sqref>Z24</xm:sqref>
        </x14:conditionalFormatting>
        <x14:conditionalFormatting xmlns:xm="http://schemas.microsoft.com/office/excel/2006/main">
          <x14:cfRule type="iconSet" priority="279" id="{B5678350-65FF-4476-B509-EFEE2FC0C8FD}">
            <x14:iconSet iconSet="3Triangles">
              <x14:cfvo type="percent">
                <xm:f>0</xm:f>
              </x14:cfvo>
              <x14:cfvo type="num">
                <xm:f>0</xm:f>
              </x14:cfvo>
              <x14:cfvo type="num">
                <xm:f>0</xm:f>
              </x14:cfvo>
            </x14:iconSet>
          </x14:cfRule>
          <xm:sqref>Z25:Z26 Z23</xm:sqref>
        </x14:conditionalFormatting>
        <x14:conditionalFormatting xmlns:xm="http://schemas.microsoft.com/office/excel/2006/main">
          <x14:cfRule type="iconSet" priority="264" id="{9A52C654-1B75-4B77-A169-831A913988E0}">
            <x14:iconSet iconSet="3Triangles">
              <x14:cfvo type="percent">
                <xm:f>0</xm:f>
              </x14:cfvo>
              <x14:cfvo type="num">
                <xm:f>0</xm:f>
              </x14:cfvo>
              <x14:cfvo type="num">
                <xm:f>0</xm:f>
              </x14:cfvo>
            </x14:iconSet>
          </x14:cfRule>
          <xm:sqref>Z27:Z28</xm:sqref>
        </x14:conditionalFormatting>
        <x14:conditionalFormatting xmlns:xm="http://schemas.microsoft.com/office/excel/2006/main">
          <x14:cfRule type="iconSet" priority="134" id="{50BE140A-88FA-4D0C-9D23-8D5C338206FD}">
            <x14:iconSet iconSet="3Triangles">
              <x14:cfvo type="percent">
                <xm:f>0</xm:f>
              </x14:cfvo>
              <x14:cfvo type="num">
                <xm:f>0</xm:f>
              </x14:cfvo>
              <x14:cfvo type="num">
                <xm:f>0</xm:f>
              </x14:cfvo>
            </x14:iconSet>
          </x14:cfRule>
          <xm:sqref>Z29</xm:sqref>
        </x14:conditionalFormatting>
        <x14:conditionalFormatting xmlns:xm="http://schemas.microsoft.com/office/excel/2006/main">
          <x14:cfRule type="iconSet" priority="873" id="{1111712C-3E39-404D-9DE9-CDD3990C6371}">
            <x14:iconSet iconSet="3Triangles">
              <x14:cfvo type="percent">
                <xm:f>0</xm:f>
              </x14:cfvo>
              <x14:cfvo type="num">
                <xm:f>0</xm:f>
              </x14:cfvo>
              <x14:cfvo type="num">
                <xm:f>0</xm:f>
              </x14:cfvo>
            </x14:iconSet>
          </x14:cfRule>
          <xm:sqref>Z30</xm:sqref>
        </x14:conditionalFormatting>
        <x14:conditionalFormatting xmlns:xm="http://schemas.microsoft.com/office/excel/2006/main">
          <x14:cfRule type="iconSet" priority="248" id="{52D9DD1F-E903-483C-8D78-36C3B35186C2}">
            <x14:iconSet iconSet="3Triangles">
              <x14:cfvo type="percent">
                <xm:f>0</xm:f>
              </x14:cfvo>
              <x14:cfvo type="num">
                <xm:f>0</xm:f>
              </x14:cfvo>
              <x14:cfvo type="num">
                <xm:f>0</xm:f>
              </x14:cfvo>
            </x14:iconSet>
          </x14:cfRule>
          <xm:sqref>Z31:Z37</xm:sqref>
        </x14:conditionalFormatting>
        <x14:conditionalFormatting xmlns:xm="http://schemas.microsoft.com/office/excel/2006/main">
          <x14:cfRule type="iconSet" priority="1261" id="{F1C145A2-2084-4917-A2C5-CC89486C9AA5}">
            <x14:iconSet iconSet="3Triangles">
              <x14:cfvo type="percent">
                <xm:f>0</xm:f>
              </x14:cfvo>
              <x14:cfvo type="num">
                <xm:f>0</xm:f>
              </x14:cfvo>
              <x14:cfvo type="num">
                <xm:f>0</xm:f>
              </x14:cfvo>
            </x14:iconSet>
          </x14:cfRule>
          <xm:sqref>Z38:Z48</xm:sqref>
        </x14:conditionalFormatting>
        <x14:conditionalFormatting xmlns:xm="http://schemas.microsoft.com/office/excel/2006/main">
          <x14:cfRule type="iconSet" priority="1239" id="{FF3FF014-B4FC-48B3-BAA9-BDC445E043CC}">
            <x14:iconSet iconSet="3Triangles">
              <x14:cfvo type="percent">
                <xm:f>0</xm:f>
              </x14:cfvo>
              <x14:cfvo type="num">
                <xm:f>0</xm:f>
              </x14:cfvo>
              <x14:cfvo type="num">
                <xm:f>0</xm:f>
              </x14:cfvo>
            </x14:iconSet>
          </x14:cfRule>
          <xm:sqref>Z49:Z50</xm:sqref>
        </x14:conditionalFormatting>
        <x14:conditionalFormatting xmlns:xm="http://schemas.microsoft.com/office/excel/2006/main">
          <x14:cfRule type="iconSet" priority="214" id="{A73F8787-B735-4579-9D5F-1A12F27743F5}">
            <x14:iconSet iconSet="3Triangles">
              <x14:cfvo type="percent">
                <xm:f>0</xm:f>
              </x14:cfvo>
              <x14:cfvo type="num">
                <xm:f>0</xm:f>
              </x14:cfvo>
              <x14:cfvo type="num">
                <xm:f>0</xm:f>
              </x14:cfvo>
            </x14:iconSet>
          </x14:cfRule>
          <xm:sqref>Z51:Z55</xm:sqref>
        </x14:conditionalFormatting>
        <x14:conditionalFormatting xmlns:xm="http://schemas.microsoft.com/office/excel/2006/main">
          <x14:cfRule type="iconSet" priority="1381" id="{FC45393E-4BB0-4E06-A8D2-86EE1FE52C8F}">
            <x14:iconSet iconSet="3Triangles">
              <x14:cfvo type="percent">
                <xm:f>0</xm:f>
              </x14:cfvo>
              <x14:cfvo type="num">
                <xm:f>0</xm:f>
              </x14:cfvo>
              <x14:cfvo type="num">
                <xm:f>0</xm:f>
              </x14:cfvo>
            </x14:iconSet>
          </x14:cfRule>
          <xm:sqref>Z56:Z61</xm:sqref>
        </x14:conditionalFormatting>
        <x14:conditionalFormatting xmlns:xm="http://schemas.microsoft.com/office/excel/2006/main">
          <x14:cfRule type="iconSet" priority="738" id="{A8FAFB72-F6C1-4C86-A6B6-FE67CD8445C7}">
            <x14:iconSet iconSet="3Triangles">
              <x14:cfvo type="percent">
                <xm:f>0</xm:f>
              </x14:cfvo>
              <x14:cfvo type="num">
                <xm:f>0</xm:f>
              </x14:cfvo>
              <x14:cfvo type="num">
                <xm:f>0</xm:f>
              </x14:cfvo>
            </x14:iconSet>
          </x14:cfRule>
          <xm:sqref>AD5:AD7</xm:sqref>
        </x14:conditionalFormatting>
        <x14:conditionalFormatting xmlns:xm="http://schemas.microsoft.com/office/excel/2006/main">
          <x14:cfRule type="iconSet" priority="1167" id="{FBE5314C-E886-44E3-A2A5-DCBC4EA423BC}">
            <x14:iconSet iconSet="3Triangles">
              <x14:cfvo type="percent">
                <xm:f>0</xm:f>
              </x14:cfvo>
              <x14:cfvo type="num">
                <xm:f>0</xm:f>
              </x14:cfvo>
              <x14:cfvo type="num">
                <xm:f>0</xm:f>
              </x14:cfvo>
            </x14:iconSet>
          </x14:cfRule>
          <xm:sqref>AD8:AD10 AD12:AD16</xm:sqref>
        </x14:conditionalFormatting>
        <x14:conditionalFormatting xmlns:xm="http://schemas.microsoft.com/office/excel/2006/main">
          <x14:cfRule type="iconSet" priority="22" id="{5002E02C-8370-425E-BE95-A12862CBBB9D}">
            <x14:iconSet iconSet="3Triangles">
              <x14:cfvo type="percent">
                <xm:f>0</xm:f>
              </x14:cfvo>
              <x14:cfvo type="num">
                <xm:f>0</xm:f>
              </x14:cfvo>
              <x14:cfvo type="num">
                <xm:f>0</xm:f>
              </x14:cfvo>
            </x14:iconSet>
          </x14:cfRule>
          <xm:sqref>AD11</xm:sqref>
        </x14:conditionalFormatting>
        <x14:conditionalFormatting xmlns:xm="http://schemas.microsoft.com/office/excel/2006/main">
          <x14:cfRule type="iconSet" priority="295" id="{F7A255AB-6038-466C-9434-EC588EBF0A2C}">
            <x14:iconSet iconSet="3Triangles">
              <x14:cfvo type="percent">
                <xm:f>0</xm:f>
              </x14:cfvo>
              <x14:cfvo type="num">
                <xm:f>0</xm:f>
              </x14:cfvo>
              <x14:cfvo type="num">
                <xm:f>0</xm:f>
              </x14:cfvo>
            </x14:iconSet>
          </x14:cfRule>
          <xm:sqref>AD17:AD22</xm:sqref>
        </x14:conditionalFormatting>
        <x14:conditionalFormatting xmlns:xm="http://schemas.microsoft.com/office/excel/2006/main">
          <x14:cfRule type="iconSet" priority="6" id="{7DFC47CF-61EE-4AF5-8186-71165D9801AB}">
            <x14:iconSet iconSet="3Triangles">
              <x14:cfvo type="percent">
                <xm:f>0</xm:f>
              </x14:cfvo>
              <x14:cfvo type="num">
                <xm:f>0</xm:f>
              </x14:cfvo>
              <x14:cfvo type="num">
                <xm:f>0</xm:f>
              </x14:cfvo>
            </x14:iconSet>
          </x14:cfRule>
          <xm:sqref>AD24</xm:sqref>
        </x14:conditionalFormatting>
        <x14:conditionalFormatting xmlns:xm="http://schemas.microsoft.com/office/excel/2006/main">
          <x14:cfRule type="iconSet" priority="280" id="{F96C9A83-CE7A-4941-897C-A724407EEE61}">
            <x14:iconSet iconSet="3Triangles">
              <x14:cfvo type="percent">
                <xm:f>0</xm:f>
              </x14:cfvo>
              <x14:cfvo type="num">
                <xm:f>0</xm:f>
              </x14:cfvo>
              <x14:cfvo type="num">
                <xm:f>0</xm:f>
              </x14:cfvo>
            </x14:iconSet>
          </x14:cfRule>
          <xm:sqref>AD25:AD26 AD23</xm:sqref>
        </x14:conditionalFormatting>
        <x14:conditionalFormatting xmlns:xm="http://schemas.microsoft.com/office/excel/2006/main">
          <x14:cfRule type="iconSet" priority="265" id="{147BCD00-D476-44E3-A1F2-5F15BCA52AFC}">
            <x14:iconSet iconSet="3Triangles">
              <x14:cfvo type="percent">
                <xm:f>0</xm:f>
              </x14:cfvo>
              <x14:cfvo type="num">
                <xm:f>0</xm:f>
              </x14:cfvo>
              <x14:cfvo type="num">
                <xm:f>0</xm:f>
              </x14:cfvo>
            </x14:iconSet>
          </x14:cfRule>
          <xm:sqref>AD27:AD28</xm:sqref>
        </x14:conditionalFormatting>
        <x14:conditionalFormatting xmlns:xm="http://schemas.microsoft.com/office/excel/2006/main">
          <x14:cfRule type="iconSet" priority="135" id="{7842E1C1-BBBD-4ABC-8AB1-2CEF4902D57B}">
            <x14:iconSet iconSet="3Triangles">
              <x14:cfvo type="percent">
                <xm:f>0</xm:f>
              </x14:cfvo>
              <x14:cfvo type="num">
                <xm:f>0</xm:f>
              </x14:cfvo>
              <x14:cfvo type="num">
                <xm:f>0</xm:f>
              </x14:cfvo>
            </x14:iconSet>
          </x14:cfRule>
          <xm:sqref>AD29</xm:sqref>
        </x14:conditionalFormatting>
        <x14:conditionalFormatting xmlns:xm="http://schemas.microsoft.com/office/excel/2006/main">
          <x14:cfRule type="iconSet" priority="874" id="{4022F000-60B5-43A7-9EC3-42A37296453B}">
            <x14:iconSet iconSet="3Triangles">
              <x14:cfvo type="percent">
                <xm:f>0</xm:f>
              </x14:cfvo>
              <x14:cfvo type="num">
                <xm:f>0</xm:f>
              </x14:cfvo>
              <x14:cfvo type="num">
                <xm:f>0</xm:f>
              </x14:cfvo>
            </x14:iconSet>
          </x14:cfRule>
          <xm:sqref>AD30</xm:sqref>
        </x14:conditionalFormatting>
        <x14:conditionalFormatting xmlns:xm="http://schemas.microsoft.com/office/excel/2006/main">
          <x14:cfRule type="iconSet" priority="249" id="{A0A4D6F2-1203-4414-927A-A80F8C491DF3}">
            <x14:iconSet iconSet="3Triangles">
              <x14:cfvo type="percent">
                <xm:f>0</xm:f>
              </x14:cfvo>
              <x14:cfvo type="num">
                <xm:f>0</xm:f>
              </x14:cfvo>
              <x14:cfvo type="num">
                <xm:f>0</xm:f>
              </x14:cfvo>
            </x14:iconSet>
          </x14:cfRule>
          <xm:sqref>AD31:AD37</xm:sqref>
        </x14:conditionalFormatting>
        <x14:conditionalFormatting xmlns:xm="http://schemas.microsoft.com/office/excel/2006/main">
          <x14:cfRule type="iconSet" priority="1262" id="{2D147DAD-B658-4362-9713-D709CEC2E48D}">
            <x14:iconSet iconSet="3Triangles">
              <x14:cfvo type="percent">
                <xm:f>0</xm:f>
              </x14:cfvo>
              <x14:cfvo type="num">
                <xm:f>0</xm:f>
              </x14:cfvo>
              <x14:cfvo type="num">
                <xm:f>0</xm:f>
              </x14:cfvo>
            </x14:iconSet>
          </x14:cfRule>
          <xm:sqref>AD38:AD48</xm:sqref>
        </x14:conditionalFormatting>
        <x14:conditionalFormatting xmlns:xm="http://schemas.microsoft.com/office/excel/2006/main">
          <x14:cfRule type="iconSet" priority="1240" id="{565AF0A7-12D4-4060-BE78-E4389BD05817}">
            <x14:iconSet iconSet="3Triangles">
              <x14:cfvo type="percent">
                <xm:f>0</xm:f>
              </x14:cfvo>
              <x14:cfvo type="num">
                <xm:f>0</xm:f>
              </x14:cfvo>
              <x14:cfvo type="num">
                <xm:f>0</xm:f>
              </x14:cfvo>
            </x14:iconSet>
          </x14:cfRule>
          <xm:sqref>AD49:AD50</xm:sqref>
        </x14:conditionalFormatting>
        <x14:conditionalFormatting xmlns:xm="http://schemas.microsoft.com/office/excel/2006/main">
          <x14:cfRule type="iconSet" priority="215" id="{193DB649-2CBA-4007-AAEC-7B196B8DD9C7}">
            <x14:iconSet iconSet="3Triangles">
              <x14:cfvo type="percent">
                <xm:f>0</xm:f>
              </x14:cfvo>
              <x14:cfvo type="num">
                <xm:f>0</xm:f>
              </x14:cfvo>
              <x14:cfvo type="num">
                <xm:f>0</xm:f>
              </x14:cfvo>
            </x14:iconSet>
          </x14:cfRule>
          <xm:sqref>AD51:AD55</xm:sqref>
        </x14:conditionalFormatting>
        <x14:conditionalFormatting xmlns:xm="http://schemas.microsoft.com/office/excel/2006/main">
          <x14:cfRule type="iconSet" priority="1383" id="{EBADD458-7EB1-4668-9DCA-CC373635DF90}">
            <x14:iconSet iconSet="3Triangles">
              <x14:cfvo type="percent">
                <xm:f>0</xm:f>
              </x14:cfvo>
              <x14:cfvo type="num">
                <xm:f>0</xm:f>
              </x14:cfvo>
              <x14:cfvo type="num">
                <xm:f>0</xm:f>
              </x14:cfvo>
            </x14:iconSet>
          </x14:cfRule>
          <xm:sqref>AD56:AD61</xm:sqref>
        </x14:conditionalFormatting>
        <x14:conditionalFormatting xmlns:xm="http://schemas.microsoft.com/office/excel/2006/main">
          <x14:cfRule type="iconSet" priority="740" id="{10D7E7E3-22A4-4837-A2AA-3661CF1C0F86}">
            <x14:iconSet iconSet="3Triangles">
              <x14:cfvo type="percent">
                <xm:f>0</xm:f>
              </x14:cfvo>
              <x14:cfvo type="num">
                <xm:f>0</xm:f>
              </x14:cfvo>
              <x14:cfvo type="num">
                <xm:f>0</xm:f>
              </x14:cfvo>
            </x14:iconSet>
          </x14:cfRule>
          <xm:sqref>AH5:AH7</xm:sqref>
        </x14:conditionalFormatting>
        <x14:conditionalFormatting xmlns:xm="http://schemas.microsoft.com/office/excel/2006/main">
          <x14:cfRule type="iconSet" priority="1171" id="{E3352653-EEE3-4080-A966-87CB217321BD}">
            <x14:iconSet iconSet="3Triangles">
              <x14:cfvo type="percent">
                <xm:f>0</xm:f>
              </x14:cfvo>
              <x14:cfvo type="num">
                <xm:f>0</xm:f>
              </x14:cfvo>
              <x14:cfvo type="num">
                <xm:f>0</xm:f>
              </x14:cfvo>
            </x14:iconSet>
          </x14:cfRule>
          <xm:sqref>AH8:AH10 AH12:AH16</xm:sqref>
        </x14:conditionalFormatting>
        <x14:conditionalFormatting xmlns:xm="http://schemas.microsoft.com/office/excel/2006/main">
          <x14:cfRule type="iconSet" priority="23" id="{6E1F2869-FDC8-4510-A5B1-41BC2B8F83D5}">
            <x14:iconSet iconSet="3Triangles">
              <x14:cfvo type="percent">
                <xm:f>0</xm:f>
              </x14:cfvo>
              <x14:cfvo type="num">
                <xm:f>0</xm:f>
              </x14:cfvo>
              <x14:cfvo type="num">
                <xm:f>0</xm:f>
              </x14:cfvo>
            </x14:iconSet>
          </x14:cfRule>
          <xm:sqref>AH11</xm:sqref>
        </x14:conditionalFormatting>
        <x14:conditionalFormatting xmlns:xm="http://schemas.microsoft.com/office/excel/2006/main">
          <x14:cfRule type="iconSet" priority="296" id="{3818BA16-5F16-4C0C-AFA0-E2339001BC4F}">
            <x14:iconSet iconSet="3Triangles">
              <x14:cfvo type="percent">
                <xm:f>0</xm:f>
              </x14:cfvo>
              <x14:cfvo type="num">
                <xm:f>0</xm:f>
              </x14:cfvo>
              <x14:cfvo type="num">
                <xm:f>0</xm:f>
              </x14:cfvo>
            </x14:iconSet>
          </x14:cfRule>
          <xm:sqref>AH17:AH22</xm:sqref>
        </x14:conditionalFormatting>
        <x14:conditionalFormatting xmlns:xm="http://schemas.microsoft.com/office/excel/2006/main">
          <x14:cfRule type="iconSet" priority="7" id="{5B1F481F-E330-4AAD-98C9-56BC86E1E987}">
            <x14:iconSet iconSet="3Triangles">
              <x14:cfvo type="percent">
                <xm:f>0</xm:f>
              </x14:cfvo>
              <x14:cfvo type="num">
                <xm:f>0</xm:f>
              </x14:cfvo>
              <x14:cfvo type="num">
                <xm:f>0</xm:f>
              </x14:cfvo>
            </x14:iconSet>
          </x14:cfRule>
          <xm:sqref>AH24</xm:sqref>
        </x14:conditionalFormatting>
        <x14:conditionalFormatting xmlns:xm="http://schemas.microsoft.com/office/excel/2006/main">
          <x14:cfRule type="iconSet" priority="281" id="{2FA43E4D-B17D-4F32-BE0E-9C9CF917DAC2}">
            <x14:iconSet iconSet="3Triangles">
              <x14:cfvo type="percent">
                <xm:f>0</xm:f>
              </x14:cfvo>
              <x14:cfvo type="num">
                <xm:f>0</xm:f>
              </x14:cfvo>
              <x14:cfvo type="num">
                <xm:f>0</xm:f>
              </x14:cfvo>
            </x14:iconSet>
          </x14:cfRule>
          <xm:sqref>AH25:AH26 AH23</xm:sqref>
        </x14:conditionalFormatting>
        <x14:conditionalFormatting xmlns:xm="http://schemas.microsoft.com/office/excel/2006/main">
          <x14:cfRule type="iconSet" priority="266" id="{EF2AE033-8549-47DF-A3EA-FBCE5986E244}">
            <x14:iconSet iconSet="3Triangles">
              <x14:cfvo type="percent">
                <xm:f>0</xm:f>
              </x14:cfvo>
              <x14:cfvo type="num">
                <xm:f>0</xm:f>
              </x14:cfvo>
              <x14:cfvo type="num">
                <xm:f>0</xm:f>
              </x14:cfvo>
            </x14:iconSet>
          </x14:cfRule>
          <xm:sqref>AH27:AH28</xm:sqref>
        </x14:conditionalFormatting>
        <x14:conditionalFormatting xmlns:xm="http://schemas.microsoft.com/office/excel/2006/main">
          <x14:cfRule type="iconSet" priority="136" id="{121312C0-1905-43EB-840A-CD1A1E0D325C}">
            <x14:iconSet iconSet="3Triangles">
              <x14:cfvo type="percent">
                <xm:f>0</xm:f>
              </x14:cfvo>
              <x14:cfvo type="num">
                <xm:f>0</xm:f>
              </x14:cfvo>
              <x14:cfvo type="num">
                <xm:f>0</xm:f>
              </x14:cfvo>
            </x14:iconSet>
          </x14:cfRule>
          <xm:sqref>AH29</xm:sqref>
        </x14:conditionalFormatting>
        <x14:conditionalFormatting xmlns:xm="http://schemas.microsoft.com/office/excel/2006/main">
          <x14:cfRule type="iconSet" priority="875" id="{C52BAD89-D56B-4B23-98F5-824A217627F3}">
            <x14:iconSet iconSet="3Triangles">
              <x14:cfvo type="percent">
                <xm:f>0</xm:f>
              </x14:cfvo>
              <x14:cfvo type="num">
                <xm:f>0</xm:f>
              </x14:cfvo>
              <x14:cfvo type="num">
                <xm:f>0</xm:f>
              </x14:cfvo>
            </x14:iconSet>
          </x14:cfRule>
          <xm:sqref>AH30</xm:sqref>
        </x14:conditionalFormatting>
        <x14:conditionalFormatting xmlns:xm="http://schemas.microsoft.com/office/excel/2006/main">
          <x14:cfRule type="iconSet" priority="250" id="{E976E081-BEE0-455F-8B45-9191F1CE10C1}">
            <x14:iconSet iconSet="3Triangles">
              <x14:cfvo type="percent">
                <xm:f>0</xm:f>
              </x14:cfvo>
              <x14:cfvo type="num">
                <xm:f>0</xm:f>
              </x14:cfvo>
              <x14:cfvo type="num">
                <xm:f>0</xm:f>
              </x14:cfvo>
            </x14:iconSet>
          </x14:cfRule>
          <xm:sqref>AH31:AH37</xm:sqref>
        </x14:conditionalFormatting>
        <x14:conditionalFormatting xmlns:xm="http://schemas.microsoft.com/office/excel/2006/main">
          <x14:cfRule type="iconSet" priority="1263" id="{46B59AB7-901B-41A2-A135-03CFB0203DB8}">
            <x14:iconSet iconSet="3Triangles">
              <x14:cfvo type="percent">
                <xm:f>0</xm:f>
              </x14:cfvo>
              <x14:cfvo type="num">
                <xm:f>0</xm:f>
              </x14:cfvo>
              <x14:cfvo type="num">
                <xm:f>0</xm:f>
              </x14:cfvo>
            </x14:iconSet>
          </x14:cfRule>
          <xm:sqref>AH38:AH48</xm:sqref>
        </x14:conditionalFormatting>
        <x14:conditionalFormatting xmlns:xm="http://schemas.microsoft.com/office/excel/2006/main">
          <x14:cfRule type="iconSet" priority="1241" id="{A7C24C74-79C0-404E-BCA5-7788178587F0}">
            <x14:iconSet iconSet="3Triangles">
              <x14:cfvo type="percent">
                <xm:f>0</xm:f>
              </x14:cfvo>
              <x14:cfvo type="num">
                <xm:f>0</xm:f>
              </x14:cfvo>
              <x14:cfvo type="num">
                <xm:f>0</xm:f>
              </x14:cfvo>
            </x14:iconSet>
          </x14:cfRule>
          <xm:sqref>AH49:AH50</xm:sqref>
        </x14:conditionalFormatting>
        <x14:conditionalFormatting xmlns:xm="http://schemas.microsoft.com/office/excel/2006/main">
          <x14:cfRule type="iconSet" priority="216" id="{757C8A8E-0DB4-4689-913C-DE8D90F69AD0}">
            <x14:iconSet iconSet="3Triangles">
              <x14:cfvo type="percent">
                <xm:f>0</xm:f>
              </x14:cfvo>
              <x14:cfvo type="num">
                <xm:f>0</xm:f>
              </x14:cfvo>
              <x14:cfvo type="num">
                <xm:f>0</xm:f>
              </x14:cfvo>
            </x14:iconSet>
          </x14:cfRule>
          <xm:sqref>AH51:AH55</xm:sqref>
        </x14:conditionalFormatting>
        <x14:conditionalFormatting xmlns:xm="http://schemas.microsoft.com/office/excel/2006/main">
          <x14:cfRule type="iconSet" priority="1385" id="{FBA642AA-C933-4847-A9D2-EC609F373DAB}">
            <x14:iconSet iconSet="3Triangles">
              <x14:cfvo type="percent">
                <xm:f>0</xm:f>
              </x14:cfvo>
              <x14:cfvo type="num">
                <xm:f>0</xm:f>
              </x14:cfvo>
              <x14:cfvo type="num">
                <xm:f>0</xm:f>
              </x14:cfvo>
            </x14:iconSet>
          </x14:cfRule>
          <xm:sqref>AH56:AH61</xm:sqref>
        </x14:conditionalFormatting>
        <x14:conditionalFormatting xmlns:xm="http://schemas.microsoft.com/office/excel/2006/main">
          <x14:cfRule type="iconSet" priority="742" id="{CD10F423-2A54-4C5E-976D-31D5D0141A7A}">
            <x14:iconSet iconSet="3Triangles">
              <x14:cfvo type="percent">
                <xm:f>0</xm:f>
              </x14:cfvo>
              <x14:cfvo type="num">
                <xm:f>0</xm:f>
              </x14:cfvo>
              <x14:cfvo type="num">
                <xm:f>0</xm:f>
              </x14:cfvo>
            </x14:iconSet>
          </x14:cfRule>
          <xm:sqref>AL5:AL7</xm:sqref>
        </x14:conditionalFormatting>
        <x14:conditionalFormatting xmlns:xm="http://schemas.microsoft.com/office/excel/2006/main">
          <x14:cfRule type="iconSet" priority="1175" id="{BDAC787E-7A8C-4900-AA44-F096C74BE728}">
            <x14:iconSet iconSet="3Triangles">
              <x14:cfvo type="percent">
                <xm:f>0</xm:f>
              </x14:cfvo>
              <x14:cfvo type="num">
                <xm:f>0</xm:f>
              </x14:cfvo>
              <x14:cfvo type="num">
                <xm:f>0</xm:f>
              </x14:cfvo>
            </x14:iconSet>
          </x14:cfRule>
          <xm:sqref>AL8:AL10 AL12:AL16</xm:sqref>
        </x14:conditionalFormatting>
        <x14:conditionalFormatting xmlns:xm="http://schemas.microsoft.com/office/excel/2006/main">
          <x14:cfRule type="iconSet" priority="24" id="{83BC8FAA-2726-465F-A96C-62103544EBAC}">
            <x14:iconSet iconSet="3Triangles">
              <x14:cfvo type="percent">
                <xm:f>0</xm:f>
              </x14:cfvo>
              <x14:cfvo type="num">
                <xm:f>0</xm:f>
              </x14:cfvo>
              <x14:cfvo type="num">
                <xm:f>0</xm:f>
              </x14:cfvo>
            </x14:iconSet>
          </x14:cfRule>
          <xm:sqref>AL11</xm:sqref>
        </x14:conditionalFormatting>
        <x14:conditionalFormatting xmlns:xm="http://schemas.microsoft.com/office/excel/2006/main">
          <x14:cfRule type="iconSet" priority="297" id="{FD2C070C-07A6-44CF-B332-83C778AB62C0}">
            <x14:iconSet iconSet="3Triangles">
              <x14:cfvo type="percent">
                <xm:f>0</xm:f>
              </x14:cfvo>
              <x14:cfvo type="num">
                <xm:f>0</xm:f>
              </x14:cfvo>
              <x14:cfvo type="num">
                <xm:f>0</xm:f>
              </x14:cfvo>
            </x14:iconSet>
          </x14:cfRule>
          <xm:sqref>AL17:AL22</xm:sqref>
        </x14:conditionalFormatting>
        <x14:conditionalFormatting xmlns:xm="http://schemas.microsoft.com/office/excel/2006/main">
          <x14:cfRule type="iconSet" priority="8" id="{B9D00147-9737-4726-BBF9-C7552DC0B6A7}">
            <x14:iconSet iconSet="3Triangles">
              <x14:cfvo type="percent">
                <xm:f>0</xm:f>
              </x14:cfvo>
              <x14:cfvo type="num">
                <xm:f>0</xm:f>
              </x14:cfvo>
              <x14:cfvo type="num">
                <xm:f>0</xm:f>
              </x14:cfvo>
            </x14:iconSet>
          </x14:cfRule>
          <xm:sqref>AL24</xm:sqref>
        </x14:conditionalFormatting>
        <x14:conditionalFormatting xmlns:xm="http://schemas.microsoft.com/office/excel/2006/main">
          <x14:cfRule type="iconSet" priority="282" id="{719B9391-5B24-4272-9460-0000FD4BA13A}">
            <x14:iconSet iconSet="3Triangles">
              <x14:cfvo type="percent">
                <xm:f>0</xm:f>
              </x14:cfvo>
              <x14:cfvo type="num">
                <xm:f>0</xm:f>
              </x14:cfvo>
              <x14:cfvo type="num">
                <xm:f>0</xm:f>
              </x14:cfvo>
            </x14:iconSet>
          </x14:cfRule>
          <xm:sqref>AL25:AL26 AL23</xm:sqref>
        </x14:conditionalFormatting>
        <x14:conditionalFormatting xmlns:xm="http://schemas.microsoft.com/office/excel/2006/main">
          <x14:cfRule type="iconSet" priority="267" id="{CF2016EB-7786-466F-9772-64085F18DBB5}">
            <x14:iconSet iconSet="3Triangles">
              <x14:cfvo type="percent">
                <xm:f>0</xm:f>
              </x14:cfvo>
              <x14:cfvo type="num">
                <xm:f>0</xm:f>
              </x14:cfvo>
              <x14:cfvo type="num">
                <xm:f>0</xm:f>
              </x14:cfvo>
            </x14:iconSet>
          </x14:cfRule>
          <xm:sqref>AL27:AL28</xm:sqref>
        </x14:conditionalFormatting>
        <x14:conditionalFormatting xmlns:xm="http://schemas.microsoft.com/office/excel/2006/main">
          <x14:cfRule type="iconSet" priority="137" id="{C281E9C9-0969-4852-BFFF-CC1A03DDFC2D}">
            <x14:iconSet iconSet="3Triangles">
              <x14:cfvo type="percent">
                <xm:f>0</xm:f>
              </x14:cfvo>
              <x14:cfvo type="num">
                <xm:f>0</xm:f>
              </x14:cfvo>
              <x14:cfvo type="num">
                <xm:f>0</xm:f>
              </x14:cfvo>
            </x14:iconSet>
          </x14:cfRule>
          <xm:sqref>AL29</xm:sqref>
        </x14:conditionalFormatting>
        <x14:conditionalFormatting xmlns:xm="http://schemas.microsoft.com/office/excel/2006/main">
          <x14:cfRule type="iconSet" priority="876" id="{472FD263-C6B2-44B8-9BD4-9F0E8E8621D7}">
            <x14:iconSet iconSet="3Triangles">
              <x14:cfvo type="percent">
                <xm:f>0</xm:f>
              </x14:cfvo>
              <x14:cfvo type="num">
                <xm:f>0</xm:f>
              </x14:cfvo>
              <x14:cfvo type="num">
                <xm:f>0</xm:f>
              </x14:cfvo>
            </x14:iconSet>
          </x14:cfRule>
          <xm:sqref>AL30</xm:sqref>
        </x14:conditionalFormatting>
        <x14:conditionalFormatting xmlns:xm="http://schemas.microsoft.com/office/excel/2006/main">
          <x14:cfRule type="iconSet" priority="251" id="{2F215D5E-C27E-46E1-AC26-A4726188CB3E}">
            <x14:iconSet iconSet="3Triangles">
              <x14:cfvo type="percent">
                <xm:f>0</xm:f>
              </x14:cfvo>
              <x14:cfvo type="num">
                <xm:f>0</xm:f>
              </x14:cfvo>
              <x14:cfvo type="num">
                <xm:f>0</xm:f>
              </x14:cfvo>
            </x14:iconSet>
          </x14:cfRule>
          <xm:sqref>AL31:AL37</xm:sqref>
        </x14:conditionalFormatting>
        <x14:conditionalFormatting xmlns:xm="http://schemas.microsoft.com/office/excel/2006/main">
          <x14:cfRule type="iconSet" priority="1264" id="{26D2FA70-0B58-4EF8-92EC-123089AE0E9B}">
            <x14:iconSet iconSet="3Triangles">
              <x14:cfvo type="percent">
                <xm:f>0</xm:f>
              </x14:cfvo>
              <x14:cfvo type="num">
                <xm:f>0</xm:f>
              </x14:cfvo>
              <x14:cfvo type="num">
                <xm:f>0</xm:f>
              </x14:cfvo>
            </x14:iconSet>
          </x14:cfRule>
          <xm:sqref>AL38:AL48</xm:sqref>
        </x14:conditionalFormatting>
        <x14:conditionalFormatting xmlns:xm="http://schemas.microsoft.com/office/excel/2006/main">
          <x14:cfRule type="iconSet" priority="1242" id="{43BCE4D5-08F0-4D30-8E5A-37DEF52CE801}">
            <x14:iconSet iconSet="3Triangles">
              <x14:cfvo type="percent">
                <xm:f>0</xm:f>
              </x14:cfvo>
              <x14:cfvo type="num">
                <xm:f>0</xm:f>
              </x14:cfvo>
              <x14:cfvo type="num">
                <xm:f>0</xm:f>
              </x14:cfvo>
            </x14:iconSet>
          </x14:cfRule>
          <xm:sqref>AL49:AL50</xm:sqref>
        </x14:conditionalFormatting>
        <x14:conditionalFormatting xmlns:xm="http://schemas.microsoft.com/office/excel/2006/main">
          <x14:cfRule type="iconSet" priority="217" id="{C1EBAF5A-C4A2-4E3A-A51F-577E96900584}">
            <x14:iconSet iconSet="3Triangles">
              <x14:cfvo type="percent">
                <xm:f>0</xm:f>
              </x14:cfvo>
              <x14:cfvo type="num">
                <xm:f>0</xm:f>
              </x14:cfvo>
              <x14:cfvo type="num">
                <xm:f>0</xm:f>
              </x14:cfvo>
            </x14:iconSet>
          </x14:cfRule>
          <xm:sqref>AL51:AL55</xm:sqref>
        </x14:conditionalFormatting>
        <x14:conditionalFormatting xmlns:xm="http://schemas.microsoft.com/office/excel/2006/main">
          <x14:cfRule type="iconSet" priority="1387" id="{B74AE1FD-C016-4010-A6EF-8C0F03F44334}">
            <x14:iconSet iconSet="3Triangles">
              <x14:cfvo type="percent">
                <xm:f>0</xm:f>
              </x14:cfvo>
              <x14:cfvo type="num">
                <xm:f>0</xm:f>
              </x14:cfvo>
              <x14:cfvo type="num">
                <xm:f>0</xm:f>
              </x14:cfvo>
            </x14:iconSet>
          </x14:cfRule>
          <xm:sqref>AL56:AL61</xm:sqref>
        </x14:conditionalFormatting>
        <x14:conditionalFormatting xmlns:xm="http://schemas.microsoft.com/office/excel/2006/main">
          <x14:cfRule type="iconSet" priority="744" id="{5A6AA07E-140B-401A-A97B-FEDDDE0C0245}">
            <x14:iconSet iconSet="3Triangles">
              <x14:cfvo type="percent">
                <xm:f>0</xm:f>
              </x14:cfvo>
              <x14:cfvo type="num">
                <xm:f>0</xm:f>
              </x14:cfvo>
              <x14:cfvo type="num">
                <xm:f>0</xm:f>
              </x14:cfvo>
            </x14:iconSet>
          </x14:cfRule>
          <xm:sqref>AP5:AP7</xm:sqref>
        </x14:conditionalFormatting>
        <x14:conditionalFormatting xmlns:xm="http://schemas.microsoft.com/office/excel/2006/main">
          <x14:cfRule type="iconSet" priority="1179" id="{41810245-AEB8-40C3-94B2-EC53F4AAE1E8}">
            <x14:iconSet iconSet="3Triangles">
              <x14:cfvo type="percent">
                <xm:f>0</xm:f>
              </x14:cfvo>
              <x14:cfvo type="num">
                <xm:f>0</xm:f>
              </x14:cfvo>
              <x14:cfvo type="num">
                <xm:f>0</xm:f>
              </x14:cfvo>
            </x14:iconSet>
          </x14:cfRule>
          <xm:sqref>AP8:AP10 AP12:AP16</xm:sqref>
        </x14:conditionalFormatting>
        <x14:conditionalFormatting xmlns:xm="http://schemas.microsoft.com/office/excel/2006/main">
          <x14:cfRule type="iconSet" priority="28" id="{562287E8-BCCE-41DF-9FDC-67205A9BEBB1}">
            <x14:iconSet iconSet="3Triangles">
              <x14:cfvo type="percent">
                <xm:f>0</xm:f>
              </x14:cfvo>
              <x14:cfvo type="num">
                <xm:f>0</xm:f>
              </x14:cfvo>
              <x14:cfvo type="num">
                <xm:f>0</xm:f>
              </x14:cfvo>
            </x14:iconSet>
          </x14:cfRule>
          <xm:sqref>AP11</xm:sqref>
        </x14:conditionalFormatting>
        <x14:conditionalFormatting xmlns:xm="http://schemas.microsoft.com/office/excel/2006/main">
          <x14:cfRule type="iconSet" priority="333" id="{B48E1980-AEFB-4EA2-949A-23B75AA0511F}">
            <x14:iconSet iconSet="3Triangles">
              <x14:cfvo type="percent">
                <xm:f>0</xm:f>
              </x14:cfvo>
              <x14:cfvo type="num">
                <xm:f>0</xm:f>
              </x14:cfvo>
              <x14:cfvo type="num">
                <xm:f>0</xm:f>
              </x14:cfvo>
            </x14:iconSet>
          </x14:cfRule>
          <xm:sqref>AP17:AP22</xm:sqref>
        </x14:conditionalFormatting>
        <x14:conditionalFormatting xmlns:xm="http://schemas.microsoft.com/office/excel/2006/main">
          <x14:cfRule type="iconSet" priority="12" id="{EF1EA7C7-73BC-4AF1-919F-FBB092DEE3FD}">
            <x14:iconSet iconSet="3Triangles">
              <x14:cfvo type="percent">
                <xm:f>0</xm:f>
              </x14:cfvo>
              <x14:cfvo type="num">
                <xm:f>0</xm:f>
              </x14:cfvo>
              <x14:cfvo type="num">
                <xm:f>0</xm:f>
              </x14:cfvo>
            </x14:iconSet>
          </x14:cfRule>
          <xm:sqref>AP24</xm:sqref>
        </x14:conditionalFormatting>
        <x14:conditionalFormatting xmlns:xm="http://schemas.microsoft.com/office/excel/2006/main">
          <x14:cfRule type="iconSet" priority="286" id="{1961608E-A34F-405C-84AE-FDE9EFCBF052}">
            <x14:iconSet iconSet="3Triangles">
              <x14:cfvo type="percent">
                <xm:f>0</xm:f>
              </x14:cfvo>
              <x14:cfvo type="num">
                <xm:f>0</xm:f>
              </x14:cfvo>
              <x14:cfvo type="num">
                <xm:f>0</xm:f>
              </x14:cfvo>
            </x14:iconSet>
          </x14:cfRule>
          <xm:sqref>AP25:AP26 AP23</xm:sqref>
        </x14:conditionalFormatting>
        <x14:conditionalFormatting xmlns:xm="http://schemas.microsoft.com/office/excel/2006/main">
          <x14:cfRule type="iconSet" priority="268" id="{F1CBA3C6-BCC5-44E9-8D0D-47262BFE5315}">
            <x14:iconSet iconSet="3Triangles">
              <x14:cfvo type="percent">
                <xm:f>0</xm:f>
              </x14:cfvo>
              <x14:cfvo type="num">
                <xm:f>0</xm:f>
              </x14:cfvo>
              <x14:cfvo type="num">
                <xm:f>0</xm:f>
              </x14:cfvo>
            </x14:iconSet>
          </x14:cfRule>
          <xm:sqref>AP27:AP28</xm:sqref>
        </x14:conditionalFormatting>
        <x14:conditionalFormatting xmlns:xm="http://schemas.microsoft.com/office/excel/2006/main">
          <x14:cfRule type="iconSet" priority="141" id="{088C0658-895E-4F1F-B24A-76B87BD59F46}">
            <x14:iconSet iconSet="3Triangles">
              <x14:cfvo type="percent">
                <xm:f>0</xm:f>
              </x14:cfvo>
              <x14:cfvo type="num">
                <xm:f>0</xm:f>
              </x14:cfvo>
              <x14:cfvo type="num">
                <xm:f>0</xm:f>
              </x14:cfvo>
            </x14:iconSet>
          </x14:cfRule>
          <xm:sqref>AP29</xm:sqref>
        </x14:conditionalFormatting>
        <x14:conditionalFormatting xmlns:xm="http://schemas.microsoft.com/office/excel/2006/main">
          <x14:cfRule type="iconSet" priority="877" id="{036F6B73-C9DE-49D3-AAC6-B59D9299FB1B}">
            <x14:iconSet iconSet="3Triangles">
              <x14:cfvo type="percent">
                <xm:f>0</xm:f>
              </x14:cfvo>
              <x14:cfvo type="num">
                <xm:f>0</xm:f>
              </x14:cfvo>
              <x14:cfvo type="num">
                <xm:f>0</xm:f>
              </x14:cfvo>
            </x14:iconSet>
          </x14:cfRule>
          <xm:sqref>AP30</xm:sqref>
        </x14:conditionalFormatting>
        <x14:conditionalFormatting xmlns:xm="http://schemas.microsoft.com/office/excel/2006/main">
          <x14:cfRule type="iconSet" priority="252" id="{02E6401D-7D46-49A3-959A-6B421F60B218}">
            <x14:iconSet iconSet="3Triangles">
              <x14:cfvo type="percent">
                <xm:f>0</xm:f>
              </x14:cfvo>
              <x14:cfvo type="num">
                <xm:f>0</xm:f>
              </x14:cfvo>
              <x14:cfvo type="num">
                <xm:f>0</xm:f>
              </x14:cfvo>
            </x14:iconSet>
          </x14:cfRule>
          <xm:sqref>AP31:AP37</xm:sqref>
        </x14:conditionalFormatting>
        <x14:conditionalFormatting xmlns:xm="http://schemas.microsoft.com/office/excel/2006/main">
          <x14:cfRule type="iconSet" priority="1265" id="{1DA8BDA6-5C0B-4B85-B244-051AD66C8839}">
            <x14:iconSet iconSet="3Triangles">
              <x14:cfvo type="percent">
                <xm:f>0</xm:f>
              </x14:cfvo>
              <x14:cfvo type="num">
                <xm:f>0</xm:f>
              </x14:cfvo>
              <x14:cfvo type="num">
                <xm:f>0</xm:f>
              </x14:cfvo>
            </x14:iconSet>
          </x14:cfRule>
          <xm:sqref>AP38:AP48</xm:sqref>
        </x14:conditionalFormatting>
        <x14:conditionalFormatting xmlns:xm="http://schemas.microsoft.com/office/excel/2006/main">
          <x14:cfRule type="iconSet" priority="1243" id="{B514F40D-7516-4B76-9F4A-A46F1C8778D2}">
            <x14:iconSet iconSet="3Triangles">
              <x14:cfvo type="percent">
                <xm:f>0</xm:f>
              </x14:cfvo>
              <x14:cfvo type="num">
                <xm:f>0</xm:f>
              </x14:cfvo>
              <x14:cfvo type="num">
                <xm:f>0</xm:f>
              </x14:cfvo>
            </x14:iconSet>
          </x14:cfRule>
          <xm:sqref>AP49:AP50</xm:sqref>
        </x14:conditionalFormatting>
        <x14:conditionalFormatting xmlns:xm="http://schemas.microsoft.com/office/excel/2006/main">
          <x14:cfRule type="iconSet" priority="221" id="{DA9A9E4B-37DF-4AB8-A236-352C53AED5E5}">
            <x14:iconSet iconSet="3Triangles">
              <x14:cfvo type="percent">
                <xm:f>0</xm:f>
              </x14:cfvo>
              <x14:cfvo type="num">
                <xm:f>0</xm:f>
              </x14:cfvo>
              <x14:cfvo type="num">
                <xm:f>0</xm:f>
              </x14:cfvo>
            </x14:iconSet>
          </x14:cfRule>
          <xm:sqref>AP51:AP55</xm:sqref>
        </x14:conditionalFormatting>
        <x14:conditionalFormatting xmlns:xm="http://schemas.microsoft.com/office/excel/2006/main">
          <x14:cfRule type="iconSet" priority="1389" id="{F359A151-806B-469E-914C-4585AFCF682F}">
            <x14:iconSet iconSet="3Triangles">
              <x14:cfvo type="percent">
                <xm:f>0</xm:f>
              </x14:cfvo>
              <x14:cfvo type="num">
                <xm:f>0</xm:f>
              </x14:cfvo>
              <x14:cfvo type="num">
                <xm:f>0</xm:f>
              </x14:cfvo>
            </x14:iconSet>
          </x14:cfRule>
          <xm:sqref>AP56:AP61</xm:sqref>
        </x14:conditionalFormatting>
        <x14:conditionalFormatting xmlns:xm="http://schemas.microsoft.com/office/excel/2006/main">
          <x14:cfRule type="iconSet" priority="746" id="{C73784B4-EA2D-4F0C-ACB3-397309989962}">
            <x14:iconSet iconSet="3Triangles">
              <x14:cfvo type="percent">
                <xm:f>0</xm:f>
              </x14:cfvo>
              <x14:cfvo type="num">
                <xm:f>0</xm:f>
              </x14:cfvo>
              <x14:cfvo type="num">
                <xm:f>0</xm:f>
              </x14:cfvo>
            </x14:iconSet>
          </x14:cfRule>
          <xm:sqref>AT5:AT7 BH5:BH7 BL5:BL7</xm:sqref>
        </x14:conditionalFormatting>
        <x14:conditionalFormatting xmlns:xm="http://schemas.microsoft.com/office/excel/2006/main">
          <x14:cfRule type="iconSet" priority="32" id="{A5C2BAB4-67AB-425E-8E69-8B4C636CC4FF}">
            <x14:iconSet iconSet="3Triangles">
              <x14:cfvo type="percent">
                <xm:f>0</xm:f>
              </x14:cfvo>
              <x14:cfvo type="num">
                <xm:f>0</xm:f>
              </x14:cfvo>
              <x14:cfvo type="num">
                <xm:f>0</xm:f>
              </x14:cfvo>
            </x14:iconSet>
          </x14:cfRule>
          <xm:sqref>AT11 BH11 BL11</xm:sqref>
        </x14:conditionalFormatting>
        <x14:conditionalFormatting xmlns:xm="http://schemas.microsoft.com/office/excel/2006/main">
          <x14:cfRule type="iconSet" priority="334" id="{BD4149F4-E90F-4B4B-BBC5-F8DBE66A3563}">
            <x14:iconSet iconSet="3Triangles">
              <x14:cfvo type="percent">
                <xm:f>0</xm:f>
              </x14:cfvo>
              <x14:cfvo type="num">
                <xm:f>0</xm:f>
              </x14:cfvo>
              <x14:cfvo type="num">
                <xm:f>0</xm:f>
              </x14:cfvo>
            </x14:iconSet>
          </x14:cfRule>
          <xm:sqref>AT17:AT22 BH17:BH22 BL17:BL22</xm:sqref>
        </x14:conditionalFormatting>
        <x14:conditionalFormatting xmlns:xm="http://schemas.microsoft.com/office/excel/2006/main">
          <x14:cfRule type="iconSet" priority="16" id="{937622C2-61F3-4444-800E-87D845C0FBDD}">
            <x14:iconSet iconSet="3Triangles">
              <x14:cfvo type="percent">
                <xm:f>0</xm:f>
              </x14:cfvo>
              <x14:cfvo type="num">
                <xm:f>0</xm:f>
              </x14:cfvo>
              <x14:cfvo type="num">
                <xm:f>0</xm:f>
              </x14:cfvo>
            </x14:iconSet>
          </x14:cfRule>
          <xm:sqref>AT24 BH24 BL24</xm:sqref>
        </x14:conditionalFormatting>
        <x14:conditionalFormatting xmlns:xm="http://schemas.microsoft.com/office/excel/2006/main">
          <x14:cfRule type="iconSet" priority="269" id="{BA22DBC4-7E10-4634-803B-53845311DA9C}">
            <x14:iconSet iconSet="3Triangles">
              <x14:cfvo type="percent">
                <xm:f>0</xm:f>
              </x14:cfvo>
              <x14:cfvo type="num">
                <xm:f>0</xm:f>
              </x14:cfvo>
              <x14:cfvo type="num">
                <xm:f>0</xm:f>
              </x14:cfvo>
            </x14:iconSet>
          </x14:cfRule>
          <xm:sqref>AT27:AT28 BH27:BH28 BL27:BL28</xm:sqref>
        </x14:conditionalFormatting>
        <x14:conditionalFormatting xmlns:xm="http://schemas.microsoft.com/office/excel/2006/main">
          <x14:cfRule type="iconSet" priority="145" id="{86ECD5F1-3645-40E8-A143-DD77502D2954}">
            <x14:iconSet iconSet="3Triangles">
              <x14:cfvo type="percent">
                <xm:f>0</xm:f>
              </x14:cfvo>
              <x14:cfvo type="num">
                <xm:f>0</xm:f>
              </x14:cfvo>
              <x14:cfvo type="num">
                <xm:f>0</xm:f>
              </x14:cfvo>
            </x14:iconSet>
          </x14:cfRule>
          <xm:sqref>AT29 BH29 BL29</xm:sqref>
        </x14:conditionalFormatting>
        <x14:conditionalFormatting xmlns:xm="http://schemas.microsoft.com/office/excel/2006/main">
          <x14:cfRule type="iconSet" priority="878" id="{311E03A2-F957-46C3-A37B-EF80280F1CDA}">
            <x14:iconSet iconSet="3Triangles">
              <x14:cfvo type="percent">
                <xm:f>0</xm:f>
              </x14:cfvo>
              <x14:cfvo type="num">
                <xm:f>0</xm:f>
              </x14:cfvo>
              <x14:cfvo type="num">
                <xm:f>0</xm:f>
              </x14:cfvo>
            </x14:iconSet>
          </x14:cfRule>
          <xm:sqref>AT30 BH30 BL30</xm:sqref>
        </x14:conditionalFormatting>
        <x14:conditionalFormatting xmlns:xm="http://schemas.microsoft.com/office/excel/2006/main">
          <x14:cfRule type="iconSet" priority="253" id="{600A6E5B-CC5A-418D-BCAB-4EADAD6167B6}">
            <x14:iconSet iconSet="3Triangles">
              <x14:cfvo type="percent">
                <xm:f>0</xm:f>
              </x14:cfvo>
              <x14:cfvo type="num">
                <xm:f>0</xm:f>
              </x14:cfvo>
              <x14:cfvo type="num">
                <xm:f>0</xm:f>
              </x14:cfvo>
            </x14:iconSet>
          </x14:cfRule>
          <xm:sqref>AT31:AT37 BH31:BH37 BL31:BL37</xm:sqref>
        </x14:conditionalFormatting>
        <x14:conditionalFormatting xmlns:xm="http://schemas.microsoft.com/office/excel/2006/main">
          <x14:cfRule type="iconSet" priority="1244" id="{03B20731-B6A9-4EB4-94E6-1A2983598E1B}">
            <x14:iconSet iconSet="3Triangles">
              <x14:cfvo type="percent">
                <xm:f>0</xm:f>
              </x14:cfvo>
              <x14:cfvo type="num">
                <xm:f>0</xm:f>
              </x14:cfvo>
              <x14:cfvo type="num">
                <xm:f>0</xm:f>
              </x14:cfvo>
            </x14:iconSet>
          </x14:cfRule>
          <xm:sqref>AT49:AT50 BH49:BH50 BL49:BL50</xm:sqref>
        </x14:conditionalFormatting>
        <x14:conditionalFormatting xmlns:xm="http://schemas.microsoft.com/office/excel/2006/main">
          <x14:cfRule type="iconSet" priority="225" id="{A9063265-4808-45C1-BDAE-6BF65FD2B42C}">
            <x14:iconSet iconSet="3Triangles">
              <x14:cfvo type="percent">
                <xm:f>0</xm:f>
              </x14:cfvo>
              <x14:cfvo type="num">
                <xm:f>0</xm:f>
              </x14:cfvo>
              <x14:cfvo type="num">
                <xm:f>0</xm:f>
              </x14:cfvo>
            </x14:iconSet>
          </x14:cfRule>
          <xm:sqref>AT51:AT55 BH51:BH55 BL51:BL55</xm:sqref>
        </x14:conditionalFormatting>
        <x14:conditionalFormatting xmlns:xm="http://schemas.microsoft.com/office/excel/2006/main">
          <x14:cfRule type="iconSet" priority="1391" id="{4F54EDB0-D3CF-46F2-9FAD-218E8637B71F}">
            <x14:iconSet iconSet="3Triangles">
              <x14:cfvo type="percent">
                <xm:f>0</xm:f>
              </x14:cfvo>
              <x14:cfvo type="num">
                <xm:f>0</xm:f>
              </x14:cfvo>
              <x14:cfvo type="num">
                <xm:f>0</xm:f>
              </x14:cfvo>
            </x14:iconSet>
          </x14:cfRule>
          <xm:sqref>AT56:AT61 BH56:BH61 BL56:BL61</xm:sqref>
        </x14:conditionalFormatting>
        <x14:conditionalFormatting xmlns:xm="http://schemas.microsoft.com/office/excel/2006/main">
          <x14:cfRule type="iconSet" priority="781" id="{48EA8B42-3039-447B-B7AF-58808A98CDA4}">
            <x14:iconSet iconSet="3Triangles">
              <x14:cfvo type="percent">
                <xm:f>0</xm:f>
              </x14:cfvo>
              <x14:cfvo type="num">
                <xm:f>0</xm:f>
              </x14:cfvo>
              <x14:cfvo type="num">
                <xm:f>0</xm:f>
              </x14:cfvo>
            </x14:iconSet>
          </x14:cfRule>
          <xm:sqref>AX5:AX7</xm:sqref>
        </x14:conditionalFormatting>
        <x14:conditionalFormatting xmlns:xm="http://schemas.microsoft.com/office/excel/2006/main">
          <x14:cfRule type="iconSet" priority="1201" id="{0AC68D76-7BE6-4EB5-9E9E-1A25CCB725B9}">
            <x14:iconSet iconSet="3Triangles">
              <x14:cfvo type="percent">
                <xm:f>0</xm:f>
              </x14:cfvo>
              <x14:cfvo type="num">
                <xm:f>0</xm:f>
              </x14:cfvo>
              <x14:cfvo type="num">
                <xm:f>0</xm:f>
              </x14:cfvo>
            </x14:iconSet>
          </x14:cfRule>
          <xm:sqref>AX8:AX10 AX12:AX16</xm:sqref>
        </x14:conditionalFormatting>
        <x14:conditionalFormatting xmlns:xm="http://schemas.microsoft.com/office/excel/2006/main">
          <x14:cfRule type="iconSet" priority="19" id="{201FE613-4006-4749-8977-602D45CAE091}">
            <x14:iconSet iconSet="3Triangles">
              <x14:cfvo type="percent">
                <xm:f>0</xm:f>
              </x14:cfvo>
              <x14:cfvo type="num">
                <xm:f>0</xm:f>
              </x14:cfvo>
              <x14:cfvo type="num">
                <xm:f>0</xm:f>
              </x14:cfvo>
            </x14:iconSet>
          </x14:cfRule>
          <xm:sqref>AX11</xm:sqref>
        </x14:conditionalFormatting>
        <x14:conditionalFormatting xmlns:xm="http://schemas.microsoft.com/office/excel/2006/main">
          <x14:cfRule type="iconSet" priority="298" id="{3FCD0539-5DAA-4DA8-A806-E2334DB37812}">
            <x14:iconSet iconSet="3Triangles">
              <x14:cfvo type="percent">
                <xm:f>0</xm:f>
              </x14:cfvo>
              <x14:cfvo type="num">
                <xm:f>0</xm:f>
              </x14:cfvo>
              <x14:cfvo type="num">
                <xm:f>0</xm:f>
              </x14:cfvo>
            </x14:iconSet>
          </x14:cfRule>
          <xm:sqref>AX17:AX22</xm:sqref>
        </x14:conditionalFormatting>
        <x14:conditionalFormatting xmlns:xm="http://schemas.microsoft.com/office/excel/2006/main">
          <x14:cfRule type="iconSet" priority="3" id="{3430C7B3-ECC4-4D6F-A429-0CF0616E4F8F}">
            <x14:iconSet iconSet="3Triangles">
              <x14:cfvo type="percent">
                <xm:f>0</xm:f>
              </x14:cfvo>
              <x14:cfvo type="num">
                <xm:f>0</xm:f>
              </x14:cfvo>
              <x14:cfvo type="num">
                <xm:f>0</xm:f>
              </x14:cfvo>
            </x14:iconSet>
          </x14:cfRule>
          <xm:sqref>AX24</xm:sqref>
        </x14:conditionalFormatting>
        <x14:conditionalFormatting xmlns:xm="http://schemas.microsoft.com/office/excel/2006/main">
          <x14:cfRule type="iconSet" priority="277" id="{3C581468-036B-4C50-BED7-034E86A704B0}">
            <x14:iconSet iconSet="3Triangles">
              <x14:cfvo type="percent">
                <xm:f>0</xm:f>
              </x14:cfvo>
              <x14:cfvo type="num">
                <xm:f>0</xm:f>
              </x14:cfvo>
              <x14:cfvo type="num">
                <xm:f>0</xm:f>
              </x14:cfvo>
            </x14:iconSet>
          </x14:cfRule>
          <xm:sqref>AX25:AX26 AX23</xm:sqref>
        </x14:conditionalFormatting>
        <x14:conditionalFormatting xmlns:xm="http://schemas.microsoft.com/office/excel/2006/main">
          <x14:cfRule type="iconSet" priority="270" id="{F1144705-5612-43A9-A579-72341678AD9A}">
            <x14:iconSet iconSet="3Triangles">
              <x14:cfvo type="percent">
                <xm:f>0</xm:f>
              </x14:cfvo>
              <x14:cfvo type="num">
                <xm:f>0</xm:f>
              </x14:cfvo>
              <x14:cfvo type="num">
                <xm:f>0</xm:f>
              </x14:cfvo>
            </x14:iconSet>
          </x14:cfRule>
          <xm:sqref>AX27:AX28</xm:sqref>
        </x14:conditionalFormatting>
        <x14:conditionalFormatting xmlns:xm="http://schemas.microsoft.com/office/excel/2006/main">
          <x14:cfRule type="iconSet" priority="132" id="{699A8EDA-3C55-4200-9FDC-33278505F06F}">
            <x14:iconSet iconSet="3Triangles">
              <x14:cfvo type="percent">
                <xm:f>0</xm:f>
              </x14:cfvo>
              <x14:cfvo type="num">
                <xm:f>0</xm:f>
              </x14:cfvo>
              <x14:cfvo type="num">
                <xm:f>0</xm:f>
              </x14:cfvo>
            </x14:iconSet>
          </x14:cfRule>
          <xm:sqref>AX29</xm:sqref>
        </x14:conditionalFormatting>
        <x14:conditionalFormatting xmlns:xm="http://schemas.microsoft.com/office/excel/2006/main">
          <x14:cfRule type="iconSet" priority="897" id="{A82D8276-0D2C-4D45-B31B-70B77A0C93AF}">
            <x14:iconSet iconSet="3Triangles">
              <x14:cfvo type="percent">
                <xm:f>0</xm:f>
              </x14:cfvo>
              <x14:cfvo type="num">
                <xm:f>0</xm:f>
              </x14:cfvo>
              <x14:cfvo type="num">
                <xm:f>0</xm:f>
              </x14:cfvo>
            </x14:iconSet>
          </x14:cfRule>
          <xm:sqref>AX30</xm:sqref>
        </x14:conditionalFormatting>
        <x14:conditionalFormatting xmlns:xm="http://schemas.microsoft.com/office/excel/2006/main">
          <x14:cfRule type="iconSet" priority="254" id="{AD1E4FDC-FD59-469A-8467-E841CB52F5BB}">
            <x14:iconSet iconSet="3Triangles">
              <x14:cfvo type="percent">
                <xm:f>0</xm:f>
              </x14:cfvo>
              <x14:cfvo type="num">
                <xm:f>0</xm:f>
              </x14:cfvo>
              <x14:cfvo type="num">
                <xm:f>0</xm:f>
              </x14:cfvo>
            </x14:iconSet>
          </x14:cfRule>
          <xm:sqref>AX31:AX37</xm:sqref>
        </x14:conditionalFormatting>
        <x14:conditionalFormatting xmlns:xm="http://schemas.microsoft.com/office/excel/2006/main">
          <x14:cfRule type="iconSet" priority="1270" id="{B61F7D35-6571-4E01-AA2A-90D06597D743}">
            <x14:iconSet iconSet="3Triangles">
              <x14:cfvo type="percent">
                <xm:f>0</xm:f>
              </x14:cfvo>
              <x14:cfvo type="num">
                <xm:f>0</xm:f>
              </x14:cfvo>
              <x14:cfvo type="num">
                <xm:f>0</xm:f>
              </x14:cfvo>
            </x14:iconSet>
          </x14:cfRule>
          <xm:sqref>AX38:AX48</xm:sqref>
        </x14:conditionalFormatting>
        <x14:conditionalFormatting xmlns:xm="http://schemas.microsoft.com/office/excel/2006/main">
          <x14:cfRule type="iconSet" priority="1251" id="{4406C01D-A193-4FAC-BEBD-C1577D5EE6B5}">
            <x14:iconSet iconSet="3Triangles">
              <x14:cfvo type="percent">
                <xm:f>0</xm:f>
              </x14:cfvo>
              <x14:cfvo type="num">
                <xm:f>0</xm:f>
              </x14:cfvo>
              <x14:cfvo type="num">
                <xm:f>0</xm:f>
              </x14:cfvo>
            </x14:iconSet>
          </x14:cfRule>
          <xm:sqref>AX49:AX50</xm:sqref>
        </x14:conditionalFormatting>
        <x14:conditionalFormatting xmlns:xm="http://schemas.microsoft.com/office/excel/2006/main">
          <x14:cfRule type="iconSet" priority="212" id="{45A315E5-720C-4BB1-8C45-F5A0FDA8BE4A}">
            <x14:iconSet iconSet="3Triangles">
              <x14:cfvo type="percent">
                <xm:f>0</xm:f>
              </x14:cfvo>
              <x14:cfvo type="num">
                <xm:f>0</xm:f>
              </x14:cfvo>
              <x14:cfvo type="num">
                <xm:f>0</xm:f>
              </x14:cfvo>
            </x14:iconSet>
          </x14:cfRule>
          <xm:sqref>AX51:AX55</xm:sqref>
        </x14:conditionalFormatting>
        <x14:conditionalFormatting xmlns:xm="http://schemas.microsoft.com/office/excel/2006/main">
          <x14:cfRule type="iconSet" priority="1397" id="{E0D1AA4C-22E9-42E2-90F1-316D78F62A14}">
            <x14:iconSet iconSet="3Triangles">
              <x14:cfvo type="percent">
                <xm:f>0</xm:f>
              </x14:cfvo>
              <x14:cfvo type="num">
                <xm:f>0</xm:f>
              </x14:cfvo>
              <x14:cfvo type="num">
                <xm:f>0</xm:f>
              </x14:cfvo>
            </x14:iconSet>
          </x14:cfRule>
          <xm:sqref>AX56:AX61</xm:sqref>
        </x14:conditionalFormatting>
        <x14:conditionalFormatting xmlns:xm="http://schemas.microsoft.com/office/excel/2006/main">
          <x14:cfRule type="iconSet" priority="783" id="{C4598FBA-0438-4A22-A553-631415C785F8}">
            <x14:iconSet iconSet="3Triangles">
              <x14:cfvo type="percent">
                <xm:f>0</xm:f>
              </x14:cfvo>
              <x14:cfvo type="num">
                <xm:f>0</xm:f>
              </x14:cfvo>
              <x14:cfvo type="num">
                <xm:f>0</xm:f>
              </x14:cfvo>
            </x14:iconSet>
          </x14:cfRule>
          <xm:sqref>BB5:BB7</xm:sqref>
        </x14:conditionalFormatting>
        <x14:conditionalFormatting xmlns:xm="http://schemas.microsoft.com/office/excel/2006/main">
          <x14:cfRule type="iconSet" priority="1205" id="{A751FE71-10DB-4B6E-AC5C-A30D4C9506DA}">
            <x14:iconSet iconSet="3Triangles">
              <x14:cfvo type="percent">
                <xm:f>0</xm:f>
              </x14:cfvo>
              <x14:cfvo type="num">
                <xm:f>0</xm:f>
              </x14:cfvo>
              <x14:cfvo type="num">
                <xm:f>0</xm:f>
              </x14:cfvo>
            </x14:iconSet>
          </x14:cfRule>
          <xm:sqref>BB8:BB10 BB12:BB16</xm:sqref>
        </x14:conditionalFormatting>
        <x14:conditionalFormatting xmlns:xm="http://schemas.microsoft.com/office/excel/2006/main">
          <x14:cfRule type="iconSet" priority="27" id="{CA728949-93BE-43BD-BB1C-DAE4EAEE46B9}">
            <x14:iconSet iconSet="3Triangles">
              <x14:cfvo type="percent">
                <xm:f>0</xm:f>
              </x14:cfvo>
              <x14:cfvo type="num">
                <xm:f>0</xm:f>
              </x14:cfvo>
              <x14:cfvo type="num">
                <xm:f>0</xm:f>
              </x14:cfvo>
            </x14:iconSet>
          </x14:cfRule>
          <xm:sqref>BB11</xm:sqref>
        </x14:conditionalFormatting>
        <x14:conditionalFormatting xmlns:xm="http://schemas.microsoft.com/office/excel/2006/main">
          <x14:cfRule type="iconSet" priority="335" id="{0C9B2B1F-38D7-4096-A8A5-07769F55C7BC}">
            <x14:iconSet iconSet="3Triangles">
              <x14:cfvo type="percent">
                <xm:f>0</xm:f>
              </x14:cfvo>
              <x14:cfvo type="num">
                <xm:f>0</xm:f>
              </x14:cfvo>
              <x14:cfvo type="num">
                <xm:f>0</xm:f>
              </x14:cfvo>
            </x14:iconSet>
          </x14:cfRule>
          <xm:sqref>BB17:BB22</xm:sqref>
        </x14:conditionalFormatting>
        <x14:conditionalFormatting xmlns:xm="http://schemas.microsoft.com/office/excel/2006/main">
          <x14:cfRule type="iconSet" priority="11" id="{9EE560A6-ADE4-4076-B2AD-A43E2F45CB9A}">
            <x14:iconSet iconSet="3Triangles">
              <x14:cfvo type="percent">
                <xm:f>0</xm:f>
              </x14:cfvo>
              <x14:cfvo type="num">
                <xm:f>0</xm:f>
              </x14:cfvo>
              <x14:cfvo type="num">
                <xm:f>0</xm:f>
              </x14:cfvo>
            </x14:iconSet>
          </x14:cfRule>
          <xm:sqref>BB24</xm:sqref>
        </x14:conditionalFormatting>
        <x14:conditionalFormatting xmlns:xm="http://schemas.microsoft.com/office/excel/2006/main">
          <x14:cfRule type="iconSet" priority="285" id="{17D963D9-A5CD-4E29-AB5C-F2F53B8B7633}">
            <x14:iconSet iconSet="3Triangles">
              <x14:cfvo type="percent">
                <xm:f>0</xm:f>
              </x14:cfvo>
              <x14:cfvo type="num">
                <xm:f>0</xm:f>
              </x14:cfvo>
              <x14:cfvo type="num">
                <xm:f>0</xm:f>
              </x14:cfvo>
            </x14:iconSet>
          </x14:cfRule>
          <xm:sqref>BB25:BB26 BB23</xm:sqref>
        </x14:conditionalFormatting>
        <x14:conditionalFormatting xmlns:xm="http://schemas.microsoft.com/office/excel/2006/main">
          <x14:cfRule type="iconSet" priority="271" id="{34F43D38-9CA0-4D96-9A65-ABF730440941}">
            <x14:iconSet iconSet="3Triangles">
              <x14:cfvo type="percent">
                <xm:f>0</xm:f>
              </x14:cfvo>
              <x14:cfvo type="num">
                <xm:f>0</xm:f>
              </x14:cfvo>
              <x14:cfvo type="num">
                <xm:f>0</xm:f>
              </x14:cfvo>
            </x14:iconSet>
          </x14:cfRule>
          <xm:sqref>BB27:BB28</xm:sqref>
        </x14:conditionalFormatting>
        <x14:conditionalFormatting xmlns:xm="http://schemas.microsoft.com/office/excel/2006/main">
          <x14:cfRule type="iconSet" priority="140" id="{D1201E29-681D-4617-ABD6-342D0DFF7D62}">
            <x14:iconSet iconSet="3Triangles">
              <x14:cfvo type="percent">
                <xm:f>0</xm:f>
              </x14:cfvo>
              <x14:cfvo type="num">
                <xm:f>0</xm:f>
              </x14:cfvo>
              <x14:cfvo type="num">
                <xm:f>0</xm:f>
              </x14:cfvo>
            </x14:iconSet>
          </x14:cfRule>
          <xm:sqref>BB29</xm:sqref>
        </x14:conditionalFormatting>
        <x14:conditionalFormatting xmlns:xm="http://schemas.microsoft.com/office/excel/2006/main">
          <x14:cfRule type="iconSet" priority="898" id="{54F4F505-BEEA-4CB7-A654-07353D96E0B0}">
            <x14:iconSet iconSet="3Triangles">
              <x14:cfvo type="percent">
                <xm:f>0</xm:f>
              </x14:cfvo>
              <x14:cfvo type="num">
                <xm:f>0</xm:f>
              </x14:cfvo>
              <x14:cfvo type="num">
                <xm:f>0</xm:f>
              </x14:cfvo>
            </x14:iconSet>
          </x14:cfRule>
          <xm:sqref>BB30</xm:sqref>
        </x14:conditionalFormatting>
        <x14:conditionalFormatting xmlns:xm="http://schemas.microsoft.com/office/excel/2006/main">
          <x14:cfRule type="iconSet" priority="255" id="{44EFFCA3-DB42-4D94-AE91-83911331BB66}">
            <x14:iconSet iconSet="3Triangles">
              <x14:cfvo type="percent">
                <xm:f>0</xm:f>
              </x14:cfvo>
              <x14:cfvo type="num">
                <xm:f>0</xm:f>
              </x14:cfvo>
              <x14:cfvo type="num">
                <xm:f>0</xm:f>
              </x14:cfvo>
            </x14:iconSet>
          </x14:cfRule>
          <xm:sqref>BB31:BB37</xm:sqref>
        </x14:conditionalFormatting>
        <x14:conditionalFormatting xmlns:xm="http://schemas.microsoft.com/office/excel/2006/main">
          <x14:cfRule type="iconSet" priority="1271" id="{BD94EF8C-AB08-4008-B83A-4AFF1CC83322}">
            <x14:iconSet iconSet="3Triangles">
              <x14:cfvo type="percent">
                <xm:f>0</xm:f>
              </x14:cfvo>
              <x14:cfvo type="num">
                <xm:f>0</xm:f>
              </x14:cfvo>
              <x14:cfvo type="num">
                <xm:f>0</xm:f>
              </x14:cfvo>
            </x14:iconSet>
          </x14:cfRule>
          <xm:sqref>BB38:BB48</xm:sqref>
        </x14:conditionalFormatting>
        <x14:conditionalFormatting xmlns:xm="http://schemas.microsoft.com/office/excel/2006/main">
          <x14:cfRule type="iconSet" priority="1252" id="{B2FCA94F-5D28-46CE-8996-F5545E4F292E}">
            <x14:iconSet iconSet="3Triangles">
              <x14:cfvo type="percent">
                <xm:f>0</xm:f>
              </x14:cfvo>
              <x14:cfvo type="num">
                <xm:f>0</xm:f>
              </x14:cfvo>
              <x14:cfvo type="num">
                <xm:f>0</xm:f>
              </x14:cfvo>
            </x14:iconSet>
          </x14:cfRule>
          <xm:sqref>BB49:BB50</xm:sqref>
        </x14:conditionalFormatting>
        <x14:conditionalFormatting xmlns:xm="http://schemas.microsoft.com/office/excel/2006/main">
          <x14:cfRule type="iconSet" priority="220" id="{AD5C32EC-2CEE-4EFB-B9E9-439F1891BBF8}">
            <x14:iconSet iconSet="3Triangles">
              <x14:cfvo type="percent">
                <xm:f>0</xm:f>
              </x14:cfvo>
              <x14:cfvo type="num">
                <xm:f>0</xm:f>
              </x14:cfvo>
              <x14:cfvo type="num">
                <xm:f>0</xm:f>
              </x14:cfvo>
            </x14:iconSet>
          </x14:cfRule>
          <xm:sqref>BB51:BB55</xm:sqref>
        </x14:conditionalFormatting>
        <x14:conditionalFormatting xmlns:xm="http://schemas.microsoft.com/office/excel/2006/main">
          <x14:cfRule type="iconSet" priority="1399" id="{8B51865D-CC32-4C1C-8B43-213FECB1EF4E}">
            <x14:iconSet iconSet="3Triangles">
              <x14:cfvo type="percent">
                <xm:f>0</xm:f>
              </x14:cfvo>
              <x14:cfvo type="num">
                <xm:f>0</xm:f>
              </x14:cfvo>
              <x14:cfvo type="num">
                <xm:f>0</xm:f>
              </x14:cfvo>
            </x14:iconSet>
          </x14:cfRule>
          <xm:sqref>BB56:BB61</xm:sqref>
        </x14:conditionalFormatting>
        <x14:conditionalFormatting xmlns:xm="http://schemas.microsoft.com/office/excel/2006/main">
          <x14:cfRule type="iconSet" priority="1272" id="{50F61F03-DA54-411F-9161-99FF696AFCDF}">
            <x14:iconSet iconSet="3Triangles">
              <x14:cfvo type="percent">
                <xm:f>0</xm:f>
              </x14:cfvo>
              <x14:cfvo type="num">
                <xm:f>0</xm:f>
              </x14:cfvo>
              <x14:cfvo type="num">
                <xm:f>0</xm:f>
              </x14:cfvo>
            </x14:iconSet>
          </x14:cfRule>
          <xm:sqref>BH38:BH48 AT38:AT48 BL38:BL48</xm:sqref>
        </x14:conditionalFormatting>
        <x14:conditionalFormatting xmlns:xm="http://schemas.microsoft.com/office/excel/2006/main">
          <x14:cfRule type="iconSet" priority="1211" id="{2D54DBF7-F6DA-4003-ABB2-A62893E4BBC6}">
            <x14:iconSet iconSet="3Triangles">
              <x14:cfvo type="percent">
                <xm:f>0</xm:f>
              </x14:cfvo>
              <x14:cfvo type="num">
                <xm:f>0</xm:f>
              </x14:cfvo>
              <x14:cfvo type="num">
                <xm:f>0</xm:f>
              </x14:cfvo>
            </x14:iconSet>
          </x14:cfRule>
          <xm:sqref>BL8:BL10 AT8:AT10 BH8:BH10 BH12:BH16 AT12:AT16 BL12:BL16</xm:sqref>
        </x14:conditionalFormatting>
        <x14:conditionalFormatting xmlns:xm="http://schemas.microsoft.com/office/excel/2006/main">
          <x14:cfRule type="iconSet" priority="290" id="{9B57E05A-48D7-4756-8A57-F61133A8242B}">
            <x14:iconSet iconSet="3Triangles">
              <x14:cfvo type="percent">
                <xm:f>0</xm:f>
              </x14:cfvo>
              <x14:cfvo type="num">
                <xm:f>0</xm:f>
              </x14:cfvo>
              <x14:cfvo type="num">
                <xm:f>0</xm:f>
              </x14:cfvo>
            </x14:iconSet>
          </x14:cfRule>
          <xm:sqref>BL25:BL26 AT23 BH23 BL23 BH25:BH26 AT25:AT26</xm:sqref>
        </x14:conditionalFormatting>
        <x14:conditionalFormatting xmlns:xm="http://schemas.microsoft.com/office/excel/2006/main">
          <x14:cfRule type="iconSet" priority="792" id="{7B311CB4-F99A-41C2-AA80-8F753F4B08D5}">
            <x14:iconSet iconSet="3Triangles">
              <x14:cfvo type="percent">
                <xm:f>0</xm:f>
              </x14:cfvo>
              <x14:cfvo type="num">
                <xm:f>0</xm:f>
              </x14:cfvo>
              <x14:cfvo type="num">
                <xm:f>0</xm:f>
              </x14:cfvo>
            </x14:iconSet>
          </x14:cfRule>
          <xm:sqref>BP5:BP7</xm:sqref>
        </x14:conditionalFormatting>
        <x14:conditionalFormatting xmlns:xm="http://schemas.microsoft.com/office/excel/2006/main">
          <x14:cfRule type="iconSet" priority="1225" id="{DAB51654-6A5B-469D-B7A8-5804CDAFF9BD}">
            <x14:iconSet iconSet="3Triangles">
              <x14:cfvo type="percent">
                <xm:f>0</xm:f>
              </x14:cfvo>
              <x14:cfvo type="num">
                <xm:f>0</xm:f>
              </x14:cfvo>
              <x14:cfvo type="num">
                <xm:f>0</xm:f>
              </x14:cfvo>
            </x14:iconSet>
          </x14:cfRule>
          <xm:sqref>BP8:BP10 BP12:BP16</xm:sqref>
        </x14:conditionalFormatting>
        <x14:conditionalFormatting xmlns:xm="http://schemas.microsoft.com/office/excel/2006/main">
          <x14:cfRule type="iconSet" priority="26" id="{2059EA33-6AAA-49B9-88B0-89573A388136}">
            <x14:iconSet iconSet="3Triangles">
              <x14:cfvo type="percent">
                <xm:f>0</xm:f>
              </x14:cfvo>
              <x14:cfvo type="num">
                <xm:f>0</xm:f>
              </x14:cfvo>
              <x14:cfvo type="num">
                <xm:f>0</xm:f>
              </x14:cfvo>
            </x14:iconSet>
          </x14:cfRule>
          <xm:sqref>BP11</xm:sqref>
        </x14:conditionalFormatting>
        <x14:conditionalFormatting xmlns:xm="http://schemas.microsoft.com/office/excel/2006/main">
          <x14:cfRule type="iconSet" priority="336" id="{84234750-C767-4155-A545-74789CFC1408}">
            <x14:iconSet iconSet="3Triangles">
              <x14:cfvo type="percent">
                <xm:f>0</xm:f>
              </x14:cfvo>
              <x14:cfvo type="num">
                <xm:f>0</xm:f>
              </x14:cfvo>
              <x14:cfvo type="num">
                <xm:f>0</xm:f>
              </x14:cfvo>
            </x14:iconSet>
          </x14:cfRule>
          <xm:sqref>BP17:BP22</xm:sqref>
        </x14:conditionalFormatting>
        <x14:conditionalFormatting xmlns:xm="http://schemas.microsoft.com/office/excel/2006/main">
          <x14:cfRule type="iconSet" priority="10" id="{263563E9-6418-498E-B54B-AC8F0A52F24D}">
            <x14:iconSet iconSet="3Triangles">
              <x14:cfvo type="percent">
                <xm:f>0</xm:f>
              </x14:cfvo>
              <x14:cfvo type="num">
                <xm:f>0</xm:f>
              </x14:cfvo>
              <x14:cfvo type="num">
                <xm:f>0</xm:f>
              </x14:cfvo>
            </x14:iconSet>
          </x14:cfRule>
          <xm:sqref>BP24</xm:sqref>
        </x14:conditionalFormatting>
        <x14:conditionalFormatting xmlns:xm="http://schemas.microsoft.com/office/excel/2006/main">
          <x14:cfRule type="iconSet" priority="284" id="{C7B0BD78-496D-4EBD-9B1E-D379C052F85B}">
            <x14:iconSet iconSet="3Triangles">
              <x14:cfvo type="percent">
                <xm:f>0</xm:f>
              </x14:cfvo>
              <x14:cfvo type="num">
                <xm:f>0</xm:f>
              </x14:cfvo>
              <x14:cfvo type="num">
                <xm:f>0</xm:f>
              </x14:cfvo>
            </x14:iconSet>
          </x14:cfRule>
          <xm:sqref>BP25:BP26 BP23</xm:sqref>
        </x14:conditionalFormatting>
        <x14:conditionalFormatting xmlns:xm="http://schemas.microsoft.com/office/excel/2006/main">
          <x14:cfRule type="iconSet" priority="272" id="{3C670E55-07B4-4150-BB84-CA5EE13F034D}">
            <x14:iconSet iconSet="3Triangles">
              <x14:cfvo type="percent">
                <xm:f>0</xm:f>
              </x14:cfvo>
              <x14:cfvo type="num">
                <xm:f>0</xm:f>
              </x14:cfvo>
              <x14:cfvo type="num">
                <xm:f>0</xm:f>
              </x14:cfvo>
            </x14:iconSet>
          </x14:cfRule>
          <xm:sqref>BP27:BP28</xm:sqref>
        </x14:conditionalFormatting>
        <x14:conditionalFormatting xmlns:xm="http://schemas.microsoft.com/office/excel/2006/main">
          <x14:cfRule type="iconSet" priority="139" id="{38785A85-ACA5-4DB1-ACDE-5D2B82849973}">
            <x14:iconSet iconSet="3Triangles">
              <x14:cfvo type="percent">
                <xm:f>0</xm:f>
              </x14:cfvo>
              <x14:cfvo type="num">
                <xm:f>0</xm:f>
              </x14:cfvo>
              <x14:cfvo type="num">
                <xm:f>0</xm:f>
              </x14:cfvo>
            </x14:iconSet>
          </x14:cfRule>
          <xm:sqref>BP29</xm:sqref>
        </x14:conditionalFormatting>
        <x14:conditionalFormatting xmlns:xm="http://schemas.microsoft.com/office/excel/2006/main">
          <x14:cfRule type="iconSet" priority="901" id="{EC5D3FF0-C0D5-4E9C-956E-165632A5F8F2}">
            <x14:iconSet iconSet="3Triangles">
              <x14:cfvo type="percent">
                <xm:f>0</xm:f>
              </x14:cfvo>
              <x14:cfvo type="num">
                <xm:f>0</xm:f>
              </x14:cfvo>
              <x14:cfvo type="num">
                <xm:f>0</xm:f>
              </x14:cfvo>
            </x14:iconSet>
          </x14:cfRule>
          <xm:sqref>BP30</xm:sqref>
        </x14:conditionalFormatting>
        <x14:conditionalFormatting xmlns:xm="http://schemas.microsoft.com/office/excel/2006/main">
          <x14:cfRule type="iconSet" priority="256" id="{7B8A5E66-5C60-4C22-8346-8E2DAA608F33}">
            <x14:iconSet iconSet="3Triangles">
              <x14:cfvo type="percent">
                <xm:f>0</xm:f>
              </x14:cfvo>
              <x14:cfvo type="num">
                <xm:f>0</xm:f>
              </x14:cfvo>
              <x14:cfvo type="num">
                <xm:f>0</xm:f>
              </x14:cfvo>
            </x14:iconSet>
          </x14:cfRule>
          <xm:sqref>BP31:BP37</xm:sqref>
        </x14:conditionalFormatting>
        <x14:conditionalFormatting xmlns:xm="http://schemas.microsoft.com/office/excel/2006/main">
          <x14:cfRule type="iconSet" priority="1275" id="{4A2A636E-0C35-4CD2-B95E-2ADB3BD3FA98}">
            <x14:iconSet iconSet="3Triangles">
              <x14:cfvo type="percent">
                <xm:f>0</xm:f>
              </x14:cfvo>
              <x14:cfvo type="num">
                <xm:f>0</xm:f>
              </x14:cfvo>
              <x14:cfvo type="num">
                <xm:f>0</xm:f>
              </x14:cfvo>
            </x14:iconSet>
          </x14:cfRule>
          <xm:sqref>BP38:BP48</xm:sqref>
        </x14:conditionalFormatting>
        <x14:conditionalFormatting xmlns:xm="http://schemas.microsoft.com/office/excel/2006/main">
          <x14:cfRule type="iconSet" priority="1253" id="{A6942A06-D0BC-40B9-9041-E8282F5B018F}">
            <x14:iconSet iconSet="3Triangles">
              <x14:cfvo type="percent">
                <xm:f>0</xm:f>
              </x14:cfvo>
              <x14:cfvo type="num">
                <xm:f>0</xm:f>
              </x14:cfvo>
              <x14:cfvo type="num">
                <xm:f>0</xm:f>
              </x14:cfvo>
            </x14:iconSet>
          </x14:cfRule>
          <xm:sqref>BP49:BP50</xm:sqref>
        </x14:conditionalFormatting>
        <x14:conditionalFormatting xmlns:xm="http://schemas.microsoft.com/office/excel/2006/main">
          <x14:cfRule type="iconSet" priority="219" id="{B9EA5485-5714-4789-8DED-12D694AF3301}">
            <x14:iconSet iconSet="3Triangles">
              <x14:cfvo type="percent">
                <xm:f>0</xm:f>
              </x14:cfvo>
              <x14:cfvo type="num">
                <xm:f>0</xm:f>
              </x14:cfvo>
              <x14:cfvo type="num">
                <xm:f>0</xm:f>
              </x14:cfvo>
            </x14:iconSet>
          </x14:cfRule>
          <xm:sqref>BP51:BP55</xm:sqref>
        </x14:conditionalFormatting>
        <x14:conditionalFormatting xmlns:xm="http://schemas.microsoft.com/office/excel/2006/main">
          <x14:cfRule type="iconSet" priority="1401" id="{E4A64AB9-4F2E-4550-8E7C-34CC15A5FDF9}">
            <x14:iconSet iconSet="3Triangles">
              <x14:cfvo type="percent">
                <xm:f>0</xm:f>
              </x14:cfvo>
              <x14:cfvo type="num">
                <xm:f>0</xm:f>
              </x14:cfvo>
              <x14:cfvo type="num">
                <xm:f>0</xm:f>
              </x14:cfvo>
            </x14:iconSet>
          </x14:cfRule>
          <xm:sqref>BP56:BP61</xm:sqref>
        </x14:conditionalFormatting>
        <x14:conditionalFormatting xmlns:xm="http://schemas.microsoft.com/office/excel/2006/main">
          <x14:cfRule type="iconSet" priority="794" id="{B471B86D-A280-4932-B24A-FB8F9863F72E}">
            <x14:iconSet iconSet="3Triangles">
              <x14:cfvo type="percent">
                <xm:f>0</xm:f>
              </x14:cfvo>
              <x14:cfvo type="num">
                <xm:f>0</xm:f>
              </x14:cfvo>
              <x14:cfvo type="num">
                <xm:f>0</xm:f>
              </x14:cfvo>
            </x14:iconSet>
          </x14:cfRule>
          <xm:sqref>BT5:BT7</xm:sqref>
        </x14:conditionalFormatting>
        <x14:conditionalFormatting xmlns:xm="http://schemas.microsoft.com/office/excel/2006/main">
          <x14:cfRule type="iconSet" priority="1229" id="{8A484457-F4F3-4706-8E73-3A10DBAA3C30}">
            <x14:iconSet iconSet="3Triangles">
              <x14:cfvo type="percent">
                <xm:f>0</xm:f>
              </x14:cfvo>
              <x14:cfvo type="num">
                <xm:f>0</xm:f>
              </x14:cfvo>
              <x14:cfvo type="num">
                <xm:f>0</xm:f>
              </x14:cfvo>
            </x14:iconSet>
          </x14:cfRule>
          <xm:sqref>BT8:BT10 BT12:BT16</xm:sqref>
        </x14:conditionalFormatting>
        <x14:conditionalFormatting xmlns:xm="http://schemas.microsoft.com/office/excel/2006/main">
          <x14:cfRule type="iconSet" priority="18" id="{0A74EA34-22C8-419B-AEDF-DCB847F386ED}">
            <x14:iconSet iconSet="3Triangles">
              <x14:cfvo type="percent">
                <xm:f>0</xm:f>
              </x14:cfvo>
              <x14:cfvo type="num">
                <xm:f>0</xm:f>
              </x14:cfvo>
              <x14:cfvo type="num">
                <xm:f>0</xm:f>
              </x14:cfvo>
            </x14:iconSet>
          </x14:cfRule>
          <xm:sqref>BT11</xm:sqref>
        </x14:conditionalFormatting>
        <x14:conditionalFormatting xmlns:xm="http://schemas.microsoft.com/office/excel/2006/main">
          <x14:cfRule type="iconSet" priority="337" id="{F8F17897-3E04-4220-A100-33C77E9A2D9B}">
            <x14:iconSet iconSet="3Triangles">
              <x14:cfvo type="percent">
                <xm:f>0</xm:f>
              </x14:cfvo>
              <x14:cfvo type="num">
                <xm:f>0</xm:f>
              </x14:cfvo>
              <x14:cfvo type="num">
                <xm:f>0</xm:f>
              </x14:cfvo>
            </x14:iconSet>
          </x14:cfRule>
          <xm:sqref>BT17:BT22</xm:sqref>
        </x14:conditionalFormatting>
        <x14:conditionalFormatting xmlns:xm="http://schemas.microsoft.com/office/excel/2006/main">
          <x14:cfRule type="iconSet" priority="2" id="{A149E168-89FE-42E2-B5E3-BD3BA052A231}">
            <x14:iconSet iconSet="3Triangles">
              <x14:cfvo type="percent">
                <xm:f>0</xm:f>
              </x14:cfvo>
              <x14:cfvo type="num">
                <xm:f>0</xm:f>
              </x14:cfvo>
              <x14:cfvo type="num">
                <xm:f>0</xm:f>
              </x14:cfvo>
            </x14:iconSet>
          </x14:cfRule>
          <xm:sqref>BT24</xm:sqref>
        </x14:conditionalFormatting>
        <x14:conditionalFormatting xmlns:xm="http://schemas.microsoft.com/office/excel/2006/main">
          <x14:cfRule type="iconSet" priority="276" id="{86E68316-64B5-48AA-9560-23ED8B344237}">
            <x14:iconSet iconSet="3Triangles">
              <x14:cfvo type="percent">
                <xm:f>0</xm:f>
              </x14:cfvo>
              <x14:cfvo type="num">
                <xm:f>0</xm:f>
              </x14:cfvo>
              <x14:cfvo type="num">
                <xm:f>0</xm:f>
              </x14:cfvo>
            </x14:iconSet>
          </x14:cfRule>
          <xm:sqref>BT25:BT26 BT23</xm:sqref>
        </x14:conditionalFormatting>
        <x14:conditionalFormatting xmlns:xm="http://schemas.microsoft.com/office/excel/2006/main">
          <x14:cfRule type="iconSet" priority="273" id="{C59FD285-875F-4762-9B7A-15086DE7A8C9}">
            <x14:iconSet iconSet="3Triangles">
              <x14:cfvo type="percent">
                <xm:f>0</xm:f>
              </x14:cfvo>
              <x14:cfvo type="num">
                <xm:f>0</xm:f>
              </x14:cfvo>
              <x14:cfvo type="num">
                <xm:f>0</xm:f>
              </x14:cfvo>
            </x14:iconSet>
          </x14:cfRule>
          <xm:sqref>BT27:BT28</xm:sqref>
        </x14:conditionalFormatting>
        <x14:conditionalFormatting xmlns:xm="http://schemas.microsoft.com/office/excel/2006/main">
          <x14:cfRule type="iconSet" priority="131" id="{14A807F7-F7C7-4F16-8698-E10F5ED1E8AF}">
            <x14:iconSet iconSet="3Triangles">
              <x14:cfvo type="percent">
                <xm:f>0</xm:f>
              </x14:cfvo>
              <x14:cfvo type="num">
                <xm:f>0</xm:f>
              </x14:cfvo>
              <x14:cfvo type="num">
                <xm:f>0</xm:f>
              </x14:cfvo>
            </x14:iconSet>
          </x14:cfRule>
          <xm:sqref>BT29</xm:sqref>
        </x14:conditionalFormatting>
        <x14:conditionalFormatting xmlns:xm="http://schemas.microsoft.com/office/excel/2006/main">
          <x14:cfRule type="iconSet" priority="902" id="{350FD05D-6A6C-43AE-910F-37C2BCEF0B92}">
            <x14:iconSet iconSet="3Triangles">
              <x14:cfvo type="percent">
                <xm:f>0</xm:f>
              </x14:cfvo>
              <x14:cfvo type="num">
                <xm:f>0</xm:f>
              </x14:cfvo>
              <x14:cfvo type="num">
                <xm:f>0</xm:f>
              </x14:cfvo>
            </x14:iconSet>
          </x14:cfRule>
          <xm:sqref>BT30</xm:sqref>
        </x14:conditionalFormatting>
        <x14:conditionalFormatting xmlns:xm="http://schemas.microsoft.com/office/excel/2006/main">
          <x14:cfRule type="iconSet" priority="257" id="{390AF959-B359-44E7-B602-7C49AB8A16D1}">
            <x14:iconSet iconSet="3Triangles">
              <x14:cfvo type="percent">
                <xm:f>0</xm:f>
              </x14:cfvo>
              <x14:cfvo type="num">
                <xm:f>0</xm:f>
              </x14:cfvo>
              <x14:cfvo type="num">
                <xm:f>0</xm:f>
              </x14:cfvo>
            </x14:iconSet>
          </x14:cfRule>
          <xm:sqref>BT31:BT37</xm:sqref>
        </x14:conditionalFormatting>
        <x14:conditionalFormatting xmlns:xm="http://schemas.microsoft.com/office/excel/2006/main">
          <x14:cfRule type="iconSet" priority="1276" id="{BFAB6B69-4393-4A6D-9FE9-CE00AAAD4B4C}">
            <x14:iconSet iconSet="3Triangles">
              <x14:cfvo type="percent">
                <xm:f>0</xm:f>
              </x14:cfvo>
              <x14:cfvo type="num">
                <xm:f>0</xm:f>
              </x14:cfvo>
              <x14:cfvo type="num">
                <xm:f>0</xm:f>
              </x14:cfvo>
            </x14:iconSet>
          </x14:cfRule>
          <xm:sqref>BT38:BT48</xm:sqref>
        </x14:conditionalFormatting>
        <x14:conditionalFormatting xmlns:xm="http://schemas.microsoft.com/office/excel/2006/main">
          <x14:cfRule type="iconSet" priority="1254" id="{A480E5E1-6C90-421A-9196-D2AE16D23967}">
            <x14:iconSet iconSet="3Triangles">
              <x14:cfvo type="percent">
                <xm:f>0</xm:f>
              </x14:cfvo>
              <x14:cfvo type="num">
                <xm:f>0</xm:f>
              </x14:cfvo>
              <x14:cfvo type="num">
                <xm:f>0</xm:f>
              </x14:cfvo>
            </x14:iconSet>
          </x14:cfRule>
          <xm:sqref>BT49:BT50</xm:sqref>
        </x14:conditionalFormatting>
        <x14:conditionalFormatting xmlns:xm="http://schemas.microsoft.com/office/excel/2006/main">
          <x14:cfRule type="iconSet" priority="211" id="{CC2ECC07-1201-4F67-9C94-D5951E23F6AB}">
            <x14:iconSet iconSet="3Triangles">
              <x14:cfvo type="percent">
                <xm:f>0</xm:f>
              </x14:cfvo>
              <x14:cfvo type="num">
                <xm:f>0</xm:f>
              </x14:cfvo>
              <x14:cfvo type="num">
                <xm:f>0</xm:f>
              </x14:cfvo>
            </x14:iconSet>
          </x14:cfRule>
          <xm:sqref>BT51:BT55</xm:sqref>
        </x14:conditionalFormatting>
        <x14:conditionalFormatting xmlns:xm="http://schemas.microsoft.com/office/excel/2006/main">
          <x14:cfRule type="iconSet" priority="1403" id="{6D10E571-DA01-4115-8CC9-B18286A6FB7C}">
            <x14:iconSet iconSet="3Triangles">
              <x14:cfvo type="percent">
                <xm:f>0</xm:f>
              </x14:cfvo>
              <x14:cfvo type="num">
                <xm:f>0</xm:f>
              </x14:cfvo>
              <x14:cfvo type="num">
                <xm:f>0</xm:f>
              </x14:cfvo>
            </x14:iconSet>
          </x14:cfRule>
          <xm:sqref>BT56:BT61</xm:sqref>
        </x14:conditionalFormatting>
        <x14:conditionalFormatting xmlns:xm="http://schemas.microsoft.com/office/excel/2006/main">
          <x14:cfRule type="iconSet" priority="796" id="{225E3D53-EA4D-4C8B-A218-2D288E6055BA}">
            <x14:iconSet iconSet="3Triangles">
              <x14:cfvo type="percent">
                <xm:f>0</xm:f>
              </x14:cfvo>
              <x14:cfvo type="num">
                <xm:f>0</xm:f>
              </x14:cfvo>
              <x14:cfvo type="num">
                <xm:f>0</xm:f>
              </x14:cfvo>
            </x14:iconSet>
          </x14:cfRule>
          <xm:sqref>BX5:BX7</xm:sqref>
        </x14:conditionalFormatting>
        <x14:conditionalFormatting xmlns:xm="http://schemas.microsoft.com/office/excel/2006/main">
          <x14:cfRule type="iconSet" priority="1233" id="{2341AA8C-623D-40C7-AC78-C0DFAD25855F}">
            <x14:iconSet iconSet="3Triangles">
              <x14:cfvo type="percent">
                <xm:f>0</xm:f>
              </x14:cfvo>
              <x14:cfvo type="num">
                <xm:f>0</xm:f>
              </x14:cfvo>
              <x14:cfvo type="num">
                <xm:f>0</xm:f>
              </x14:cfvo>
            </x14:iconSet>
          </x14:cfRule>
          <xm:sqref>BX8:BX10 BX12:BX16</xm:sqref>
        </x14:conditionalFormatting>
        <x14:conditionalFormatting xmlns:xm="http://schemas.microsoft.com/office/excel/2006/main">
          <x14:cfRule type="iconSet" priority="17" id="{27EF1FE2-B5B1-48F0-AADB-0AC74A02D7E4}">
            <x14:iconSet iconSet="3Triangles">
              <x14:cfvo type="percent">
                <xm:f>0</xm:f>
              </x14:cfvo>
              <x14:cfvo type="num">
                <xm:f>0</xm:f>
              </x14:cfvo>
              <x14:cfvo type="num">
                <xm:f>0</xm:f>
              </x14:cfvo>
            </x14:iconSet>
          </x14:cfRule>
          <xm:sqref>BX11</xm:sqref>
        </x14:conditionalFormatting>
        <x14:conditionalFormatting xmlns:xm="http://schemas.microsoft.com/office/excel/2006/main">
          <x14:cfRule type="iconSet" priority="338" id="{279B8708-C811-440F-AE9D-BEA796AB1E6C}">
            <x14:iconSet iconSet="3Triangles">
              <x14:cfvo type="percent">
                <xm:f>0</xm:f>
              </x14:cfvo>
              <x14:cfvo type="num">
                <xm:f>0</xm:f>
              </x14:cfvo>
              <x14:cfvo type="num">
                <xm:f>0</xm:f>
              </x14:cfvo>
            </x14:iconSet>
          </x14:cfRule>
          <xm:sqref>BX17:BX22</xm:sqref>
        </x14:conditionalFormatting>
        <x14:conditionalFormatting xmlns:xm="http://schemas.microsoft.com/office/excel/2006/main">
          <x14:cfRule type="iconSet" priority="1" id="{73033DFB-2BDA-48D4-9561-D2DC9436BC4A}">
            <x14:iconSet iconSet="3Triangles">
              <x14:cfvo type="percent">
                <xm:f>0</xm:f>
              </x14:cfvo>
              <x14:cfvo type="num">
                <xm:f>0</xm:f>
              </x14:cfvo>
              <x14:cfvo type="num">
                <xm:f>0</xm:f>
              </x14:cfvo>
            </x14:iconSet>
          </x14:cfRule>
          <xm:sqref>BX24</xm:sqref>
        </x14:conditionalFormatting>
        <x14:conditionalFormatting xmlns:xm="http://schemas.microsoft.com/office/excel/2006/main">
          <x14:cfRule type="iconSet" priority="275" id="{021E19BE-81C1-4940-98EE-4DCDDA71637F}">
            <x14:iconSet iconSet="3Triangles">
              <x14:cfvo type="percent">
                <xm:f>0</xm:f>
              </x14:cfvo>
              <x14:cfvo type="num">
                <xm:f>0</xm:f>
              </x14:cfvo>
              <x14:cfvo type="num">
                <xm:f>0</xm:f>
              </x14:cfvo>
            </x14:iconSet>
          </x14:cfRule>
          <xm:sqref>BX25:BX26 BX23</xm:sqref>
        </x14:conditionalFormatting>
        <x14:conditionalFormatting xmlns:xm="http://schemas.microsoft.com/office/excel/2006/main">
          <x14:cfRule type="iconSet" priority="274" id="{787370FA-ECCF-4A91-9948-60568FA36D5A}">
            <x14:iconSet iconSet="3Triangles">
              <x14:cfvo type="percent">
                <xm:f>0</xm:f>
              </x14:cfvo>
              <x14:cfvo type="num">
                <xm:f>0</xm:f>
              </x14:cfvo>
              <x14:cfvo type="num">
                <xm:f>0</xm:f>
              </x14:cfvo>
            </x14:iconSet>
          </x14:cfRule>
          <xm:sqref>BX27:BX28</xm:sqref>
        </x14:conditionalFormatting>
        <x14:conditionalFormatting xmlns:xm="http://schemas.microsoft.com/office/excel/2006/main">
          <x14:cfRule type="iconSet" priority="130" id="{345697CB-2907-4D66-B4BB-820D85104664}">
            <x14:iconSet iconSet="3Triangles">
              <x14:cfvo type="percent">
                <xm:f>0</xm:f>
              </x14:cfvo>
              <x14:cfvo type="num">
                <xm:f>0</xm:f>
              </x14:cfvo>
              <x14:cfvo type="num">
                <xm:f>0</xm:f>
              </x14:cfvo>
            </x14:iconSet>
          </x14:cfRule>
          <xm:sqref>BX29</xm:sqref>
        </x14:conditionalFormatting>
        <x14:conditionalFormatting xmlns:xm="http://schemas.microsoft.com/office/excel/2006/main">
          <x14:cfRule type="iconSet" priority="903" id="{4A842CE3-72E5-4A92-83FE-5AE1C42361A8}">
            <x14:iconSet iconSet="3Triangles">
              <x14:cfvo type="percent">
                <xm:f>0</xm:f>
              </x14:cfvo>
              <x14:cfvo type="num">
                <xm:f>0</xm:f>
              </x14:cfvo>
              <x14:cfvo type="num">
                <xm:f>0</xm:f>
              </x14:cfvo>
            </x14:iconSet>
          </x14:cfRule>
          <xm:sqref>BX30</xm:sqref>
        </x14:conditionalFormatting>
        <x14:conditionalFormatting xmlns:xm="http://schemas.microsoft.com/office/excel/2006/main">
          <x14:cfRule type="iconSet" priority="258" id="{B8367558-4428-4E70-B436-13B715EB9EE5}">
            <x14:iconSet iconSet="3Triangles">
              <x14:cfvo type="percent">
                <xm:f>0</xm:f>
              </x14:cfvo>
              <x14:cfvo type="num">
                <xm:f>0</xm:f>
              </x14:cfvo>
              <x14:cfvo type="num">
                <xm:f>0</xm:f>
              </x14:cfvo>
            </x14:iconSet>
          </x14:cfRule>
          <xm:sqref>BX31:BX37</xm:sqref>
        </x14:conditionalFormatting>
        <x14:conditionalFormatting xmlns:xm="http://schemas.microsoft.com/office/excel/2006/main">
          <x14:cfRule type="iconSet" priority="1277" id="{F0293028-CDB8-4436-8D79-3DEEDE82F4EF}">
            <x14:iconSet iconSet="3Triangles">
              <x14:cfvo type="percent">
                <xm:f>0</xm:f>
              </x14:cfvo>
              <x14:cfvo type="num">
                <xm:f>0</xm:f>
              </x14:cfvo>
              <x14:cfvo type="num">
                <xm:f>0</xm:f>
              </x14:cfvo>
            </x14:iconSet>
          </x14:cfRule>
          <xm:sqref>BX38:BX48</xm:sqref>
        </x14:conditionalFormatting>
        <x14:conditionalFormatting xmlns:xm="http://schemas.microsoft.com/office/excel/2006/main">
          <x14:cfRule type="iconSet" priority="1255" id="{C8E1A2D3-BA49-4BFD-BF08-B3B474644559}">
            <x14:iconSet iconSet="3Triangles">
              <x14:cfvo type="percent">
                <xm:f>0</xm:f>
              </x14:cfvo>
              <x14:cfvo type="num">
                <xm:f>0</xm:f>
              </x14:cfvo>
              <x14:cfvo type="num">
                <xm:f>0</xm:f>
              </x14:cfvo>
            </x14:iconSet>
          </x14:cfRule>
          <xm:sqref>BX49:BX50</xm:sqref>
        </x14:conditionalFormatting>
        <x14:conditionalFormatting xmlns:xm="http://schemas.microsoft.com/office/excel/2006/main">
          <x14:cfRule type="iconSet" priority="210" id="{E205281F-40E1-414D-99A7-A27801A9804F}">
            <x14:iconSet iconSet="3Triangles">
              <x14:cfvo type="percent">
                <xm:f>0</xm:f>
              </x14:cfvo>
              <x14:cfvo type="num">
                <xm:f>0</xm:f>
              </x14:cfvo>
              <x14:cfvo type="num">
                <xm:f>0</xm:f>
              </x14:cfvo>
            </x14:iconSet>
          </x14:cfRule>
          <xm:sqref>BX51:BX55</xm:sqref>
        </x14:conditionalFormatting>
        <x14:conditionalFormatting xmlns:xm="http://schemas.microsoft.com/office/excel/2006/main">
          <x14:cfRule type="iconSet" priority="1405" id="{055E9F3D-17AB-423A-9BA1-9E01DB9E7531}">
            <x14:iconSet iconSet="3Triangles">
              <x14:cfvo type="percent">
                <xm:f>0</xm:f>
              </x14:cfvo>
              <x14:cfvo type="num">
                <xm:f>0</xm:f>
              </x14:cfvo>
              <x14:cfvo type="num">
                <xm:f>0</xm:f>
              </x14:cfvo>
            </x14:iconSet>
          </x14:cfRule>
          <xm:sqref>BX56:BX61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06EA5-092D-46B6-977A-8CADA95FFE10}">
  <dimension ref="A1:E16"/>
  <sheetViews>
    <sheetView topLeftCell="G16" workbookViewId="0">
      <selection activeCell="H18" sqref="H18"/>
    </sheetView>
  </sheetViews>
  <sheetFormatPr defaultRowHeight="14.4" x14ac:dyDescent="0.3"/>
  <cols>
    <col min="1" max="1" width="18.88671875" customWidth="1"/>
    <col min="2" max="2" width="13.44140625" customWidth="1"/>
    <col min="4" max="4" width="17.21875" customWidth="1"/>
    <col min="5" max="5" width="17.33203125" customWidth="1"/>
  </cols>
  <sheetData>
    <row r="1" spans="1:5" x14ac:dyDescent="0.3">
      <c r="A1" s="132" t="s">
        <v>148</v>
      </c>
      <c r="B1" s="132"/>
      <c r="C1" s="132"/>
      <c r="D1" s="132"/>
      <c r="E1" s="132"/>
    </row>
    <row r="2" spans="1:5" x14ac:dyDescent="0.3">
      <c r="A2" s="130" t="s">
        <v>144</v>
      </c>
      <c r="B2" s="130"/>
      <c r="D2" s="131" t="s">
        <v>147</v>
      </c>
      <c r="E2" s="131"/>
    </row>
    <row r="3" spans="1:5" x14ac:dyDescent="0.3">
      <c r="A3" s="79" t="s">
        <v>142</v>
      </c>
      <c r="B3" s="79" t="s">
        <v>143</v>
      </c>
      <c r="D3" s="79" t="s">
        <v>142</v>
      </c>
      <c r="E3" s="79" t="s">
        <v>143</v>
      </c>
    </row>
    <row r="4" spans="1:5" x14ac:dyDescent="0.3">
      <c r="A4" s="18" t="s">
        <v>32</v>
      </c>
      <c r="B4" s="26">
        <v>84270.848480000015</v>
      </c>
      <c r="D4" s="18" t="s">
        <v>108</v>
      </c>
      <c r="E4" s="26">
        <v>248280.01939000032</v>
      </c>
    </row>
    <row r="5" spans="1:5" x14ac:dyDescent="0.3">
      <c r="A5" s="18" t="s">
        <v>52</v>
      </c>
      <c r="B5" s="26">
        <v>54036.098899999997</v>
      </c>
      <c r="D5" s="22" t="s">
        <v>61</v>
      </c>
      <c r="E5" s="26">
        <v>245844.7478100002</v>
      </c>
    </row>
    <row r="6" spans="1:5" x14ac:dyDescent="0.3">
      <c r="A6" s="18" t="s">
        <v>108</v>
      </c>
      <c r="B6" s="26">
        <v>53049.137919999957</v>
      </c>
      <c r="D6" s="98" t="s">
        <v>64</v>
      </c>
      <c r="E6" s="26">
        <v>241189.79600000003</v>
      </c>
    </row>
    <row r="7" spans="1:5" x14ac:dyDescent="0.3">
      <c r="A7" s="18" t="s">
        <v>106</v>
      </c>
      <c r="B7" s="26">
        <v>48815.860115184551</v>
      </c>
      <c r="D7" s="18" t="s">
        <v>32</v>
      </c>
      <c r="E7" s="26">
        <v>218856.65164</v>
      </c>
    </row>
    <row r="8" spans="1:5" x14ac:dyDescent="0.3">
      <c r="A8" s="22" t="s">
        <v>64</v>
      </c>
      <c r="B8" s="26">
        <v>43630.868999999999</v>
      </c>
      <c r="D8" s="18" t="s">
        <v>106</v>
      </c>
      <c r="E8" s="26">
        <v>129205.01770289312</v>
      </c>
    </row>
    <row r="10" spans="1:5" x14ac:dyDescent="0.3">
      <c r="B10" s="133" t="s">
        <v>149</v>
      </c>
      <c r="C10" s="133"/>
      <c r="D10" s="133"/>
    </row>
    <row r="11" spans="1:5" x14ac:dyDescent="0.3">
      <c r="A11" s="79" t="s">
        <v>142</v>
      </c>
      <c r="B11" s="79" t="s">
        <v>143</v>
      </c>
      <c r="D11" s="79" t="s">
        <v>142</v>
      </c>
      <c r="E11" s="79" t="s">
        <v>143</v>
      </c>
    </row>
    <row r="12" spans="1:5" x14ac:dyDescent="0.3">
      <c r="A12" s="18" t="s">
        <v>56</v>
      </c>
      <c r="B12" s="26">
        <v>-3426.3519766666632</v>
      </c>
      <c r="D12" s="18" t="s">
        <v>123</v>
      </c>
      <c r="E12" s="26">
        <v>-4767.135479999999</v>
      </c>
    </row>
    <row r="13" spans="1:5" x14ac:dyDescent="0.3">
      <c r="A13" s="18" t="s">
        <v>121</v>
      </c>
      <c r="B13" s="26">
        <v>-3782.9556438158443</v>
      </c>
      <c r="D13" s="18" t="s">
        <v>121</v>
      </c>
      <c r="E13" s="26">
        <v>-9024.5776065859882</v>
      </c>
    </row>
    <row r="14" spans="1:5" x14ac:dyDescent="0.3">
      <c r="A14" s="18" t="s">
        <v>132</v>
      </c>
      <c r="B14" s="26">
        <v>-4728.5021699999998</v>
      </c>
      <c r="D14" s="18" t="s">
        <v>56</v>
      </c>
      <c r="E14" s="26">
        <v>-12328.957266666675</v>
      </c>
    </row>
    <row r="15" spans="1:5" x14ac:dyDescent="0.3">
      <c r="A15" s="18" t="s">
        <v>66</v>
      </c>
      <c r="B15" s="26">
        <v>-5114.685470000004</v>
      </c>
      <c r="D15" s="18" t="s">
        <v>117</v>
      </c>
      <c r="E15" s="26">
        <v>-17782.746406375118</v>
      </c>
    </row>
    <row r="16" spans="1:5" x14ac:dyDescent="0.3">
      <c r="A16" s="22" t="s">
        <v>117</v>
      </c>
      <c r="B16" s="26">
        <v>-15681.400330000008</v>
      </c>
      <c r="D16" s="22" t="s">
        <v>70</v>
      </c>
      <c r="E16" s="26">
        <v>-85160.679562500824</v>
      </c>
    </row>
  </sheetData>
  <mergeCells count="4">
    <mergeCell ref="A2:B2"/>
    <mergeCell ref="D2:E2"/>
    <mergeCell ref="A1:E1"/>
    <mergeCell ref="B10:D1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BB1A9-32AC-408E-9BC6-1218F2F3B5DB}">
  <dimension ref="A1:CD72"/>
  <sheetViews>
    <sheetView showGridLines="0" topLeftCell="A2" zoomScale="90" zoomScaleNormal="90" workbookViewId="0">
      <pane xSplit="1" ySplit="2" topLeftCell="B4" activePane="bottomRight" state="frozen"/>
      <selection activeCell="A2" sqref="A2"/>
      <selection pane="topRight" activeCell="D2" sqref="D2"/>
      <selection pane="bottomLeft" activeCell="A4" sqref="A4"/>
      <selection pane="bottomRight" activeCell="A6" sqref="A6:A10"/>
    </sheetView>
  </sheetViews>
  <sheetFormatPr defaultColWidth="12.6640625" defaultRowHeight="14.4" x14ac:dyDescent="0.3"/>
  <cols>
    <col min="1" max="1" width="17.5546875" customWidth="1"/>
    <col min="2" max="51" width="0" hidden="1" customWidth="1"/>
    <col min="66" max="66" width="13.88671875" bestFit="1" customWidth="1"/>
    <col min="67" max="67" width="12.77734375" bestFit="1" customWidth="1"/>
  </cols>
  <sheetData>
    <row r="1" spans="1:82" s="2" customFormat="1" thickBot="1" x14ac:dyDescent="0.35">
      <c r="A1" s="3"/>
      <c r="B1" s="4"/>
      <c r="C1" s="5"/>
      <c r="D1" s="6" t="s">
        <v>31</v>
      </c>
      <c r="E1" s="7" t="s">
        <v>35</v>
      </c>
      <c r="F1" s="4"/>
      <c r="G1" s="5"/>
      <c r="H1" s="6"/>
      <c r="I1" s="7"/>
      <c r="J1" s="4"/>
      <c r="K1" s="5"/>
      <c r="L1" s="6"/>
      <c r="M1" s="7"/>
      <c r="N1" s="7"/>
      <c r="O1" s="7"/>
      <c r="P1" s="4"/>
      <c r="Q1" s="5"/>
      <c r="R1" s="6"/>
      <c r="S1" s="7"/>
      <c r="T1" s="4"/>
      <c r="U1" s="5"/>
      <c r="V1" s="6"/>
      <c r="W1" s="7"/>
      <c r="X1" s="4"/>
      <c r="Y1" s="5"/>
      <c r="Z1" s="6"/>
      <c r="AA1" s="7"/>
      <c r="AB1" s="4"/>
      <c r="AC1" s="5"/>
      <c r="AD1" s="6"/>
      <c r="AE1" s="7"/>
      <c r="AF1" s="4"/>
      <c r="AG1" s="5"/>
      <c r="AH1" s="6"/>
      <c r="AI1" s="7"/>
      <c r="AJ1" s="4"/>
      <c r="AK1" s="5"/>
      <c r="AL1" s="6"/>
      <c r="AM1" s="7"/>
      <c r="AN1" s="4"/>
      <c r="AO1" s="5"/>
      <c r="AP1" s="6"/>
      <c r="AQ1" s="7"/>
      <c r="AR1" s="4"/>
      <c r="AS1" s="5"/>
      <c r="AT1" s="6"/>
      <c r="AU1" s="7"/>
      <c r="AV1" s="4"/>
      <c r="AW1" s="5"/>
      <c r="AX1" s="6"/>
      <c r="AY1" s="7"/>
      <c r="AZ1" s="4"/>
      <c r="BA1" s="5"/>
      <c r="BB1" s="6"/>
      <c r="BC1" s="7"/>
      <c r="BD1" s="7"/>
      <c r="BE1" s="7"/>
      <c r="BF1" s="4"/>
      <c r="BG1" s="5"/>
      <c r="BH1" s="6"/>
      <c r="BI1" s="7"/>
      <c r="BJ1" s="4"/>
      <c r="BK1" s="5"/>
      <c r="BL1" s="6"/>
      <c r="BM1" s="7"/>
      <c r="BN1" s="4"/>
      <c r="BO1" s="5"/>
      <c r="BP1" s="6"/>
      <c r="BQ1" s="7"/>
      <c r="BR1" s="4"/>
      <c r="BS1" s="5"/>
      <c r="BT1" s="6"/>
      <c r="BU1" s="7"/>
      <c r="BV1" s="4"/>
      <c r="BW1" s="5"/>
      <c r="BX1" s="6"/>
      <c r="BY1" s="7"/>
    </row>
    <row r="2" spans="1:82" s="2" customFormat="1" ht="15" customHeight="1" thickBot="1" x14ac:dyDescent="0.35">
      <c r="A2" s="65"/>
      <c r="B2" s="2" t="s">
        <v>1</v>
      </c>
      <c r="D2" s="8" t="e">
        <f>AVERAGE(#REF!)</f>
        <v>#REF!</v>
      </c>
      <c r="E2" s="9">
        <f>AVERAGE('[125]Avg ExRate-April'!E587:E590)</f>
        <v>296.85581659295298</v>
      </c>
      <c r="G2" s="8"/>
      <c r="H2" s="10"/>
      <c r="L2" s="10"/>
      <c r="R2" s="10"/>
      <c r="V2" s="10"/>
      <c r="Z2" s="10"/>
      <c r="AD2" s="10"/>
      <c r="AH2" s="10"/>
      <c r="AL2" s="10"/>
      <c r="AP2" s="10"/>
      <c r="AT2" s="10"/>
      <c r="AX2" s="10"/>
      <c r="AZ2" s="11"/>
      <c r="BB2" s="10"/>
      <c r="BD2" s="11"/>
      <c r="BH2" s="10"/>
      <c r="BL2" s="10"/>
      <c r="BP2" s="10"/>
      <c r="BT2" s="10"/>
      <c r="BX2" s="10"/>
    </row>
    <row r="3" spans="1:82" s="3" customFormat="1" ht="27.6" x14ac:dyDescent="0.3">
      <c r="A3" s="64" t="s">
        <v>3</v>
      </c>
      <c r="B3" s="121" t="s">
        <v>4</v>
      </c>
      <c r="C3" s="122"/>
      <c r="D3" s="122"/>
      <c r="E3" s="123"/>
      <c r="F3" s="121" t="s">
        <v>5</v>
      </c>
      <c r="G3" s="122"/>
      <c r="H3" s="122"/>
      <c r="I3" s="123"/>
      <c r="J3" s="121" t="s">
        <v>6</v>
      </c>
      <c r="K3" s="122"/>
      <c r="L3" s="122"/>
      <c r="M3" s="123"/>
      <c r="N3" s="121" t="s">
        <v>7</v>
      </c>
      <c r="O3" s="123"/>
      <c r="P3" s="121" t="s">
        <v>8</v>
      </c>
      <c r="Q3" s="122"/>
      <c r="R3" s="122"/>
      <c r="S3" s="123"/>
      <c r="T3" s="121" t="s">
        <v>9</v>
      </c>
      <c r="U3" s="122"/>
      <c r="V3" s="122"/>
      <c r="W3" s="123"/>
      <c r="X3" s="121" t="s">
        <v>10</v>
      </c>
      <c r="Y3" s="122"/>
      <c r="Z3" s="122"/>
      <c r="AA3" s="123"/>
      <c r="AB3" s="121" t="s">
        <v>11</v>
      </c>
      <c r="AC3" s="122"/>
      <c r="AD3" s="122"/>
      <c r="AE3" s="123"/>
      <c r="AF3" s="121" t="s">
        <v>12</v>
      </c>
      <c r="AG3" s="122"/>
      <c r="AH3" s="122"/>
      <c r="AI3" s="123"/>
      <c r="AJ3" s="121" t="s">
        <v>13</v>
      </c>
      <c r="AK3" s="122"/>
      <c r="AL3" s="122"/>
      <c r="AM3" s="123"/>
      <c r="AN3" s="121" t="s">
        <v>14</v>
      </c>
      <c r="AO3" s="122"/>
      <c r="AP3" s="122"/>
      <c r="AQ3" s="123"/>
      <c r="AR3" s="121" t="s">
        <v>15</v>
      </c>
      <c r="AS3" s="122"/>
      <c r="AT3" s="122"/>
      <c r="AU3" s="123"/>
      <c r="AV3" s="121" t="s">
        <v>16</v>
      </c>
      <c r="AW3" s="122"/>
      <c r="AX3" s="122"/>
      <c r="AY3" s="123"/>
      <c r="AZ3" s="121" t="s">
        <v>17</v>
      </c>
      <c r="BA3" s="122"/>
      <c r="BB3" s="122"/>
      <c r="BC3" s="123"/>
      <c r="BD3" s="121" t="s">
        <v>18</v>
      </c>
      <c r="BE3" s="123"/>
      <c r="BF3" s="121" t="s">
        <v>19</v>
      </c>
      <c r="BG3" s="122"/>
      <c r="BH3" s="122"/>
      <c r="BI3" s="123"/>
      <c r="BJ3" s="121" t="s">
        <v>20</v>
      </c>
      <c r="BK3" s="122"/>
      <c r="BL3" s="122"/>
      <c r="BM3" s="123"/>
      <c r="BN3" s="121" t="s">
        <v>21</v>
      </c>
      <c r="BO3" s="122"/>
      <c r="BP3" s="122"/>
      <c r="BQ3" s="123"/>
      <c r="BR3" s="121" t="s">
        <v>22</v>
      </c>
      <c r="BS3" s="122"/>
      <c r="BT3" s="122"/>
      <c r="BU3" s="123"/>
      <c r="BV3" s="121" t="s">
        <v>23</v>
      </c>
      <c r="BW3" s="122"/>
      <c r="BX3" s="122"/>
      <c r="BY3" s="123"/>
      <c r="BZ3" s="63" t="s">
        <v>24</v>
      </c>
    </row>
    <row r="4" spans="1:82" s="3" customFormat="1" ht="15" customHeight="1" x14ac:dyDescent="0.3">
      <c r="A4" s="14"/>
      <c r="B4" s="15" t="s">
        <v>25</v>
      </c>
      <c r="C4" s="16" t="s">
        <v>26</v>
      </c>
      <c r="D4" s="17" t="s">
        <v>27</v>
      </c>
      <c r="E4" s="17" t="s">
        <v>28</v>
      </c>
      <c r="F4" s="15" t="s">
        <v>25</v>
      </c>
      <c r="G4" s="16" t="s">
        <v>26</v>
      </c>
      <c r="H4" s="17" t="s">
        <v>27</v>
      </c>
      <c r="I4" s="17" t="s">
        <v>28</v>
      </c>
      <c r="J4" s="15" t="s">
        <v>25</v>
      </c>
      <c r="K4" s="16" t="s">
        <v>26</v>
      </c>
      <c r="L4" s="17" t="s">
        <v>27</v>
      </c>
      <c r="M4" s="17" t="s">
        <v>28</v>
      </c>
      <c r="N4" s="15" t="s">
        <v>25</v>
      </c>
      <c r="O4" s="16" t="s">
        <v>26</v>
      </c>
      <c r="P4" s="15" t="s">
        <v>25</v>
      </c>
      <c r="Q4" s="16" t="s">
        <v>26</v>
      </c>
      <c r="R4" s="17" t="s">
        <v>27</v>
      </c>
      <c r="S4" s="17" t="s">
        <v>28</v>
      </c>
      <c r="T4" s="15" t="s">
        <v>25</v>
      </c>
      <c r="U4" s="16" t="s">
        <v>26</v>
      </c>
      <c r="V4" s="17" t="s">
        <v>27</v>
      </c>
      <c r="W4" s="17" t="s">
        <v>28</v>
      </c>
      <c r="X4" s="15" t="s">
        <v>25</v>
      </c>
      <c r="Y4" s="16" t="s">
        <v>26</v>
      </c>
      <c r="Z4" s="17" t="s">
        <v>27</v>
      </c>
      <c r="AA4" s="17" t="s">
        <v>28</v>
      </c>
      <c r="AB4" s="15" t="s">
        <v>25</v>
      </c>
      <c r="AC4" s="16" t="s">
        <v>26</v>
      </c>
      <c r="AD4" s="17" t="s">
        <v>27</v>
      </c>
      <c r="AE4" s="17" t="s">
        <v>28</v>
      </c>
      <c r="AF4" s="15" t="s">
        <v>25</v>
      </c>
      <c r="AG4" s="16" t="s">
        <v>26</v>
      </c>
      <c r="AH4" s="17" t="s">
        <v>27</v>
      </c>
      <c r="AI4" s="17" t="s">
        <v>28</v>
      </c>
      <c r="AJ4" s="15" t="s">
        <v>25</v>
      </c>
      <c r="AK4" s="16" t="s">
        <v>26</v>
      </c>
      <c r="AL4" s="17" t="s">
        <v>27</v>
      </c>
      <c r="AM4" s="17" t="s">
        <v>28</v>
      </c>
      <c r="AN4" s="15" t="s">
        <v>25</v>
      </c>
      <c r="AO4" s="16" t="s">
        <v>26</v>
      </c>
      <c r="AP4" s="17" t="s">
        <v>27</v>
      </c>
      <c r="AQ4" s="17" t="s">
        <v>28</v>
      </c>
      <c r="AR4" s="15" t="s">
        <v>25</v>
      </c>
      <c r="AS4" s="16" t="s">
        <v>26</v>
      </c>
      <c r="AT4" s="17" t="s">
        <v>27</v>
      </c>
      <c r="AU4" s="17" t="s">
        <v>28</v>
      </c>
      <c r="AV4" s="15" t="s">
        <v>25</v>
      </c>
      <c r="AW4" s="16" t="s">
        <v>26</v>
      </c>
      <c r="AX4" s="17" t="s">
        <v>27</v>
      </c>
      <c r="AY4" s="17" t="s">
        <v>28</v>
      </c>
      <c r="AZ4" s="15" t="s">
        <v>29</v>
      </c>
      <c r="BA4" s="16" t="s">
        <v>30</v>
      </c>
      <c r="BB4" s="17" t="s">
        <v>27</v>
      </c>
      <c r="BC4" s="17" t="s">
        <v>28</v>
      </c>
      <c r="BD4" s="15" t="s">
        <v>25</v>
      </c>
      <c r="BE4" s="16" t="s">
        <v>26</v>
      </c>
      <c r="BF4" s="15" t="s">
        <v>29</v>
      </c>
      <c r="BG4" s="16" t="s">
        <v>30</v>
      </c>
      <c r="BH4" s="17" t="s">
        <v>27</v>
      </c>
      <c r="BI4" s="17" t="s">
        <v>28</v>
      </c>
      <c r="BJ4" s="15" t="s">
        <v>29</v>
      </c>
      <c r="BK4" s="16" t="s">
        <v>30</v>
      </c>
      <c r="BL4" s="17" t="s">
        <v>27</v>
      </c>
      <c r="BM4" s="17" t="s">
        <v>28</v>
      </c>
      <c r="BN4" s="15" t="s">
        <v>25</v>
      </c>
      <c r="BO4" s="16" t="s">
        <v>26</v>
      </c>
      <c r="BP4" s="17" t="s">
        <v>27</v>
      </c>
      <c r="BQ4" s="17" t="s">
        <v>28</v>
      </c>
      <c r="BR4" s="15" t="s">
        <v>25</v>
      </c>
      <c r="BS4" s="16" t="s">
        <v>26</v>
      </c>
      <c r="BT4" s="17" t="s">
        <v>27</v>
      </c>
      <c r="BU4" s="17" t="s">
        <v>28</v>
      </c>
      <c r="BV4" s="15" t="s">
        <v>25</v>
      </c>
      <c r="BW4" s="16" t="s">
        <v>26</v>
      </c>
      <c r="BX4" s="17" t="s">
        <v>27</v>
      </c>
      <c r="BY4" s="17" t="s">
        <v>28</v>
      </c>
      <c r="BZ4" s="13"/>
    </row>
    <row r="5" spans="1:82" s="2" customFormat="1" ht="15" customHeight="1" x14ac:dyDescent="0.3">
      <c r="A5" s="91"/>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5">
        <f>SUM(AZ1:AZ3)</f>
        <v>0</v>
      </c>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c r="CB5"/>
      <c r="CC5"/>
      <c r="CD5"/>
    </row>
    <row r="6" spans="1:82" s="2" customFormat="1" ht="15" customHeight="1" x14ac:dyDescent="0.3">
      <c r="A6" s="18" t="s">
        <v>108</v>
      </c>
      <c r="B6" s="19">
        <f t="shared" ref="B6:C8" si="0">F6/$E$2</f>
        <v>8590.3162840048462</v>
      </c>
      <c r="C6" s="20">
        <f t="shared" si="0"/>
        <v>9464.0847200931748</v>
      </c>
      <c r="D6" s="26">
        <v>-869.1333543957935</v>
      </c>
      <c r="E6" s="22">
        <f>IFERROR(IF(C6&lt;0,-(B6-C6)/C6,(B6-C6)/C6+1),"")</f>
        <v>0.90767533660880773</v>
      </c>
      <c r="F6" s="19">
        <v>2550085.3552800003</v>
      </c>
      <c r="G6" s="20">
        <v>2809468.5978881484</v>
      </c>
      <c r="H6" s="26">
        <v>-259383.24260814814</v>
      </c>
      <c r="I6" s="22">
        <f>IFERROR(IF(G6&lt;0,-(F6-G6)/G6,(F6-G6)/G6+1),"")</f>
        <v>0.90767533660880773</v>
      </c>
      <c r="J6" s="19">
        <v>758379.01448000025</v>
      </c>
      <c r="K6" s="20">
        <v>869652.01672360755</v>
      </c>
      <c r="L6" s="26">
        <v>-111273.0022436073</v>
      </c>
      <c r="M6" s="22">
        <f>IFERROR(IF(K6&lt;0,-(J6-K6)/K6,(J6-K6)/K6+1),"")</f>
        <v>0.8720488194084508</v>
      </c>
      <c r="N6" s="22">
        <v>0.29739358053633852</v>
      </c>
      <c r="O6" s="22">
        <v>0.30954324151454016</v>
      </c>
      <c r="P6" s="19">
        <v>2521.67778</v>
      </c>
      <c r="Q6" s="20">
        <v>0</v>
      </c>
      <c r="R6" s="26">
        <v>2521.67778</v>
      </c>
      <c r="S6" s="22" t="str">
        <f>IFERROR(IF(Q6&lt;0,-(P6-Q6)/Q6,(P6-Q6)/Q6+1),"")</f>
        <v/>
      </c>
      <c r="T6" s="19">
        <v>146616.42191999999</v>
      </c>
      <c r="U6" s="20">
        <v>170695.68687967063</v>
      </c>
      <c r="V6" s="26">
        <v>-24079.264959670632</v>
      </c>
      <c r="W6" s="22">
        <f>IFERROR(IF(U6&lt;0,-(T6-U6)/U6,(T6-U6)/U6+1),"")</f>
        <v>0.85893454369093136</v>
      </c>
      <c r="X6" s="19">
        <v>102072.97604000002</v>
      </c>
      <c r="Y6" s="20">
        <v>101986.60586309487</v>
      </c>
      <c r="Z6" s="26">
        <v>86.370176905154949</v>
      </c>
      <c r="AA6" s="22">
        <f>IFERROR(IF(Y6&lt;0,-(X6-Y6)/Y6,(X6-Y6)/Y6+1),"")</f>
        <v>1.0008468776480424</v>
      </c>
      <c r="AB6" s="19">
        <v>165103.32480999999</v>
      </c>
      <c r="AC6" s="20">
        <v>150803.44211968881</v>
      </c>
      <c r="AD6" s="26">
        <v>14299.882690311177</v>
      </c>
      <c r="AE6" s="22">
        <f>IFERROR(IF(AC6&lt;0,-(AB6-AC6)/AC6,(AB6-AC6)/AC6+1),"")</f>
        <v>1.0948246438497189</v>
      </c>
      <c r="AF6" s="19">
        <v>74869.193520000001</v>
      </c>
      <c r="AG6" s="20">
        <v>30369.168666666668</v>
      </c>
      <c r="AH6" s="26">
        <v>44500.024853333336</v>
      </c>
      <c r="AI6" s="22">
        <f t="shared" ref="AI6:AI11" si="1">IFERROR(IF(AG6&lt;0,-(AF6-AG6)/AG6,(AF6-AG6)/AG6+1),"")</f>
        <v>2.4653027003066024</v>
      </c>
      <c r="AJ6" s="19">
        <v>6897.2939999999999</v>
      </c>
      <c r="AK6" s="20">
        <v>6510.4239230650965</v>
      </c>
      <c r="AL6" s="26">
        <v>386.87007693490341</v>
      </c>
      <c r="AM6" s="22">
        <f>IFERROR(IF(AK6&lt;0,-(AJ6-AK6)/AK6,(AJ6-AK6)/AK6+1),"")</f>
        <v>1.0594231775851495</v>
      </c>
      <c r="AN6" s="19">
        <f t="shared" ref="AN6:AO11" si="2">T6+X6+AB6+AF6+AJ6</f>
        <v>495559.21028999996</v>
      </c>
      <c r="AO6" s="20">
        <f t="shared" si="2"/>
        <v>460365.32745218609</v>
      </c>
      <c r="AP6" s="26">
        <v>35193.882837813871</v>
      </c>
      <c r="AQ6" s="22">
        <f>IFERROR(IF(AO6&lt;0,-(AN6-AO6)/AO6,(AN6-AO6)/AO6+1),"")</f>
        <v>1.0764477269228516</v>
      </c>
      <c r="AR6" s="19">
        <v>-17061.462579999999</v>
      </c>
      <c r="AS6" s="20">
        <v>0</v>
      </c>
      <c r="AT6" s="26">
        <v>-17061.462579999999</v>
      </c>
      <c r="AU6" s="22" t="s">
        <v>99</v>
      </c>
      <c r="AV6" s="19">
        <v>0</v>
      </c>
      <c r="AW6" s="20">
        <v>0</v>
      </c>
      <c r="AX6" s="26">
        <v>0</v>
      </c>
      <c r="AY6" s="22" t="s">
        <v>99</v>
      </c>
      <c r="AZ6" s="19">
        <f t="shared" ref="AZ6:BA11" si="3">J6+P6-AN6+AR6+AV6</f>
        <v>248280.01939000032</v>
      </c>
      <c r="BA6" s="20">
        <f t="shared" si="3"/>
        <v>409286.68927142146</v>
      </c>
      <c r="BB6" s="26">
        <v>-161006.66988142114</v>
      </c>
      <c r="BC6" s="22">
        <f>IFERROR(IF(BA6&lt;0,-(AZ6-BA6)/BA6,(AZ6-BA6)/BA6+1),"")</f>
        <v>0.60661640336256228</v>
      </c>
      <c r="BD6" s="23">
        <v>9.7361454539524259E-2</v>
      </c>
      <c r="BE6" s="24">
        <v>0.14568117599857799</v>
      </c>
      <c r="BF6" s="19">
        <v>57590.176920000005</v>
      </c>
      <c r="BG6" s="20"/>
      <c r="BH6" s="26">
        <v>57590.176920000005</v>
      </c>
      <c r="BI6" s="22" t="s">
        <v>99</v>
      </c>
      <c r="BJ6" s="19">
        <v>0</v>
      </c>
      <c r="BK6" s="20">
        <v>0</v>
      </c>
      <c r="BL6" s="26">
        <v>0</v>
      </c>
      <c r="BM6" s="22" t="s">
        <v>99</v>
      </c>
      <c r="BN6" s="19">
        <f t="shared" ref="BN6:BO11" si="4">AZ6-BF6+BJ6</f>
        <v>190689.84247000032</v>
      </c>
      <c r="BO6" s="20">
        <f t="shared" si="4"/>
        <v>409286.68927142146</v>
      </c>
      <c r="BP6" s="26">
        <v>-218596.84680142114</v>
      </c>
      <c r="BQ6" s="22">
        <f>IFERROR(IF(BO6&lt;0,-(BN6-BO6)/BO6,(BN6-BO6)/BO6+1),"")</f>
        <v>0.46590775480495272</v>
      </c>
      <c r="BR6" s="19">
        <f t="shared" ref="BR6:BS11" si="5">AZ6+AF6</f>
        <v>323149.21291000035</v>
      </c>
      <c r="BS6" s="20">
        <f t="shared" si="5"/>
        <v>439655.85793808813</v>
      </c>
      <c r="BT6" s="26">
        <v>-116506.64502808778</v>
      </c>
      <c r="BU6" s="22">
        <f t="shared" ref="BU6:BU11" si="6">IFERROR(IF(BS6&lt;0,-(BR6-BS6)/BS6,(BR6-BS6)/BS6+1),"")</f>
        <v>0.73500490685036179</v>
      </c>
      <c r="BV6" s="19">
        <f t="shared" ref="BV6:BW11" si="7">BR6+AJ6</f>
        <v>330046.50691000035</v>
      </c>
      <c r="BW6" s="20">
        <f t="shared" si="7"/>
        <v>446166.2818611532</v>
      </c>
      <c r="BX6" s="26">
        <v>-116119.77495115285</v>
      </c>
      <c r="BY6" s="22">
        <f t="shared" ref="BY6:BY11" si="8">IFERROR(IF(BW6&lt;0,-(BV6-BW6)/BW6,(BV6-BW6)/BW6+1),"")</f>
        <v>0.73973879319887903</v>
      </c>
      <c r="BZ6" s="27" t="s">
        <v>115</v>
      </c>
      <c r="CA6" s="11">
        <v>0</v>
      </c>
      <c r="CB6" s="11">
        <v>0</v>
      </c>
    </row>
    <row r="7" spans="1:82" s="2" customFormat="1" ht="15" customHeight="1" x14ac:dyDescent="0.3">
      <c r="A7" s="22" t="s">
        <v>61</v>
      </c>
      <c r="B7" s="19">
        <f t="shared" si="0"/>
        <v>2026.0431519342435</v>
      </c>
      <c r="C7" s="20">
        <f t="shared" si="0"/>
        <v>2164.7413079365442</v>
      </c>
      <c r="D7" s="21">
        <f>B7-C7</f>
        <v>-138.69815600230072</v>
      </c>
      <c r="E7" s="22">
        <f>IFERROR(IF(C7&lt;0,-(B7-C7)/C7,(B7-C7)/C7+1),"")</f>
        <v>0.93592853081622518</v>
      </c>
      <c r="F7" s="19">
        <v>601442.69432000013</v>
      </c>
      <c r="G7" s="20">
        <v>642616.04867999989</v>
      </c>
      <c r="H7" s="21">
        <f>F7-G7</f>
        <v>-41173.354359999765</v>
      </c>
      <c r="I7" s="22">
        <f>IFERROR(IF(G7&lt;0,-(F7-G7)/G7,(F7-G7)/G7+1),"")</f>
        <v>0.93592853081622518</v>
      </c>
      <c r="J7" s="19">
        <f>F7</f>
        <v>601442.69432000013</v>
      </c>
      <c r="K7" s="20">
        <f>G7</f>
        <v>642616.04867999989</v>
      </c>
      <c r="L7" s="21">
        <f>J7-K7</f>
        <v>-41173.354359999765</v>
      </c>
      <c r="M7" s="22">
        <f>IFERROR(IF(K7&lt;0,-(J7-K7)/K7,(J7-K7)/K7+1),"")</f>
        <v>0.93592853081622518</v>
      </c>
      <c r="N7" s="22">
        <f t="shared" ref="N7:O9" si="9">IFERROR(J7/F7,"")</f>
        <v>1</v>
      </c>
      <c r="O7" s="22">
        <f t="shared" si="9"/>
        <v>1</v>
      </c>
      <c r="P7" s="19"/>
      <c r="Q7" s="20"/>
      <c r="R7" s="21">
        <f>P7-Q7</f>
        <v>0</v>
      </c>
      <c r="S7" s="22" t="str">
        <f>IFERROR(IF(Q7&lt;0,-(P7-Q7)/Q7,(P7-Q7)/Q7+1),"")</f>
        <v/>
      </c>
      <c r="T7" s="19">
        <v>126688.26169</v>
      </c>
      <c r="U7" s="20">
        <v>140834.45170999999</v>
      </c>
      <c r="V7" s="21">
        <f>T7-U7</f>
        <v>-14146.190019999995</v>
      </c>
      <c r="W7" s="22">
        <f>IFERROR(IF(U7&lt;0,-(T7-U7)/U7,(T7-U7)/U7+1),"")</f>
        <v>0.89955447798292143</v>
      </c>
      <c r="X7" s="19">
        <v>226616.09868999998</v>
      </c>
      <c r="Y7" s="20">
        <v>237527.63200000001</v>
      </c>
      <c r="Z7" s="21">
        <f>X7-Y7</f>
        <v>-10911.533310000028</v>
      </c>
      <c r="AA7" s="22">
        <f>IFERROR(IF(Y7&lt;0,-(X7-Y7)/Y7,(X7-Y7)/Y7+1),"")</f>
        <v>0.95406204651591853</v>
      </c>
      <c r="AB7" s="19">
        <v>9709.6424100000004</v>
      </c>
      <c r="AC7" s="20">
        <v>20558.628149999997</v>
      </c>
      <c r="AD7" s="21">
        <f>AB7-AC7</f>
        <v>-10848.985739999996</v>
      </c>
      <c r="AE7" s="22">
        <f>IFERROR(IF(AC7&lt;0,-(AB7-AC7)/AC7,(AB7-AC7)/AC7+1),"")</f>
        <v>0.47229038529012946</v>
      </c>
      <c r="AF7" s="19">
        <v>2362.76586</v>
      </c>
      <c r="AG7" s="20">
        <v>2362.7649999999999</v>
      </c>
      <c r="AH7" s="21">
        <f>AF7-AG7</f>
        <v>8.6000000010244548E-4</v>
      </c>
      <c r="AI7" s="22">
        <f t="shared" si="1"/>
        <v>1.0000003639803365</v>
      </c>
      <c r="AJ7" s="19">
        <v>11446.417289999999</v>
      </c>
      <c r="AK7" s="20">
        <v>14544.310290000001</v>
      </c>
      <c r="AL7" s="21">
        <f>AJ7-AK7</f>
        <v>-3097.8930000000018</v>
      </c>
      <c r="AM7" s="22">
        <f>IFERROR(IF(AK7&lt;0,-(AJ7-AK7)/AK7,(AJ7-AK7)/AK7+1),"")</f>
        <v>0.78700310030308063</v>
      </c>
      <c r="AN7" s="19">
        <f t="shared" si="2"/>
        <v>376823.18593999994</v>
      </c>
      <c r="AO7" s="20">
        <f t="shared" si="2"/>
        <v>415827.78715000005</v>
      </c>
      <c r="AP7" s="21">
        <f>AN7-AO7</f>
        <v>-39004.60121000011</v>
      </c>
      <c r="AQ7" s="22">
        <f>IFERROR(IF(AO7&lt;0,-(AN7-AO7)/AO7,(AN7-AO7)/AO7+1),"")</f>
        <v>0.9062001087581717</v>
      </c>
      <c r="AR7" s="19">
        <v>0</v>
      </c>
      <c r="AS7" s="20">
        <v>0</v>
      </c>
      <c r="AT7" s="21">
        <f>AR7-AS7</f>
        <v>0</v>
      </c>
      <c r="AU7" s="22">
        <f>IFERROR(AR7/AS7,0)</f>
        <v>0</v>
      </c>
      <c r="AV7" s="19">
        <v>21225.239430000001</v>
      </c>
      <c r="AW7" s="20">
        <v>0</v>
      </c>
      <c r="AX7" s="21">
        <f>AV7-AW7</f>
        <v>21225.239430000001</v>
      </c>
      <c r="AY7" s="22">
        <f>IFERROR(AV7/AW7,0)</f>
        <v>0</v>
      </c>
      <c r="AZ7" s="19">
        <f t="shared" si="3"/>
        <v>245844.7478100002</v>
      </c>
      <c r="BA7" s="20">
        <f t="shared" si="3"/>
        <v>226788.26152999984</v>
      </c>
      <c r="BB7" s="21">
        <f>AZ7-BA7</f>
        <v>19056.486280000361</v>
      </c>
      <c r="BC7" s="22">
        <f>IFERROR(IF(BA7&lt;0,-(AZ7-BA7)/BA7,(AZ7-BA7)/BA7+1),"")</f>
        <v>1.0840276571258056</v>
      </c>
      <c r="BD7" s="23">
        <f t="shared" ref="BD7:BE9" si="10">IFERROR(AZ7/F7,"")</f>
        <v>0.40875839066921554</v>
      </c>
      <c r="BE7" s="24">
        <f t="shared" si="10"/>
        <v>0.35291409543201807</v>
      </c>
      <c r="BF7" s="19">
        <v>79974.080709999995</v>
      </c>
      <c r="BG7" s="20">
        <v>86538.221999999994</v>
      </c>
      <c r="BH7" s="21">
        <f>BF7-BG7</f>
        <v>-6564.1412899999996</v>
      </c>
      <c r="BI7" s="22">
        <f>IFERROR(IF(BG7&lt;0,-(BF7-BG7)/BG7,(BF7-BG7)/BG7) +1,"")</f>
        <v>0.92414749068914315</v>
      </c>
      <c r="BJ7" s="19">
        <v>2865.8741</v>
      </c>
      <c r="BK7" s="20">
        <v>1724.1959999999999</v>
      </c>
      <c r="BL7" s="21">
        <f>BJ7-BK7</f>
        <v>1141.6781000000001</v>
      </c>
      <c r="BM7" s="22">
        <f>IFERROR(IF(BK7&lt;0,-(BJ7-BK7)/BK7,(BJ7-BK7)/BK7) +1,"")</f>
        <v>1.6621509967544292</v>
      </c>
      <c r="BN7" s="19">
        <f t="shared" si="4"/>
        <v>168736.54120000018</v>
      </c>
      <c r="BO7" s="20">
        <f t="shared" si="4"/>
        <v>141974.23552999983</v>
      </c>
      <c r="BP7" s="21">
        <f>BN7-BO7</f>
        <v>26762.305670000351</v>
      </c>
      <c r="BQ7" s="22">
        <f>IFERROR(IF(BO7&lt;0,-(BN7-BO7)/BO7,(BN7-BO7)/BO7+1),"")</f>
        <v>1.188501142972137</v>
      </c>
      <c r="BR7" s="19">
        <f t="shared" si="5"/>
        <v>248207.51367000022</v>
      </c>
      <c r="BS7" s="20">
        <f t="shared" si="5"/>
        <v>229151.02652999986</v>
      </c>
      <c r="BT7" s="21">
        <f>BR7-BS7</f>
        <v>19056.487140000361</v>
      </c>
      <c r="BU7" s="22">
        <f t="shared" si="6"/>
        <v>1.0831612558257753</v>
      </c>
      <c r="BV7" s="19">
        <f t="shared" si="7"/>
        <v>259653.93096000023</v>
      </c>
      <c r="BW7" s="20">
        <f t="shared" si="7"/>
        <v>243695.33681999985</v>
      </c>
      <c r="BX7" s="21">
        <f>BV7-BW7</f>
        <v>15958.594140000379</v>
      </c>
      <c r="BY7" s="22">
        <f t="shared" si="8"/>
        <v>1.0654858412485251</v>
      </c>
      <c r="BZ7" s="25" t="s">
        <v>68</v>
      </c>
      <c r="CA7" s="11">
        <f>J7+P7-AN7-AR7-AZ7</f>
        <v>-21225.239430000016</v>
      </c>
      <c r="CB7" s="11">
        <f>K7+Q7-AO7-AS7-BA7</f>
        <v>0</v>
      </c>
    </row>
    <row r="8" spans="1:82" s="3" customFormat="1" ht="15" customHeight="1" thickBot="1" x14ac:dyDescent="0.35">
      <c r="A8" s="98" t="s">
        <v>64</v>
      </c>
      <c r="B8" s="69">
        <f t="shared" si="0"/>
        <v>1220.7443234871841</v>
      </c>
      <c r="C8" s="70">
        <f t="shared" si="0"/>
        <v>1480.0479271135493</v>
      </c>
      <c r="D8" s="73">
        <f>B8-C8</f>
        <v>-259.3036036263652</v>
      </c>
      <c r="E8" s="72">
        <f>IFERROR(IF(C8&lt;0,-(B8-C8)/C8,(B8-C8)/C8+1),"")</f>
        <v>0.82480053593124525</v>
      </c>
      <c r="F8" s="69">
        <v>362385.05300000001</v>
      </c>
      <c r="G8" s="70">
        <v>439360.83600000001</v>
      </c>
      <c r="H8" s="73">
        <f>F8-G8</f>
        <v>-76975.782999999996</v>
      </c>
      <c r="I8" s="72">
        <f>IFERROR(IF(G8&lt;0,-(F8-G8)/G8,(F8-G8)/G8+1),"")</f>
        <v>0.82480053593124536</v>
      </c>
      <c r="J8" s="69">
        <f>F8</f>
        <v>362385.05300000001</v>
      </c>
      <c r="K8" s="70">
        <f>G8</f>
        <v>439360.83600000001</v>
      </c>
      <c r="L8" s="73">
        <f>J8-K8</f>
        <v>-76975.782999999996</v>
      </c>
      <c r="M8" s="72">
        <f>IFERROR(IF(K8&lt;0,-(J8-K8)/K8,(J8-K8)/K8+1),"")</f>
        <v>0.82480053593124536</v>
      </c>
      <c r="N8" s="72">
        <f t="shared" si="9"/>
        <v>1</v>
      </c>
      <c r="O8" s="72">
        <f t="shared" si="9"/>
        <v>1</v>
      </c>
      <c r="P8" s="69"/>
      <c r="Q8" s="70"/>
      <c r="R8" s="73">
        <f>P8-Q8</f>
        <v>0</v>
      </c>
      <c r="S8" s="72" t="str">
        <f>IFERROR(IF(Q8&lt;0,-(P8-Q8)/Q8,(P8-Q8)/Q8+1),"")</f>
        <v/>
      </c>
      <c r="T8" s="69">
        <v>62346.084999999999</v>
      </c>
      <c r="U8" s="70">
        <v>66137.892999999996</v>
      </c>
      <c r="V8" s="73">
        <f>T8-U8</f>
        <v>-3791.8079999999973</v>
      </c>
      <c r="W8" s="72">
        <f>IFERROR(IF(U8&lt;0,-(T8-U8)/U8,(T8-U8)/U8+1),"")</f>
        <v>0.94266814638319374</v>
      </c>
      <c r="X8" s="69">
        <v>54509.097000000002</v>
      </c>
      <c r="Y8" s="70">
        <v>59480.091999999997</v>
      </c>
      <c r="Z8" s="73">
        <f>X8-Y8</f>
        <v>-4970.9949999999953</v>
      </c>
      <c r="AA8" s="72">
        <f>IFERROR(IF(Y8&lt;0,-(X8-Y8)/Y8,(X8-Y8)/Y8+1),"")</f>
        <v>0.91642590263646539</v>
      </c>
      <c r="AB8" s="69">
        <v>7175.8869999999997</v>
      </c>
      <c r="AC8" s="70">
        <v>7308.3609999999999</v>
      </c>
      <c r="AD8" s="73">
        <f>AB8-AC8</f>
        <v>-132.47400000000016</v>
      </c>
      <c r="AE8" s="72">
        <f>IFERROR(IF(AC8&lt;0,-(AB8-AC8)/AC8,(AB8-AC8)/AC8+1),"")</f>
        <v>0.98187363760492941</v>
      </c>
      <c r="AF8" s="69"/>
      <c r="AG8" s="70"/>
      <c r="AH8" s="73">
        <f>AF8-AG8</f>
        <v>0</v>
      </c>
      <c r="AI8" s="72" t="str">
        <f t="shared" si="1"/>
        <v/>
      </c>
      <c r="AJ8" s="69">
        <v>2911.22</v>
      </c>
      <c r="AK8" s="70">
        <v>9191.7189999999991</v>
      </c>
      <c r="AL8" s="73">
        <f>AJ8-AK8</f>
        <v>-6280.4989999999998</v>
      </c>
      <c r="AM8" s="72">
        <f>IFERROR(IF(AK8&lt;0,-(AJ8-AK8)/AK8,(AJ8-AK8)/AK8+1),"")</f>
        <v>0.31672204078475419</v>
      </c>
      <c r="AN8" s="69">
        <f t="shared" si="2"/>
        <v>126942.289</v>
      </c>
      <c r="AO8" s="70">
        <f t="shared" si="2"/>
        <v>142118.065</v>
      </c>
      <c r="AP8" s="73">
        <f>AN8-AO8</f>
        <v>-15175.775999999998</v>
      </c>
      <c r="AQ8" s="72">
        <f>IFERROR(IF(AO8&lt;0,-(AN8-AO8)/AO8,(AN8-AO8)/AO8+1),"")</f>
        <v>0.89321712197530978</v>
      </c>
      <c r="AR8" s="69">
        <v>0</v>
      </c>
      <c r="AS8" s="70">
        <v>0</v>
      </c>
      <c r="AT8" s="73">
        <f>AR8-AS8</f>
        <v>0</v>
      </c>
      <c r="AU8" s="72">
        <f>IFERROR(AR8/AS8,0)</f>
        <v>0</v>
      </c>
      <c r="AV8" s="69">
        <v>5747.0320000000002</v>
      </c>
      <c r="AW8" s="70">
        <v>0</v>
      </c>
      <c r="AX8" s="73">
        <f>AV8-AW8</f>
        <v>5747.0320000000002</v>
      </c>
      <c r="AY8" s="72">
        <f>IFERROR(AV8/AW8,0)</f>
        <v>0</v>
      </c>
      <c r="AZ8" s="69">
        <f t="shared" si="3"/>
        <v>241189.79600000003</v>
      </c>
      <c r="BA8" s="70">
        <f t="shared" si="3"/>
        <v>297242.77100000001</v>
      </c>
      <c r="BB8" s="73">
        <f>AZ8-BA8</f>
        <v>-56052.974999999977</v>
      </c>
      <c r="BC8" s="72">
        <f>IFERROR(IF(BA8&lt;0,-(AZ8-BA8)/BA8,(AZ8-BA8)/BA8+1),"")</f>
        <v>0.81142358883473076</v>
      </c>
      <c r="BD8" s="77">
        <f t="shared" si="10"/>
        <v>0.66556220794238996</v>
      </c>
      <c r="BE8" s="78">
        <f t="shared" si="10"/>
        <v>0.67653451706378309</v>
      </c>
      <c r="BF8" s="69">
        <v>24772.333999999999</v>
      </c>
      <c r="BG8" s="70">
        <v>24575.986000000001</v>
      </c>
      <c r="BH8" s="73">
        <f>BF8-BG8</f>
        <v>196.34799999999814</v>
      </c>
      <c r="BI8" s="72">
        <f>IFERROR(IF(BG8&lt;0,-(BF8-BG8)/BG8,(BF8-BG8)/BG8) +1,"")</f>
        <v>1.0079894251241841</v>
      </c>
      <c r="BJ8" s="69">
        <v>2098.5160000000001</v>
      </c>
      <c r="BK8" s="70">
        <v>2196.8040000000001</v>
      </c>
      <c r="BL8" s="73">
        <f>BJ8-BK8</f>
        <v>-98.288000000000011</v>
      </c>
      <c r="BM8" s="72">
        <f>IFERROR(IF(BK8&lt;0,-(BJ8-BK8)/BK8,(BJ8-BK8)/BK8) +1,"")</f>
        <v>0.95525863936882849</v>
      </c>
      <c r="BN8" s="69">
        <f t="shared" si="4"/>
        <v>218515.97800000003</v>
      </c>
      <c r="BO8" s="70">
        <f t="shared" si="4"/>
        <v>274863.58900000004</v>
      </c>
      <c r="BP8" s="73">
        <f>BN8-BO8</f>
        <v>-56347.611000000004</v>
      </c>
      <c r="BQ8" s="72">
        <f>IFERROR(IF(BO8&lt;0,-(BN8-BO8)/BO8,(BN8-BO8)/BO8+1),"")</f>
        <v>0.7949979071254869</v>
      </c>
      <c r="BR8" s="69">
        <f t="shared" si="5"/>
        <v>241189.79600000003</v>
      </c>
      <c r="BS8" s="70">
        <f t="shared" si="5"/>
        <v>297242.77100000001</v>
      </c>
      <c r="BT8" s="73">
        <f>BR8-BS8</f>
        <v>-56052.974999999977</v>
      </c>
      <c r="BU8" s="72">
        <f t="shared" si="6"/>
        <v>0.81142358883473076</v>
      </c>
      <c r="BV8" s="69">
        <f t="shared" si="7"/>
        <v>244101.01600000003</v>
      </c>
      <c r="BW8" s="70">
        <f t="shared" si="7"/>
        <v>306434.49</v>
      </c>
      <c r="BX8" s="73">
        <f>BV8-BW8</f>
        <v>-62333.473999999958</v>
      </c>
      <c r="BY8" s="72">
        <f t="shared" si="8"/>
        <v>0.79658466643229375</v>
      </c>
      <c r="BZ8" s="44" t="s">
        <v>65</v>
      </c>
      <c r="CA8" s="11"/>
      <c r="CB8" s="11"/>
      <c r="CC8" s="2"/>
      <c r="CD8" s="2"/>
    </row>
    <row r="9" spans="1:82" s="2" customFormat="1" ht="15" customHeight="1" thickTop="1" x14ac:dyDescent="0.3">
      <c r="A9" s="18" t="s">
        <v>32</v>
      </c>
      <c r="B9" s="19" t="e">
        <f>F9/$D$2</f>
        <v>#REF!</v>
      </c>
      <c r="C9" s="20" t="e">
        <f>G9/$D$2</f>
        <v>#REF!</v>
      </c>
      <c r="D9" s="21" t="e">
        <f>B9-C9</f>
        <v>#REF!</v>
      </c>
      <c r="E9" s="22" t="str">
        <f>IFERROR(IF(C9&lt;0,-(B9-C9)/C9,(B9-C9)/C9)+1,"")</f>
        <v/>
      </c>
      <c r="F9" s="19">
        <f>289386133.49/1000</f>
        <v>289386.13349000004</v>
      </c>
      <c r="G9" s="20">
        <f>274661724.47/1000</f>
        <v>274661.72447000002</v>
      </c>
      <c r="H9" s="21">
        <f>F9-G9</f>
        <v>14724.409020000021</v>
      </c>
      <c r="I9" s="22">
        <f>IFERROR(IF(G9&lt;0,-(F9-G9)/G9,(F9-G9)/G9)+1,"")</f>
        <v>1.0536092498815148</v>
      </c>
      <c r="J9" s="19">
        <f>286559281.14/1000</f>
        <v>286559.28113999998</v>
      </c>
      <c r="K9" s="20">
        <f>271509049.74/1000</f>
        <v>271509.04973999999</v>
      </c>
      <c r="L9" s="21">
        <f>J9-K9</f>
        <v>15050.23139999999</v>
      </c>
      <c r="M9" s="22">
        <f>IFERROR(IF(K9&lt;0,-(J9-K9)/K9,(J9-K9)/K9)+1,"")</f>
        <v>1.0554317854760726</v>
      </c>
      <c r="N9" s="22">
        <f t="shared" si="9"/>
        <v>0.99023155561772025</v>
      </c>
      <c r="O9" s="22">
        <f t="shared" si="9"/>
        <v>0.98852160876771755</v>
      </c>
      <c r="P9" s="19">
        <v>3270.3571000000002</v>
      </c>
      <c r="Q9" s="20">
        <f>1381697.77/1000</f>
        <v>1381.69777</v>
      </c>
      <c r="R9" s="21">
        <f>P9-Q9</f>
        <v>1888.6593300000002</v>
      </c>
      <c r="S9" s="22">
        <f>IFERROR(IF(Q9&lt;0,-(P9-Q9)/Q9,(P9-Q9)/Q9)+1,"")</f>
        <v>2.3669120490800246</v>
      </c>
      <c r="T9" s="19">
        <f>48673987.19/1000</f>
        <v>48673.98719</v>
      </c>
      <c r="U9" s="20">
        <f>49625758/1000</f>
        <v>49625.758000000002</v>
      </c>
      <c r="V9" s="21">
        <f>T9-U9</f>
        <v>-951.7708100000018</v>
      </c>
      <c r="W9" s="22">
        <f>IFERROR(IF(U9&lt;0,-(T9-U9)/U9,(T9-U9)/U9)+1,"")</f>
        <v>0.98082103229536566</v>
      </c>
      <c r="X9" s="19">
        <v>9163.2566800000004</v>
      </c>
      <c r="Y9" s="20">
        <v>10452.34967</v>
      </c>
      <c r="Z9" s="21">
        <f>X9-Y9</f>
        <v>-1289.0929899999992</v>
      </c>
      <c r="AA9" s="22">
        <f>IFERROR(IF(Y9&lt;0,-(X9-Y9)/Y9,(X9-Y9)/Y9),"")+1</f>
        <v>0.87666954984294942</v>
      </c>
      <c r="AB9" s="19">
        <f>(1494177.42+5642429.36)/1000</f>
        <v>7136.6067800000001</v>
      </c>
      <c r="AC9" s="20">
        <f>(6609500+5852193.5)/1000</f>
        <v>12461.693499999999</v>
      </c>
      <c r="AD9" s="21">
        <f>AB9-AC9</f>
        <v>-5325.0867199999993</v>
      </c>
      <c r="AE9" s="22">
        <f>IFERROR(IF(AC9&lt;0,-(AB9-AC9)/AC9,(AB9-AC9)/AC9),"")+1</f>
        <v>0.57268354256987619</v>
      </c>
      <c r="AF9" s="19">
        <f>(12471.17+755845)/1000</f>
        <v>768.31617000000006</v>
      </c>
      <c r="AG9" s="20">
        <f>(35075+755845)/1000</f>
        <v>790.92</v>
      </c>
      <c r="AH9" s="21">
        <f>AF9-AG9</f>
        <v>-22.603829999999903</v>
      </c>
      <c r="AI9" s="22">
        <f t="shared" si="1"/>
        <v>0.9714208390229101</v>
      </c>
      <c r="AJ9" s="19">
        <f>(90761.59+7180.24)/1000</f>
        <v>97.941829999999996</v>
      </c>
      <c r="AK9" s="20">
        <f>(241128.5+99426.84)/1000</f>
        <v>340.55533999999994</v>
      </c>
      <c r="AL9" s="21">
        <f>AJ9-AK9</f>
        <v>-242.61350999999996</v>
      </c>
      <c r="AM9" s="22">
        <f>IFERROR(IF(AK9&lt;0,-(AJ9-AK9)/AK9,(AJ9-AK9)/AK9),"")+1</f>
        <v>0.28759446262096489</v>
      </c>
      <c r="AN9" s="19">
        <f t="shared" si="2"/>
        <v>65840.108649999995</v>
      </c>
      <c r="AO9" s="20">
        <f t="shared" si="2"/>
        <v>73671.276509999996</v>
      </c>
      <c r="AP9" s="21">
        <f>AN9-AO9</f>
        <v>-7831.1678600000014</v>
      </c>
      <c r="AQ9" s="22">
        <f>IFERROR(IF(AO9&lt;0,-(AN9-AO9)/AO9,(AN9-AO9)/AO9),"")+1</f>
        <v>0.89370120580254897</v>
      </c>
      <c r="AR9" s="19">
        <v>0</v>
      </c>
      <c r="AS9" s="20">
        <v>0</v>
      </c>
      <c r="AT9" s="21">
        <f>AR9-AS9</f>
        <v>0</v>
      </c>
      <c r="AU9" s="22">
        <f>IFERROR(AR9/AS9,0)</f>
        <v>0</v>
      </c>
      <c r="AV9" s="19">
        <v>-5132.8779499999991</v>
      </c>
      <c r="AW9" s="20">
        <v>0</v>
      </c>
      <c r="AX9" s="21">
        <f>AV9-AW9</f>
        <v>-5132.8779499999991</v>
      </c>
      <c r="AY9" s="22">
        <f>IFERROR(AV9/AW9,0)</f>
        <v>0</v>
      </c>
      <c r="AZ9" s="19">
        <f t="shared" si="3"/>
        <v>218856.65164</v>
      </c>
      <c r="BA9" s="20">
        <f t="shared" si="3"/>
        <v>199219.47100000002</v>
      </c>
      <c r="BB9" s="21">
        <f>AZ9-BA9</f>
        <v>19637.180639999977</v>
      </c>
      <c r="BC9" s="22">
        <f>IFERROR(IF(BA9&lt;0,-(AZ9-BA9)/BA9,(AZ9-BA9)/BA9),"")+1</f>
        <v>1.0985705892171553</v>
      </c>
      <c r="BD9" s="23">
        <f t="shared" si="10"/>
        <v>0.75627898614417455</v>
      </c>
      <c r="BE9" s="24">
        <f t="shared" si="10"/>
        <v>0.72532665912741623</v>
      </c>
      <c r="BF9" s="19"/>
      <c r="BG9" s="20"/>
      <c r="BH9" s="21">
        <f>BF9-BG9</f>
        <v>0</v>
      </c>
      <c r="BI9" s="22">
        <f>IFERROR(BF9/BG9,0)</f>
        <v>0</v>
      </c>
      <c r="BJ9" s="19">
        <f>0</f>
        <v>0</v>
      </c>
      <c r="BK9" s="20">
        <f>0</f>
        <v>0</v>
      </c>
      <c r="BL9" s="21">
        <f>BJ9-BK9</f>
        <v>0</v>
      </c>
      <c r="BM9" s="22">
        <f>IFERROR(BJ9/BK9,0)</f>
        <v>0</v>
      </c>
      <c r="BN9" s="19">
        <f t="shared" si="4"/>
        <v>218856.65164</v>
      </c>
      <c r="BO9" s="20">
        <f t="shared" si="4"/>
        <v>199219.47100000002</v>
      </c>
      <c r="BP9" s="21">
        <f>BN9-BO9</f>
        <v>19637.180639999977</v>
      </c>
      <c r="BQ9" s="22">
        <f>IFERROR(IF(BO9&lt;0,-(BN9-BO9)/BO9,(BN9-BO9)/BO9),"")+1</f>
        <v>1.0985705892171553</v>
      </c>
      <c r="BR9" s="19">
        <f t="shared" si="5"/>
        <v>219624.96781</v>
      </c>
      <c r="BS9" s="20">
        <f t="shared" si="5"/>
        <v>200010.39100000003</v>
      </c>
      <c r="BT9" s="21">
        <f>BR9-BS9</f>
        <v>19614.57680999997</v>
      </c>
      <c r="BU9" s="22">
        <f t="shared" si="6"/>
        <v>1.0980677889380255</v>
      </c>
      <c r="BV9" s="19">
        <f t="shared" si="7"/>
        <v>219722.90964</v>
      </c>
      <c r="BW9" s="20">
        <f t="shared" si="7"/>
        <v>200350.94634000002</v>
      </c>
      <c r="BX9" s="21">
        <f>BV9-BW9</f>
        <v>19371.963299999974</v>
      </c>
      <c r="BY9" s="22">
        <f t="shared" si="8"/>
        <v>1.0966901512265648</v>
      </c>
      <c r="BZ9" s="25"/>
      <c r="CA9" s="11">
        <f>J9+P9-AN9-AR9-AZ9</f>
        <v>5132.8779499999946</v>
      </c>
      <c r="CB9" s="11">
        <f>K9+Q9-AO9-AS9-BA9</f>
        <v>0</v>
      </c>
    </row>
    <row r="10" spans="1:82" s="2" customFormat="1" ht="15" customHeight="1" x14ac:dyDescent="0.3">
      <c r="A10" s="18" t="s">
        <v>106</v>
      </c>
      <c r="B10" s="19">
        <f>F10/$E$2</f>
        <v>4452.8335245743647</v>
      </c>
      <c r="C10" s="20">
        <f>G10/$E$2</f>
        <v>5724.9708030901238</v>
      </c>
      <c r="D10" s="21">
        <v>-1277.8024420285974</v>
      </c>
      <c r="E10" s="22">
        <f>IFERROR(IF(C10&lt;0,-(B10-C10)/C10,(B10-C10)/C10+1),"")</f>
        <v>0.77779148186587999</v>
      </c>
      <c r="F10" s="19">
        <v>1321849.5320899999</v>
      </c>
      <c r="G10" s="20">
        <v>1699490.8827221326</v>
      </c>
      <c r="H10" s="21">
        <v>-377641.35063213273</v>
      </c>
      <c r="I10" s="22">
        <f>IFERROR(IF(G10&lt;0,-(F10-G10)/G10,(F10-G10)/G10+1),"")</f>
        <v>0.77779148186587999</v>
      </c>
      <c r="J10" s="19">
        <v>335942.68445999979</v>
      </c>
      <c r="K10" s="20">
        <v>463257.61288181948</v>
      </c>
      <c r="L10" s="21">
        <v>-127314.9284218197</v>
      </c>
      <c r="M10" s="22">
        <f>IFERROR(IF(K10&lt;0,-(J10-K10)/K10,(J10-K10)/K10+1),"")</f>
        <v>0.72517466549589393</v>
      </c>
      <c r="N10" s="22">
        <v>0.25414593439302796</v>
      </c>
      <c r="O10" s="22">
        <v>0.27258611245963493</v>
      </c>
      <c r="P10" s="19">
        <v>2468.9354199999998</v>
      </c>
      <c r="Q10" s="20">
        <v>0</v>
      </c>
      <c r="R10" s="21">
        <v>2468.9354199999998</v>
      </c>
      <c r="S10" s="22" t="str">
        <f>IFERROR(IF(Q10&lt;0,-(P10-Q10)/Q10,(P10-Q10)/Q10+1),"")</f>
        <v/>
      </c>
      <c r="T10" s="19">
        <v>67250.726367435898</v>
      </c>
      <c r="U10" s="20">
        <v>77215.634374043831</v>
      </c>
      <c r="V10" s="21">
        <v>-9964.9080066079332</v>
      </c>
      <c r="W10" s="22">
        <f>IFERROR(IF(U10&lt;0,-(T10-U10)/U10,(T10-U10)/U10+1),"")</f>
        <v>0.87094701626957494</v>
      </c>
      <c r="X10" s="19">
        <v>61848.673509402674</v>
      </c>
      <c r="Y10" s="20">
        <v>62482.147297270982</v>
      </c>
      <c r="Z10" s="21">
        <v>-633.47378786830814</v>
      </c>
      <c r="AA10" s="22">
        <f>IFERROR(IF(Y10&lt;0,-(X10-Y10)/Y10,(X10-Y10)/Y10+1),"")</f>
        <v>0.98986152340676714</v>
      </c>
      <c r="AB10" s="19">
        <v>24848.909119999997</v>
      </c>
      <c r="AC10" s="20">
        <v>25917.609580083332</v>
      </c>
      <c r="AD10" s="21">
        <v>-1068.7004600833352</v>
      </c>
      <c r="AE10" s="22">
        <f>IFERROR(IF(AC10&lt;0,-(AB10-AC10)/AC10,(AB10-AC10)/AC10+1),"")</f>
        <v>0.95876546960161835</v>
      </c>
      <c r="AF10" s="19">
        <v>68950.635837088819</v>
      </c>
      <c r="AG10" s="20">
        <v>47586.601052121579</v>
      </c>
      <c r="AH10" s="21">
        <v>21364.03478496724</v>
      </c>
      <c r="AI10" s="22">
        <f t="shared" si="1"/>
        <v>1.4489506355279971</v>
      </c>
      <c r="AJ10" s="19">
        <v>2079.6120000000001</v>
      </c>
      <c r="AK10" s="20">
        <v>1611.3809583333332</v>
      </c>
      <c r="AL10" s="21">
        <v>468.2310416666669</v>
      </c>
      <c r="AM10" s="22">
        <f>IFERROR(IF(AK10&lt;0,-(AJ10-AK10)/AK10,(AJ10-AK10)/AK10+1),"")</f>
        <v>1.290577494567742</v>
      </c>
      <c r="AN10" s="19">
        <f t="shared" si="2"/>
        <v>224978.55683392737</v>
      </c>
      <c r="AO10" s="20">
        <f t="shared" si="2"/>
        <v>214813.37326185306</v>
      </c>
      <c r="AP10" s="21">
        <v>10165.183572074311</v>
      </c>
      <c r="AQ10" s="22">
        <f>IFERROR(IF(AO10&lt;0,-(AN10-AO10)/AO10,(AN10-AO10)/AO10+1),"")</f>
        <v>1.0473209997018349</v>
      </c>
      <c r="AR10" s="19">
        <v>6404.1401364705889</v>
      </c>
      <c r="AS10" s="20">
        <v>0</v>
      </c>
      <c r="AT10" s="21">
        <v>6404.1401364705889</v>
      </c>
      <c r="AU10" s="22" t="s">
        <v>99</v>
      </c>
      <c r="AV10" s="19">
        <v>9367.8145203501317</v>
      </c>
      <c r="AW10" s="20">
        <v>0</v>
      </c>
      <c r="AX10" s="21">
        <v>9367.8145203501317</v>
      </c>
      <c r="AY10" s="22" t="s">
        <v>99</v>
      </c>
      <c r="AZ10" s="19">
        <f t="shared" si="3"/>
        <v>129205.01770289312</v>
      </c>
      <c r="BA10" s="20">
        <f t="shared" si="3"/>
        <v>248444.23961996642</v>
      </c>
      <c r="BB10" s="21">
        <v>-119239.2219170733</v>
      </c>
      <c r="BC10" s="22">
        <f>IFERROR(IF(BA10&lt;0,-(AZ10-BA10)/BA10,(AZ10-BA10)/BA10+1),"")</f>
        <v>0.5200564034027596</v>
      </c>
      <c r="BD10" s="23">
        <v>9.7745631833454416E-2</v>
      </c>
      <c r="BE10" s="24">
        <v>0.14618745069230663</v>
      </c>
      <c r="BF10" s="19"/>
      <c r="BG10" s="20"/>
      <c r="BH10" s="21">
        <v>0</v>
      </c>
      <c r="BI10" s="22" t="s">
        <v>99</v>
      </c>
      <c r="BJ10" s="19">
        <v>0</v>
      </c>
      <c r="BK10" s="20">
        <v>0</v>
      </c>
      <c r="BL10" s="21">
        <v>0</v>
      </c>
      <c r="BM10" s="22" t="s">
        <v>99</v>
      </c>
      <c r="BN10" s="19">
        <f t="shared" si="4"/>
        <v>129205.01770289312</v>
      </c>
      <c r="BO10" s="20">
        <f t="shared" si="4"/>
        <v>248444.23961996642</v>
      </c>
      <c r="BP10" s="21">
        <v>-119239.2219170733</v>
      </c>
      <c r="BQ10" s="22">
        <f>IFERROR(IF(BO10&lt;0,-(BN10-BO10)/BO10,(BN10-BO10)/BO10+1),"")</f>
        <v>0.5200564034027596</v>
      </c>
      <c r="BR10" s="19">
        <f t="shared" si="5"/>
        <v>198155.65353998193</v>
      </c>
      <c r="BS10" s="20">
        <f t="shared" si="5"/>
        <v>296030.84067208797</v>
      </c>
      <c r="BT10" s="21">
        <v>-97875.187132106046</v>
      </c>
      <c r="BU10" s="22">
        <f t="shared" si="6"/>
        <v>0.66937503231117068</v>
      </c>
      <c r="BV10" s="19">
        <f t="shared" si="7"/>
        <v>200235.26553998192</v>
      </c>
      <c r="BW10" s="20">
        <f t="shared" si="7"/>
        <v>297642.22163042129</v>
      </c>
      <c r="BX10" s="21">
        <v>-97406.956090439373</v>
      </c>
      <c r="BY10" s="22">
        <f t="shared" si="8"/>
        <v>0.67273810967790593</v>
      </c>
      <c r="BZ10" s="25" t="s">
        <v>114</v>
      </c>
      <c r="CA10" s="11">
        <v>0</v>
      </c>
      <c r="CB10" s="11">
        <v>0</v>
      </c>
    </row>
    <row r="11" spans="1:82" s="2" customFormat="1" ht="15" customHeight="1" x14ac:dyDescent="0.3">
      <c r="A11" s="18" t="s">
        <v>52</v>
      </c>
      <c r="B11" s="19">
        <f>F11/$E$2</f>
        <v>744.02161471827174</v>
      </c>
      <c r="C11" s="20">
        <f>G11/$E$2</f>
        <v>867.12398953246793</v>
      </c>
      <c r="D11" s="26">
        <f>B11-C11</f>
        <v>-123.1023748141962</v>
      </c>
      <c r="E11" s="22">
        <f>IFERROR(IF(C11&lt;0,-(B11-C11)/C11,(B11-C11)/C11+1),"")</f>
        <v>0.85803371109526105</v>
      </c>
      <c r="F11" s="19">
        <f>'[109]Detail PL'!$F$27/1000</f>
        <v>220867.144</v>
      </c>
      <c r="G11" s="20">
        <f>'[109]Detail PL'!$G$27/1000</f>
        <v>257410.8</v>
      </c>
      <c r="H11" s="26">
        <f>F11-G11</f>
        <v>-36543.655999999988</v>
      </c>
      <c r="I11" s="22">
        <f>IFERROR(IF(G11&lt;0,-(F11-G11)/G11,(F11-G11)/G11+1),"")</f>
        <v>0.85803371109526094</v>
      </c>
      <c r="J11" s="19">
        <f>'[109]Detail PL'!$F$40/1000</f>
        <v>157063.55600000001</v>
      </c>
      <c r="K11" s="20">
        <f>'[109]Detail PL'!$G$40/1000</f>
        <v>88781.8</v>
      </c>
      <c r="L11" s="26">
        <f>J11-K11</f>
        <v>68281.756000000008</v>
      </c>
      <c r="M11" s="22">
        <f>IFERROR(IF(K11&lt;0,-(J11-K11)/K11,(J11-K11)/K11+1),"")</f>
        <v>1.7690963237960933</v>
      </c>
      <c r="N11" s="22">
        <f>IFERROR(J11/F11,"")</f>
        <v>0.71112232066531367</v>
      </c>
      <c r="O11" s="22">
        <f>IFERROR(K11/G11,"")</f>
        <v>0.3449031664561083</v>
      </c>
      <c r="P11" s="19">
        <f>'[109]Detail PL'!$F$46/1000</f>
        <v>546.01499999999999</v>
      </c>
      <c r="Q11" s="20">
        <f>'[109]Detail PL'!$G$48/1000</f>
        <v>1276.9622180150677</v>
      </c>
      <c r="R11" s="26">
        <f>P11-Q11</f>
        <v>-730.94721801506773</v>
      </c>
      <c r="S11" s="22">
        <f>IFERROR(IF(Q11&lt;0,-(P11-Q11)/Q11,(P11-Q11)/Q11+1),"")</f>
        <v>0.42758900169241909</v>
      </c>
      <c r="T11" s="19">
        <f>'[109]Detail PL'!$F$69/1000</f>
        <v>22010.358100000001</v>
      </c>
      <c r="U11" s="20">
        <f>'[109]Detail PL'!$G$69/1000</f>
        <v>30139.415157422707</v>
      </c>
      <c r="V11" s="26">
        <f>T11-U11</f>
        <v>-8129.0570574227058</v>
      </c>
      <c r="W11" s="22">
        <f>IFERROR(IF(U11&lt;0,-(T11-U11)/U11,(T11-U11)/U11+1),"")</f>
        <v>0.73028484411646954</v>
      </c>
      <c r="X11" s="19">
        <f>('[109]Detail PL'!$F$97+'[109]Detail PL'!$F$111+'[109]Detail PL'!$F$134)/1000</f>
        <v>21606.312999999998</v>
      </c>
      <c r="Y11" s="20">
        <f>('[109]Detail PL'!$G$97+'[109]Detail PL'!$G$111+'[109]Detail PL'!$G$134)/1000</f>
        <v>26794.106060004906</v>
      </c>
      <c r="Z11" s="26">
        <f>X11-Y11</f>
        <v>-5187.7930600049076</v>
      </c>
      <c r="AA11" s="22">
        <f>IFERROR(IF(Y11&lt;0,-(X11-Y11)/Y11,(X11-Y11)/Y11+1),"")</f>
        <v>0.80638305124317489</v>
      </c>
      <c r="AB11" s="19">
        <f>'[109]Detail PL'!$F$121/1000</f>
        <v>2008.7260000000001</v>
      </c>
      <c r="AC11" s="20">
        <f>'[109]Detail PL'!$G$121/1000</f>
        <v>2735.5000133333338</v>
      </c>
      <c r="AD11" s="26">
        <f>AB11-AC11</f>
        <v>-726.77401333333364</v>
      </c>
      <c r="AE11" s="22">
        <f>IFERROR(IF(AC11&lt;0,-(AB11-AC11)/AC11,(AB11-AC11)/AC11+1),"")</f>
        <v>0.73431767143450832</v>
      </c>
      <c r="AF11" s="19">
        <v>0</v>
      </c>
      <c r="AG11" s="20">
        <v>0</v>
      </c>
      <c r="AH11" s="26">
        <f>AF11-AG11</f>
        <v>0</v>
      </c>
      <c r="AI11" s="22" t="str">
        <f t="shared" si="1"/>
        <v/>
      </c>
      <c r="AJ11" s="19">
        <f>'[109]Detail PL'!$F$131/1000</f>
        <v>1457.672</v>
      </c>
      <c r="AK11" s="20">
        <f>'[109]Detail PL'!$G$131/1000</f>
        <v>3354.4515679166666</v>
      </c>
      <c r="AL11" s="26">
        <f>AJ11-AK11</f>
        <v>-1896.7795679166666</v>
      </c>
      <c r="AM11" s="22">
        <f>IFERROR(IF(AK11&lt;0,-(AJ11-AK11)/AK11,(AJ11-AK11)/AK11+1),"")</f>
        <v>0.43454853065751953</v>
      </c>
      <c r="AN11" s="19">
        <f t="shared" si="2"/>
        <v>47083.069100000001</v>
      </c>
      <c r="AO11" s="20">
        <f t="shared" si="2"/>
        <v>63023.472798677605</v>
      </c>
      <c r="AP11" s="26">
        <f>AN11-AO11</f>
        <v>-15940.403698677605</v>
      </c>
      <c r="AQ11" s="22">
        <f>IFERROR(IF(AO11&lt;0,-(AN11-AO11)/AO11,(AN11-AO11)/AO11+1),"")</f>
        <v>0.7470719560377499</v>
      </c>
      <c r="AR11" s="19">
        <f>-'[109]Detail PL'!$F$138/1000</f>
        <v>-1821.6569999999999</v>
      </c>
      <c r="AS11" s="20">
        <v>0</v>
      </c>
      <c r="AT11" s="26">
        <f>AR11-AS11</f>
        <v>-1821.6569999999999</v>
      </c>
      <c r="AU11" s="22">
        <f>IFERROR(AR11/AS11,0)</f>
        <v>0</v>
      </c>
      <c r="AV11" s="19">
        <f>-'[109]Detail PL'!$F$139/1000</f>
        <v>48.220999999999997</v>
      </c>
      <c r="AW11" s="20">
        <v>0</v>
      </c>
      <c r="AX11" s="26">
        <f>AV11-AW11</f>
        <v>48.220999999999997</v>
      </c>
      <c r="AY11" s="22">
        <f>IFERROR(AV11/AW11,0)</f>
        <v>0</v>
      </c>
      <c r="AZ11" s="19">
        <f t="shared" si="3"/>
        <v>108753.06590000003</v>
      </c>
      <c r="BA11" s="20">
        <f t="shared" si="3"/>
        <v>27035.28941933746</v>
      </c>
      <c r="BB11" s="26">
        <f>AZ11-BA11</f>
        <v>81717.776480662578</v>
      </c>
      <c r="BC11" s="22">
        <f>IFERROR(IF(BA11&lt;0,-(AZ11-BA11)/BA11,(AZ11-BA11)/BA11+1),"")</f>
        <v>4.0226336849278379</v>
      </c>
      <c r="BD11" s="23">
        <f>IFERROR(AZ11/F11,"")</f>
        <v>0.49239132598192165</v>
      </c>
      <c r="BE11" s="24">
        <f>IFERROR(BA11/G11,"")</f>
        <v>0.10502779766558924</v>
      </c>
      <c r="BF11" s="19">
        <v>0</v>
      </c>
      <c r="BG11" s="20">
        <v>0</v>
      </c>
      <c r="BH11" s="26">
        <f>BF11-BG11</f>
        <v>0</v>
      </c>
      <c r="BI11" s="22">
        <f>IFERROR(BF11/BG11,0)</f>
        <v>0</v>
      </c>
      <c r="BJ11" s="19">
        <v>0</v>
      </c>
      <c r="BK11" s="20">
        <v>0</v>
      </c>
      <c r="BL11" s="26">
        <f>BJ11-BK11</f>
        <v>0</v>
      </c>
      <c r="BM11" s="22">
        <f>IFERROR(BJ11/BK11,0)</f>
        <v>0</v>
      </c>
      <c r="BN11" s="19">
        <f t="shared" si="4"/>
        <v>108753.06590000003</v>
      </c>
      <c r="BO11" s="20">
        <f t="shared" si="4"/>
        <v>27035.28941933746</v>
      </c>
      <c r="BP11" s="26">
        <f>BN11-BO11</f>
        <v>81717.776480662578</v>
      </c>
      <c r="BQ11" s="22">
        <f>IFERROR(IF(BO11&lt;0,-(BN11-BO11)/BO11,(BN11-BO11)/BO11+1),"")</f>
        <v>4.0226336849278379</v>
      </c>
      <c r="BR11" s="19">
        <f t="shared" si="5"/>
        <v>108753.06590000003</v>
      </c>
      <c r="BS11" s="20">
        <f t="shared" si="5"/>
        <v>27035.28941933746</v>
      </c>
      <c r="BT11" s="26">
        <f>BR11-BS11</f>
        <v>81717.776480662578</v>
      </c>
      <c r="BU11" s="22">
        <f t="shared" si="6"/>
        <v>4.0226336849278379</v>
      </c>
      <c r="BV11" s="19">
        <f t="shared" si="7"/>
        <v>110210.73790000004</v>
      </c>
      <c r="BW11" s="20">
        <f t="shared" si="7"/>
        <v>30389.740987254125</v>
      </c>
      <c r="BX11" s="26">
        <f>BV11-BW11</f>
        <v>79820.996912745904</v>
      </c>
      <c r="BY11" s="22">
        <f t="shared" si="8"/>
        <v>3.6265770723818913</v>
      </c>
      <c r="BZ11" s="25" t="s">
        <v>53</v>
      </c>
      <c r="CA11" s="11">
        <f>J11+P11-AN11+AR11-AZ11+AV11</f>
        <v>-5.0093262871087063E-12</v>
      </c>
      <c r="CB11" s="11">
        <f>K11+Q11-AO11-AS11-BA11</f>
        <v>0</v>
      </c>
    </row>
    <row r="12" spans="1:82" s="2" customFormat="1" ht="15" customHeight="1" x14ac:dyDescent="0.3">
      <c r="A12" s="22" t="s">
        <v>145</v>
      </c>
      <c r="B12" s="19"/>
      <c r="C12" s="20"/>
      <c r="D12" s="26"/>
      <c r="E12" s="22"/>
      <c r="F12" s="19">
        <v>602289.26844999997</v>
      </c>
      <c r="G12" s="20">
        <v>675707.92393000005</v>
      </c>
      <c r="H12" s="26"/>
      <c r="I12" s="22"/>
      <c r="J12" s="19">
        <v>602289.26844999997</v>
      </c>
      <c r="K12" s="20">
        <v>675707.92393000005</v>
      </c>
      <c r="L12" s="26"/>
      <c r="M12" s="22"/>
      <c r="N12" s="22"/>
      <c r="O12" s="22"/>
      <c r="P12" s="19"/>
      <c r="Q12" s="20"/>
      <c r="R12" s="26"/>
      <c r="S12" s="22"/>
      <c r="T12" s="19"/>
      <c r="U12" s="20"/>
      <c r="V12" s="26"/>
      <c r="W12" s="22"/>
      <c r="X12" s="19"/>
      <c r="Y12" s="20"/>
      <c r="Z12" s="26"/>
      <c r="AA12" s="22"/>
      <c r="AB12" s="19"/>
      <c r="AC12" s="20"/>
      <c r="AD12" s="26"/>
      <c r="AE12" s="22"/>
      <c r="AF12" s="19"/>
      <c r="AG12" s="20"/>
      <c r="AH12" s="26"/>
      <c r="AI12" s="22"/>
      <c r="AJ12" s="19"/>
      <c r="AK12" s="20"/>
      <c r="AL12" s="26"/>
      <c r="AM12" s="22"/>
      <c r="AN12" s="19">
        <v>507544.83809999999</v>
      </c>
      <c r="AO12" s="20">
        <v>612169.47389999998</v>
      </c>
      <c r="AP12" s="26"/>
      <c r="AQ12" s="22"/>
      <c r="AR12" s="19"/>
      <c r="AS12" s="20"/>
      <c r="AT12" s="26"/>
      <c r="AU12" s="22"/>
      <c r="AV12" s="19"/>
      <c r="AW12" s="20"/>
      <c r="AX12" s="26"/>
      <c r="AY12" s="22"/>
      <c r="AZ12" s="19">
        <v>100333.05374999995</v>
      </c>
      <c r="BA12" s="20">
        <v>64258.450030000065</v>
      </c>
      <c r="BB12" s="26"/>
      <c r="BC12" s="22"/>
      <c r="BD12" s="23"/>
      <c r="BE12" s="24"/>
      <c r="BF12" s="19"/>
      <c r="BG12" s="20"/>
      <c r="BH12" s="26"/>
      <c r="BI12" s="22"/>
      <c r="BJ12" s="19"/>
      <c r="BK12" s="20"/>
      <c r="BL12" s="26"/>
      <c r="BM12" s="22"/>
      <c r="BN12" s="19">
        <v>70939.717949999947</v>
      </c>
      <c r="BO12" s="20">
        <v>34918.938630000062</v>
      </c>
      <c r="BP12" s="26"/>
      <c r="BQ12" s="22"/>
      <c r="BR12" s="19"/>
      <c r="BS12" s="20"/>
      <c r="BT12" s="26"/>
      <c r="BU12" s="22"/>
      <c r="BV12" s="19"/>
      <c r="BW12" s="20"/>
      <c r="BX12" s="26"/>
      <c r="BY12" s="22"/>
      <c r="BZ12" s="25"/>
      <c r="CA12" s="11"/>
      <c r="CB12" s="11"/>
    </row>
    <row r="13" spans="1:82" s="2" customFormat="1" ht="15" customHeight="1" x14ac:dyDescent="0.3">
      <c r="A13" s="66" t="s">
        <v>146</v>
      </c>
      <c r="B13" s="53">
        <v>2077.5960684024167</v>
      </c>
      <c r="C13" s="53">
        <v>2365.5282677589375</v>
      </c>
      <c r="D13" s="53">
        <v>-287.93219935652087</v>
      </c>
      <c r="E13" s="30">
        <v>0.87827995831590588</v>
      </c>
      <c r="F13" s="53">
        <v>621787.62885855336</v>
      </c>
      <c r="G13" s="53">
        <v>707960.62573353678</v>
      </c>
      <c r="H13" s="53">
        <v>-86172.996874983422</v>
      </c>
      <c r="I13" s="30">
        <v>0.87827995831590588</v>
      </c>
      <c r="J13" s="53">
        <v>297529.74642742716</v>
      </c>
      <c r="K13" s="53">
        <v>316011.81373136363</v>
      </c>
      <c r="L13" s="53">
        <v>-18482.067303936463</v>
      </c>
      <c r="M13" s="30">
        <v>0.94151463172940819</v>
      </c>
      <c r="N13" s="30">
        <v>0.47850702171996795</v>
      </c>
      <c r="O13" s="30">
        <v>0.44636919377251438</v>
      </c>
      <c r="P13" s="53">
        <v>437.12399999999997</v>
      </c>
      <c r="Q13" s="53">
        <v>0</v>
      </c>
      <c r="R13" s="53">
        <v>437.12399999999997</v>
      </c>
      <c r="S13" s="30" t="s">
        <v>99</v>
      </c>
      <c r="T13" s="53">
        <v>113089.90912773996</v>
      </c>
      <c r="U13" s="53">
        <v>119752.77603660748</v>
      </c>
      <c r="V13" s="53">
        <v>-6662.8669088675233</v>
      </c>
      <c r="W13" s="30">
        <v>0.94436148263627107</v>
      </c>
      <c r="X13" s="53">
        <v>78294.307225041644</v>
      </c>
      <c r="Y13" s="53">
        <v>78118.019229401747</v>
      </c>
      <c r="Z13" s="53">
        <v>176.28799563989742</v>
      </c>
      <c r="AA13" s="30">
        <v>1.0022566879879815</v>
      </c>
      <c r="AB13" s="53">
        <v>3851.1043123494301</v>
      </c>
      <c r="AC13" s="53">
        <v>3786.2757500000007</v>
      </c>
      <c r="AD13" s="53">
        <v>64.828562349429376</v>
      </c>
      <c r="AE13" s="30">
        <v>1.0171219865191883</v>
      </c>
      <c r="AF13" s="53">
        <v>0</v>
      </c>
      <c r="AG13" s="53">
        <v>0</v>
      </c>
      <c r="AH13" s="53">
        <v>0</v>
      </c>
      <c r="AI13" s="30" t="s">
        <v>99</v>
      </c>
      <c r="AJ13" s="53">
        <v>37879.554851130837</v>
      </c>
      <c r="AK13" s="53">
        <v>41073.31713725115</v>
      </c>
      <c r="AL13" s="53">
        <v>-3193.7622861203126</v>
      </c>
      <c r="AM13" s="30">
        <v>0.92224240678083058</v>
      </c>
      <c r="AN13" s="53">
        <v>233114.87551626191</v>
      </c>
      <c r="AO13" s="53">
        <v>242730.3881532604</v>
      </c>
      <c r="AP13" s="53">
        <v>-9615.5126369984937</v>
      </c>
      <c r="AQ13" s="30">
        <v>0.96038603691051971</v>
      </c>
      <c r="AR13" s="53">
        <v>0</v>
      </c>
      <c r="AS13" s="53">
        <v>0</v>
      </c>
      <c r="AT13" s="53">
        <v>0</v>
      </c>
      <c r="AU13" s="30">
        <v>0</v>
      </c>
      <c r="AV13" s="53">
        <v>0</v>
      </c>
      <c r="AW13" s="53">
        <v>0</v>
      </c>
      <c r="AX13" s="53">
        <v>0</v>
      </c>
      <c r="AY13" s="30">
        <v>0</v>
      </c>
      <c r="AZ13" s="53">
        <v>64851.994911165268</v>
      </c>
      <c r="BA13" s="53">
        <v>73281.425578103241</v>
      </c>
      <c r="BB13" s="53">
        <v>-8429.430666937973</v>
      </c>
      <c r="BC13" s="30">
        <v>0.88497179741742471</v>
      </c>
      <c r="BD13" s="53">
        <v>0.10429926859467648</v>
      </c>
      <c r="BE13" s="53">
        <v>0.10351059496024148</v>
      </c>
      <c r="BF13" s="53">
        <v>12876.027460000001</v>
      </c>
      <c r="BG13" s="53">
        <v>15742.526403716889</v>
      </c>
      <c r="BH13" s="53">
        <v>-2866.4989437168879</v>
      </c>
      <c r="BI13" s="30">
        <v>0.81791366454115688</v>
      </c>
      <c r="BJ13" s="53">
        <v>0</v>
      </c>
      <c r="BK13" s="53">
        <v>0</v>
      </c>
      <c r="BL13" s="53">
        <v>0</v>
      </c>
      <c r="BM13" s="30">
        <v>0</v>
      </c>
      <c r="BN13" s="53">
        <v>51975.96745116527</v>
      </c>
      <c r="BO13" s="53">
        <v>57538.899174386359</v>
      </c>
      <c r="BP13" s="53">
        <v>-5562.9317232210888</v>
      </c>
      <c r="BQ13" s="30">
        <v>0.90331876690304413</v>
      </c>
      <c r="BR13" s="53">
        <v>64851.994911165268</v>
      </c>
      <c r="BS13" s="53">
        <v>73281.425578103241</v>
      </c>
      <c r="BT13" s="53">
        <v>-8429.430666937973</v>
      </c>
      <c r="BU13" s="30">
        <v>0.88497179741742471</v>
      </c>
      <c r="BV13" s="53">
        <v>102731.54976229611</v>
      </c>
      <c r="BW13" s="53">
        <v>114354.7427153544</v>
      </c>
      <c r="BX13" s="53">
        <v>-11623.192953058286</v>
      </c>
      <c r="BY13" s="30">
        <v>0.89835845302900896</v>
      </c>
      <c r="BZ13" s="30"/>
      <c r="CA13" s="31">
        <v>0</v>
      </c>
      <c r="CB13" s="3"/>
      <c r="CC13" s="3"/>
      <c r="CD13" s="3"/>
    </row>
    <row r="14" spans="1:82" s="2" customFormat="1" ht="15" customHeight="1" x14ac:dyDescent="0.3">
      <c r="A14" s="33" t="s">
        <v>43</v>
      </c>
      <c r="B14" s="55" t="e">
        <f>F14/$D$2</f>
        <v>#REF!</v>
      </c>
      <c r="C14" s="57" t="e">
        <f>G14/$D$2</f>
        <v>#REF!</v>
      </c>
      <c r="D14" s="36" t="e">
        <f>B14-C14</f>
        <v>#REF!</v>
      </c>
      <c r="E14" s="22" t="str">
        <f t="shared" ref="E14:E27" si="11">IFERROR(IF(C14&lt;0,-(B14-C14)/C14,(B14-C14)/C14+1),"")</f>
        <v/>
      </c>
      <c r="F14" s="55">
        <v>163774.42018000002</v>
      </c>
      <c r="G14" s="57">
        <v>174796.71532222227</v>
      </c>
      <c r="H14" s="36">
        <f>F14-G14</f>
        <v>-11022.295142222254</v>
      </c>
      <c r="I14" s="22">
        <f t="shared" ref="I14:I27" si="12">IFERROR(IF(G14&lt;0,-(F14-G14)/G14,(F14-G14)/G14+1),"")</f>
        <v>0.93694220671193029</v>
      </c>
      <c r="J14" s="55">
        <v>112913.18468000001</v>
      </c>
      <c r="K14" s="57">
        <v>129399.76937658264</v>
      </c>
      <c r="L14" s="36">
        <f>J14-K14</f>
        <v>-16486.584696582635</v>
      </c>
      <c r="M14" s="22">
        <f>IFERROR(IF(K14&lt;0,-(J14-K14)/K14,(J14-K14)/K14+1),"")</f>
        <v>0.87259185409671836</v>
      </c>
      <c r="N14" s="22">
        <f>IFERROR(J14/F14,"")</f>
        <v>0.68944334869816781</v>
      </c>
      <c r="O14" s="22">
        <f>IFERROR(K14/G14,"")</f>
        <v>0.74028719096949636</v>
      </c>
      <c r="P14" s="55">
        <v>484.87652000000003</v>
      </c>
      <c r="Q14" s="57">
        <v>516.95399999999995</v>
      </c>
      <c r="R14" s="36">
        <f>P14-Q14</f>
        <v>-32.077479999999923</v>
      </c>
      <c r="S14" s="22">
        <f>IFERROR(IF(Q14&lt;0,-(P14-Q14)/Q14,(P14-Q14)/Q14+1),"")</f>
        <v>0.93794906316616189</v>
      </c>
      <c r="T14" s="55">
        <v>35781.199000000001</v>
      </c>
      <c r="U14" s="57">
        <v>37320.710153574983</v>
      </c>
      <c r="V14" s="36">
        <f>T14-U14</f>
        <v>-1539.511153574982</v>
      </c>
      <c r="W14" s="22">
        <f>IFERROR(IF(U14&lt;0,-(T14-U14)/U14,(T14-U14)/U14+1),"")</f>
        <v>0.9587491463254616</v>
      </c>
      <c r="X14" s="55">
        <v>17053.927030000003</v>
      </c>
      <c r="Y14" s="57">
        <v>15926.892246100444</v>
      </c>
      <c r="Z14" s="36">
        <f>X14-Y14</f>
        <v>1127.0347838995585</v>
      </c>
      <c r="AA14" s="22">
        <f>IFERROR(IF(Y14&lt;0,-(X14-Y14)/Y14,(X14-Y14)/Y14+1),"")</f>
        <v>1.070763006773999</v>
      </c>
      <c r="AB14" s="55">
        <v>433.08300000000003</v>
      </c>
      <c r="AC14" s="57">
        <v>2025.2</v>
      </c>
      <c r="AD14" s="36">
        <f>AB14-AC14</f>
        <v>-1592.117</v>
      </c>
      <c r="AE14" s="22">
        <f t="shared" ref="AE14:AE27" si="13">IFERROR(IF(AC14&lt;0,-(AB14-AC14)/AC14,(AB14-AC14)/AC14+1),"")</f>
        <v>0.21384702745407869</v>
      </c>
      <c r="AF14" s="55">
        <v>0</v>
      </c>
      <c r="AG14" s="57">
        <v>0</v>
      </c>
      <c r="AH14" s="36">
        <f>AF14-AG14</f>
        <v>0</v>
      </c>
      <c r="AI14" s="22" t="str">
        <f t="shared" ref="AI14:AI27" si="14">IFERROR(IF(AG14&lt;0,-(AF14-AG14)/AG14,(AF14-AG14)/AG14+1),"")</f>
        <v/>
      </c>
      <c r="AJ14" s="55">
        <v>1263.69443194521</v>
      </c>
      <c r="AK14" s="57">
        <v>1653.1636111111111</v>
      </c>
      <c r="AL14" s="36">
        <f>AJ14-AK14</f>
        <v>-389.4691791659011</v>
      </c>
      <c r="AM14" s="22">
        <f t="shared" ref="AM14:AM27" si="15">IFERROR(IF(AK14&lt;0,-(AJ14-AK14)/AK14,(AJ14-AK14)/AK14+1),"")</f>
        <v>0.76440977980144731</v>
      </c>
      <c r="AN14" s="55">
        <f t="shared" ref="AN14:AN27" si="16">T14+X14+AB14+AF14+AJ14</f>
        <v>54531.903461945207</v>
      </c>
      <c r="AO14" s="57">
        <f t="shared" ref="AO14:AO27" si="17">U14+Y14+AC14+AG14+AK14</f>
        <v>56925.966010786535</v>
      </c>
      <c r="AP14" s="36">
        <f>AN14-AO14</f>
        <v>-2394.062548841328</v>
      </c>
      <c r="AQ14" s="22">
        <f t="shared" ref="AQ14:AQ27" si="18">IFERROR(IF(AO14&lt;0,-(AN14-AO14)/AO14,(AN14-AO14)/AO14+1),"")</f>
        <v>0.95794427891855727</v>
      </c>
      <c r="AR14" s="34">
        <v>0</v>
      </c>
      <c r="AS14" s="35">
        <v>0</v>
      </c>
      <c r="AT14" s="36">
        <f>AR14-AS14</f>
        <v>0</v>
      </c>
      <c r="AU14" s="22">
        <f>IFERROR(AR14/AS14,0)</f>
        <v>0</v>
      </c>
      <c r="AV14" s="59">
        <v>0</v>
      </c>
      <c r="AW14" s="60">
        <v>0</v>
      </c>
      <c r="AX14" s="36">
        <f>AV14-AW14</f>
        <v>0</v>
      </c>
      <c r="AY14" s="22">
        <f>IFERROR(AV14/AW14,0)</f>
        <v>0</v>
      </c>
      <c r="AZ14" s="59">
        <f t="shared" ref="AZ14:AZ27" si="19">J14+P14-AN14+AR14+AV14</f>
        <v>58866.157738054804</v>
      </c>
      <c r="BA14" s="60">
        <f t="shared" ref="BA14:BA27" si="20">K14+Q14-AO14+AS14+AW14</f>
        <v>72990.757365796104</v>
      </c>
      <c r="BB14" s="36">
        <f>AZ14-BA14</f>
        <v>-14124.5996277413</v>
      </c>
      <c r="BC14" s="22">
        <f t="shared" ref="BC14:BC27" si="21">IFERROR(IF(BA14&lt;0,-(AZ14-BA14)/BA14,(AZ14-BA14)/BA14+1),"")</f>
        <v>0.80648783301486648</v>
      </c>
      <c r="BD14" s="23">
        <f>IFERROR(AZ14/F14,"")</f>
        <v>0.35943438342420392</v>
      </c>
      <c r="BE14" s="24">
        <f>IFERROR(BA14/G14,"")</f>
        <v>0.41757510849814372</v>
      </c>
      <c r="BF14" s="55">
        <v>21710.638358054795</v>
      </c>
      <c r="BG14" s="57">
        <v>0</v>
      </c>
      <c r="BH14" s="36">
        <v>21710.638358054795</v>
      </c>
      <c r="BI14" s="22">
        <f>IFERROR(BF14/BG14,0)</f>
        <v>0</v>
      </c>
      <c r="BJ14" s="55">
        <v>0</v>
      </c>
      <c r="BK14" s="57">
        <v>0</v>
      </c>
      <c r="BL14" s="36">
        <f>BJ14-BK14</f>
        <v>0</v>
      </c>
      <c r="BM14" s="22">
        <f>IFERROR(BJ14/BK14,0)</f>
        <v>0</v>
      </c>
      <c r="BN14" s="59">
        <f t="shared" ref="BN14:BN27" si="22">AZ14-BF14+BJ14</f>
        <v>37155.519380000012</v>
      </c>
      <c r="BO14" s="60">
        <f t="shared" ref="BO14:BO27" si="23">BA14-BG14+BK14</f>
        <v>72990.757365796104</v>
      </c>
      <c r="BP14" s="36">
        <f>BN14-BO14</f>
        <v>-35835.237985796091</v>
      </c>
      <c r="BQ14" s="22">
        <f t="shared" ref="BQ14:BQ27" si="24">IFERROR(IF(BO14&lt;0,-(BN14-BO14)/BO14,(BN14-BO14)/BO14+1),"")</f>
        <v>0.50904416834303601</v>
      </c>
      <c r="BR14" s="59">
        <f t="shared" ref="BR14:BR27" si="25">AZ14+AF14</f>
        <v>58866.157738054804</v>
      </c>
      <c r="BS14" s="60">
        <f t="shared" ref="BS14:BS27" si="26">BA14+AG14</f>
        <v>72990.757365796104</v>
      </c>
      <c r="BT14" s="36">
        <f>BR14-BS14</f>
        <v>-14124.5996277413</v>
      </c>
      <c r="BU14" s="22">
        <f t="shared" ref="BU14:BU27" si="27">IFERROR(IF(BS14&lt;0,-(BR14-BS14)/BS14,(BR14-BS14)/BS14+1),"")</f>
        <v>0.80648783301486648</v>
      </c>
      <c r="BV14" s="55">
        <f t="shared" ref="BV14:BV27" si="28">BR14+AJ14</f>
        <v>60129.852170000013</v>
      </c>
      <c r="BW14" s="57">
        <f t="shared" ref="BW14:BW27" si="29">BS14+AK14</f>
        <v>74643.920976907219</v>
      </c>
      <c r="BX14" s="36">
        <f>BV14-BW14</f>
        <v>-14514.068806907206</v>
      </c>
      <c r="BY14" s="22">
        <f t="shared" ref="BY14:BY27" si="30">IFERROR(IF(BW14&lt;0,-(BV14-BW14)/BW14,(BV14-BW14)/BW14+1),"")</f>
        <v>0.80555591645035018</v>
      </c>
      <c r="BZ14" s="25"/>
      <c r="CA14" s="11">
        <f>J14+P14-AN14-AR14-AV14-AZ14</f>
        <v>0</v>
      </c>
      <c r="CB14" s="11">
        <f>K14+Q14-AO14-AS14-AW14-BA14</f>
        <v>0</v>
      </c>
    </row>
    <row r="15" spans="1:82" s="2" customFormat="1" ht="15" customHeight="1" x14ac:dyDescent="0.3">
      <c r="A15" s="18" t="s">
        <v>98</v>
      </c>
      <c r="B15" s="19" t="e">
        <f>F15/$D$2</f>
        <v>#REF!</v>
      </c>
      <c r="C15" s="20" t="e">
        <f>G15/$D$2</f>
        <v>#REF!</v>
      </c>
      <c r="D15" s="21" t="e">
        <f>B15-C15</f>
        <v>#REF!</v>
      </c>
      <c r="E15" s="22" t="str">
        <f t="shared" si="11"/>
        <v/>
      </c>
      <c r="F15" s="19">
        <f>262229211/1000</f>
        <v>262229.21100000001</v>
      </c>
      <c r="G15" s="20">
        <f>261141253/1000</f>
        <v>261141.253</v>
      </c>
      <c r="H15" s="21">
        <f>F15-G15</f>
        <v>1087.9580000000133</v>
      </c>
      <c r="I15" s="22">
        <f t="shared" si="12"/>
        <v>1.0041661667296971</v>
      </c>
      <c r="J15" s="19">
        <f>90279392/1000</f>
        <v>90279.392000000007</v>
      </c>
      <c r="K15" s="20">
        <f>88989313/1000</f>
        <v>88989.312999999995</v>
      </c>
      <c r="L15" s="21">
        <f>J15-K15</f>
        <v>1290.0790000000125</v>
      </c>
      <c r="M15" s="22">
        <f>IFERROR(IF(K15&lt;0,-(J15-K15)/K15,(J15-K15)/K15),"")+1</f>
        <v>1.0144970104443891</v>
      </c>
      <c r="N15" s="22">
        <f>IFERROR(J15/F15,"")</f>
        <v>0.34427664124726365</v>
      </c>
      <c r="O15" s="22">
        <f>IFERROR(K15/G15,"")</f>
        <v>0.34077079732783544</v>
      </c>
      <c r="P15" s="19">
        <f>1640843/1000</f>
        <v>1640.8430000000001</v>
      </c>
      <c r="Q15" s="20">
        <f>1400000/1000</f>
        <v>1400</v>
      </c>
      <c r="R15" s="21">
        <f>P15-Q15</f>
        <v>240.84300000000007</v>
      </c>
      <c r="S15" s="22">
        <f>IFERROR(IF(Q15&lt;0,-(P15-Q15)/Q15,(P15-Q15)/Q15),"")+1</f>
        <v>1.1720307142857143</v>
      </c>
      <c r="T15" s="19">
        <f>22872970/1000</f>
        <v>22872.97</v>
      </c>
      <c r="U15" s="20">
        <f>29141813/1000</f>
        <v>29141.812999999998</v>
      </c>
      <c r="V15" s="21">
        <f>T15-U15</f>
        <v>-6268.8429999999971</v>
      </c>
      <c r="W15" s="22">
        <f>IFERROR(IF(U15&lt;0,-(T15-U15)/U15,(T15-U15)/U15),"")+1</f>
        <v>0.78488493492151645</v>
      </c>
      <c r="X15" s="19">
        <f>(4101796+1425477+1918027)/1000</f>
        <v>7445.3</v>
      </c>
      <c r="Y15" s="20">
        <f>(2312923+1279500+4982403)/1000</f>
        <v>8574.8259999999991</v>
      </c>
      <c r="Z15" s="21">
        <f>X15-Y15</f>
        <v>-1129.5259999999989</v>
      </c>
      <c r="AA15" s="22">
        <f>IFERROR(IF(Y15&lt;0,-(X15-Y15)/Y15,(X15-Y15)/Y15),"")+1</f>
        <v>0.86827417839149168</v>
      </c>
      <c r="AB15" s="19">
        <f>23294216/1000</f>
        <v>23294.216</v>
      </c>
      <c r="AC15" s="20">
        <f>26449830/1000</f>
        <v>26449.83</v>
      </c>
      <c r="AD15" s="21">
        <f>AB15-AC15</f>
        <v>-3155.6140000000014</v>
      </c>
      <c r="AE15" s="22">
        <f t="shared" si="13"/>
        <v>0.88069435606958524</v>
      </c>
      <c r="AF15" s="19">
        <f>6754310/1000</f>
        <v>6754.31</v>
      </c>
      <c r="AG15" s="20">
        <f>8201767/1000</f>
        <v>8201.7669999999998</v>
      </c>
      <c r="AH15" s="21">
        <f>AF15-AG15</f>
        <v>-1447.4569999999994</v>
      </c>
      <c r="AI15" s="22">
        <f t="shared" si="14"/>
        <v>0.82351888318700106</v>
      </c>
      <c r="AJ15" s="19">
        <f>246995/1000</f>
        <v>246.995</v>
      </c>
      <c r="AK15" s="20">
        <f>540011/1000</f>
        <v>540.01099999999997</v>
      </c>
      <c r="AL15" s="21">
        <f>AJ15-AK15</f>
        <v>-293.01599999999996</v>
      </c>
      <c r="AM15" s="22">
        <f t="shared" si="15"/>
        <v>0.45738883096825811</v>
      </c>
      <c r="AN15" s="19">
        <f t="shared" si="16"/>
        <v>60613.791000000005</v>
      </c>
      <c r="AO15" s="20">
        <f t="shared" si="17"/>
        <v>72908.247000000003</v>
      </c>
      <c r="AP15" s="21">
        <f>AN15-AO15</f>
        <v>-12294.455999999998</v>
      </c>
      <c r="AQ15" s="22">
        <f t="shared" si="18"/>
        <v>0.83137084615407097</v>
      </c>
      <c r="AR15" s="19">
        <f>2736695/1000</f>
        <v>2736.6950000000002</v>
      </c>
      <c r="AS15" s="20">
        <f>-882802/1000</f>
        <v>-882.80200000000002</v>
      </c>
      <c r="AT15" s="21">
        <f>AR15-AS15</f>
        <v>3619.4970000000003</v>
      </c>
      <c r="AU15" s="22">
        <f>IFERROR(AR15/AS15,0)</f>
        <v>-3.1000099682601534</v>
      </c>
      <c r="AV15" s="19">
        <v>0</v>
      </c>
      <c r="AW15" s="20">
        <v>0</v>
      </c>
      <c r="AX15" s="21">
        <f>AV15-AW15</f>
        <v>0</v>
      </c>
      <c r="AY15" s="22">
        <f>IFERROR(AV15/AW15,0)</f>
        <v>0</v>
      </c>
      <c r="AZ15" s="19">
        <f t="shared" si="19"/>
        <v>34043.138999999996</v>
      </c>
      <c r="BA15" s="20">
        <f t="shared" si="20"/>
        <v>16598.263999999992</v>
      </c>
      <c r="BB15" s="21">
        <f>AZ15-BA15</f>
        <v>17444.875000000004</v>
      </c>
      <c r="BC15" s="22">
        <f t="shared" si="21"/>
        <v>2.0510059967717114</v>
      </c>
      <c r="BD15" s="23">
        <f>IFERROR(AZ15/F15,"")</f>
        <v>0.1298220700515321</v>
      </c>
      <c r="BE15" s="24">
        <f>IFERROR(BA15/G15,"")</f>
        <v>6.3560482341715629E-2</v>
      </c>
      <c r="BF15" s="19"/>
      <c r="BG15" s="20"/>
      <c r="BH15" s="21">
        <f>BF15-BG15</f>
        <v>0</v>
      </c>
      <c r="BI15" s="22">
        <f>IFERROR(BF15/BG15,0)</f>
        <v>0</v>
      </c>
      <c r="BJ15" s="19">
        <f>SUM([126]MCB!$HD$26:$HF$26)/1000</f>
        <v>593.22034000000008</v>
      </c>
      <c r="BK15" s="20">
        <v>0</v>
      </c>
      <c r="BL15" s="21">
        <f>BJ15-BK15</f>
        <v>593.22034000000008</v>
      </c>
      <c r="BM15" s="22">
        <f>IFERROR(BJ15/BK15,0)</f>
        <v>0</v>
      </c>
      <c r="BN15" s="19">
        <f t="shared" si="22"/>
        <v>34636.359339999995</v>
      </c>
      <c r="BO15" s="20">
        <f t="shared" si="23"/>
        <v>16598.263999999992</v>
      </c>
      <c r="BP15" s="21">
        <f>BN15-BO15</f>
        <v>18038.095340000003</v>
      </c>
      <c r="BQ15" s="22">
        <f t="shared" si="24"/>
        <v>2.0867458994506904</v>
      </c>
      <c r="BR15" s="19">
        <f t="shared" si="25"/>
        <v>40797.448999999993</v>
      </c>
      <c r="BS15" s="20">
        <f t="shared" si="26"/>
        <v>24800.030999999992</v>
      </c>
      <c r="BT15" s="21">
        <f>BR15-BS15</f>
        <v>15997.418000000001</v>
      </c>
      <c r="BU15" s="22">
        <f t="shared" si="27"/>
        <v>1.6450563710988912</v>
      </c>
      <c r="BV15" s="19">
        <f t="shared" si="28"/>
        <v>41044.443999999996</v>
      </c>
      <c r="BW15" s="20">
        <f t="shared" si="29"/>
        <v>25340.04199999999</v>
      </c>
      <c r="BX15" s="21">
        <f>BV15-BW15</f>
        <v>15704.402000000006</v>
      </c>
      <c r="BY15" s="22">
        <f t="shared" si="30"/>
        <v>1.6197464866080336</v>
      </c>
      <c r="BZ15" s="25"/>
      <c r="CA15" s="11">
        <f>J15+P15-AN15-AR15-AZ15</f>
        <v>-5473.3899999999994</v>
      </c>
      <c r="CB15" s="11">
        <f>K15+Q15-AO15-AS15-BA15</f>
        <v>1765.6039999999994</v>
      </c>
    </row>
    <row r="16" spans="1:82" s="2" customFormat="1" ht="15" customHeight="1" x14ac:dyDescent="0.3">
      <c r="A16" s="18" t="s">
        <v>110</v>
      </c>
      <c r="B16" s="19">
        <f>F16/$E$2</f>
        <v>1471.3698464561896</v>
      </c>
      <c r="C16" s="20">
        <f>G16/$E$2</f>
        <v>1599.4757917019751</v>
      </c>
      <c r="D16" s="26">
        <v>-127.42638130528462</v>
      </c>
      <c r="E16" s="22">
        <f t="shared" si="11"/>
        <v>0.91990754351494741</v>
      </c>
      <c r="F16" s="19">
        <v>436784.69728000002</v>
      </c>
      <c r="G16" s="20">
        <v>474813.6922663498</v>
      </c>
      <c r="H16" s="26">
        <v>-38028.994986349775</v>
      </c>
      <c r="I16" s="22">
        <f t="shared" si="12"/>
        <v>0.91990754351494741</v>
      </c>
      <c r="J16" s="19">
        <v>150067.34679000001</v>
      </c>
      <c r="K16" s="20">
        <v>178306.93318577664</v>
      </c>
      <c r="L16" s="26">
        <v>-28239.586395776627</v>
      </c>
      <c r="M16" s="22">
        <f t="shared" ref="M16:M27" si="31">IFERROR(IF(K16&lt;0,-(J16-K16)/K16,(J16-K16)/K16+1),"")</f>
        <v>0.84162373334998697</v>
      </c>
      <c r="N16" s="22">
        <v>0.34357281224483838</v>
      </c>
      <c r="O16" s="22">
        <v>0.37553031028800704</v>
      </c>
      <c r="P16" s="19">
        <v>415.93132999999995</v>
      </c>
      <c r="Q16" s="20">
        <v>0</v>
      </c>
      <c r="R16" s="26">
        <v>415.93132999999995</v>
      </c>
      <c r="S16" s="22" t="str">
        <f t="shared" ref="S16:S27" si="32">IFERROR(IF(Q16&lt;0,-(P16-Q16)/Q16,(P16-Q16)/Q16+1),"")</f>
        <v/>
      </c>
      <c r="T16" s="19">
        <v>58103.839639999998</v>
      </c>
      <c r="U16" s="20">
        <v>65929.998363937339</v>
      </c>
      <c r="V16" s="26">
        <v>-7826.1587239373403</v>
      </c>
      <c r="W16" s="22">
        <f t="shared" ref="W16:W27" si="33">IFERROR(IF(U16&lt;0,-(T16-U16)/U16,(T16-U16)/U16+1),"")</f>
        <v>0.88129593632421321</v>
      </c>
      <c r="X16" s="19">
        <v>33571.540419999998</v>
      </c>
      <c r="Y16" s="20">
        <v>32491.276353837166</v>
      </c>
      <c r="Z16" s="26">
        <v>1080.264066162832</v>
      </c>
      <c r="AA16" s="22">
        <f t="shared" ref="AA16:AA27" si="34">IFERROR(IF(Y16&lt;0,-(X16-Y16)/Y16,(X16-Y16)/Y16+1),"")</f>
        <v>1.0332478187190468</v>
      </c>
      <c r="AB16" s="19">
        <v>17560.786120000001</v>
      </c>
      <c r="AC16" s="20">
        <v>18024.550500000001</v>
      </c>
      <c r="AD16" s="26">
        <v>-463.76438000000053</v>
      </c>
      <c r="AE16" s="22">
        <f t="shared" si="13"/>
        <v>0.9742704052453347</v>
      </c>
      <c r="AF16" s="19">
        <v>12247.804820000001</v>
      </c>
      <c r="AG16" s="20">
        <v>7837.3192349166666</v>
      </c>
      <c r="AH16" s="26">
        <v>4410.4855850833346</v>
      </c>
      <c r="AI16" s="22">
        <f t="shared" si="14"/>
        <v>1.5627543619039823</v>
      </c>
      <c r="AJ16" s="19">
        <v>1806.7715000000001</v>
      </c>
      <c r="AK16" s="20">
        <v>4685.9971004166664</v>
      </c>
      <c r="AL16" s="26">
        <v>-2879.2256004166666</v>
      </c>
      <c r="AM16" s="22">
        <f t="shared" si="15"/>
        <v>0.38556820699683025</v>
      </c>
      <c r="AN16" s="19">
        <f t="shared" si="16"/>
        <v>123290.74250000001</v>
      </c>
      <c r="AO16" s="20">
        <f t="shared" si="17"/>
        <v>128969.14155310784</v>
      </c>
      <c r="AP16" s="26">
        <v>-5678.3990531078307</v>
      </c>
      <c r="AQ16" s="22">
        <f t="shared" si="18"/>
        <v>0.95597087035917394</v>
      </c>
      <c r="AR16" s="19">
        <v>4970.3313599999992</v>
      </c>
      <c r="AS16" s="20">
        <v>0</v>
      </c>
      <c r="AT16" s="26">
        <v>4970.3313599999992</v>
      </c>
      <c r="AU16" s="22" t="s">
        <v>99</v>
      </c>
      <c r="AV16" s="19"/>
      <c r="AW16" s="20">
        <v>0</v>
      </c>
      <c r="AX16" s="26">
        <v>0</v>
      </c>
      <c r="AY16" s="22" t="s">
        <v>99</v>
      </c>
      <c r="AZ16" s="19">
        <f t="shared" si="19"/>
        <v>32162.866979999995</v>
      </c>
      <c r="BA16" s="20">
        <f t="shared" si="20"/>
        <v>49337.791632668799</v>
      </c>
      <c r="BB16" s="26">
        <v>-17174.924652668804</v>
      </c>
      <c r="BC16" s="22">
        <f t="shared" si="21"/>
        <v>0.6518910943452827</v>
      </c>
      <c r="BD16" s="23">
        <v>7.3635516949857899E-2</v>
      </c>
      <c r="BE16" s="24">
        <v>0.10390979122184296</v>
      </c>
      <c r="BF16" s="19">
        <v>5998.8868699999994</v>
      </c>
      <c r="BG16" s="20">
        <v>0</v>
      </c>
      <c r="BH16" s="26">
        <v>5998.8868699999994</v>
      </c>
      <c r="BI16" s="22" t="s">
        <v>99</v>
      </c>
      <c r="BJ16" s="19">
        <v>0</v>
      </c>
      <c r="BK16" s="20">
        <v>0</v>
      </c>
      <c r="BL16" s="26">
        <v>0</v>
      </c>
      <c r="BM16" s="22" t="s">
        <v>99</v>
      </c>
      <c r="BN16" s="19">
        <f t="shared" si="22"/>
        <v>26163.980109999997</v>
      </c>
      <c r="BO16" s="20">
        <f t="shared" si="23"/>
        <v>49337.791632668799</v>
      </c>
      <c r="BP16" s="26">
        <v>-23173.811522668802</v>
      </c>
      <c r="BQ16" s="22">
        <f t="shared" si="24"/>
        <v>0.53030302419688424</v>
      </c>
      <c r="BR16" s="19">
        <f t="shared" si="25"/>
        <v>44410.671799999996</v>
      </c>
      <c r="BS16" s="20">
        <f t="shared" si="26"/>
        <v>57175.110867585463</v>
      </c>
      <c r="BT16" s="26">
        <v>-12764.439067585467</v>
      </c>
      <c r="BU16" s="22">
        <f t="shared" si="27"/>
        <v>0.77674832853149622</v>
      </c>
      <c r="BV16" s="19">
        <f t="shared" si="28"/>
        <v>46217.443299999999</v>
      </c>
      <c r="BW16" s="20">
        <f t="shared" si="29"/>
        <v>61861.107968002128</v>
      </c>
      <c r="BX16" s="26">
        <v>-15643.664668002129</v>
      </c>
      <c r="BY16" s="22">
        <f t="shared" si="30"/>
        <v>0.74711631941519907</v>
      </c>
      <c r="BZ16" s="27" t="s">
        <v>116</v>
      </c>
      <c r="CA16" s="11">
        <v>0</v>
      </c>
      <c r="CB16" s="11">
        <v>0</v>
      </c>
    </row>
    <row r="17" spans="1:82" s="2" customFormat="1" ht="15" customHeight="1" x14ac:dyDescent="0.3">
      <c r="A17" s="18" t="s">
        <v>100</v>
      </c>
      <c r="B17" s="19" t="e">
        <f t="shared" ref="B17:C22" si="35">F17/$D$2</f>
        <v>#REF!</v>
      </c>
      <c r="C17" s="20" t="e">
        <f t="shared" si="35"/>
        <v>#REF!</v>
      </c>
      <c r="D17" s="26" t="e">
        <f t="shared" ref="D17:D27" si="36">B17-C17</f>
        <v>#REF!</v>
      </c>
      <c r="E17" s="22" t="str">
        <f t="shared" si="11"/>
        <v/>
      </c>
      <c r="F17" s="37">
        <f>[108]McBH!$HC$6</f>
        <v>0</v>
      </c>
      <c r="G17" s="38"/>
      <c r="H17" s="26">
        <f t="shared" ref="H17:H27" si="37">F17-G17</f>
        <v>0</v>
      </c>
      <c r="I17" s="22" t="str">
        <f t="shared" si="12"/>
        <v/>
      </c>
      <c r="J17" s="37"/>
      <c r="K17" s="38"/>
      <c r="L17" s="26">
        <f t="shared" ref="L17:L27" si="38">J17-K17</f>
        <v>0</v>
      </c>
      <c r="M17" s="22" t="str">
        <f t="shared" si="31"/>
        <v/>
      </c>
      <c r="N17" s="22" t="str">
        <f t="shared" ref="N17:N27" si="39">IFERROR(J17/F17,"")</f>
        <v/>
      </c>
      <c r="O17" s="22" t="str">
        <f t="shared" ref="O17:O27" si="40">IFERROR(K17/G17,"")</f>
        <v/>
      </c>
      <c r="P17" s="37">
        <f>[108]McBH!$HC$7/1000</f>
        <v>30866.27</v>
      </c>
      <c r="Q17" s="38"/>
      <c r="R17" s="26">
        <f t="shared" ref="R17:R27" si="41">P17-Q17</f>
        <v>30866.27</v>
      </c>
      <c r="S17" s="22" t="str">
        <f t="shared" si="32"/>
        <v/>
      </c>
      <c r="T17" s="37"/>
      <c r="U17" s="38"/>
      <c r="V17" s="26">
        <f t="shared" ref="V17:V27" si="42">T17-U17</f>
        <v>0</v>
      </c>
      <c r="W17" s="22" t="str">
        <f t="shared" si="33"/>
        <v/>
      </c>
      <c r="X17" s="37">
        <f>[108]McBH!$HC$15/1000</f>
        <v>172.17699999999999</v>
      </c>
      <c r="Y17" s="38"/>
      <c r="Z17" s="26">
        <f t="shared" ref="Z17:Z27" si="43">X17-Y17</f>
        <v>172.17699999999999</v>
      </c>
      <c r="AA17" s="22" t="str">
        <f t="shared" si="34"/>
        <v/>
      </c>
      <c r="AB17" s="37"/>
      <c r="AC17" s="38"/>
      <c r="AD17" s="26">
        <f t="shared" ref="AD17:AD27" si="44">AB17-AC17</f>
        <v>0</v>
      </c>
      <c r="AE17" s="22" t="str">
        <f t="shared" si="13"/>
        <v/>
      </c>
      <c r="AF17" s="37"/>
      <c r="AG17" s="38"/>
      <c r="AH17" s="26">
        <f t="shared" ref="AH17:AH27" si="45">AF17-AG17</f>
        <v>0</v>
      </c>
      <c r="AI17" s="22" t="str">
        <f t="shared" si="14"/>
        <v/>
      </c>
      <c r="AJ17" s="37"/>
      <c r="AK17" s="38"/>
      <c r="AL17" s="26">
        <f t="shared" ref="AL17:AL27" si="46">AJ17-AK17</f>
        <v>0</v>
      </c>
      <c r="AM17" s="22" t="str">
        <f t="shared" si="15"/>
        <v/>
      </c>
      <c r="AN17" s="19">
        <f t="shared" si="16"/>
        <v>172.17699999999999</v>
      </c>
      <c r="AO17" s="20">
        <f t="shared" si="17"/>
        <v>0</v>
      </c>
      <c r="AP17" s="26">
        <f t="shared" ref="AP17:AP27" si="47">AN17-AO17</f>
        <v>172.17699999999999</v>
      </c>
      <c r="AQ17" s="22" t="str">
        <f t="shared" si="18"/>
        <v/>
      </c>
      <c r="AR17" s="19">
        <v>0</v>
      </c>
      <c r="AS17" s="20">
        <v>0</v>
      </c>
      <c r="AT17" s="26">
        <f>AR17-AS17</f>
        <v>0</v>
      </c>
      <c r="AU17" s="22">
        <f>IFERROR(AR17/AS17,0)</f>
        <v>0</v>
      </c>
      <c r="AV17" s="19">
        <v>0</v>
      </c>
      <c r="AW17" s="20">
        <v>0</v>
      </c>
      <c r="AX17" s="26">
        <f>AV17-AW17</f>
        <v>0</v>
      </c>
      <c r="AY17" s="22">
        <f>IFERROR(AV17/AW17,0)</f>
        <v>0</v>
      </c>
      <c r="AZ17" s="19">
        <f t="shared" si="19"/>
        <v>30694.093000000001</v>
      </c>
      <c r="BA17" s="20">
        <f t="shared" si="20"/>
        <v>0</v>
      </c>
      <c r="BB17" s="26">
        <f t="shared" ref="BB17:BB27" si="48">AZ17-BA17</f>
        <v>30694.093000000001</v>
      </c>
      <c r="BC17" s="22" t="str">
        <f t="shared" si="21"/>
        <v/>
      </c>
      <c r="BD17" s="23" t="str">
        <f t="shared" ref="BD17:BD27" si="49">IFERROR(AZ17/F17,"")</f>
        <v/>
      </c>
      <c r="BE17" s="24" t="str">
        <f t="shared" ref="BE17:BE27" si="50">IFERROR(BA17/G17,"")</f>
        <v/>
      </c>
      <c r="BF17" s="37">
        <f>[108]McBH!$HC$20/1000</f>
        <v>48.45</v>
      </c>
      <c r="BG17" s="38"/>
      <c r="BH17" s="26">
        <f>BF17-BG17</f>
        <v>48.45</v>
      </c>
      <c r="BI17" s="22">
        <f>IFERROR(BF17/BG17,0)</f>
        <v>0</v>
      </c>
      <c r="BJ17" s="19">
        <v>0</v>
      </c>
      <c r="BK17" s="20">
        <v>0</v>
      </c>
      <c r="BL17" s="26">
        <f t="shared" ref="BL17:BL27" si="51">BJ17-BK17</f>
        <v>0</v>
      </c>
      <c r="BM17" s="22">
        <f>IFERROR(BJ17/BK17,0)</f>
        <v>0</v>
      </c>
      <c r="BN17" s="19">
        <f t="shared" si="22"/>
        <v>30645.643</v>
      </c>
      <c r="BO17" s="20">
        <f t="shared" si="23"/>
        <v>0</v>
      </c>
      <c r="BP17" s="26">
        <f t="shared" ref="BP17:BP27" si="52">BN17-BO17</f>
        <v>30645.643</v>
      </c>
      <c r="BQ17" s="22" t="str">
        <f t="shared" si="24"/>
        <v/>
      </c>
      <c r="BR17" s="19">
        <f t="shared" si="25"/>
        <v>30694.093000000001</v>
      </c>
      <c r="BS17" s="20">
        <f t="shared" si="26"/>
        <v>0</v>
      </c>
      <c r="BT17" s="26">
        <f t="shared" ref="BT17:BT27" si="53">BR17-BS17</f>
        <v>30694.093000000001</v>
      </c>
      <c r="BU17" s="22" t="str">
        <f t="shared" si="27"/>
        <v/>
      </c>
      <c r="BV17" s="19">
        <f t="shared" si="28"/>
        <v>30694.093000000001</v>
      </c>
      <c r="BW17" s="20">
        <f t="shared" si="29"/>
        <v>0</v>
      </c>
      <c r="BX17" s="26">
        <f t="shared" ref="BX17:BX27" si="54">BV17-BW17</f>
        <v>30694.093000000001</v>
      </c>
      <c r="BY17" s="22" t="str">
        <f t="shared" si="30"/>
        <v/>
      </c>
      <c r="BZ17" s="27"/>
      <c r="CA17" s="11">
        <f>J17+P17-AN17-AR17-AZ17</f>
        <v>0</v>
      </c>
      <c r="CB17" s="11">
        <f>K17+Q17-AO17-AS17-BA17</f>
        <v>0</v>
      </c>
    </row>
    <row r="18" spans="1:82" s="2" customFormat="1" ht="15" customHeight="1" x14ac:dyDescent="0.3">
      <c r="A18" s="18" t="s">
        <v>76</v>
      </c>
      <c r="B18" s="19" t="e">
        <f t="shared" si="35"/>
        <v>#REF!</v>
      </c>
      <c r="C18" s="20" t="e">
        <f t="shared" si="35"/>
        <v>#REF!</v>
      </c>
      <c r="D18" s="21" t="e">
        <f t="shared" si="36"/>
        <v>#REF!</v>
      </c>
      <c r="E18" s="22" t="str">
        <f t="shared" si="11"/>
        <v/>
      </c>
      <c r="F18" s="37">
        <v>39415.591999999997</v>
      </c>
      <c r="G18" s="38">
        <v>39660.161</v>
      </c>
      <c r="H18" s="21">
        <f t="shared" si="37"/>
        <v>-244.56900000000314</v>
      </c>
      <c r="I18" s="22">
        <f t="shared" si="12"/>
        <v>0.9938333835810701</v>
      </c>
      <c r="J18" s="37">
        <v>41892.961000000003</v>
      </c>
      <c r="K18" s="38">
        <v>41890.334999999999</v>
      </c>
      <c r="L18" s="21">
        <f t="shared" si="38"/>
        <v>2.6260000000038417</v>
      </c>
      <c r="M18" s="22">
        <f t="shared" si="31"/>
        <v>1.0000626874910408</v>
      </c>
      <c r="N18" s="22">
        <f t="shared" si="39"/>
        <v>1.0628525127822515</v>
      </c>
      <c r="O18" s="22">
        <f t="shared" si="40"/>
        <v>1.0562320964859422</v>
      </c>
      <c r="P18" s="37">
        <v>3529.7139999999999</v>
      </c>
      <c r="Q18" s="38">
        <v>3272.9989999999998</v>
      </c>
      <c r="R18" s="21">
        <f t="shared" si="41"/>
        <v>256.71500000000015</v>
      </c>
      <c r="S18" s="22">
        <f t="shared" si="32"/>
        <v>1.0784341822285923</v>
      </c>
      <c r="T18" s="37">
        <v>7526.1790000000001</v>
      </c>
      <c r="U18" s="38">
        <v>7784.8980000000001</v>
      </c>
      <c r="V18" s="21">
        <f t="shared" si="42"/>
        <v>-258.71900000000005</v>
      </c>
      <c r="W18" s="22">
        <f t="shared" si="33"/>
        <v>0.96676655236844466</v>
      </c>
      <c r="X18" s="37">
        <v>16774.363000000001</v>
      </c>
      <c r="Y18" s="38">
        <v>16781.041000000001</v>
      </c>
      <c r="Z18" s="21">
        <f t="shared" si="43"/>
        <v>-6.6779999999998836</v>
      </c>
      <c r="AA18" s="22">
        <f t="shared" si="34"/>
        <v>0.9996020509097141</v>
      </c>
      <c r="AB18" s="37">
        <v>100.27800000000001</v>
      </c>
      <c r="AC18" s="38">
        <v>0</v>
      </c>
      <c r="AD18" s="21">
        <f t="shared" si="44"/>
        <v>100.27800000000001</v>
      </c>
      <c r="AE18" s="22" t="str">
        <f t="shared" si="13"/>
        <v/>
      </c>
      <c r="AF18" s="37"/>
      <c r="AG18" s="38"/>
      <c r="AH18" s="21">
        <f t="shared" si="45"/>
        <v>0</v>
      </c>
      <c r="AI18" s="22" t="str">
        <f t="shared" si="14"/>
        <v/>
      </c>
      <c r="AJ18" s="37">
        <v>405.38</v>
      </c>
      <c r="AK18" s="38">
        <v>502.82799999999997</v>
      </c>
      <c r="AL18" s="21">
        <f t="shared" si="46"/>
        <v>-97.447999999999979</v>
      </c>
      <c r="AM18" s="22">
        <f t="shared" si="15"/>
        <v>0.80620013205310759</v>
      </c>
      <c r="AN18" s="19">
        <f t="shared" si="16"/>
        <v>24806.2</v>
      </c>
      <c r="AO18" s="20">
        <f t="shared" si="17"/>
        <v>25068.767000000003</v>
      </c>
      <c r="AP18" s="21">
        <f t="shared" si="47"/>
        <v>-262.56700000000274</v>
      </c>
      <c r="AQ18" s="22">
        <f t="shared" si="18"/>
        <v>0.98952613026400527</v>
      </c>
      <c r="AR18" s="19">
        <v>0</v>
      </c>
      <c r="AS18" s="20">
        <v>0</v>
      </c>
      <c r="AT18" s="21">
        <v>0</v>
      </c>
      <c r="AU18" s="22">
        <v>0</v>
      </c>
      <c r="AV18" s="19">
        <v>0</v>
      </c>
      <c r="AW18" s="20">
        <v>0</v>
      </c>
      <c r="AX18" s="21">
        <v>0</v>
      </c>
      <c r="AY18" s="22">
        <v>0</v>
      </c>
      <c r="AZ18" s="19">
        <f t="shared" si="19"/>
        <v>20616.475000000002</v>
      </c>
      <c r="BA18" s="20">
        <f t="shared" si="20"/>
        <v>20094.566999999999</v>
      </c>
      <c r="BB18" s="21">
        <f t="shared" si="48"/>
        <v>521.90800000000309</v>
      </c>
      <c r="BC18" s="22">
        <f t="shared" si="21"/>
        <v>1.0259725924922893</v>
      </c>
      <c r="BD18" s="23">
        <f t="shared" si="49"/>
        <v>0.52305379556394849</v>
      </c>
      <c r="BE18" s="24">
        <f t="shared" si="50"/>
        <v>0.5066688206333807</v>
      </c>
      <c r="BF18" s="37">
        <v>12081.457</v>
      </c>
      <c r="BG18" s="38">
        <v>12076.134</v>
      </c>
      <c r="BH18" s="21">
        <f>BF18-BG18</f>
        <v>5.3230000000003201</v>
      </c>
      <c r="BI18" s="22">
        <f>IFERROR(IF(BG18&lt;0,-(BF18-BG18)/BG18,(BF18-BG18)/BG18+1),"")</f>
        <v>1.0004407867617235</v>
      </c>
      <c r="BJ18" s="19">
        <v>0</v>
      </c>
      <c r="BK18" s="20">
        <v>0</v>
      </c>
      <c r="BL18" s="21">
        <f t="shared" si="51"/>
        <v>0</v>
      </c>
      <c r="BM18" s="22" t="str">
        <f>IFERROR(IF(BK18&lt;0,-(BJ18-BK18)/BK18,(BJ18-BK18)/BK18+1),"")</f>
        <v/>
      </c>
      <c r="BN18" s="19">
        <f t="shared" si="22"/>
        <v>8535.0180000000018</v>
      </c>
      <c r="BO18" s="20">
        <f t="shared" si="23"/>
        <v>8018.4329999999991</v>
      </c>
      <c r="BP18" s="21">
        <f t="shared" si="52"/>
        <v>516.58500000000276</v>
      </c>
      <c r="BQ18" s="22">
        <f t="shared" si="24"/>
        <v>1.0644246824784847</v>
      </c>
      <c r="BR18" s="19">
        <f t="shared" si="25"/>
        <v>20616.475000000002</v>
      </c>
      <c r="BS18" s="20">
        <f t="shared" si="26"/>
        <v>20094.566999999999</v>
      </c>
      <c r="BT18" s="21">
        <f t="shared" si="53"/>
        <v>521.90800000000309</v>
      </c>
      <c r="BU18" s="22">
        <f t="shared" si="27"/>
        <v>1.0259725924922893</v>
      </c>
      <c r="BV18" s="19">
        <f t="shared" si="28"/>
        <v>21021.855000000003</v>
      </c>
      <c r="BW18" s="20">
        <f t="shared" si="29"/>
        <v>20597.395</v>
      </c>
      <c r="BX18" s="21">
        <f t="shared" si="54"/>
        <v>424.46000000000276</v>
      </c>
      <c r="BY18" s="22">
        <f t="shared" si="30"/>
        <v>1.0206074603123358</v>
      </c>
      <c r="BZ18" s="25"/>
      <c r="CA18" s="11">
        <v>3529.7139999999999</v>
      </c>
      <c r="CB18" s="11">
        <v>3272.9990000000034</v>
      </c>
    </row>
    <row r="19" spans="1:82" s="2" customFormat="1" ht="15" customHeight="1" x14ac:dyDescent="0.3">
      <c r="A19" s="18" t="s">
        <v>95</v>
      </c>
      <c r="B19" s="19" t="e">
        <f t="shared" si="35"/>
        <v>#REF!</v>
      </c>
      <c r="C19" s="20" t="e">
        <f t="shared" si="35"/>
        <v>#REF!</v>
      </c>
      <c r="D19" s="21" t="e">
        <f t="shared" si="36"/>
        <v>#REF!</v>
      </c>
      <c r="E19" s="22" t="str">
        <f t="shared" si="11"/>
        <v/>
      </c>
      <c r="F19" s="19">
        <f>'[110]PL Summery New'!$F$11/1000</f>
        <v>230807.28595000002</v>
      </c>
      <c r="G19" s="20">
        <f>'[110]PL Summery New'!$G$11/1000</f>
        <v>229216.18527154654</v>
      </c>
      <c r="H19" s="21">
        <f t="shared" si="37"/>
        <v>1591.1006784534839</v>
      </c>
      <c r="I19" s="22">
        <f t="shared" si="12"/>
        <v>1.0069414848544336</v>
      </c>
      <c r="J19" s="19">
        <f>F19</f>
        <v>230807.28595000002</v>
      </c>
      <c r="K19" s="20">
        <f>G19</f>
        <v>229216.18527154654</v>
      </c>
      <c r="L19" s="21">
        <f t="shared" si="38"/>
        <v>1591.1006784534839</v>
      </c>
      <c r="M19" s="22">
        <f t="shared" si="31"/>
        <v>1.0069414848544336</v>
      </c>
      <c r="N19" s="22">
        <f t="shared" si="39"/>
        <v>1</v>
      </c>
      <c r="O19" s="22">
        <f t="shared" si="40"/>
        <v>1</v>
      </c>
      <c r="P19" s="19">
        <f>'[110]PL Summery New'!$F$21/1000</f>
        <v>3826.5305199999998</v>
      </c>
      <c r="Q19" s="20">
        <f>'[110]PL Summery New'!$G$21/1000</f>
        <v>2250</v>
      </c>
      <c r="R19" s="21">
        <f t="shared" si="41"/>
        <v>1576.5305199999998</v>
      </c>
      <c r="S19" s="22">
        <f t="shared" si="32"/>
        <v>1.7006802311111109</v>
      </c>
      <c r="T19" s="19">
        <f>'[110]PL Summery New'!$F$26/1000</f>
        <v>172201.57699999999</v>
      </c>
      <c r="U19" s="20">
        <f>'[110]PL Summery New'!$G$26/1000</f>
        <v>175013.60082196284</v>
      </c>
      <c r="V19" s="21">
        <f t="shared" si="42"/>
        <v>-2812.0238219628518</v>
      </c>
      <c r="W19" s="22">
        <f t="shared" si="33"/>
        <v>0.98393254119247875</v>
      </c>
      <c r="X19" s="19">
        <f>('[110]PL Summery New'!$F$27+'[110]PL Summery New'!$F$28)/1000</f>
        <v>37241.939899999998</v>
      </c>
      <c r="Y19" s="20">
        <f>('[110]PL Summery New'!$G$27+'[110]PL Summery New'!$G$28)/1000</f>
        <v>31080.040486854188</v>
      </c>
      <c r="Z19" s="21">
        <f t="shared" si="43"/>
        <v>6161.8994131458094</v>
      </c>
      <c r="AA19" s="22">
        <f t="shared" si="34"/>
        <v>1.1982590536119824</v>
      </c>
      <c r="AB19" s="19">
        <f>'[110]PL Summery New'!$F$29/1000</f>
        <v>4524.9840000000004</v>
      </c>
      <c r="AC19" s="20">
        <f>'[110]PL Summery New'!$G$29/1000</f>
        <v>4524.9837024999997</v>
      </c>
      <c r="AD19" s="21">
        <f t="shared" si="44"/>
        <v>2.9750000066997018E-4</v>
      </c>
      <c r="AE19" s="22">
        <f t="shared" si="13"/>
        <v>1.0000000657460932</v>
      </c>
      <c r="AF19" s="19">
        <f>'[110]PL Summery New'!$F$30/1000</f>
        <v>1104.22</v>
      </c>
      <c r="AG19" s="20">
        <f>'[110]PL Summery New'!$G$30/1000</f>
        <v>1104.2013153884056</v>
      </c>
      <c r="AH19" s="21">
        <f t="shared" si="45"/>
        <v>1.868461159438084E-2</v>
      </c>
      <c r="AI19" s="22">
        <f t="shared" si="14"/>
        <v>1.0000169213813948</v>
      </c>
      <c r="AJ19" s="19">
        <f>'[110]PL Summery New'!$F$31/1000</f>
        <v>3735.3519999999999</v>
      </c>
      <c r="AK19" s="20">
        <f>'[110]PL Summery New'!$G$31/1000</f>
        <v>4060.9048772916672</v>
      </c>
      <c r="AL19" s="21">
        <f t="shared" si="46"/>
        <v>-325.5528772916673</v>
      </c>
      <c r="AM19" s="22">
        <f t="shared" si="15"/>
        <v>0.91983242968528045</v>
      </c>
      <c r="AN19" s="19">
        <f t="shared" si="16"/>
        <v>218808.0729</v>
      </c>
      <c r="AO19" s="20">
        <f t="shared" si="17"/>
        <v>215783.7312039971</v>
      </c>
      <c r="AP19" s="21">
        <f t="shared" si="47"/>
        <v>3024.341696002899</v>
      </c>
      <c r="AQ19" s="22">
        <f t="shared" si="18"/>
        <v>1.0140156149823165</v>
      </c>
      <c r="AR19" s="19">
        <v>0</v>
      </c>
      <c r="AS19" s="20">
        <v>0</v>
      </c>
      <c r="AT19" s="26">
        <f t="shared" ref="AT19:AT24" si="55">AR19-AS19</f>
        <v>0</v>
      </c>
      <c r="AU19" s="22">
        <f>IFERROR(AR19/AS19,0)</f>
        <v>0</v>
      </c>
      <c r="AV19" s="19">
        <v>0</v>
      </c>
      <c r="AW19" s="20">
        <v>0</v>
      </c>
      <c r="AX19" s="26">
        <f t="shared" ref="AX19:AX24" si="56">AV19-AW19</f>
        <v>0</v>
      </c>
      <c r="AY19" s="22">
        <f>IFERROR(AV19/AW19,0)</f>
        <v>0</v>
      </c>
      <c r="AZ19" s="19">
        <f t="shared" si="19"/>
        <v>15825.743570000021</v>
      </c>
      <c r="BA19" s="20">
        <f t="shared" si="20"/>
        <v>15682.454067549435</v>
      </c>
      <c r="BB19" s="21">
        <f t="shared" si="48"/>
        <v>143.28950245058513</v>
      </c>
      <c r="BC19" s="22">
        <f t="shared" si="21"/>
        <v>1.0091369311099774</v>
      </c>
      <c r="BD19" s="23">
        <f t="shared" si="49"/>
        <v>6.8566915055828723E-2</v>
      </c>
      <c r="BE19" s="24">
        <f t="shared" si="50"/>
        <v>6.8417743053226523E-2</v>
      </c>
      <c r="BF19" s="19"/>
      <c r="BG19" s="20"/>
      <c r="BH19" s="21">
        <f>BF19-BG19</f>
        <v>0</v>
      </c>
      <c r="BI19" s="22">
        <f>IFERROR(BF19/BG19,0)</f>
        <v>0</v>
      </c>
      <c r="BJ19" s="19">
        <v>0</v>
      </c>
      <c r="BK19" s="20">
        <v>0</v>
      </c>
      <c r="BL19" s="26">
        <f t="shared" si="51"/>
        <v>0</v>
      </c>
      <c r="BM19" s="22">
        <f>IFERROR(BJ19/BK19,0)</f>
        <v>0</v>
      </c>
      <c r="BN19" s="19">
        <f t="shared" si="22"/>
        <v>15825.743570000021</v>
      </c>
      <c r="BO19" s="20">
        <f t="shared" si="23"/>
        <v>15682.454067549435</v>
      </c>
      <c r="BP19" s="21">
        <f t="shared" si="52"/>
        <v>143.28950245058513</v>
      </c>
      <c r="BQ19" s="22">
        <f t="shared" si="24"/>
        <v>1.0091369311099774</v>
      </c>
      <c r="BR19" s="19">
        <f t="shared" si="25"/>
        <v>16929.963570000022</v>
      </c>
      <c r="BS19" s="20">
        <f t="shared" si="26"/>
        <v>16786.655382937843</v>
      </c>
      <c r="BT19" s="21">
        <f t="shared" si="53"/>
        <v>143.30818706217906</v>
      </c>
      <c r="BU19" s="22">
        <f t="shared" si="27"/>
        <v>1.0085370303847327</v>
      </c>
      <c r="BV19" s="19">
        <f t="shared" si="28"/>
        <v>20665.315570000021</v>
      </c>
      <c r="BW19" s="20">
        <f t="shared" si="29"/>
        <v>20847.560260229511</v>
      </c>
      <c r="BX19" s="21">
        <f t="shared" si="54"/>
        <v>-182.24469022949052</v>
      </c>
      <c r="BY19" s="22">
        <f t="shared" si="30"/>
        <v>0.99125822456178936</v>
      </c>
      <c r="BZ19" s="25"/>
      <c r="CA19" s="11">
        <f>J19+P19-AN19-AR19-AZ19</f>
        <v>0</v>
      </c>
      <c r="CB19" s="11"/>
    </row>
    <row r="20" spans="1:82" s="2" customFormat="1" ht="15" customHeight="1" x14ac:dyDescent="0.3">
      <c r="A20" s="33" t="s">
        <v>41</v>
      </c>
      <c r="B20" s="55" t="e">
        <f t="shared" si="35"/>
        <v>#REF!</v>
      </c>
      <c r="C20" s="57" t="e">
        <f t="shared" si="35"/>
        <v>#REF!</v>
      </c>
      <c r="D20" s="36" t="e">
        <f t="shared" si="36"/>
        <v>#REF!</v>
      </c>
      <c r="E20" s="22" t="str">
        <f t="shared" si="11"/>
        <v/>
      </c>
      <c r="F20" s="80">
        <v>46430.192000000003</v>
      </c>
      <c r="G20" s="81">
        <v>47520.419492154739</v>
      </c>
      <c r="H20" s="83">
        <f t="shared" si="37"/>
        <v>-1090.227492154736</v>
      </c>
      <c r="I20" s="22">
        <f t="shared" si="12"/>
        <v>0.9770577047970983</v>
      </c>
      <c r="J20" s="80">
        <v>45269.478999999999</v>
      </c>
      <c r="K20" s="81">
        <v>46332.455337306215</v>
      </c>
      <c r="L20" s="83">
        <f t="shared" si="38"/>
        <v>-1062.976337306216</v>
      </c>
      <c r="M20" s="22">
        <f t="shared" si="31"/>
        <v>0.97705762991476253</v>
      </c>
      <c r="N20" s="41">
        <f t="shared" si="39"/>
        <v>0.9750009002762684</v>
      </c>
      <c r="O20" s="41">
        <f t="shared" si="40"/>
        <v>0.97500097500097516</v>
      </c>
      <c r="P20" s="80">
        <v>374.92399999999998</v>
      </c>
      <c r="Q20" s="81">
        <v>213.452</v>
      </c>
      <c r="R20" s="83">
        <f t="shared" si="41"/>
        <v>161.47199999999998</v>
      </c>
      <c r="S20" s="22">
        <f t="shared" si="32"/>
        <v>1.7564792084403051</v>
      </c>
      <c r="T20" s="80">
        <v>27196.216399999998</v>
      </c>
      <c r="U20" s="81">
        <v>28225.673743500003</v>
      </c>
      <c r="V20" s="83">
        <f t="shared" si="42"/>
        <v>-1029.4573435000057</v>
      </c>
      <c r="W20" s="22">
        <f t="shared" si="33"/>
        <v>0.96352762549248006</v>
      </c>
      <c r="X20" s="80">
        <v>6339.3109999999997</v>
      </c>
      <c r="Y20" s="81">
        <v>7392.1704154535</v>
      </c>
      <c r="Z20" s="83">
        <f t="shared" si="43"/>
        <v>-1052.8594154535003</v>
      </c>
      <c r="AA20" s="22">
        <f t="shared" si="34"/>
        <v>0.8575710033344911</v>
      </c>
      <c r="AB20" s="80">
        <v>233.64</v>
      </c>
      <c r="AC20" s="81">
        <v>435.16669000000002</v>
      </c>
      <c r="AD20" s="83">
        <f t="shared" si="44"/>
        <v>-201.52669000000003</v>
      </c>
      <c r="AE20" s="22">
        <f t="shared" si="13"/>
        <v>0.53689771154129462</v>
      </c>
      <c r="AF20" s="80">
        <v>0</v>
      </c>
      <c r="AG20" s="81">
        <v>0</v>
      </c>
      <c r="AH20" s="83">
        <f t="shared" si="45"/>
        <v>0</v>
      </c>
      <c r="AI20" s="22" t="str">
        <f t="shared" si="14"/>
        <v/>
      </c>
      <c r="AJ20" s="80">
        <v>95.542000000000002</v>
      </c>
      <c r="AK20" s="81">
        <v>148.326333333333</v>
      </c>
      <c r="AL20" s="83">
        <f t="shared" si="46"/>
        <v>-52.784333333332995</v>
      </c>
      <c r="AM20" s="22">
        <f t="shared" si="15"/>
        <v>0.64413376811040668</v>
      </c>
      <c r="AN20" s="80">
        <f t="shared" si="16"/>
        <v>33864.7094</v>
      </c>
      <c r="AO20" s="81">
        <f t="shared" si="17"/>
        <v>36201.337182286836</v>
      </c>
      <c r="AP20" s="83">
        <f t="shared" si="47"/>
        <v>-2336.627782286836</v>
      </c>
      <c r="AQ20" s="22">
        <f t="shared" si="18"/>
        <v>0.93545465543106687</v>
      </c>
      <c r="AR20" s="84">
        <v>0</v>
      </c>
      <c r="AS20" s="85">
        <v>0</v>
      </c>
      <c r="AT20" s="83">
        <f t="shared" si="55"/>
        <v>0</v>
      </c>
      <c r="AU20" s="41">
        <f>IFERROR(AR20/AS20,0)</f>
        <v>0</v>
      </c>
      <c r="AV20" s="86">
        <v>0</v>
      </c>
      <c r="AW20" s="87">
        <v>0</v>
      </c>
      <c r="AX20" s="83">
        <f t="shared" si="56"/>
        <v>0</v>
      </c>
      <c r="AY20" s="41">
        <f>IFERROR(AV20/AW20,0)</f>
        <v>0</v>
      </c>
      <c r="AZ20" s="86">
        <f t="shared" si="19"/>
        <v>11779.693599999999</v>
      </c>
      <c r="BA20" s="87">
        <f t="shared" si="20"/>
        <v>10344.570155019377</v>
      </c>
      <c r="BB20" s="83">
        <f t="shared" si="48"/>
        <v>1435.1234449806216</v>
      </c>
      <c r="BC20" s="22">
        <f t="shared" si="21"/>
        <v>1.1387320520306272</v>
      </c>
      <c r="BD20" s="42">
        <f t="shared" si="49"/>
        <v>0.25370762197149643</v>
      </c>
      <c r="BE20" s="43">
        <f t="shared" si="50"/>
        <v>0.21768684421498399</v>
      </c>
      <c r="BF20" s="80">
        <v>7276.8024000000005</v>
      </c>
      <c r="BG20" s="81">
        <v>7276.8024000000005</v>
      </c>
      <c r="BH20" s="83">
        <v>0</v>
      </c>
      <c r="BI20" s="22">
        <f>IFERROR(BF20/BG20,0)</f>
        <v>1</v>
      </c>
      <c r="BJ20" s="80">
        <v>0</v>
      </c>
      <c r="BK20" s="81">
        <v>0</v>
      </c>
      <c r="BL20" s="83">
        <f t="shared" si="51"/>
        <v>0</v>
      </c>
      <c r="BM20" s="22">
        <f>IFERROR(BJ20/BK20,0)</f>
        <v>0</v>
      </c>
      <c r="BN20" s="86">
        <f t="shared" si="22"/>
        <v>4502.8911999999982</v>
      </c>
      <c r="BO20" s="87">
        <f t="shared" si="23"/>
        <v>3067.7677550193766</v>
      </c>
      <c r="BP20" s="83">
        <f t="shared" si="52"/>
        <v>1435.1234449806216</v>
      </c>
      <c r="BQ20" s="22">
        <f t="shared" si="24"/>
        <v>1.4678070700210346</v>
      </c>
      <c r="BR20" s="86">
        <f t="shared" si="25"/>
        <v>11779.693599999999</v>
      </c>
      <c r="BS20" s="87">
        <f t="shared" si="26"/>
        <v>10344.570155019377</v>
      </c>
      <c r="BT20" s="83">
        <f t="shared" si="53"/>
        <v>1435.1234449806216</v>
      </c>
      <c r="BU20" s="22">
        <f t="shared" si="27"/>
        <v>1.1387320520306272</v>
      </c>
      <c r="BV20" s="80">
        <f t="shared" si="28"/>
        <v>11875.235599999998</v>
      </c>
      <c r="BW20" s="81">
        <f t="shared" si="29"/>
        <v>10492.89648835271</v>
      </c>
      <c r="BX20" s="83">
        <f t="shared" si="54"/>
        <v>1382.3391116472885</v>
      </c>
      <c r="BY20" s="22">
        <f t="shared" si="30"/>
        <v>1.131740469676958</v>
      </c>
      <c r="BZ20" s="25"/>
      <c r="CA20" s="11">
        <f>J20+P20-AN20-AR20-AV20-AZ20</f>
        <v>0</v>
      </c>
      <c r="CB20" s="11">
        <f>K20+Q20-AO20-AS20-AW20-BA20</f>
        <v>0</v>
      </c>
    </row>
    <row r="21" spans="1:82" s="2" customFormat="1" ht="15" customHeight="1" x14ac:dyDescent="0.3">
      <c r="A21" s="18" t="s">
        <v>46</v>
      </c>
      <c r="B21" s="19" t="e">
        <f t="shared" si="35"/>
        <v>#REF!</v>
      </c>
      <c r="C21" s="20" t="e">
        <f t="shared" si="35"/>
        <v>#REF!</v>
      </c>
      <c r="D21" s="21" t="e">
        <f t="shared" si="36"/>
        <v>#REF!</v>
      </c>
      <c r="E21" s="22" t="str">
        <f t="shared" si="11"/>
        <v/>
      </c>
      <c r="F21" s="37">
        <f>'[115]SSS-PL'!$G$24/1000</f>
        <v>52027.875999999997</v>
      </c>
      <c r="G21" s="38">
        <f>'[115]SSS-PL'!$H$24/1000</f>
        <v>93354.013999999996</v>
      </c>
      <c r="H21" s="74">
        <f t="shared" si="37"/>
        <v>-41326.137999999999</v>
      </c>
      <c r="I21" s="22">
        <f t="shared" si="12"/>
        <v>0.55731803883655173</v>
      </c>
      <c r="J21" s="37">
        <f>'[115]SSS-PL'!$G$32/1000</f>
        <v>27769.237000000001</v>
      </c>
      <c r="K21" s="38">
        <f>'[115]SSS-PL'!$H$32/1000</f>
        <v>33717.298999999999</v>
      </c>
      <c r="L21" s="74">
        <f t="shared" si="38"/>
        <v>-5948.0619999999981</v>
      </c>
      <c r="M21" s="22">
        <f t="shared" si="31"/>
        <v>0.82359019920308563</v>
      </c>
      <c r="N21" s="41">
        <f t="shared" si="39"/>
        <v>0.53373766401688205</v>
      </c>
      <c r="O21" s="41">
        <f t="shared" si="40"/>
        <v>0.36117674597259419</v>
      </c>
      <c r="P21" s="37">
        <f>'[115]SSS-PL'!$G$41/1000</f>
        <v>447.28300000000002</v>
      </c>
      <c r="Q21" s="38">
        <f>'[115]SSS-PL'!$H$41/1000</f>
        <v>123.52500000000001</v>
      </c>
      <c r="R21" s="74">
        <f t="shared" si="41"/>
        <v>323.75800000000004</v>
      </c>
      <c r="S21" s="22">
        <f t="shared" si="32"/>
        <v>3.6209917020845985</v>
      </c>
      <c r="T21" s="37">
        <f>'[115]SSS-PL'!$G$44/1000</f>
        <v>10484.762000000001</v>
      </c>
      <c r="U21" s="38">
        <f>'[115]SSS-PL'!$H$44/1000</f>
        <v>11152.731</v>
      </c>
      <c r="V21" s="74">
        <f t="shared" si="42"/>
        <v>-667.96899999999914</v>
      </c>
      <c r="W21" s="22">
        <f t="shared" si="33"/>
        <v>0.94010713609070284</v>
      </c>
      <c r="X21" s="37">
        <f>('[115]SSS-PL'!$G$67+'[115]SSS-PL'!$G$97)/1000</f>
        <v>4097.7719999999999</v>
      </c>
      <c r="Y21" s="38">
        <f>('[115]SSS-PL'!$H$67+'[115]SSS-PL'!$H$97)/1000</f>
        <v>5194.2070000000003</v>
      </c>
      <c r="Z21" s="74">
        <f t="shared" si="43"/>
        <v>-1096.4350000000004</v>
      </c>
      <c r="AA21" s="22">
        <f t="shared" si="34"/>
        <v>0.78891195518391921</v>
      </c>
      <c r="AB21" s="37">
        <v>0</v>
      </c>
      <c r="AC21" s="38">
        <f>'[115]SSS-PL'!$H$108/1000</f>
        <v>661.46400000000006</v>
      </c>
      <c r="AD21" s="74">
        <f t="shared" si="44"/>
        <v>-661.46400000000006</v>
      </c>
      <c r="AE21" s="22">
        <f t="shared" si="13"/>
        <v>0</v>
      </c>
      <c r="AF21" s="37">
        <v>0</v>
      </c>
      <c r="AG21" s="38">
        <v>0</v>
      </c>
      <c r="AH21" s="74">
        <f t="shared" si="45"/>
        <v>0</v>
      </c>
      <c r="AI21" s="22" t="str">
        <f t="shared" si="14"/>
        <v/>
      </c>
      <c r="AJ21" s="37">
        <f>'[115]SSS-PL'!$G$117/1000</f>
        <v>201.33600000000001</v>
      </c>
      <c r="AK21" s="38">
        <f>'[115]SSS-PL'!$H$117/1000</f>
        <v>173.11500000000001</v>
      </c>
      <c r="AL21" s="74">
        <f t="shared" si="46"/>
        <v>28.221000000000004</v>
      </c>
      <c r="AM21" s="22">
        <f t="shared" si="15"/>
        <v>1.16301880253011</v>
      </c>
      <c r="AN21" s="37">
        <f t="shared" si="16"/>
        <v>14783.869999999999</v>
      </c>
      <c r="AO21" s="38">
        <f t="shared" si="17"/>
        <v>17181.517000000003</v>
      </c>
      <c r="AP21" s="74">
        <f t="shared" si="47"/>
        <v>-2397.6470000000045</v>
      </c>
      <c r="AQ21" s="22">
        <f t="shared" si="18"/>
        <v>0.86045196125580736</v>
      </c>
      <c r="AR21" s="37">
        <f>-'[115]SSS-PL'!$G$129/1000</f>
        <v>-1422.682</v>
      </c>
      <c r="AS21" s="38">
        <v>0</v>
      </c>
      <c r="AT21" s="74">
        <f t="shared" si="55"/>
        <v>-1422.682</v>
      </c>
      <c r="AU21" s="41">
        <f>IFERROR(AR21/AS21,0)</f>
        <v>0</v>
      </c>
      <c r="AV21" s="37">
        <f>-'[115]SSS-PL'!$G$130/1000</f>
        <v>-473.48899999999998</v>
      </c>
      <c r="AW21" s="38">
        <v>0</v>
      </c>
      <c r="AX21" s="74">
        <f t="shared" si="56"/>
        <v>-473.48899999999998</v>
      </c>
      <c r="AY21" s="41">
        <f>IFERROR(AV21/AW21,0)</f>
        <v>0</v>
      </c>
      <c r="AZ21" s="37">
        <f t="shared" si="19"/>
        <v>11536.479000000001</v>
      </c>
      <c r="BA21" s="38">
        <f t="shared" si="20"/>
        <v>16659.306999999997</v>
      </c>
      <c r="BB21" s="74">
        <f t="shared" si="48"/>
        <v>-5122.8279999999959</v>
      </c>
      <c r="BC21" s="22">
        <f t="shared" si="21"/>
        <v>0.69249453173532394</v>
      </c>
      <c r="BD21" s="42">
        <f t="shared" si="49"/>
        <v>0.22173649756526678</v>
      </c>
      <c r="BE21" s="43">
        <f t="shared" si="50"/>
        <v>0.17845303363174075</v>
      </c>
      <c r="BF21" s="37">
        <v>0</v>
      </c>
      <c r="BG21" s="38">
        <v>0</v>
      </c>
      <c r="BH21" s="74">
        <f>BF21-BG21</f>
        <v>0</v>
      </c>
      <c r="BI21" s="22">
        <f>IFERROR(BF21/BG21,0)</f>
        <v>0</v>
      </c>
      <c r="BJ21" s="37">
        <v>0</v>
      </c>
      <c r="BK21" s="38">
        <v>0</v>
      </c>
      <c r="BL21" s="74">
        <f t="shared" si="51"/>
        <v>0</v>
      </c>
      <c r="BM21" s="22">
        <f>IFERROR(BJ21/BK21,0)</f>
        <v>0</v>
      </c>
      <c r="BN21" s="37">
        <f t="shared" si="22"/>
        <v>11536.479000000001</v>
      </c>
      <c r="BO21" s="38">
        <f t="shared" si="23"/>
        <v>16659.306999999997</v>
      </c>
      <c r="BP21" s="74">
        <f t="shared" si="52"/>
        <v>-5122.8279999999959</v>
      </c>
      <c r="BQ21" s="22">
        <f t="shared" si="24"/>
        <v>0.69249453173532394</v>
      </c>
      <c r="BR21" s="37">
        <f t="shared" si="25"/>
        <v>11536.479000000001</v>
      </c>
      <c r="BS21" s="38">
        <f t="shared" si="26"/>
        <v>16659.306999999997</v>
      </c>
      <c r="BT21" s="74">
        <f t="shared" si="53"/>
        <v>-5122.8279999999959</v>
      </c>
      <c r="BU21" s="22">
        <f t="shared" si="27"/>
        <v>0.69249453173532394</v>
      </c>
      <c r="BV21" s="37">
        <f t="shared" si="28"/>
        <v>11737.815000000001</v>
      </c>
      <c r="BW21" s="38">
        <f t="shared" si="29"/>
        <v>16832.421999999999</v>
      </c>
      <c r="BX21" s="74">
        <f t="shared" si="54"/>
        <v>-5094.6069999999982</v>
      </c>
      <c r="BY21" s="22">
        <f t="shared" si="30"/>
        <v>0.69733369327361217</v>
      </c>
      <c r="BZ21" s="25" t="s">
        <v>47</v>
      </c>
      <c r="CA21" s="11">
        <f>J21+P21-AN21+AR21-AZ21+AV21</f>
        <v>0</v>
      </c>
      <c r="CB21" s="11">
        <f>K21+Q21-AO21-AS21-BA21</f>
        <v>0</v>
      </c>
      <c r="CD21" s="39"/>
    </row>
    <row r="22" spans="1:82" s="2" customFormat="1" ht="15" customHeight="1" x14ac:dyDescent="0.3">
      <c r="A22" s="33" t="s">
        <v>44</v>
      </c>
      <c r="B22" s="55" t="e">
        <f t="shared" si="35"/>
        <v>#REF!</v>
      </c>
      <c r="C22" s="57" t="e">
        <f t="shared" si="35"/>
        <v>#REF!</v>
      </c>
      <c r="D22" s="36" t="e">
        <f t="shared" si="36"/>
        <v>#REF!</v>
      </c>
      <c r="E22" s="22" t="str">
        <f t="shared" si="11"/>
        <v/>
      </c>
      <c r="F22" s="80">
        <v>100049.39671893</v>
      </c>
      <c r="G22" s="81">
        <v>121645.85114238369</v>
      </c>
      <c r="H22" s="83">
        <f t="shared" si="37"/>
        <v>-21596.454423453688</v>
      </c>
      <c r="I22" s="22">
        <f t="shared" si="12"/>
        <v>0.82246452122583669</v>
      </c>
      <c r="J22" s="80">
        <v>41346.394516453402</v>
      </c>
      <c r="K22" s="81">
        <v>54176.409560562599</v>
      </c>
      <c r="L22" s="83">
        <f t="shared" si="38"/>
        <v>-12830.015044109197</v>
      </c>
      <c r="M22" s="22">
        <f t="shared" si="31"/>
        <v>0.76318078019240443</v>
      </c>
      <c r="N22" s="41">
        <f t="shared" si="39"/>
        <v>0.4132598083785386</v>
      </c>
      <c r="O22" s="41">
        <f t="shared" si="40"/>
        <v>0.44536175341607293</v>
      </c>
      <c r="P22" s="80">
        <v>192.61918</v>
      </c>
      <c r="Q22" s="81">
        <v>135</v>
      </c>
      <c r="R22" s="83">
        <f t="shared" si="41"/>
        <v>57.61918</v>
      </c>
      <c r="S22" s="22">
        <f t="shared" si="32"/>
        <v>1.4268087407407408</v>
      </c>
      <c r="T22" s="80">
        <v>17861.166570000001</v>
      </c>
      <c r="U22" s="81">
        <v>20677.547842604308</v>
      </c>
      <c r="V22" s="83">
        <f t="shared" si="42"/>
        <v>-2816.381272604307</v>
      </c>
      <c r="W22" s="22">
        <f t="shared" si="33"/>
        <v>0.86379519979630293</v>
      </c>
      <c r="X22" s="80">
        <v>10551.126846154561</v>
      </c>
      <c r="Y22" s="81">
        <v>10486.54610818993</v>
      </c>
      <c r="Z22" s="83">
        <f t="shared" si="43"/>
        <v>64.580737964630316</v>
      </c>
      <c r="AA22" s="22">
        <f t="shared" si="34"/>
        <v>1.0061584374205148</v>
      </c>
      <c r="AB22" s="80">
        <v>1451.5309266666666</v>
      </c>
      <c r="AC22" s="81">
        <v>2509.6765282421175</v>
      </c>
      <c r="AD22" s="83">
        <f t="shared" si="44"/>
        <v>-1058.1456015754509</v>
      </c>
      <c r="AE22" s="22">
        <f t="shared" si="13"/>
        <v>0.57837371084766032</v>
      </c>
      <c r="AF22" s="80">
        <v>805.45645999999999</v>
      </c>
      <c r="AG22" s="81">
        <v>1144.0098229428713</v>
      </c>
      <c r="AH22" s="83">
        <f t="shared" si="45"/>
        <v>-338.55336294287133</v>
      </c>
      <c r="AI22" s="22">
        <f t="shared" si="14"/>
        <v>0.7040642867279141</v>
      </c>
      <c r="AJ22" s="80">
        <v>1474.7850000000001</v>
      </c>
      <c r="AK22" s="81">
        <v>3220.3741197925801</v>
      </c>
      <c r="AL22" s="83">
        <f t="shared" si="46"/>
        <v>-1745.58911979258</v>
      </c>
      <c r="AM22" s="22">
        <f t="shared" si="15"/>
        <v>0.45795455594301848</v>
      </c>
      <c r="AN22" s="80">
        <f t="shared" si="16"/>
        <v>32144.065802821231</v>
      </c>
      <c r="AO22" s="81">
        <f t="shared" si="17"/>
        <v>38038.154421771804</v>
      </c>
      <c r="AP22" s="83">
        <f t="shared" si="47"/>
        <v>-5894.0886189505727</v>
      </c>
      <c r="AQ22" s="22">
        <f t="shared" si="18"/>
        <v>0.84504798646127299</v>
      </c>
      <c r="AR22" s="84">
        <v>0</v>
      </c>
      <c r="AS22" s="85">
        <v>0</v>
      </c>
      <c r="AT22" s="83">
        <f t="shared" si="55"/>
        <v>0</v>
      </c>
      <c r="AU22" s="41">
        <f>IFERROR(AR22/AS22,0)</f>
        <v>0</v>
      </c>
      <c r="AV22" s="86">
        <v>724.60648000000003</v>
      </c>
      <c r="AW22" s="87">
        <v>0</v>
      </c>
      <c r="AX22" s="83">
        <f t="shared" si="56"/>
        <v>724.60648000000003</v>
      </c>
      <c r="AY22" s="41">
        <f>IFERROR(AV22/AW22,0)</f>
        <v>0</v>
      </c>
      <c r="AZ22" s="86">
        <f t="shared" si="19"/>
        <v>10119.554373632172</v>
      </c>
      <c r="BA22" s="87">
        <f t="shared" si="20"/>
        <v>16273.255138790795</v>
      </c>
      <c r="BB22" s="83">
        <f t="shared" si="48"/>
        <v>-6153.7007651586227</v>
      </c>
      <c r="BC22" s="22">
        <f t="shared" si="21"/>
        <v>0.62185188441555517</v>
      </c>
      <c r="BD22" s="42">
        <f t="shared" si="49"/>
        <v>0.10114558113789691</v>
      </c>
      <c r="BE22" s="43">
        <f t="shared" si="50"/>
        <v>0.13377566917381606</v>
      </c>
      <c r="BF22" s="80">
        <v>7205.7870000000003</v>
      </c>
      <c r="BG22" s="81">
        <v>0</v>
      </c>
      <c r="BH22" s="83">
        <v>7205.7870000000003</v>
      </c>
      <c r="BI22" s="22">
        <f>IFERROR(BF22/BG22,0)</f>
        <v>0</v>
      </c>
      <c r="BJ22" s="80">
        <v>0</v>
      </c>
      <c r="BK22" s="81">
        <v>0</v>
      </c>
      <c r="BL22" s="83">
        <f t="shared" si="51"/>
        <v>0</v>
      </c>
      <c r="BM22" s="22">
        <f>IFERROR(BJ22/BK22,0)</f>
        <v>0</v>
      </c>
      <c r="BN22" s="86">
        <f t="shared" si="22"/>
        <v>2913.7673736321722</v>
      </c>
      <c r="BO22" s="87">
        <f t="shared" si="23"/>
        <v>16273.255138790795</v>
      </c>
      <c r="BP22" s="83">
        <f t="shared" si="52"/>
        <v>-13359.487765158623</v>
      </c>
      <c r="BQ22" s="22">
        <f t="shared" si="24"/>
        <v>0.17905252199276234</v>
      </c>
      <c r="BR22" s="86">
        <f t="shared" si="25"/>
        <v>10925.010833632172</v>
      </c>
      <c r="BS22" s="87">
        <f t="shared" si="26"/>
        <v>17417.264961733665</v>
      </c>
      <c r="BT22" s="83">
        <f t="shared" si="53"/>
        <v>-6492.2541281014928</v>
      </c>
      <c r="BU22" s="22">
        <f t="shared" si="27"/>
        <v>0.62725180202717246</v>
      </c>
      <c r="BV22" s="80">
        <f t="shared" si="28"/>
        <v>12399.795833632172</v>
      </c>
      <c r="BW22" s="81">
        <f t="shared" si="29"/>
        <v>20637.639081526246</v>
      </c>
      <c r="BX22" s="83">
        <f t="shared" si="54"/>
        <v>-8237.843247894074</v>
      </c>
      <c r="BY22" s="22">
        <f t="shared" si="30"/>
        <v>0.60083402876891245</v>
      </c>
      <c r="BZ22" s="25"/>
      <c r="CA22" s="11">
        <f>J22+P22-AN22-AR22-AV22-AZ22</f>
        <v>-1449.2129600000007</v>
      </c>
      <c r="CB22" s="11">
        <f>K22+Q22-AO22-AS22-AW22-BA22</f>
        <v>0</v>
      </c>
    </row>
    <row r="23" spans="1:82" s="2" customFormat="1" ht="15" customHeight="1" x14ac:dyDescent="0.3">
      <c r="A23" s="22" t="s">
        <v>66</v>
      </c>
      <c r="B23" s="19">
        <f>F23/$E$2</f>
        <v>710.12395636853512</v>
      </c>
      <c r="C23" s="20">
        <f>G23/$E$2</f>
        <v>1042.2305635137238</v>
      </c>
      <c r="D23" s="26">
        <f t="shared" si="36"/>
        <v>-332.10660714518872</v>
      </c>
      <c r="E23" s="22">
        <f t="shared" si="11"/>
        <v>0.68135015535761956</v>
      </c>
      <c r="F23" s="19">
        <v>210804.42694999999</v>
      </c>
      <c r="G23" s="20">
        <v>309392.20501000003</v>
      </c>
      <c r="H23" s="26">
        <f t="shared" si="37"/>
        <v>-98587.778060000041</v>
      </c>
      <c r="I23" s="22">
        <f t="shared" si="12"/>
        <v>0.68135015535761956</v>
      </c>
      <c r="J23" s="19">
        <v>210804.42694999999</v>
      </c>
      <c r="K23" s="20">
        <v>309392.20501000003</v>
      </c>
      <c r="L23" s="26">
        <f t="shared" si="38"/>
        <v>-98587.778060000041</v>
      </c>
      <c r="M23" s="22">
        <f t="shared" si="31"/>
        <v>0.68135015535761956</v>
      </c>
      <c r="N23" s="22">
        <f t="shared" si="39"/>
        <v>1</v>
      </c>
      <c r="O23" s="22">
        <f t="shared" si="40"/>
        <v>1</v>
      </c>
      <c r="P23" s="19">
        <v>1630.76594</v>
      </c>
      <c r="Q23" s="20">
        <v>1372.943401481481</v>
      </c>
      <c r="R23" s="26">
        <f t="shared" si="41"/>
        <v>257.82253851851897</v>
      </c>
      <c r="S23" s="22">
        <f t="shared" si="32"/>
        <v>1.1877881770219474</v>
      </c>
      <c r="T23" s="19">
        <v>120782.05730999997</v>
      </c>
      <c r="U23" s="20">
        <v>132110.07716828544</v>
      </c>
      <c r="V23" s="26">
        <f t="shared" si="42"/>
        <v>-11328.019858285465</v>
      </c>
      <c r="W23" s="22">
        <f t="shared" si="33"/>
        <v>0.91425317355726377</v>
      </c>
      <c r="X23" s="19">
        <v>72959.290609999996</v>
      </c>
      <c r="Y23" s="20">
        <v>72014.189348388725</v>
      </c>
      <c r="Z23" s="26">
        <f t="shared" si="43"/>
        <v>945.10126161127118</v>
      </c>
      <c r="AA23" s="22">
        <f t="shared" si="34"/>
        <v>1.0131238200438399</v>
      </c>
      <c r="AB23" s="19">
        <v>10260.420529999999</v>
      </c>
      <c r="AC23" s="20">
        <v>11977.219940902954</v>
      </c>
      <c r="AD23" s="26">
        <f t="shared" si="44"/>
        <v>-1716.7994109029551</v>
      </c>
      <c r="AE23" s="22">
        <f t="shared" si="13"/>
        <v>0.85666127704309925</v>
      </c>
      <c r="AF23" s="19">
        <v>0</v>
      </c>
      <c r="AG23" s="20">
        <v>0</v>
      </c>
      <c r="AH23" s="26">
        <f t="shared" si="45"/>
        <v>0</v>
      </c>
      <c r="AI23" s="22" t="str">
        <f t="shared" si="14"/>
        <v/>
      </c>
      <c r="AJ23" s="19">
        <v>6208.9072200000001</v>
      </c>
      <c r="AK23" s="20">
        <v>8853.8899277777782</v>
      </c>
      <c r="AL23" s="26">
        <f t="shared" si="46"/>
        <v>-2644.9827077777782</v>
      </c>
      <c r="AM23" s="22">
        <f t="shared" si="15"/>
        <v>0.70126320415622811</v>
      </c>
      <c r="AN23" s="19">
        <f t="shared" si="16"/>
        <v>210210.67566999997</v>
      </c>
      <c r="AO23" s="20">
        <f t="shared" si="17"/>
        <v>224955.3763853549</v>
      </c>
      <c r="AP23" s="26">
        <f t="shared" si="47"/>
        <v>-14744.700715354935</v>
      </c>
      <c r="AQ23" s="22">
        <f t="shared" si="18"/>
        <v>0.93445499746537797</v>
      </c>
      <c r="AR23" s="19">
        <v>0</v>
      </c>
      <c r="AS23" s="20">
        <v>0</v>
      </c>
      <c r="AT23" s="26">
        <f t="shared" si="55"/>
        <v>0</v>
      </c>
      <c r="AU23" s="22">
        <f>IFERROR(AR23/AS23,0)</f>
        <v>0</v>
      </c>
      <c r="AV23" s="19">
        <v>6618.2719999999999</v>
      </c>
      <c r="AW23" s="20">
        <v>0</v>
      </c>
      <c r="AX23" s="26">
        <f t="shared" si="56"/>
        <v>6618.2719999999999</v>
      </c>
      <c r="AY23" s="22">
        <f>IFERROR(AV23/AW23,0)</f>
        <v>0</v>
      </c>
      <c r="AZ23" s="19">
        <f t="shared" si="19"/>
        <v>8842.7892200000388</v>
      </c>
      <c r="BA23" s="20">
        <f t="shared" si="20"/>
        <v>85809.772026126622</v>
      </c>
      <c r="BB23" s="26">
        <f t="shared" si="48"/>
        <v>-76966.982806126587</v>
      </c>
      <c r="BC23" s="22">
        <f t="shared" si="21"/>
        <v>0.10305107461779128</v>
      </c>
      <c r="BD23" s="23">
        <f t="shared" si="49"/>
        <v>4.1947834530521651E-2</v>
      </c>
      <c r="BE23" s="24">
        <f t="shared" si="50"/>
        <v>0.2773494956776727</v>
      </c>
      <c r="BF23" s="19">
        <v>5511.29864</v>
      </c>
      <c r="BG23" s="20">
        <v>5465.9768354086336</v>
      </c>
      <c r="BH23" s="26">
        <f>BF23-BG23</f>
        <v>45.321804591366345</v>
      </c>
      <c r="BI23" s="22">
        <f>IFERROR(IF(BG23&lt;0,-(BF23-BG23)/BG23,(BF23-BG23)/BG23) +1,"")</f>
        <v>1.0082916203189467</v>
      </c>
      <c r="BJ23" s="19">
        <v>1658.54</v>
      </c>
      <c r="BK23" s="20">
        <v>0</v>
      </c>
      <c r="BL23" s="26">
        <f t="shared" si="51"/>
        <v>1658.54</v>
      </c>
      <c r="BM23" s="22" t="str">
        <f>IFERROR(IF(BK23&lt;0,-(BJ23-BK23)/BK23,(BJ23-BK23)/BK23) +1,"")</f>
        <v/>
      </c>
      <c r="BN23" s="19">
        <f t="shared" si="22"/>
        <v>4990.0305800000388</v>
      </c>
      <c r="BO23" s="20">
        <f t="shared" si="23"/>
        <v>80343.795190717996</v>
      </c>
      <c r="BP23" s="26">
        <f t="shared" si="52"/>
        <v>-75353.764610717961</v>
      </c>
      <c r="BQ23" s="22">
        <f t="shared" si="24"/>
        <v>6.2108474813205361E-2</v>
      </c>
      <c r="BR23" s="19">
        <f t="shared" si="25"/>
        <v>8842.7892200000388</v>
      </c>
      <c r="BS23" s="20">
        <f t="shared" si="26"/>
        <v>85809.772026126622</v>
      </c>
      <c r="BT23" s="26">
        <f t="shared" si="53"/>
        <v>-76966.982806126587</v>
      </c>
      <c r="BU23" s="22">
        <f t="shared" si="27"/>
        <v>0.10305107461779128</v>
      </c>
      <c r="BV23" s="19">
        <f t="shared" si="28"/>
        <v>15051.69644000004</v>
      </c>
      <c r="BW23" s="20">
        <f t="shared" si="29"/>
        <v>94663.661953904404</v>
      </c>
      <c r="BX23" s="26">
        <f t="shared" si="54"/>
        <v>-79611.965513904361</v>
      </c>
      <c r="BY23" s="22">
        <f t="shared" si="30"/>
        <v>0.15900184008653007</v>
      </c>
      <c r="BZ23" s="25"/>
      <c r="CA23" s="11"/>
      <c r="CB23" s="11"/>
    </row>
    <row r="24" spans="1:82" s="2" customFormat="1" ht="15" customHeight="1" x14ac:dyDescent="0.3">
      <c r="A24" s="18" t="s">
        <v>119</v>
      </c>
      <c r="B24" s="19" t="e">
        <f t="shared" ref="B24:C27" si="57">F24/$D$2</f>
        <v>#REF!</v>
      </c>
      <c r="C24" s="20" t="e">
        <f t="shared" si="57"/>
        <v>#REF!</v>
      </c>
      <c r="D24" s="26" t="e">
        <f t="shared" si="36"/>
        <v>#REF!</v>
      </c>
      <c r="E24" s="22" t="str">
        <f t="shared" si="11"/>
        <v/>
      </c>
      <c r="F24" s="19">
        <f>'[111]PL Actual Vs Budget'!$E$16/1000</f>
        <v>183888.67297175524</v>
      </c>
      <c r="G24" s="20"/>
      <c r="H24" s="26">
        <f t="shared" si="37"/>
        <v>183888.67297175524</v>
      </c>
      <c r="I24" s="22" t="str">
        <f t="shared" si="12"/>
        <v/>
      </c>
      <c r="J24" s="19">
        <f>'[112]PL Actual Vs Budget'!$E$21/1000</f>
        <v>8729.2348215372258</v>
      </c>
      <c r="K24" s="20"/>
      <c r="L24" s="26">
        <f t="shared" si="38"/>
        <v>8729.2348215372258</v>
      </c>
      <c r="M24" s="22" t="str">
        <f t="shared" si="31"/>
        <v/>
      </c>
      <c r="N24" s="22">
        <f t="shared" si="39"/>
        <v>4.7470214888537539E-2</v>
      </c>
      <c r="O24" s="22" t="str">
        <f t="shared" si="40"/>
        <v/>
      </c>
      <c r="P24" s="19">
        <f>0</f>
        <v>0</v>
      </c>
      <c r="Q24" s="20"/>
      <c r="R24" s="26">
        <f t="shared" si="41"/>
        <v>0</v>
      </c>
      <c r="S24" s="22" t="str">
        <f t="shared" si="32"/>
        <v/>
      </c>
      <c r="T24" s="19"/>
      <c r="U24" s="20"/>
      <c r="V24" s="26">
        <f t="shared" si="42"/>
        <v>0</v>
      </c>
      <c r="W24" s="22" t="str">
        <f t="shared" si="33"/>
        <v/>
      </c>
      <c r="X24" s="19"/>
      <c r="Y24" s="20"/>
      <c r="Z24" s="26">
        <f t="shared" si="43"/>
        <v>0</v>
      </c>
      <c r="AA24" s="22" t="str">
        <f t="shared" si="34"/>
        <v/>
      </c>
      <c r="AB24" s="19"/>
      <c r="AC24" s="20"/>
      <c r="AD24" s="26">
        <f t="shared" si="44"/>
        <v>0</v>
      </c>
      <c r="AE24" s="22" t="str">
        <f t="shared" si="13"/>
        <v/>
      </c>
      <c r="AF24" s="19"/>
      <c r="AG24" s="20"/>
      <c r="AH24" s="26">
        <f t="shared" si="45"/>
        <v>0</v>
      </c>
      <c r="AI24" s="22" t="str">
        <f t="shared" si="14"/>
        <v/>
      </c>
      <c r="AJ24" s="19"/>
      <c r="AK24" s="20"/>
      <c r="AL24" s="26">
        <f t="shared" si="46"/>
        <v>0</v>
      </c>
      <c r="AM24" s="22" t="str">
        <f t="shared" si="15"/>
        <v/>
      </c>
      <c r="AN24" s="19">
        <f t="shared" si="16"/>
        <v>0</v>
      </c>
      <c r="AO24" s="20">
        <f t="shared" si="17"/>
        <v>0</v>
      </c>
      <c r="AP24" s="26">
        <f t="shared" si="47"/>
        <v>0</v>
      </c>
      <c r="AQ24" s="22" t="str">
        <f t="shared" si="18"/>
        <v/>
      </c>
      <c r="AR24" s="19">
        <v>0</v>
      </c>
      <c r="AS24" s="20">
        <v>0</v>
      </c>
      <c r="AT24" s="26">
        <f t="shared" si="55"/>
        <v>0</v>
      </c>
      <c r="AU24" s="22" t="str">
        <f>IFERROR(IF(AS24&lt;0,-(AR24-AS24)/AS24,(AR24-AS24)/AS24+1),"")</f>
        <v/>
      </c>
      <c r="AV24" s="19">
        <v>0</v>
      </c>
      <c r="AW24" s="20">
        <v>0</v>
      </c>
      <c r="AX24" s="26">
        <f t="shared" si="56"/>
        <v>0</v>
      </c>
      <c r="AY24" s="22" t="str">
        <f>IFERROR(IF(AW24&lt;0,-(AV24-AW24)/AW24,(AV24-AW24)/AW24+1),"")</f>
        <v/>
      </c>
      <c r="AZ24" s="19">
        <f t="shared" si="19"/>
        <v>8729.2348215372258</v>
      </c>
      <c r="BA24" s="20">
        <f t="shared" si="20"/>
        <v>0</v>
      </c>
      <c r="BB24" s="26">
        <f t="shared" si="48"/>
        <v>8729.2348215372258</v>
      </c>
      <c r="BC24" s="22" t="str">
        <f t="shared" si="21"/>
        <v/>
      </c>
      <c r="BD24" s="23">
        <f t="shared" si="49"/>
        <v>4.7470214888537539E-2</v>
      </c>
      <c r="BE24" s="24" t="str">
        <f t="shared" si="50"/>
        <v/>
      </c>
      <c r="BF24" s="19"/>
      <c r="BG24" s="20"/>
      <c r="BH24" s="26">
        <f>BF24-BG24</f>
        <v>0</v>
      </c>
      <c r="BI24" s="22" t="str">
        <f>IFERROR(IF(BG24&lt;0,-(BF24-BG24)/BG24,(BF24-BG24)/BG24+1),"")</f>
        <v/>
      </c>
      <c r="BJ24" s="19">
        <v>0</v>
      </c>
      <c r="BK24" s="20">
        <v>0</v>
      </c>
      <c r="BL24" s="26">
        <f t="shared" si="51"/>
        <v>0</v>
      </c>
      <c r="BM24" s="22" t="str">
        <f>IFERROR(IF(BK24&lt;0,-(BJ24-BK24)/BK24,(BJ24-BK24)/BK24+1),"")</f>
        <v/>
      </c>
      <c r="BN24" s="19">
        <f t="shared" si="22"/>
        <v>8729.2348215372258</v>
      </c>
      <c r="BO24" s="20">
        <f t="shared" si="23"/>
        <v>0</v>
      </c>
      <c r="BP24" s="26">
        <f t="shared" si="52"/>
        <v>8729.2348215372258</v>
      </c>
      <c r="BQ24" s="22" t="str">
        <f t="shared" si="24"/>
        <v/>
      </c>
      <c r="BR24" s="19">
        <f t="shared" si="25"/>
        <v>8729.2348215372258</v>
      </c>
      <c r="BS24" s="20">
        <f t="shared" si="26"/>
        <v>0</v>
      </c>
      <c r="BT24" s="26">
        <f t="shared" si="53"/>
        <v>8729.2348215372258</v>
      </c>
      <c r="BU24" s="22" t="str">
        <f t="shared" si="27"/>
        <v/>
      </c>
      <c r="BV24" s="19">
        <f t="shared" si="28"/>
        <v>8729.2348215372258</v>
      </c>
      <c r="BW24" s="20">
        <f t="shared" si="29"/>
        <v>0</v>
      </c>
      <c r="BX24" s="26">
        <f t="shared" si="54"/>
        <v>8729.2348215372258</v>
      </c>
      <c r="BY24" s="22" t="str">
        <f t="shared" si="30"/>
        <v/>
      </c>
      <c r="BZ24" s="27"/>
      <c r="CA24" s="11">
        <f>J24+P24-AN24+AR24+AV24-AZ24</f>
        <v>0</v>
      </c>
      <c r="CB24" s="11">
        <f>K24+Q24-AO24+AS24+AW24-BA24</f>
        <v>0</v>
      </c>
    </row>
    <row r="25" spans="1:82" s="3" customFormat="1" ht="15" customHeight="1" thickBot="1" x14ac:dyDescent="0.35">
      <c r="A25" s="67" t="s">
        <v>82</v>
      </c>
      <c r="B25" s="69" t="e">
        <f t="shared" si="57"/>
        <v>#REF!</v>
      </c>
      <c r="C25" s="70" t="e">
        <f t="shared" si="57"/>
        <v>#REF!</v>
      </c>
      <c r="D25" s="71" t="e">
        <f t="shared" si="36"/>
        <v>#REF!</v>
      </c>
      <c r="E25" s="72" t="str">
        <f t="shared" si="11"/>
        <v/>
      </c>
      <c r="F25" s="69">
        <v>55406.719769999996</v>
      </c>
      <c r="G25" s="70">
        <v>35900.193620000005</v>
      </c>
      <c r="H25" s="73">
        <f t="shared" si="37"/>
        <v>19506.526149999991</v>
      </c>
      <c r="I25" s="72">
        <f t="shared" si="12"/>
        <v>1.5433543438922541</v>
      </c>
      <c r="J25" s="69">
        <v>55406.719769999996</v>
      </c>
      <c r="K25" s="70">
        <v>35900.193620000005</v>
      </c>
      <c r="L25" s="73">
        <f t="shared" si="38"/>
        <v>19506.526149999991</v>
      </c>
      <c r="M25" s="72">
        <f t="shared" si="31"/>
        <v>1.5433543438922541</v>
      </c>
      <c r="N25" s="72">
        <f t="shared" si="39"/>
        <v>1</v>
      </c>
      <c r="O25" s="72">
        <f t="shared" si="40"/>
        <v>1</v>
      </c>
      <c r="P25" s="69">
        <v>0</v>
      </c>
      <c r="Q25" s="70">
        <v>0</v>
      </c>
      <c r="R25" s="73">
        <f t="shared" si="41"/>
        <v>0</v>
      </c>
      <c r="S25" s="72" t="str">
        <f t="shared" si="32"/>
        <v/>
      </c>
      <c r="T25" s="69">
        <v>7964.7624399999995</v>
      </c>
      <c r="U25" s="70">
        <v>10167.98</v>
      </c>
      <c r="V25" s="73">
        <f t="shared" si="42"/>
        <v>-2203.21756</v>
      </c>
      <c r="W25" s="72">
        <f t="shared" si="33"/>
        <v>0.78331806710870788</v>
      </c>
      <c r="X25" s="69">
        <v>39569.677299999996</v>
      </c>
      <c r="Y25" s="70">
        <v>15520.29</v>
      </c>
      <c r="Z25" s="73">
        <f t="shared" si="43"/>
        <v>24049.387299999995</v>
      </c>
      <c r="AA25" s="72">
        <f t="shared" si="34"/>
        <v>2.5495449698427022</v>
      </c>
      <c r="AB25" s="69">
        <v>0</v>
      </c>
      <c r="AC25" s="70">
        <v>0</v>
      </c>
      <c r="AD25" s="73">
        <f t="shared" si="44"/>
        <v>0</v>
      </c>
      <c r="AE25" s="72" t="str">
        <f t="shared" si="13"/>
        <v/>
      </c>
      <c r="AF25" s="69"/>
      <c r="AG25" s="70"/>
      <c r="AH25" s="73">
        <f t="shared" si="45"/>
        <v>0</v>
      </c>
      <c r="AI25" s="72" t="str">
        <f t="shared" si="14"/>
        <v/>
      </c>
      <c r="AJ25" s="69">
        <v>1544.6859199999999</v>
      </c>
      <c r="AK25" s="70">
        <v>1086.6600000000001</v>
      </c>
      <c r="AL25" s="73">
        <f t="shared" si="46"/>
        <v>458.02591999999981</v>
      </c>
      <c r="AM25" s="72">
        <f t="shared" si="15"/>
        <v>1.4214988312811734</v>
      </c>
      <c r="AN25" s="69">
        <f t="shared" si="16"/>
        <v>49079.125659999991</v>
      </c>
      <c r="AO25" s="70">
        <f t="shared" si="17"/>
        <v>26774.93</v>
      </c>
      <c r="AP25" s="73">
        <f t="shared" si="47"/>
        <v>22304.19565999999</v>
      </c>
      <c r="AQ25" s="72">
        <f t="shared" si="18"/>
        <v>1.8330253584229723</v>
      </c>
      <c r="AR25" s="69">
        <v>0</v>
      </c>
      <c r="AS25" s="70">
        <v>0</v>
      </c>
      <c r="AT25" s="73">
        <v>0</v>
      </c>
      <c r="AU25" s="72">
        <v>0</v>
      </c>
      <c r="AV25" s="69">
        <v>0</v>
      </c>
      <c r="AW25" s="70">
        <v>0</v>
      </c>
      <c r="AX25" s="73">
        <v>0</v>
      </c>
      <c r="AY25" s="72">
        <v>0</v>
      </c>
      <c r="AZ25" s="69">
        <f t="shared" si="19"/>
        <v>6327.5941100000055</v>
      </c>
      <c r="BA25" s="70">
        <f t="shared" si="20"/>
        <v>9125.2636200000052</v>
      </c>
      <c r="BB25" s="73">
        <f t="shared" si="48"/>
        <v>-2797.6695099999997</v>
      </c>
      <c r="BC25" s="72">
        <f t="shared" si="21"/>
        <v>0.69341493829632528</v>
      </c>
      <c r="BD25" s="77">
        <f t="shared" si="49"/>
        <v>0.11420264791466839</v>
      </c>
      <c r="BE25" s="78">
        <f t="shared" si="50"/>
        <v>0.25418424526034644</v>
      </c>
      <c r="BF25" s="69"/>
      <c r="BG25" s="70"/>
      <c r="BH25" s="73">
        <f>BF25-BG25</f>
        <v>0</v>
      </c>
      <c r="BI25" s="72" t="str">
        <f>IFERROR(IF(BG25&lt;0,-(BF25-BG25)/BG25,(BF25-BG25)/BG25+1),"")</f>
        <v/>
      </c>
      <c r="BJ25" s="69">
        <v>0</v>
      </c>
      <c r="BK25" s="70">
        <v>0</v>
      </c>
      <c r="BL25" s="73">
        <f t="shared" si="51"/>
        <v>0</v>
      </c>
      <c r="BM25" s="72" t="str">
        <f>IFERROR(IF(BK25&lt;0,-(BJ25-BK25)/BK25,(BJ25-BK25)/BK25+1),"")</f>
        <v/>
      </c>
      <c r="BN25" s="69">
        <f t="shared" si="22"/>
        <v>6327.5941100000055</v>
      </c>
      <c r="BO25" s="70">
        <f t="shared" si="23"/>
        <v>9125.2636200000052</v>
      </c>
      <c r="BP25" s="73">
        <f t="shared" si="52"/>
        <v>-2797.6695099999997</v>
      </c>
      <c r="BQ25" s="72">
        <f t="shared" si="24"/>
        <v>0.69341493829632528</v>
      </c>
      <c r="BR25" s="69">
        <f t="shared" si="25"/>
        <v>6327.5941100000055</v>
      </c>
      <c r="BS25" s="70">
        <f t="shared" si="26"/>
        <v>9125.2636200000052</v>
      </c>
      <c r="BT25" s="73">
        <f t="shared" si="53"/>
        <v>-2797.6695099999997</v>
      </c>
      <c r="BU25" s="72">
        <f t="shared" si="27"/>
        <v>0.69341493829632528</v>
      </c>
      <c r="BV25" s="69">
        <f t="shared" si="28"/>
        <v>7872.2800300000054</v>
      </c>
      <c r="BW25" s="70">
        <f t="shared" si="29"/>
        <v>10211.923620000005</v>
      </c>
      <c r="BX25" s="73">
        <f t="shared" si="54"/>
        <v>-2339.6435899999997</v>
      </c>
      <c r="BY25" s="72">
        <f t="shared" si="30"/>
        <v>0.77089100182674508</v>
      </c>
      <c r="BZ25" s="25"/>
      <c r="CA25" s="11">
        <v>0</v>
      </c>
      <c r="CB25" s="11">
        <v>0</v>
      </c>
      <c r="CC25" s="2"/>
      <c r="CD25" s="2"/>
    </row>
    <row r="26" spans="1:82" s="3" customFormat="1" ht="15" customHeight="1" thickTop="1" thickBot="1" x14ac:dyDescent="0.35">
      <c r="A26" s="67" t="s">
        <v>78</v>
      </c>
      <c r="B26" s="69" t="e">
        <f t="shared" si="57"/>
        <v>#REF!</v>
      </c>
      <c r="C26" s="70" t="e">
        <f t="shared" si="57"/>
        <v>#REF!</v>
      </c>
      <c r="D26" s="71" t="e">
        <f t="shared" si="36"/>
        <v>#REF!</v>
      </c>
      <c r="E26" s="72" t="str">
        <f t="shared" si="11"/>
        <v/>
      </c>
      <c r="F26" s="69">
        <v>7374.28</v>
      </c>
      <c r="G26" s="70">
        <v>8214.2800000000007</v>
      </c>
      <c r="H26" s="71">
        <f t="shared" si="37"/>
        <v>-840.00000000000091</v>
      </c>
      <c r="I26" s="72">
        <f t="shared" si="12"/>
        <v>0.89773905929673681</v>
      </c>
      <c r="J26" s="69">
        <v>7374.28</v>
      </c>
      <c r="K26" s="70">
        <v>8214.2800000000007</v>
      </c>
      <c r="L26" s="71">
        <f t="shared" si="38"/>
        <v>-840.00000000000091</v>
      </c>
      <c r="M26" s="72">
        <f t="shared" si="31"/>
        <v>0.89773905929673681</v>
      </c>
      <c r="N26" s="72">
        <f t="shared" si="39"/>
        <v>1</v>
      </c>
      <c r="O26" s="72">
        <f t="shared" si="40"/>
        <v>1</v>
      </c>
      <c r="P26" s="69">
        <v>42.9</v>
      </c>
      <c r="Q26" s="70">
        <v>0</v>
      </c>
      <c r="R26" s="71">
        <f t="shared" si="41"/>
        <v>42.9</v>
      </c>
      <c r="S26" s="72" t="str">
        <f t="shared" si="32"/>
        <v/>
      </c>
      <c r="T26" s="69">
        <v>0</v>
      </c>
      <c r="U26" s="70">
        <v>0</v>
      </c>
      <c r="V26" s="71">
        <f t="shared" si="42"/>
        <v>0</v>
      </c>
      <c r="W26" s="72" t="str">
        <f t="shared" si="33"/>
        <v/>
      </c>
      <c r="X26" s="69">
        <v>3485.4749999999999</v>
      </c>
      <c r="Y26" s="70">
        <v>2693.58</v>
      </c>
      <c r="Z26" s="71">
        <f t="shared" si="43"/>
        <v>791.89499999999998</v>
      </c>
      <c r="AA26" s="72">
        <f t="shared" si="34"/>
        <v>1.2939934956452008</v>
      </c>
      <c r="AB26" s="69">
        <v>0</v>
      </c>
      <c r="AC26" s="70">
        <v>0</v>
      </c>
      <c r="AD26" s="71">
        <f t="shared" si="44"/>
        <v>0</v>
      </c>
      <c r="AE26" s="72" t="str">
        <f t="shared" si="13"/>
        <v/>
      </c>
      <c r="AF26" s="69"/>
      <c r="AG26" s="70"/>
      <c r="AH26" s="71">
        <f t="shared" si="45"/>
        <v>0</v>
      </c>
      <c r="AI26" s="72" t="str">
        <f t="shared" si="14"/>
        <v/>
      </c>
      <c r="AJ26" s="69">
        <v>0</v>
      </c>
      <c r="AK26" s="70">
        <v>0</v>
      </c>
      <c r="AL26" s="71">
        <f t="shared" si="46"/>
        <v>0</v>
      </c>
      <c r="AM26" s="72" t="str">
        <f t="shared" si="15"/>
        <v/>
      </c>
      <c r="AN26" s="69">
        <f t="shared" si="16"/>
        <v>3485.4749999999999</v>
      </c>
      <c r="AO26" s="70">
        <f t="shared" si="17"/>
        <v>2693.58</v>
      </c>
      <c r="AP26" s="71">
        <f t="shared" si="47"/>
        <v>791.89499999999998</v>
      </c>
      <c r="AQ26" s="72">
        <f t="shared" si="18"/>
        <v>1.2939934956452008</v>
      </c>
      <c r="AR26" s="69">
        <v>0</v>
      </c>
      <c r="AS26" s="70">
        <v>0</v>
      </c>
      <c r="AT26" s="71">
        <v>0</v>
      </c>
      <c r="AU26" s="72">
        <v>0</v>
      </c>
      <c r="AV26" s="69">
        <v>0</v>
      </c>
      <c r="AW26" s="70">
        <v>0</v>
      </c>
      <c r="AX26" s="71">
        <v>0</v>
      </c>
      <c r="AY26" s="72">
        <v>0</v>
      </c>
      <c r="AZ26" s="69">
        <f t="shared" si="19"/>
        <v>3931.7049999999995</v>
      </c>
      <c r="BA26" s="70">
        <f t="shared" si="20"/>
        <v>5520.7000000000007</v>
      </c>
      <c r="BB26" s="71">
        <f t="shared" si="48"/>
        <v>-1588.9950000000013</v>
      </c>
      <c r="BC26" s="72">
        <f t="shared" si="21"/>
        <v>0.71217508649265471</v>
      </c>
      <c r="BD26" s="77">
        <f t="shared" si="49"/>
        <v>0.53316459369592684</v>
      </c>
      <c r="BE26" s="78">
        <f t="shared" si="50"/>
        <v>0.6720856849291722</v>
      </c>
      <c r="BF26" s="69"/>
      <c r="BG26" s="70"/>
      <c r="BH26" s="71">
        <f>BF26-BG26</f>
        <v>0</v>
      </c>
      <c r="BI26" s="72" t="str">
        <f>IFERROR(IF(BG26&lt;0,-(BF26-BG26)/BG26,(BF26-BG26)/BG26+1),"")</f>
        <v/>
      </c>
      <c r="BJ26" s="69">
        <v>0</v>
      </c>
      <c r="BK26" s="70">
        <v>0</v>
      </c>
      <c r="BL26" s="71">
        <f t="shared" si="51"/>
        <v>0</v>
      </c>
      <c r="BM26" s="72" t="str">
        <f>IFERROR(IF(BK26&lt;0,-(BJ26-BK26)/BK26,(BJ26-BK26)/BK26+1),"")</f>
        <v/>
      </c>
      <c r="BN26" s="69">
        <f t="shared" si="22"/>
        <v>3931.7049999999995</v>
      </c>
      <c r="BO26" s="70">
        <f t="shared" si="23"/>
        <v>5520.7000000000007</v>
      </c>
      <c r="BP26" s="71">
        <f t="shared" si="52"/>
        <v>-1588.9950000000013</v>
      </c>
      <c r="BQ26" s="72">
        <f t="shared" si="24"/>
        <v>0.71217508649265471</v>
      </c>
      <c r="BR26" s="69">
        <f t="shared" si="25"/>
        <v>3931.7049999999995</v>
      </c>
      <c r="BS26" s="70">
        <f t="shared" si="26"/>
        <v>5520.7000000000007</v>
      </c>
      <c r="BT26" s="71">
        <f t="shared" si="53"/>
        <v>-1588.9950000000013</v>
      </c>
      <c r="BU26" s="72">
        <f t="shared" si="27"/>
        <v>0.71217508649265471</v>
      </c>
      <c r="BV26" s="69">
        <f t="shared" si="28"/>
        <v>3931.7049999999995</v>
      </c>
      <c r="BW26" s="70">
        <f t="shared" si="29"/>
        <v>5520.7000000000007</v>
      </c>
      <c r="BX26" s="71">
        <f t="shared" si="54"/>
        <v>-1588.9950000000013</v>
      </c>
      <c r="BY26" s="72">
        <f t="shared" si="30"/>
        <v>0.71217508649265471</v>
      </c>
      <c r="BZ26" s="25"/>
      <c r="CA26" s="11">
        <v>0</v>
      </c>
      <c r="CB26" s="11">
        <v>0</v>
      </c>
      <c r="CC26" s="2"/>
      <c r="CD26" s="2"/>
    </row>
    <row r="27" spans="1:82" s="2" customFormat="1" ht="13.05" customHeight="1" thickTop="1" x14ac:dyDescent="0.3">
      <c r="A27" s="18" t="s">
        <v>80</v>
      </c>
      <c r="B27" s="19" t="e">
        <f t="shared" si="57"/>
        <v>#REF!</v>
      </c>
      <c r="C27" s="20" t="e">
        <f t="shared" si="57"/>
        <v>#REF!</v>
      </c>
      <c r="D27" s="21" t="e">
        <f t="shared" si="36"/>
        <v>#REF!</v>
      </c>
      <c r="E27" s="22" t="str">
        <f t="shared" si="11"/>
        <v/>
      </c>
      <c r="F27" s="19">
        <v>10170</v>
      </c>
      <c r="G27" s="20">
        <v>10170</v>
      </c>
      <c r="H27" s="26">
        <f t="shared" si="37"/>
        <v>0</v>
      </c>
      <c r="I27" s="22">
        <f t="shared" si="12"/>
        <v>1</v>
      </c>
      <c r="J27" s="19">
        <v>10170</v>
      </c>
      <c r="K27" s="20">
        <v>10170</v>
      </c>
      <c r="L27" s="26">
        <f t="shared" si="38"/>
        <v>0</v>
      </c>
      <c r="M27" s="22">
        <f t="shared" si="31"/>
        <v>1</v>
      </c>
      <c r="N27" s="22">
        <f t="shared" si="39"/>
        <v>1</v>
      </c>
      <c r="O27" s="22">
        <f t="shared" si="40"/>
        <v>1</v>
      </c>
      <c r="P27" s="19">
        <v>3.5390000000000001</v>
      </c>
      <c r="Q27" s="20">
        <v>0</v>
      </c>
      <c r="R27" s="26">
        <f t="shared" si="41"/>
        <v>3.5390000000000001</v>
      </c>
      <c r="S27" s="22" t="str">
        <f t="shared" si="32"/>
        <v/>
      </c>
      <c r="T27" s="19">
        <v>0</v>
      </c>
      <c r="U27" s="20">
        <v>0</v>
      </c>
      <c r="V27" s="26">
        <f t="shared" si="42"/>
        <v>0</v>
      </c>
      <c r="W27" s="22" t="str">
        <f t="shared" si="33"/>
        <v/>
      </c>
      <c r="X27" s="19">
        <v>6206.5559999999996</v>
      </c>
      <c r="Y27" s="20">
        <v>6186.5370000000003</v>
      </c>
      <c r="Z27" s="26">
        <f t="shared" si="43"/>
        <v>20.018999999999323</v>
      </c>
      <c r="AA27" s="22">
        <f t="shared" si="34"/>
        <v>1.0032358975627236</v>
      </c>
      <c r="AB27" s="19">
        <v>0</v>
      </c>
      <c r="AC27" s="20">
        <v>0</v>
      </c>
      <c r="AD27" s="26">
        <f t="shared" si="44"/>
        <v>0</v>
      </c>
      <c r="AE27" s="22" t="str">
        <f t="shared" si="13"/>
        <v/>
      </c>
      <c r="AF27" s="19"/>
      <c r="AG27" s="20"/>
      <c r="AH27" s="26">
        <f t="shared" si="45"/>
        <v>0</v>
      </c>
      <c r="AI27" s="22" t="str">
        <f t="shared" si="14"/>
        <v/>
      </c>
      <c r="AJ27" s="19">
        <v>659.38599999999997</v>
      </c>
      <c r="AK27" s="20">
        <v>659.38599999999997</v>
      </c>
      <c r="AL27" s="26">
        <f t="shared" si="46"/>
        <v>0</v>
      </c>
      <c r="AM27" s="22">
        <f t="shared" si="15"/>
        <v>1</v>
      </c>
      <c r="AN27" s="19">
        <f t="shared" si="16"/>
        <v>6865.9419999999991</v>
      </c>
      <c r="AO27" s="20">
        <f t="shared" si="17"/>
        <v>6845.9230000000007</v>
      </c>
      <c r="AP27" s="26">
        <f t="shared" si="47"/>
        <v>20.018999999998414</v>
      </c>
      <c r="AQ27" s="22">
        <f t="shared" si="18"/>
        <v>1.0029242221976493</v>
      </c>
      <c r="AR27" s="19">
        <v>0</v>
      </c>
      <c r="AS27" s="20">
        <v>0</v>
      </c>
      <c r="AT27" s="26">
        <v>0</v>
      </c>
      <c r="AU27" s="22">
        <v>0</v>
      </c>
      <c r="AV27" s="19">
        <v>0</v>
      </c>
      <c r="AW27" s="20">
        <v>0</v>
      </c>
      <c r="AX27" s="26">
        <v>0</v>
      </c>
      <c r="AY27" s="22">
        <v>0</v>
      </c>
      <c r="AZ27" s="19">
        <f t="shared" si="19"/>
        <v>3307.5970000000016</v>
      </c>
      <c r="BA27" s="20">
        <f t="shared" si="20"/>
        <v>3324.0769999999993</v>
      </c>
      <c r="BB27" s="26">
        <f t="shared" si="48"/>
        <v>-16.479999999997744</v>
      </c>
      <c r="BC27" s="22">
        <f t="shared" si="21"/>
        <v>0.99504223277619686</v>
      </c>
      <c r="BD27" s="23">
        <f t="shared" si="49"/>
        <v>0.32523077679449375</v>
      </c>
      <c r="BE27" s="24">
        <f t="shared" si="50"/>
        <v>0.32685122910521136</v>
      </c>
      <c r="BF27" s="19"/>
      <c r="BG27" s="20"/>
      <c r="BH27" s="26">
        <f>BF27-BG27</f>
        <v>0</v>
      </c>
      <c r="BI27" s="22" t="str">
        <f>IFERROR(IF(BG27&lt;0,-(BF27-BG27)/BG27,(BF27-BG27)/BG27+1),"")</f>
        <v/>
      </c>
      <c r="BJ27" s="19">
        <v>0</v>
      </c>
      <c r="BK27" s="20">
        <v>0</v>
      </c>
      <c r="BL27" s="26">
        <f t="shared" si="51"/>
        <v>0</v>
      </c>
      <c r="BM27" s="22" t="str">
        <f>IFERROR(IF(BK27&lt;0,-(BJ27-BK27)/BK27,(BJ27-BK27)/BK27+1),"")</f>
        <v/>
      </c>
      <c r="BN27" s="19">
        <f t="shared" si="22"/>
        <v>3307.5970000000016</v>
      </c>
      <c r="BO27" s="20">
        <f t="shared" si="23"/>
        <v>3324.0769999999993</v>
      </c>
      <c r="BP27" s="26">
        <f t="shared" si="52"/>
        <v>-16.479999999997744</v>
      </c>
      <c r="BQ27" s="22">
        <f t="shared" si="24"/>
        <v>0.99504223277619686</v>
      </c>
      <c r="BR27" s="19">
        <f t="shared" si="25"/>
        <v>3307.5970000000016</v>
      </c>
      <c r="BS27" s="20">
        <f t="shared" si="26"/>
        <v>3324.0769999999993</v>
      </c>
      <c r="BT27" s="26">
        <f t="shared" si="53"/>
        <v>-16.479999999997744</v>
      </c>
      <c r="BU27" s="22">
        <f t="shared" si="27"/>
        <v>0.99504223277619686</v>
      </c>
      <c r="BV27" s="19">
        <f t="shared" si="28"/>
        <v>3966.9830000000015</v>
      </c>
      <c r="BW27" s="20">
        <f t="shared" si="29"/>
        <v>3983.4629999999993</v>
      </c>
      <c r="BX27" s="26">
        <f t="shared" si="54"/>
        <v>-16.479999999997744</v>
      </c>
      <c r="BY27" s="22">
        <f t="shared" si="30"/>
        <v>0.99586289617852664</v>
      </c>
      <c r="BZ27" s="25"/>
      <c r="CA27" s="11">
        <v>0</v>
      </c>
      <c r="CB27" s="11">
        <v>0</v>
      </c>
    </row>
    <row r="28" spans="1:82" s="2" customFormat="1" ht="15" customHeight="1" x14ac:dyDescent="0.3">
      <c r="A28" s="66" t="s">
        <v>140</v>
      </c>
      <c r="B28" s="53"/>
      <c r="C28" s="53"/>
      <c r="D28" s="53"/>
      <c r="E28" s="30"/>
      <c r="F28" s="53">
        <v>233091.47999999998</v>
      </c>
      <c r="G28" s="53">
        <v>401582.33199999999</v>
      </c>
      <c r="H28" s="53"/>
      <c r="I28" s="30"/>
      <c r="J28" s="53">
        <v>50110.387999999992</v>
      </c>
      <c r="K28" s="53">
        <v>83115.256999999998</v>
      </c>
      <c r="L28" s="53"/>
      <c r="M28" s="30"/>
      <c r="N28" s="30"/>
      <c r="O28" s="30"/>
      <c r="P28" s="53"/>
      <c r="Q28" s="53"/>
      <c r="R28" s="53"/>
      <c r="S28" s="30"/>
      <c r="T28" s="53"/>
      <c r="U28" s="53"/>
      <c r="V28" s="53"/>
      <c r="W28" s="30"/>
      <c r="X28" s="53"/>
      <c r="Y28" s="53"/>
      <c r="Z28" s="53"/>
      <c r="AA28" s="30"/>
      <c r="AB28" s="53"/>
      <c r="AC28" s="53"/>
      <c r="AD28" s="53"/>
      <c r="AE28" s="30"/>
      <c r="AF28" s="53"/>
      <c r="AG28" s="53"/>
      <c r="AH28" s="53"/>
      <c r="AI28" s="30"/>
      <c r="AJ28" s="53"/>
      <c r="AK28" s="53"/>
      <c r="AL28" s="53"/>
      <c r="AM28" s="30"/>
      <c r="AN28" s="53">
        <v>51130.995999999999</v>
      </c>
      <c r="AO28" s="53">
        <v>53742.043999999987</v>
      </c>
      <c r="AP28" s="53"/>
      <c r="AQ28" s="30"/>
      <c r="AR28" s="53"/>
      <c r="AS28" s="53"/>
      <c r="AT28" s="53"/>
      <c r="AU28" s="30"/>
      <c r="AV28" s="53"/>
      <c r="AW28" s="53"/>
      <c r="AX28" s="53"/>
      <c r="AY28" s="30"/>
      <c r="AZ28" s="53">
        <v>2672.9939999999933</v>
      </c>
      <c r="BA28" s="53">
        <v>30373.213000000007</v>
      </c>
      <c r="BB28" s="53"/>
      <c r="BC28" s="30"/>
      <c r="BD28" s="53"/>
      <c r="BE28" s="53"/>
      <c r="BF28" s="53"/>
      <c r="BG28" s="53"/>
      <c r="BH28" s="53"/>
      <c r="BI28" s="30"/>
      <c r="BJ28" s="53"/>
      <c r="BK28" s="53"/>
      <c r="BL28" s="53"/>
      <c r="BM28" s="30"/>
      <c r="BN28" s="53">
        <v>2672.9939999999933</v>
      </c>
      <c r="BO28" s="53">
        <v>30373.213000000007</v>
      </c>
      <c r="BP28" s="53"/>
      <c r="BQ28" s="30"/>
      <c r="BR28" s="53"/>
      <c r="BS28" s="53"/>
      <c r="BT28" s="53"/>
      <c r="BU28" s="30"/>
      <c r="BV28" s="53"/>
      <c r="BW28" s="53"/>
      <c r="BX28" s="53"/>
      <c r="BY28" s="30"/>
      <c r="BZ28" s="30"/>
      <c r="CA28" s="31"/>
      <c r="CB28" s="3"/>
      <c r="CC28" s="3"/>
      <c r="CD28" s="3"/>
    </row>
    <row r="29" spans="1:82" s="2" customFormat="1" ht="15" customHeight="1" x14ac:dyDescent="0.3">
      <c r="A29" s="33" t="s">
        <v>40</v>
      </c>
      <c r="B29" s="55" t="e">
        <f t="shared" ref="B29:B46" si="58">F29/$D$2</f>
        <v>#REF!</v>
      </c>
      <c r="C29" s="57" t="e">
        <f t="shared" ref="C29:C46" si="59">G29/$D$2</f>
        <v>#REF!</v>
      </c>
      <c r="D29" s="36" t="e">
        <f t="shared" ref="D29:D46" si="60">B29-C29</f>
        <v>#REF!</v>
      </c>
      <c r="E29" s="22" t="str">
        <f t="shared" ref="E29:E49" si="61">IFERROR(IF(C29&lt;0,-(B29-C29)/C29,(B29-C29)/C29+1),"")</f>
        <v/>
      </c>
      <c r="F29" s="55">
        <v>13979.241457776496</v>
      </c>
      <c r="G29" s="57">
        <v>12231.047032947747</v>
      </c>
      <c r="H29" s="36">
        <f t="shared" ref="H29:H46" si="62">F29-G29</f>
        <v>1748.1944248287491</v>
      </c>
      <c r="I29" s="22">
        <f t="shared" ref="I29:I49" si="63">IFERROR(IF(G29&lt;0,-(F29-G29)/G29,(F29-G29)/G29+1),"")</f>
        <v>1.1429308889189533</v>
      </c>
      <c r="J29" s="55">
        <v>3139.16155923425</v>
      </c>
      <c r="K29" s="57">
        <v>3057.7617582369371</v>
      </c>
      <c r="L29" s="36">
        <f t="shared" ref="L29:L37" si="64">J29-K29</f>
        <v>81.399800997312923</v>
      </c>
      <c r="M29" s="22">
        <f t="shared" ref="M29:M54" si="65">IFERROR(IF(K29&lt;0,-(J29-K29)/K29,(J29-K29)/K29+1),"")</f>
        <v>1.026620713918617</v>
      </c>
      <c r="N29" s="22">
        <f t="shared" ref="N29:N46" si="66">IFERROR(J29/F29,"")</f>
        <v>0.22455879088403394</v>
      </c>
      <c r="O29" s="22">
        <f t="shared" ref="O29:O46" si="67">IFERROR(K29/G29,"")</f>
        <v>0.25000000000000006</v>
      </c>
      <c r="P29" s="55">
        <v>9.7780000000000005</v>
      </c>
      <c r="Q29" s="57">
        <v>15</v>
      </c>
      <c r="R29" s="36">
        <f t="shared" ref="R29:R37" si="68">P29-Q29</f>
        <v>-5.2219999999999995</v>
      </c>
      <c r="S29" s="22">
        <f t="shared" ref="S29:S54" si="69">IFERROR(IF(Q29&lt;0,-(P29-Q29)/Q29,(P29-Q29)/Q29+1),"")</f>
        <v>0.65186666666666671</v>
      </c>
      <c r="T29" s="55">
        <v>732</v>
      </c>
      <c r="U29" s="57">
        <v>732</v>
      </c>
      <c r="V29" s="36">
        <f t="shared" ref="V29:V37" si="70">T29-U29</f>
        <v>0</v>
      </c>
      <c r="W29" s="22">
        <f t="shared" ref="W29:W54" si="71">IFERROR(IF(U29&lt;0,-(T29-U29)/U29,(T29-U29)/U29+1),"")</f>
        <v>1</v>
      </c>
      <c r="X29" s="55">
        <v>687.95399999999995</v>
      </c>
      <c r="Y29" s="57">
        <v>729.12826278116336</v>
      </c>
      <c r="Z29" s="36">
        <f t="shared" ref="Z29:Z46" si="72">X29-Y29</f>
        <v>-41.174262781163407</v>
      </c>
      <c r="AA29" s="22">
        <f t="shared" ref="AA29:AA49" si="73">IFERROR(IF(Y29&lt;0,-(X29-Y29)/Y29,(X29-Y29)/Y29+1),"")</f>
        <v>0.94352946541379479</v>
      </c>
      <c r="AB29" s="55">
        <v>0</v>
      </c>
      <c r="AC29" s="57">
        <v>7.2194174272788691</v>
      </c>
      <c r="AD29" s="36">
        <f t="shared" ref="AD29:AD46" si="74">AB29-AC29</f>
        <v>-7.2194174272788691</v>
      </c>
      <c r="AE29" s="22">
        <f t="shared" ref="AE29:AE54" si="75">IFERROR(IF(AC29&lt;0,-(AB29-AC29)/AC29,(AB29-AC29)/AC29+1),"")</f>
        <v>0</v>
      </c>
      <c r="AF29" s="55">
        <v>9.7780000000000005</v>
      </c>
      <c r="AG29" s="57">
        <v>15</v>
      </c>
      <c r="AH29" s="36">
        <f t="shared" ref="AH29:AH46" si="76">AF29-AG29</f>
        <v>-5.2219999999999995</v>
      </c>
      <c r="AI29" s="22">
        <f t="shared" ref="AI29:AI54" si="77">IFERROR(IF(AG29&lt;0,-(AF29-AG29)/AG29,(AF29-AG29)/AG29+1),"")</f>
        <v>0.65186666666666671</v>
      </c>
      <c r="AJ29" s="55">
        <v>167.75</v>
      </c>
      <c r="AK29" s="57">
        <v>167.75001</v>
      </c>
      <c r="AL29" s="36">
        <f t="shared" ref="AL29:AL46" si="78">AJ29-AK29</f>
        <v>-1.0000000003174137E-5</v>
      </c>
      <c r="AM29" s="22">
        <f t="shared" ref="AM29:AM54" si="79">IFERROR(IF(AK29&lt;0,-(AJ29-AK29)/AK29,(AJ29-AK29)/AK29+1),"")</f>
        <v>0.99999994038748485</v>
      </c>
      <c r="AN29" s="55">
        <f t="shared" ref="AN29:AN47" si="80">T29+X29+AB29+AF29+AJ29</f>
        <v>1597.482</v>
      </c>
      <c r="AO29" s="57">
        <f t="shared" ref="AO29:AO47" si="81">U29+Y29+AC29+AG29+AK29</f>
        <v>1651.0976902084421</v>
      </c>
      <c r="AP29" s="36">
        <f t="shared" ref="AP29:AP46" si="82">AN29-AO29</f>
        <v>-53.615690208442174</v>
      </c>
      <c r="AQ29" s="22">
        <f t="shared" ref="AQ29:AQ49" si="83">IFERROR(IF(AO29&lt;0,-(AN29-AO29)/AO29,(AN29-AO29)/AO29+1),"")</f>
        <v>0.96752724534326406</v>
      </c>
      <c r="AR29" s="34">
        <v>0</v>
      </c>
      <c r="AS29" s="35">
        <v>0</v>
      </c>
      <c r="AT29" s="36">
        <f>AR29-AS29</f>
        <v>0</v>
      </c>
      <c r="AU29" s="22">
        <f>IFERROR(AR29/AS29,0)</f>
        <v>0</v>
      </c>
      <c r="AV29" s="59">
        <v>462.83600000000001</v>
      </c>
      <c r="AW29" s="60">
        <v>0</v>
      </c>
      <c r="AX29" s="36">
        <f>AV29-AW29</f>
        <v>462.83600000000001</v>
      </c>
      <c r="AY29" s="22">
        <f>IFERROR(AV29/AW29,0)</f>
        <v>0</v>
      </c>
      <c r="AZ29" s="59">
        <f t="shared" ref="AZ29:AZ59" si="84">J29+P29-AN29+AR29+AV29</f>
        <v>2014.2935592342499</v>
      </c>
      <c r="BA29" s="60">
        <f t="shared" ref="BA29:BA59" si="85">K29+Q29-AO29+AS29+AW29</f>
        <v>1421.664068028495</v>
      </c>
      <c r="BB29" s="36">
        <f t="shared" ref="BB29:BB46" si="86">AZ29-BA29</f>
        <v>592.6294912057549</v>
      </c>
      <c r="BC29" s="22">
        <f t="shared" ref="BC29:BC54" si="87">IFERROR(IF(BA29&lt;0,-(AZ29-BA29)/BA29,(AZ29-BA29)/BA29+1),"")</f>
        <v>1.416856207126054</v>
      </c>
      <c r="BD29" s="23">
        <f t="shared" ref="BD29:BD46" si="88">IFERROR(AZ29/F29,"")</f>
        <v>0.14409176387133085</v>
      </c>
      <c r="BE29" s="24">
        <f t="shared" ref="BE29:BE46" si="89">IFERROR(BA29/G29,"")</f>
        <v>0.1162340447386757</v>
      </c>
      <c r="BF29" s="55">
        <v>0</v>
      </c>
      <c r="BG29" s="57">
        <v>0</v>
      </c>
      <c r="BH29" s="36">
        <v>0</v>
      </c>
      <c r="BI29" s="22">
        <f>IFERROR(BF29/BG29,0)</f>
        <v>0</v>
      </c>
      <c r="BJ29" s="55">
        <v>0</v>
      </c>
      <c r="BK29" s="57">
        <v>0</v>
      </c>
      <c r="BL29" s="36">
        <f t="shared" ref="BL29:BL37" si="90">BJ29-BK29</f>
        <v>0</v>
      </c>
      <c r="BM29" s="22">
        <f>IFERROR(BJ29/BK29,0)</f>
        <v>0</v>
      </c>
      <c r="BN29" s="59">
        <f t="shared" ref="BN29:BN59" si="91">AZ29-BF29+BJ29</f>
        <v>2014.2935592342499</v>
      </c>
      <c r="BO29" s="60">
        <f t="shared" ref="BO29:BO59" si="92">BA29-BG29+BK29</f>
        <v>1421.664068028495</v>
      </c>
      <c r="BP29" s="36">
        <f t="shared" ref="BP29:BP46" si="93">BN29-BO29</f>
        <v>592.6294912057549</v>
      </c>
      <c r="BQ29" s="22">
        <f t="shared" ref="BQ29:BQ54" si="94">IFERROR(IF(BO29&lt;0,-(BN29-BO29)/BO29,(BN29-BO29)/BO29+1),"")</f>
        <v>1.416856207126054</v>
      </c>
      <c r="BR29" s="59">
        <f t="shared" ref="BR29:BR59" si="95">AZ29+AF29</f>
        <v>2024.0715592342499</v>
      </c>
      <c r="BS29" s="60">
        <f t="shared" ref="BS29:BS59" si="96">BA29+AG29</f>
        <v>1436.664068028495</v>
      </c>
      <c r="BT29" s="36">
        <f t="shared" ref="BT29:BT46" si="97">BR29-BS29</f>
        <v>587.40749120575492</v>
      </c>
      <c r="BU29" s="22">
        <f t="shared" ref="BU29:BU54" si="98">IFERROR(IF(BS29&lt;0,-(BR29-BS29)/BS29,(BR29-BS29)/BS29+1),"")</f>
        <v>1.4088690629061547</v>
      </c>
      <c r="BV29" s="55">
        <f t="shared" ref="BV29:BV59" si="99">BR29+AJ29</f>
        <v>2191.8215592342499</v>
      </c>
      <c r="BW29" s="57">
        <f t="shared" ref="BW29:BW59" si="100">BS29+AK29</f>
        <v>1604.4140780284949</v>
      </c>
      <c r="BX29" s="36">
        <f t="shared" ref="BX29:BX46" si="101">BV29-BW29</f>
        <v>587.40748120575495</v>
      </c>
      <c r="BY29" s="22">
        <f t="shared" ref="BY29:BY54" si="102">IFERROR(IF(BW29&lt;0,-(BV29-BW29)/BW29,(BV29-BW29)/BW29+1),"")</f>
        <v>1.3661196253822214</v>
      </c>
      <c r="BZ29" s="25"/>
      <c r="CA29" s="11">
        <f>J29+P29-AN29-AR29-AV29-AZ29</f>
        <v>-925.67200000000003</v>
      </c>
      <c r="CB29" s="11">
        <f>K29+Q29-AO29-AS29-AW29-BA29</f>
        <v>0</v>
      </c>
    </row>
    <row r="30" spans="1:82" s="2" customFormat="1" ht="15" customHeight="1" x14ac:dyDescent="0.3">
      <c r="A30" s="18" t="s">
        <v>79</v>
      </c>
      <c r="B30" s="19" t="e">
        <f t="shared" si="58"/>
        <v>#REF!</v>
      </c>
      <c r="C30" s="20" t="e">
        <f t="shared" si="59"/>
        <v>#REF!</v>
      </c>
      <c r="D30" s="21" t="e">
        <f t="shared" si="60"/>
        <v>#REF!</v>
      </c>
      <c r="E30" s="22" t="str">
        <f t="shared" si="61"/>
        <v/>
      </c>
      <c r="F30" s="19">
        <v>5400</v>
      </c>
      <c r="G30" s="20">
        <v>5400</v>
      </c>
      <c r="H30" s="26">
        <f t="shared" si="62"/>
        <v>0</v>
      </c>
      <c r="I30" s="22">
        <f t="shared" si="63"/>
        <v>1</v>
      </c>
      <c r="J30" s="19">
        <v>5400</v>
      </c>
      <c r="K30" s="20">
        <v>5400</v>
      </c>
      <c r="L30" s="26">
        <f t="shared" si="64"/>
        <v>0</v>
      </c>
      <c r="M30" s="22">
        <f t="shared" si="65"/>
        <v>1</v>
      </c>
      <c r="N30" s="22">
        <f t="shared" si="66"/>
        <v>1</v>
      </c>
      <c r="O30" s="22">
        <f t="shared" si="67"/>
        <v>1</v>
      </c>
      <c r="P30" s="19">
        <v>0</v>
      </c>
      <c r="Q30" s="20">
        <v>0</v>
      </c>
      <c r="R30" s="26">
        <f t="shared" si="68"/>
        <v>0</v>
      </c>
      <c r="S30" s="22" t="str">
        <f t="shared" si="69"/>
        <v/>
      </c>
      <c r="T30" s="19">
        <v>0</v>
      </c>
      <c r="U30" s="20">
        <v>0</v>
      </c>
      <c r="V30" s="26">
        <f t="shared" si="70"/>
        <v>0</v>
      </c>
      <c r="W30" s="22" t="str">
        <f t="shared" si="71"/>
        <v/>
      </c>
      <c r="X30" s="19">
        <v>1191.3389999999999</v>
      </c>
      <c r="Y30" s="20">
        <v>1171</v>
      </c>
      <c r="Z30" s="26">
        <f t="shared" si="72"/>
        <v>20.338999999999942</v>
      </c>
      <c r="AA30" s="22">
        <f t="shared" si="73"/>
        <v>1.0173689154568744</v>
      </c>
      <c r="AB30" s="19">
        <v>0</v>
      </c>
      <c r="AC30" s="20">
        <v>0</v>
      </c>
      <c r="AD30" s="26">
        <f t="shared" si="74"/>
        <v>0</v>
      </c>
      <c r="AE30" s="22" t="str">
        <f t="shared" si="75"/>
        <v/>
      </c>
      <c r="AF30" s="19"/>
      <c r="AG30" s="20"/>
      <c r="AH30" s="26">
        <f t="shared" si="76"/>
        <v>0</v>
      </c>
      <c r="AI30" s="22" t="str">
        <f t="shared" si="77"/>
        <v/>
      </c>
      <c r="AJ30" s="19">
        <v>2917.2510000000002</v>
      </c>
      <c r="AK30" s="20">
        <v>2917.2510000000002</v>
      </c>
      <c r="AL30" s="26">
        <f t="shared" si="78"/>
        <v>0</v>
      </c>
      <c r="AM30" s="22">
        <f t="shared" si="79"/>
        <v>1</v>
      </c>
      <c r="AN30" s="19">
        <f t="shared" si="80"/>
        <v>4108.59</v>
      </c>
      <c r="AO30" s="20">
        <f t="shared" si="81"/>
        <v>4088.2510000000002</v>
      </c>
      <c r="AP30" s="26">
        <f t="shared" si="82"/>
        <v>20.338999999999942</v>
      </c>
      <c r="AQ30" s="22">
        <f t="shared" si="83"/>
        <v>1.0049749880817005</v>
      </c>
      <c r="AR30" s="19">
        <v>0</v>
      </c>
      <c r="AS30" s="20">
        <v>0</v>
      </c>
      <c r="AT30" s="26">
        <v>0</v>
      </c>
      <c r="AU30" s="22">
        <v>0</v>
      </c>
      <c r="AV30" s="19">
        <v>0</v>
      </c>
      <c r="AW30" s="20">
        <v>0</v>
      </c>
      <c r="AX30" s="26">
        <v>0</v>
      </c>
      <c r="AY30" s="22">
        <v>0</v>
      </c>
      <c r="AZ30" s="19">
        <f t="shared" si="84"/>
        <v>1291.4099999999999</v>
      </c>
      <c r="BA30" s="20">
        <f t="shared" si="85"/>
        <v>1311.7489999999998</v>
      </c>
      <c r="BB30" s="26">
        <f t="shared" si="86"/>
        <v>-20.338999999999942</v>
      </c>
      <c r="BC30" s="22">
        <f t="shared" si="87"/>
        <v>0.98449474708957285</v>
      </c>
      <c r="BD30" s="23">
        <f t="shared" si="88"/>
        <v>0.23914999999999997</v>
      </c>
      <c r="BE30" s="24">
        <f t="shared" si="89"/>
        <v>0.24291648148148146</v>
      </c>
      <c r="BF30" s="19"/>
      <c r="BG30" s="20"/>
      <c r="BH30" s="26">
        <f t="shared" ref="BH30:BH46" si="103">BF30-BG30</f>
        <v>0</v>
      </c>
      <c r="BI30" s="22" t="str">
        <f>IFERROR(IF(BG30&lt;0,-(BF30-BG30)/BG30,(BF30-BG30)/BG30+1),"")</f>
        <v/>
      </c>
      <c r="BJ30" s="19">
        <v>0</v>
      </c>
      <c r="BK30" s="20">
        <v>0</v>
      </c>
      <c r="BL30" s="26">
        <f t="shared" si="90"/>
        <v>0</v>
      </c>
      <c r="BM30" s="22" t="str">
        <f>IFERROR(IF(BK30&lt;0,-(BJ30-BK30)/BK30,(BJ30-BK30)/BK30+1),"")</f>
        <v/>
      </c>
      <c r="BN30" s="19">
        <f t="shared" si="91"/>
        <v>1291.4099999999999</v>
      </c>
      <c r="BO30" s="20">
        <f t="shared" si="92"/>
        <v>1311.7489999999998</v>
      </c>
      <c r="BP30" s="26">
        <f t="shared" si="93"/>
        <v>-20.338999999999942</v>
      </c>
      <c r="BQ30" s="22">
        <f t="shared" si="94"/>
        <v>0.98449474708957285</v>
      </c>
      <c r="BR30" s="19">
        <f t="shared" si="95"/>
        <v>1291.4099999999999</v>
      </c>
      <c r="BS30" s="20">
        <f t="shared" si="96"/>
        <v>1311.7489999999998</v>
      </c>
      <c r="BT30" s="26">
        <f t="shared" si="97"/>
        <v>-20.338999999999942</v>
      </c>
      <c r="BU30" s="22">
        <f t="shared" si="98"/>
        <v>0.98449474708957285</v>
      </c>
      <c r="BV30" s="19">
        <f t="shared" si="99"/>
        <v>4208.6610000000001</v>
      </c>
      <c r="BW30" s="20">
        <f t="shared" si="100"/>
        <v>4229</v>
      </c>
      <c r="BX30" s="26">
        <f t="shared" si="101"/>
        <v>-20.338999999999942</v>
      </c>
      <c r="BY30" s="22">
        <f t="shared" si="102"/>
        <v>0.99519058879167654</v>
      </c>
      <c r="BZ30" s="27"/>
      <c r="CA30" s="11">
        <v>0</v>
      </c>
      <c r="CB30" s="11">
        <v>0</v>
      </c>
    </row>
    <row r="31" spans="1:82" s="2" customFormat="1" ht="15" customHeight="1" x14ac:dyDescent="0.3">
      <c r="A31" s="18" t="s">
        <v>81</v>
      </c>
      <c r="B31" s="19" t="e">
        <f t="shared" si="58"/>
        <v>#REF!</v>
      </c>
      <c r="C31" s="20" t="e">
        <f t="shared" si="59"/>
        <v>#REF!</v>
      </c>
      <c r="D31" s="21" t="e">
        <f t="shared" si="60"/>
        <v>#REF!</v>
      </c>
      <c r="E31" s="22" t="str">
        <f t="shared" si="61"/>
        <v/>
      </c>
      <c r="F31" s="19">
        <v>959.423</v>
      </c>
      <c r="G31" s="20">
        <v>905.58</v>
      </c>
      <c r="H31" s="26">
        <f t="shared" si="62"/>
        <v>53.842999999999961</v>
      </c>
      <c r="I31" s="22">
        <f t="shared" si="63"/>
        <v>1.0594569226352171</v>
      </c>
      <c r="J31" s="19">
        <v>959.423</v>
      </c>
      <c r="K31" s="20">
        <v>905.58</v>
      </c>
      <c r="L31" s="26">
        <f t="shared" si="64"/>
        <v>53.842999999999961</v>
      </c>
      <c r="M31" s="22">
        <f t="shared" si="65"/>
        <v>1.0594569226352171</v>
      </c>
      <c r="N31" s="22">
        <f t="shared" si="66"/>
        <v>1</v>
      </c>
      <c r="O31" s="22">
        <f t="shared" si="67"/>
        <v>1</v>
      </c>
      <c r="P31" s="19">
        <v>0</v>
      </c>
      <c r="Q31" s="20">
        <v>0</v>
      </c>
      <c r="R31" s="26">
        <f t="shared" si="68"/>
        <v>0</v>
      </c>
      <c r="S31" s="22" t="str">
        <f t="shared" si="69"/>
        <v/>
      </c>
      <c r="T31" s="19">
        <v>0</v>
      </c>
      <c r="U31" s="20">
        <v>0</v>
      </c>
      <c r="V31" s="26">
        <f t="shared" si="70"/>
        <v>0</v>
      </c>
      <c r="W31" s="22" t="str">
        <f t="shared" si="71"/>
        <v/>
      </c>
      <c r="X31" s="19">
        <v>236.09200000000001</v>
      </c>
      <c r="Y31" s="20">
        <v>422.13</v>
      </c>
      <c r="Z31" s="26">
        <f t="shared" si="72"/>
        <v>-186.03799999999998</v>
      </c>
      <c r="AA31" s="22">
        <f t="shared" si="73"/>
        <v>0.55928742330561687</v>
      </c>
      <c r="AB31" s="19">
        <v>0</v>
      </c>
      <c r="AC31" s="20">
        <v>0</v>
      </c>
      <c r="AD31" s="26">
        <f t="shared" si="74"/>
        <v>0</v>
      </c>
      <c r="AE31" s="22" t="str">
        <f t="shared" si="75"/>
        <v/>
      </c>
      <c r="AF31" s="19"/>
      <c r="AG31" s="20"/>
      <c r="AH31" s="26">
        <f t="shared" si="76"/>
        <v>0</v>
      </c>
      <c r="AI31" s="22" t="str">
        <f t="shared" si="77"/>
        <v/>
      </c>
      <c r="AJ31" s="19">
        <v>0</v>
      </c>
      <c r="AK31" s="20">
        <v>0</v>
      </c>
      <c r="AL31" s="26">
        <f t="shared" si="78"/>
        <v>0</v>
      </c>
      <c r="AM31" s="22" t="str">
        <f t="shared" si="79"/>
        <v/>
      </c>
      <c r="AN31" s="19">
        <f t="shared" si="80"/>
        <v>236.09200000000001</v>
      </c>
      <c r="AO31" s="20">
        <f t="shared" si="81"/>
        <v>422.13</v>
      </c>
      <c r="AP31" s="26">
        <f t="shared" si="82"/>
        <v>-186.03799999999998</v>
      </c>
      <c r="AQ31" s="22">
        <f t="shared" si="83"/>
        <v>0.55928742330561687</v>
      </c>
      <c r="AR31" s="19">
        <v>0</v>
      </c>
      <c r="AS31" s="20">
        <v>0</v>
      </c>
      <c r="AT31" s="26">
        <v>0</v>
      </c>
      <c r="AU31" s="22">
        <v>0</v>
      </c>
      <c r="AV31" s="19">
        <v>0</v>
      </c>
      <c r="AW31" s="20">
        <v>0</v>
      </c>
      <c r="AX31" s="26">
        <v>0</v>
      </c>
      <c r="AY31" s="22">
        <v>0</v>
      </c>
      <c r="AZ31" s="19">
        <f t="shared" si="84"/>
        <v>723.33100000000002</v>
      </c>
      <c r="BA31" s="20">
        <f t="shared" si="85"/>
        <v>483.45000000000005</v>
      </c>
      <c r="BB31" s="26">
        <f t="shared" si="86"/>
        <v>239.88099999999997</v>
      </c>
      <c r="BC31" s="22">
        <f t="shared" si="87"/>
        <v>1.4961857482676595</v>
      </c>
      <c r="BD31" s="23">
        <f t="shared" si="88"/>
        <v>0.75392293076150985</v>
      </c>
      <c r="BE31" s="24">
        <f t="shared" si="89"/>
        <v>0.53385675478698735</v>
      </c>
      <c r="BF31" s="19"/>
      <c r="BG31" s="20"/>
      <c r="BH31" s="26">
        <f t="shared" si="103"/>
        <v>0</v>
      </c>
      <c r="BI31" s="22" t="str">
        <f>IFERROR(IF(BG31&lt;0,-(BF31-BG31)/BG31,(BF31-BG31)/BG31+1),"")</f>
        <v/>
      </c>
      <c r="BJ31" s="19">
        <v>0</v>
      </c>
      <c r="BK31" s="20">
        <v>0</v>
      </c>
      <c r="BL31" s="26">
        <f t="shared" si="90"/>
        <v>0</v>
      </c>
      <c r="BM31" s="22" t="str">
        <f>IFERROR(IF(BK31&lt;0,-(BJ31-BK31)/BK31,(BJ31-BK31)/BK31+1),"")</f>
        <v/>
      </c>
      <c r="BN31" s="19">
        <f t="shared" si="91"/>
        <v>723.33100000000002</v>
      </c>
      <c r="BO31" s="20">
        <f t="shared" si="92"/>
        <v>483.45000000000005</v>
      </c>
      <c r="BP31" s="26">
        <f t="shared" si="93"/>
        <v>239.88099999999997</v>
      </c>
      <c r="BQ31" s="22">
        <f t="shared" si="94"/>
        <v>1.4961857482676595</v>
      </c>
      <c r="BR31" s="19">
        <f t="shared" si="95"/>
        <v>723.33100000000002</v>
      </c>
      <c r="BS31" s="20">
        <f t="shared" si="96"/>
        <v>483.45000000000005</v>
      </c>
      <c r="BT31" s="26">
        <f t="shared" si="97"/>
        <v>239.88099999999997</v>
      </c>
      <c r="BU31" s="22">
        <f t="shared" si="98"/>
        <v>1.4961857482676595</v>
      </c>
      <c r="BV31" s="19">
        <f t="shared" si="99"/>
        <v>723.33100000000002</v>
      </c>
      <c r="BW31" s="20">
        <f t="shared" si="100"/>
        <v>483.45000000000005</v>
      </c>
      <c r="BX31" s="26">
        <f t="shared" si="101"/>
        <v>239.88099999999997</v>
      </c>
      <c r="BY31" s="22">
        <f t="shared" si="102"/>
        <v>1.4961857482676595</v>
      </c>
      <c r="BZ31" s="25"/>
      <c r="CA31" s="11">
        <v>0</v>
      </c>
      <c r="CB31" s="11">
        <v>0</v>
      </c>
    </row>
    <row r="32" spans="1:82" s="2" customFormat="1" ht="15" customHeight="1" x14ac:dyDescent="0.3">
      <c r="A32" s="18" t="s">
        <v>125</v>
      </c>
      <c r="B32" s="19" t="e">
        <f t="shared" si="58"/>
        <v>#REF!</v>
      </c>
      <c r="C32" s="20" t="e">
        <f t="shared" si="59"/>
        <v>#REF!</v>
      </c>
      <c r="D32" s="26" t="e">
        <f t="shared" si="60"/>
        <v>#REF!</v>
      </c>
      <c r="E32" s="22" t="str">
        <f t="shared" si="61"/>
        <v/>
      </c>
      <c r="F32" s="19"/>
      <c r="G32" s="20"/>
      <c r="H32" s="26">
        <f t="shared" si="62"/>
        <v>0</v>
      </c>
      <c r="I32" s="22" t="str">
        <f t="shared" si="63"/>
        <v/>
      </c>
      <c r="J32" s="19"/>
      <c r="K32" s="20"/>
      <c r="L32" s="26">
        <f t="shared" si="64"/>
        <v>0</v>
      </c>
      <c r="M32" s="22" t="str">
        <f t="shared" si="65"/>
        <v/>
      </c>
      <c r="N32" s="22" t="str">
        <f t="shared" si="66"/>
        <v/>
      </c>
      <c r="O32" s="22" t="str">
        <f t="shared" si="67"/>
        <v/>
      </c>
      <c r="P32" s="19">
        <f>'[114]PnL-YTD (Summery)'!$W$12/1000</f>
        <v>533.20448999999996</v>
      </c>
      <c r="Q32" s="20"/>
      <c r="R32" s="26">
        <f t="shared" si="68"/>
        <v>533.20448999999996</v>
      </c>
      <c r="S32" s="22" t="str">
        <f t="shared" si="69"/>
        <v/>
      </c>
      <c r="T32" s="19"/>
      <c r="U32" s="20"/>
      <c r="V32" s="26">
        <f t="shared" si="70"/>
        <v>0</v>
      </c>
      <c r="W32" s="22" t="str">
        <f t="shared" si="71"/>
        <v/>
      </c>
      <c r="X32" s="19">
        <f>'[114]PnL-YTD (Summery)'!$W$16/1000</f>
        <v>1.1335200000000005</v>
      </c>
      <c r="Y32" s="20"/>
      <c r="Z32" s="26">
        <f t="shared" si="72"/>
        <v>1.1335200000000005</v>
      </c>
      <c r="AA32" s="22" t="str">
        <f t="shared" si="73"/>
        <v/>
      </c>
      <c r="AB32" s="19"/>
      <c r="AC32" s="20"/>
      <c r="AD32" s="26">
        <f t="shared" si="74"/>
        <v>0</v>
      </c>
      <c r="AE32" s="22" t="str">
        <f t="shared" si="75"/>
        <v/>
      </c>
      <c r="AF32" s="19">
        <f>'[114]PnL-YTD (Summery)'!$W$20/1000</f>
        <v>0.1</v>
      </c>
      <c r="AG32" s="20"/>
      <c r="AH32" s="26">
        <f t="shared" si="76"/>
        <v>0.1</v>
      </c>
      <c r="AI32" s="22" t="str">
        <f t="shared" si="77"/>
        <v/>
      </c>
      <c r="AJ32" s="19"/>
      <c r="AK32" s="20"/>
      <c r="AL32" s="26">
        <f t="shared" si="78"/>
        <v>0</v>
      </c>
      <c r="AM32" s="22" t="str">
        <f t="shared" si="79"/>
        <v/>
      </c>
      <c r="AN32" s="19">
        <f t="shared" si="80"/>
        <v>1.2335200000000006</v>
      </c>
      <c r="AO32" s="20">
        <f t="shared" si="81"/>
        <v>0</v>
      </c>
      <c r="AP32" s="26">
        <f t="shared" si="82"/>
        <v>1.2335200000000006</v>
      </c>
      <c r="AQ32" s="22" t="str">
        <f t="shared" si="83"/>
        <v/>
      </c>
      <c r="AR32" s="19">
        <v>0</v>
      </c>
      <c r="AS32" s="20">
        <v>0</v>
      </c>
      <c r="AT32" s="26">
        <f>AR32-AS32</f>
        <v>0</v>
      </c>
      <c r="AU32" s="22" t="str">
        <f>IFERROR(IF(AS32&lt;0,-(AR32-AS32)/AS32,(AR32-AS32)/AS32+1),"")</f>
        <v/>
      </c>
      <c r="AV32" s="19">
        <v>0</v>
      </c>
      <c r="AW32" s="20">
        <v>0</v>
      </c>
      <c r="AX32" s="26">
        <f>AV32-AW32</f>
        <v>0</v>
      </c>
      <c r="AY32" s="22" t="str">
        <f>IFERROR(IF(AW32&lt;0,-(AV32-AW32)/AW32,(AV32-AW32)/AW32+1),"")</f>
        <v/>
      </c>
      <c r="AZ32" s="19">
        <f t="shared" si="84"/>
        <v>531.97096999999997</v>
      </c>
      <c r="BA32" s="20">
        <f t="shared" si="85"/>
        <v>0</v>
      </c>
      <c r="BB32" s="26">
        <f t="shared" si="86"/>
        <v>531.97096999999997</v>
      </c>
      <c r="BC32" s="22" t="str">
        <f t="shared" si="87"/>
        <v/>
      </c>
      <c r="BD32" s="23" t="str">
        <f t="shared" si="88"/>
        <v/>
      </c>
      <c r="BE32" s="24" t="str">
        <f t="shared" si="89"/>
        <v/>
      </c>
      <c r="BF32" s="19"/>
      <c r="BG32" s="20"/>
      <c r="BH32" s="26">
        <f t="shared" si="103"/>
        <v>0</v>
      </c>
      <c r="BI32" s="22" t="str">
        <f>IFERROR(IF(BG32&lt;0,-(BF32-BG32)/BG32,(BF32-BG32)/BG32+1),"")</f>
        <v/>
      </c>
      <c r="BJ32" s="19">
        <v>0</v>
      </c>
      <c r="BK32" s="20">
        <v>0</v>
      </c>
      <c r="BL32" s="26">
        <f t="shared" si="90"/>
        <v>0</v>
      </c>
      <c r="BM32" s="22" t="str">
        <f>IFERROR(IF(BK32&lt;0,-(BJ32-BK32)/BK32,(BJ32-BK32)/BK32+1),"")</f>
        <v/>
      </c>
      <c r="BN32" s="19">
        <f t="shared" si="91"/>
        <v>531.97096999999997</v>
      </c>
      <c r="BO32" s="20">
        <f t="shared" si="92"/>
        <v>0</v>
      </c>
      <c r="BP32" s="26">
        <f t="shared" si="93"/>
        <v>531.97096999999997</v>
      </c>
      <c r="BQ32" s="22" t="str">
        <f t="shared" si="94"/>
        <v/>
      </c>
      <c r="BR32" s="19">
        <f t="shared" si="95"/>
        <v>532.07096999999999</v>
      </c>
      <c r="BS32" s="20">
        <f t="shared" si="96"/>
        <v>0</v>
      </c>
      <c r="BT32" s="26">
        <f t="shared" si="97"/>
        <v>532.07096999999999</v>
      </c>
      <c r="BU32" s="22" t="str">
        <f t="shared" si="98"/>
        <v/>
      </c>
      <c r="BV32" s="19">
        <f t="shared" si="99"/>
        <v>532.07096999999999</v>
      </c>
      <c r="BW32" s="20">
        <f t="shared" si="100"/>
        <v>0</v>
      </c>
      <c r="BX32" s="26">
        <f t="shared" si="101"/>
        <v>532.07096999999999</v>
      </c>
      <c r="BY32" s="22" t="str">
        <f t="shared" si="102"/>
        <v/>
      </c>
      <c r="BZ32" s="25"/>
      <c r="CA32" s="11">
        <f>J32+P32-AN32+AR32+AV32-AZ32</f>
        <v>0</v>
      </c>
      <c r="CB32" s="11">
        <f>K32+Q32-AO32+AS32+AW32-BA32</f>
        <v>0</v>
      </c>
    </row>
    <row r="33" spans="1:80" s="2" customFormat="1" ht="15" customHeight="1" x14ac:dyDescent="0.3">
      <c r="A33" s="18" t="s">
        <v>77</v>
      </c>
      <c r="B33" s="19" t="e">
        <f t="shared" si="58"/>
        <v>#REF!</v>
      </c>
      <c r="C33" s="20" t="e">
        <f t="shared" si="59"/>
        <v>#REF!</v>
      </c>
      <c r="D33" s="21" t="e">
        <f t="shared" si="60"/>
        <v>#REF!</v>
      </c>
      <c r="E33" s="22" t="str">
        <f t="shared" si="61"/>
        <v/>
      </c>
      <c r="F33" s="19">
        <v>4832.692</v>
      </c>
      <c r="G33" s="20">
        <v>4832.692</v>
      </c>
      <c r="H33" s="21">
        <f t="shared" si="62"/>
        <v>0</v>
      </c>
      <c r="I33" s="22">
        <f t="shared" si="63"/>
        <v>1</v>
      </c>
      <c r="J33" s="19">
        <v>4873.1809999999996</v>
      </c>
      <c r="K33" s="20">
        <v>4867.1549999999997</v>
      </c>
      <c r="L33" s="21">
        <f t="shared" si="64"/>
        <v>6.0259999999998399</v>
      </c>
      <c r="M33" s="22">
        <f t="shared" si="65"/>
        <v>1.0012380949445825</v>
      </c>
      <c r="N33" s="22">
        <f t="shared" si="66"/>
        <v>1.0083781461760857</v>
      </c>
      <c r="O33" s="22">
        <f t="shared" si="67"/>
        <v>1.0071312221014705</v>
      </c>
      <c r="P33" s="19">
        <v>0</v>
      </c>
      <c r="Q33" s="20">
        <v>0</v>
      </c>
      <c r="R33" s="21">
        <f t="shared" si="68"/>
        <v>0</v>
      </c>
      <c r="S33" s="22" t="str">
        <f t="shared" si="69"/>
        <v/>
      </c>
      <c r="T33" s="19">
        <v>820.79300000000001</v>
      </c>
      <c r="U33" s="20">
        <v>699.22199999999998</v>
      </c>
      <c r="V33" s="21">
        <f t="shared" si="70"/>
        <v>121.57100000000003</v>
      </c>
      <c r="W33" s="22">
        <f t="shared" si="71"/>
        <v>1.1738660968905441</v>
      </c>
      <c r="X33" s="19">
        <v>3799.5880000000002</v>
      </c>
      <c r="Y33" s="20">
        <v>3814.2080000000001</v>
      </c>
      <c r="Z33" s="21">
        <f t="shared" si="72"/>
        <v>-14.619999999999891</v>
      </c>
      <c r="AA33" s="22">
        <f t="shared" si="73"/>
        <v>0.99616696310216957</v>
      </c>
      <c r="AB33" s="19">
        <v>0</v>
      </c>
      <c r="AC33" s="20">
        <v>0</v>
      </c>
      <c r="AD33" s="21">
        <f t="shared" si="74"/>
        <v>0</v>
      </c>
      <c r="AE33" s="22" t="str">
        <f t="shared" si="75"/>
        <v/>
      </c>
      <c r="AF33" s="19"/>
      <c r="AG33" s="20"/>
      <c r="AH33" s="21">
        <f t="shared" si="76"/>
        <v>0</v>
      </c>
      <c r="AI33" s="22" t="str">
        <f t="shared" si="77"/>
        <v/>
      </c>
      <c r="AJ33" s="19">
        <v>86.210999999999999</v>
      </c>
      <c r="AK33" s="20">
        <v>71.367000000000004</v>
      </c>
      <c r="AL33" s="21">
        <f t="shared" si="78"/>
        <v>14.843999999999994</v>
      </c>
      <c r="AM33" s="22">
        <f t="shared" si="79"/>
        <v>1.2079952919416537</v>
      </c>
      <c r="AN33" s="19">
        <f t="shared" si="80"/>
        <v>4706.5920000000006</v>
      </c>
      <c r="AO33" s="20">
        <f t="shared" si="81"/>
        <v>4584.7970000000005</v>
      </c>
      <c r="AP33" s="21">
        <f t="shared" si="82"/>
        <v>121.79500000000007</v>
      </c>
      <c r="AQ33" s="22">
        <f t="shared" si="83"/>
        <v>1.0265649711426701</v>
      </c>
      <c r="AR33" s="19">
        <v>0</v>
      </c>
      <c r="AS33" s="20">
        <v>0</v>
      </c>
      <c r="AT33" s="21">
        <v>0</v>
      </c>
      <c r="AU33" s="22">
        <v>0</v>
      </c>
      <c r="AV33" s="19">
        <v>0</v>
      </c>
      <c r="AW33" s="20">
        <v>0</v>
      </c>
      <c r="AX33" s="21">
        <v>0</v>
      </c>
      <c r="AY33" s="22">
        <v>0</v>
      </c>
      <c r="AZ33" s="19">
        <f t="shared" si="84"/>
        <v>166.58899999999903</v>
      </c>
      <c r="BA33" s="20">
        <f t="shared" si="85"/>
        <v>282.35799999999927</v>
      </c>
      <c r="BB33" s="21">
        <f t="shared" si="86"/>
        <v>-115.76900000000023</v>
      </c>
      <c r="BC33" s="22">
        <f t="shared" si="87"/>
        <v>0.58999213764086544</v>
      </c>
      <c r="BD33" s="23">
        <f t="shared" si="88"/>
        <v>3.4471263635257335E-2</v>
      </c>
      <c r="BE33" s="24">
        <f t="shared" si="89"/>
        <v>5.8426649163654393E-2</v>
      </c>
      <c r="BF33" s="19"/>
      <c r="BG33" s="20"/>
      <c r="BH33" s="21">
        <f t="shared" si="103"/>
        <v>0</v>
      </c>
      <c r="BI33" s="22" t="str">
        <f>IFERROR(IF(BG33&lt;0,-(BF33-BG33)/BG33,(BF33-BG33)/BG33+1),"")</f>
        <v/>
      </c>
      <c r="BJ33" s="19">
        <v>0</v>
      </c>
      <c r="BK33" s="20">
        <v>0</v>
      </c>
      <c r="BL33" s="21">
        <f t="shared" si="90"/>
        <v>0</v>
      </c>
      <c r="BM33" s="22" t="str">
        <f>IFERROR(IF(BK33&lt;0,-(BJ33-BK33)/BK33,(BJ33-BK33)/BK33+1),"")</f>
        <v/>
      </c>
      <c r="BN33" s="19">
        <f t="shared" si="91"/>
        <v>166.58899999999903</v>
      </c>
      <c r="BO33" s="20">
        <f t="shared" si="92"/>
        <v>282.35799999999927</v>
      </c>
      <c r="BP33" s="21">
        <f t="shared" si="93"/>
        <v>-115.76900000000023</v>
      </c>
      <c r="BQ33" s="22">
        <f t="shared" si="94"/>
        <v>0.58999213764086544</v>
      </c>
      <c r="BR33" s="19">
        <f t="shared" si="95"/>
        <v>166.58899999999903</v>
      </c>
      <c r="BS33" s="20">
        <f t="shared" si="96"/>
        <v>282.35799999999927</v>
      </c>
      <c r="BT33" s="21">
        <f t="shared" si="97"/>
        <v>-115.76900000000023</v>
      </c>
      <c r="BU33" s="22">
        <f t="shared" si="98"/>
        <v>0.58999213764086544</v>
      </c>
      <c r="BV33" s="19">
        <f t="shared" si="99"/>
        <v>252.79999999999905</v>
      </c>
      <c r="BW33" s="20">
        <f t="shared" si="100"/>
        <v>353.72499999999928</v>
      </c>
      <c r="BX33" s="21">
        <f t="shared" si="101"/>
        <v>-100.92500000000024</v>
      </c>
      <c r="BY33" s="22">
        <f t="shared" si="102"/>
        <v>0.7146794826489492</v>
      </c>
      <c r="BZ33" s="25"/>
      <c r="CA33" s="11">
        <v>0</v>
      </c>
      <c r="CB33" s="11">
        <v>0</v>
      </c>
    </row>
    <row r="34" spans="1:80" s="2" customFormat="1" ht="15" customHeight="1" x14ac:dyDescent="0.3">
      <c r="A34" s="18" t="s">
        <v>34</v>
      </c>
      <c r="B34" s="19" t="e">
        <f t="shared" si="58"/>
        <v>#REF!</v>
      </c>
      <c r="C34" s="20" t="e">
        <f t="shared" si="59"/>
        <v>#REF!</v>
      </c>
      <c r="D34" s="26" t="e">
        <f t="shared" si="60"/>
        <v>#REF!</v>
      </c>
      <c r="E34" s="22" t="str">
        <f t="shared" si="61"/>
        <v/>
      </c>
      <c r="F34" s="19"/>
      <c r="G34" s="20"/>
      <c r="H34" s="26">
        <f t="shared" si="62"/>
        <v>0</v>
      </c>
      <c r="I34" s="22" t="str">
        <f t="shared" si="63"/>
        <v/>
      </c>
      <c r="J34" s="19"/>
      <c r="K34" s="20"/>
      <c r="L34" s="26">
        <f t="shared" si="64"/>
        <v>0</v>
      </c>
      <c r="M34" s="22" t="str">
        <f t="shared" si="65"/>
        <v/>
      </c>
      <c r="N34" s="22" t="str">
        <f t="shared" si="66"/>
        <v/>
      </c>
      <c r="O34" s="22" t="str">
        <f t="shared" si="67"/>
        <v/>
      </c>
      <c r="P34" s="19"/>
      <c r="Q34" s="20"/>
      <c r="R34" s="26">
        <f t="shared" si="68"/>
        <v>0</v>
      </c>
      <c r="S34" s="22" t="str">
        <f t="shared" si="69"/>
        <v/>
      </c>
      <c r="T34" s="19"/>
      <c r="U34" s="20"/>
      <c r="V34" s="26">
        <f t="shared" si="70"/>
        <v>0</v>
      </c>
      <c r="W34" s="22" t="str">
        <f t="shared" si="71"/>
        <v/>
      </c>
      <c r="X34" s="19"/>
      <c r="Y34" s="20"/>
      <c r="Z34" s="26">
        <f t="shared" si="72"/>
        <v>0</v>
      </c>
      <c r="AA34" s="22" t="str">
        <f t="shared" si="73"/>
        <v/>
      </c>
      <c r="AB34" s="19"/>
      <c r="AC34" s="20"/>
      <c r="AD34" s="26">
        <f t="shared" si="74"/>
        <v>0</v>
      </c>
      <c r="AE34" s="22" t="str">
        <f t="shared" si="75"/>
        <v/>
      </c>
      <c r="AF34" s="19"/>
      <c r="AG34" s="20"/>
      <c r="AH34" s="26">
        <f t="shared" si="76"/>
        <v>0</v>
      </c>
      <c r="AI34" s="22" t="str">
        <f t="shared" si="77"/>
        <v/>
      </c>
      <c r="AJ34" s="19"/>
      <c r="AK34" s="20"/>
      <c r="AL34" s="26">
        <f t="shared" si="78"/>
        <v>0</v>
      </c>
      <c r="AM34" s="22" t="str">
        <f t="shared" si="79"/>
        <v/>
      </c>
      <c r="AN34" s="19">
        <f t="shared" si="80"/>
        <v>0</v>
      </c>
      <c r="AO34" s="20">
        <f t="shared" si="81"/>
        <v>0</v>
      </c>
      <c r="AP34" s="26">
        <f t="shared" si="82"/>
        <v>0</v>
      </c>
      <c r="AQ34" s="22" t="str">
        <f t="shared" si="83"/>
        <v/>
      </c>
      <c r="AR34" s="19">
        <v>0</v>
      </c>
      <c r="AS34" s="20">
        <v>0</v>
      </c>
      <c r="AT34" s="26">
        <f>AR34-AS34</f>
        <v>0</v>
      </c>
      <c r="AU34" s="22">
        <f>IFERROR(AR34/AS34,0)</f>
        <v>0</v>
      </c>
      <c r="AV34" s="19">
        <v>0</v>
      </c>
      <c r="AW34" s="20">
        <v>0</v>
      </c>
      <c r="AX34" s="26">
        <f>AV34-AW34</f>
        <v>0</v>
      </c>
      <c r="AY34" s="22">
        <f>IFERROR(AV34/AW34,0)</f>
        <v>0</v>
      </c>
      <c r="AZ34" s="19">
        <f t="shared" si="84"/>
        <v>0</v>
      </c>
      <c r="BA34" s="20">
        <f t="shared" si="85"/>
        <v>0</v>
      </c>
      <c r="BB34" s="26">
        <f t="shared" si="86"/>
        <v>0</v>
      </c>
      <c r="BC34" s="22" t="str">
        <f t="shared" si="87"/>
        <v/>
      </c>
      <c r="BD34" s="23" t="str">
        <f t="shared" si="88"/>
        <v/>
      </c>
      <c r="BE34" s="24" t="str">
        <f t="shared" si="89"/>
        <v/>
      </c>
      <c r="BF34" s="19"/>
      <c r="BG34" s="20"/>
      <c r="BH34" s="26">
        <f t="shared" si="103"/>
        <v>0</v>
      </c>
      <c r="BI34" s="22">
        <f t="shared" ref="BI34:BI46" si="104">IFERROR(BF34/BG34,0)</f>
        <v>0</v>
      </c>
      <c r="BJ34" s="19">
        <v>0</v>
      </c>
      <c r="BK34" s="20">
        <v>0</v>
      </c>
      <c r="BL34" s="26">
        <f t="shared" si="90"/>
        <v>0</v>
      </c>
      <c r="BM34" s="22">
        <f>IFERROR(BJ34/BK34,0)</f>
        <v>0</v>
      </c>
      <c r="BN34" s="19">
        <f t="shared" si="91"/>
        <v>0</v>
      </c>
      <c r="BO34" s="20">
        <f t="shared" si="92"/>
        <v>0</v>
      </c>
      <c r="BP34" s="26">
        <f t="shared" si="93"/>
        <v>0</v>
      </c>
      <c r="BQ34" s="22" t="str">
        <f t="shared" si="94"/>
        <v/>
      </c>
      <c r="BR34" s="19">
        <f t="shared" si="95"/>
        <v>0</v>
      </c>
      <c r="BS34" s="20">
        <f t="shared" si="96"/>
        <v>0</v>
      </c>
      <c r="BT34" s="26">
        <f t="shared" si="97"/>
        <v>0</v>
      </c>
      <c r="BU34" s="22" t="str">
        <f t="shared" si="98"/>
        <v/>
      </c>
      <c r="BV34" s="19">
        <f t="shared" si="99"/>
        <v>0</v>
      </c>
      <c r="BW34" s="20">
        <f t="shared" si="100"/>
        <v>0</v>
      </c>
      <c r="BX34" s="26">
        <f t="shared" si="101"/>
        <v>0</v>
      </c>
      <c r="BY34" s="22" t="str">
        <f t="shared" si="102"/>
        <v/>
      </c>
      <c r="BZ34" s="25"/>
      <c r="CA34" s="11">
        <f t="shared" ref="CA34:CB37" si="105">J34+P34-AN34-AR34-AZ34</f>
        <v>0</v>
      </c>
      <c r="CB34" s="11">
        <f t="shared" si="105"/>
        <v>0</v>
      </c>
    </row>
    <row r="35" spans="1:80" s="2" customFormat="1" ht="15" customHeight="1" x14ac:dyDescent="0.3">
      <c r="A35" s="18" t="s">
        <v>85</v>
      </c>
      <c r="B35" s="19" t="e">
        <f t="shared" si="58"/>
        <v>#REF!</v>
      </c>
      <c r="C35" s="20" t="e">
        <f t="shared" si="59"/>
        <v>#REF!</v>
      </c>
      <c r="D35" s="21" t="e">
        <f t="shared" si="60"/>
        <v>#REF!</v>
      </c>
      <c r="E35" s="22" t="str">
        <f t="shared" si="61"/>
        <v/>
      </c>
      <c r="F35" s="19"/>
      <c r="G35" s="20"/>
      <c r="H35" s="21">
        <f t="shared" si="62"/>
        <v>0</v>
      </c>
      <c r="I35" s="22" t="str">
        <f t="shared" si="63"/>
        <v/>
      </c>
      <c r="J35" s="19"/>
      <c r="K35" s="20"/>
      <c r="L35" s="21">
        <f t="shared" si="64"/>
        <v>0</v>
      </c>
      <c r="M35" s="22" t="str">
        <f t="shared" si="65"/>
        <v/>
      </c>
      <c r="N35" s="22" t="str">
        <f t="shared" si="66"/>
        <v/>
      </c>
      <c r="O35" s="22" t="str">
        <f t="shared" si="67"/>
        <v/>
      </c>
      <c r="P35" s="19"/>
      <c r="Q35" s="20"/>
      <c r="R35" s="21">
        <f t="shared" si="68"/>
        <v>0</v>
      </c>
      <c r="S35" s="22" t="str">
        <f t="shared" si="69"/>
        <v/>
      </c>
      <c r="T35" s="19"/>
      <c r="U35" s="20"/>
      <c r="V35" s="21">
        <f t="shared" si="70"/>
        <v>0</v>
      </c>
      <c r="W35" s="22" t="str">
        <f t="shared" si="71"/>
        <v/>
      </c>
      <c r="X35" s="19"/>
      <c r="Y35" s="20"/>
      <c r="Z35" s="21">
        <f t="shared" si="72"/>
        <v>0</v>
      </c>
      <c r="AA35" s="22" t="str">
        <f t="shared" si="73"/>
        <v/>
      </c>
      <c r="AB35" s="19"/>
      <c r="AC35" s="20"/>
      <c r="AD35" s="21">
        <f t="shared" si="74"/>
        <v>0</v>
      </c>
      <c r="AE35" s="22" t="str">
        <f t="shared" si="75"/>
        <v/>
      </c>
      <c r="AF35" s="19"/>
      <c r="AG35" s="20"/>
      <c r="AH35" s="21">
        <f t="shared" si="76"/>
        <v>0</v>
      </c>
      <c r="AI35" s="22" t="str">
        <f t="shared" si="77"/>
        <v/>
      </c>
      <c r="AJ35" s="19"/>
      <c r="AK35" s="20"/>
      <c r="AL35" s="21">
        <f t="shared" si="78"/>
        <v>0</v>
      </c>
      <c r="AM35" s="22" t="str">
        <f t="shared" si="79"/>
        <v/>
      </c>
      <c r="AN35" s="19">
        <f t="shared" si="80"/>
        <v>0</v>
      </c>
      <c r="AO35" s="20">
        <f t="shared" si="81"/>
        <v>0</v>
      </c>
      <c r="AP35" s="21">
        <f t="shared" si="82"/>
        <v>0</v>
      </c>
      <c r="AQ35" s="22" t="str">
        <f t="shared" si="83"/>
        <v/>
      </c>
      <c r="AR35" s="19">
        <v>0</v>
      </c>
      <c r="AS35" s="20">
        <v>0</v>
      </c>
      <c r="AT35" s="21">
        <f>AR35-AS35</f>
        <v>0</v>
      </c>
      <c r="AU35" s="22">
        <f>IFERROR(AR35/AS35,0)</f>
        <v>0</v>
      </c>
      <c r="AV35" s="19">
        <v>0</v>
      </c>
      <c r="AW35" s="20">
        <v>0</v>
      </c>
      <c r="AX35" s="21">
        <f>AV35-AW35</f>
        <v>0</v>
      </c>
      <c r="AY35" s="22">
        <f>IFERROR(AV35/AW35,0)</f>
        <v>0</v>
      </c>
      <c r="AZ35" s="19">
        <f t="shared" si="84"/>
        <v>0</v>
      </c>
      <c r="BA35" s="20">
        <f t="shared" si="85"/>
        <v>0</v>
      </c>
      <c r="BB35" s="21">
        <f t="shared" si="86"/>
        <v>0</v>
      </c>
      <c r="BC35" s="22" t="str">
        <f t="shared" si="87"/>
        <v/>
      </c>
      <c r="BD35" s="23" t="str">
        <f t="shared" si="88"/>
        <v/>
      </c>
      <c r="BE35" s="24" t="str">
        <f t="shared" si="89"/>
        <v/>
      </c>
      <c r="BF35" s="19"/>
      <c r="BG35" s="20"/>
      <c r="BH35" s="21">
        <f t="shared" si="103"/>
        <v>0</v>
      </c>
      <c r="BI35" s="22">
        <f t="shared" si="104"/>
        <v>0</v>
      </c>
      <c r="BJ35" s="19">
        <v>0</v>
      </c>
      <c r="BK35" s="20">
        <v>0</v>
      </c>
      <c r="BL35" s="21">
        <f t="shared" si="90"/>
        <v>0</v>
      </c>
      <c r="BM35" s="22">
        <f>IFERROR(BJ35/BK35,0)</f>
        <v>0</v>
      </c>
      <c r="BN35" s="19">
        <f t="shared" si="91"/>
        <v>0</v>
      </c>
      <c r="BO35" s="20">
        <f t="shared" si="92"/>
        <v>0</v>
      </c>
      <c r="BP35" s="21">
        <f t="shared" si="93"/>
        <v>0</v>
      </c>
      <c r="BQ35" s="22" t="str">
        <f t="shared" si="94"/>
        <v/>
      </c>
      <c r="BR35" s="19">
        <f t="shared" si="95"/>
        <v>0</v>
      </c>
      <c r="BS35" s="20">
        <f t="shared" si="96"/>
        <v>0</v>
      </c>
      <c r="BT35" s="21">
        <f t="shared" si="97"/>
        <v>0</v>
      </c>
      <c r="BU35" s="22" t="str">
        <f t="shared" si="98"/>
        <v/>
      </c>
      <c r="BV35" s="19">
        <f t="shared" si="99"/>
        <v>0</v>
      </c>
      <c r="BW35" s="20">
        <f t="shared" si="100"/>
        <v>0</v>
      </c>
      <c r="BX35" s="21">
        <f t="shared" si="101"/>
        <v>0</v>
      </c>
      <c r="BY35" s="22" t="str">
        <f t="shared" si="102"/>
        <v/>
      </c>
      <c r="BZ35" s="25"/>
      <c r="CA35" s="11">
        <f t="shared" si="105"/>
        <v>0</v>
      </c>
      <c r="CB35" s="11">
        <f t="shared" si="105"/>
        <v>0</v>
      </c>
    </row>
    <row r="36" spans="1:80" s="2" customFormat="1" ht="15" customHeight="1" x14ac:dyDescent="0.3">
      <c r="A36" s="18" t="s">
        <v>86</v>
      </c>
      <c r="B36" s="19" t="e">
        <f t="shared" si="58"/>
        <v>#REF!</v>
      </c>
      <c r="C36" s="20" t="e">
        <f t="shared" si="59"/>
        <v>#REF!</v>
      </c>
      <c r="D36" s="21" t="e">
        <f t="shared" si="60"/>
        <v>#REF!</v>
      </c>
      <c r="E36" s="22" t="str">
        <f t="shared" si="61"/>
        <v/>
      </c>
      <c r="F36" s="19"/>
      <c r="G36" s="20"/>
      <c r="H36" s="21">
        <f t="shared" si="62"/>
        <v>0</v>
      </c>
      <c r="I36" s="22" t="str">
        <f t="shared" si="63"/>
        <v/>
      </c>
      <c r="J36" s="19"/>
      <c r="K36" s="20"/>
      <c r="L36" s="26">
        <f t="shared" si="64"/>
        <v>0</v>
      </c>
      <c r="M36" s="22" t="str">
        <f t="shared" si="65"/>
        <v/>
      </c>
      <c r="N36" s="22" t="str">
        <f t="shared" si="66"/>
        <v/>
      </c>
      <c r="O36" s="22" t="str">
        <f t="shared" si="67"/>
        <v/>
      </c>
      <c r="P36" s="19"/>
      <c r="Q36" s="20"/>
      <c r="R36" s="26">
        <f t="shared" si="68"/>
        <v>0</v>
      </c>
      <c r="S36" s="22" t="str">
        <f t="shared" si="69"/>
        <v/>
      </c>
      <c r="T36" s="19"/>
      <c r="U36" s="20"/>
      <c r="V36" s="26">
        <f t="shared" si="70"/>
        <v>0</v>
      </c>
      <c r="W36" s="22" t="str">
        <f t="shared" si="71"/>
        <v/>
      </c>
      <c r="X36" s="19"/>
      <c r="Y36" s="20"/>
      <c r="Z36" s="21">
        <f t="shared" si="72"/>
        <v>0</v>
      </c>
      <c r="AA36" s="22" t="str">
        <f t="shared" si="73"/>
        <v/>
      </c>
      <c r="AB36" s="19"/>
      <c r="AC36" s="20"/>
      <c r="AD36" s="21">
        <f t="shared" si="74"/>
        <v>0</v>
      </c>
      <c r="AE36" s="22" t="str">
        <f t="shared" si="75"/>
        <v/>
      </c>
      <c r="AF36" s="19"/>
      <c r="AG36" s="20"/>
      <c r="AH36" s="21">
        <f t="shared" si="76"/>
        <v>0</v>
      </c>
      <c r="AI36" s="22" t="str">
        <f t="shared" si="77"/>
        <v/>
      </c>
      <c r="AJ36" s="19"/>
      <c r="AK36" s="20"/>
      <c r="AL36" s="21">
        <f t="shared" si="78"/>
        <v>0</v>
      </c>
      <c r="AM36" s="22" t="str">
        <f t="shared" si="79"/>
        <v/>
      </c>
      <c r="AN36" s="19">
        <f t="shared" si="80"/>
        <v>0</v>
      </c>
      <c r="AO36" s="20">
        <f t="shared" si="81"/>
        <v>0</v>
      </c>
      <c r="AP36" s="21">
        <f t="shared" si="82"/>
        <v>0</v>
      </c>
      <c r="AQ36" s="22" t="str">
        <f t="shared" si="83"/>
        <v/>
      </c>
      <c r="AR36" s="19">
        <v>0</v>
      </c>
      <c r="AS36" s="20">
        <v>0</v>
      </c>
      <c r="AT36" s="26">
        <f>AR36-AS36</f>
        <v>0</v>
      </c>
      <c r="AU36" s="22">
        <f>IFERROR(AR36/AS36,0)</f>
        <v>0</v>
      </c>
      <c r="AV36" s="19">
        <v>0</v>
      </c>
      <c r="AW36" s="20">
        <v>0</v>
      </c>
      <c r="AX36" s="26">
        <f>AV36-AW36</f>
        <v>0</v>
      </c>
      <c r="AY36" s="22">
        <f>IFERROR(AV36/AW36,0)</f>
        <v>0</v>
      </c>
      <c r="AZ36" s="19">
        <f t="shared" si="84"/>
        <v>0</v>
      </c>
      <c r="BA36" s="20">
        <f t="shared" si="85"/>
        <v>0</v>
      </c>
      <c r="BB36" s="21">
        <f t="shared" si="86"/>
        <v>0</v>
      </c>
      <c r="BC36" s="22" t="str">
        <f t="shared" si="87"/>
        <v/>
      </c>
      <c r="BD36" s="23" t="str">
        <f t="shared" si="88"/>
        <v/>
      </c>
      <c r="BE36" s="24" t="str">
        <f t="shared" si="89"/>
        <v/>
      </c>
      <c r="BF36" s="19"/>
      <c r="BG36" s="20"/>
      <c r="BH36" s="21">
        <f t="shared" si="103"/>
        <v>0</v>
      </c>
      <c r="BI36" s="22">
        <f t="shared" si="104"/>
        <v>0</v>
      </c>
      <c r="BJ36" s="19">
        <v>0</v>
      </c>
      <c r="BK36" s="20">
        <v>0</v>
      </c>
      <c r="BL36" s="26">
        <f t="shared" si="90"/>
        <v>0</v>
      </c>
      <c r="BM36" s="22">
        <f>IFERROR(BJ36/BK36,0)</f>
        <v>0</v>
      </c>
      <c r="BN36" s="19">
        <f t="shared" si="91"/>
        <v>0</v>
      </c>
      <c r="BO36" s="20">
        <f t="shared" si="92"/>
        <v>0</v>
      </c>
      <c r="BP36" s="21">
        <f t="shared" si="93"/>
        <v>0</v>
      </c>
      <c r="BQ36" s="22" t="str">
        <f t="shared" si="94"/>
        <v/>
      </c>
      <c r="BR36" s="19">
        <f t="shared" si="95"/>
        <v>0</v>
      </c>
      <c r="BS36" s="20">
        <f t="shared" si="96"/>
        <v>0</v>
      </c>
      <c r="BT36" s="21">
        <f t="shared" si="97"/>
        <v>0</v>
      </c>
      <c r="BU36" s="22" t="str">
        <f t="shared" si="98"/>
        <v/>
      </c>
      <c r="BV36" s="19">
        <f t="shared" si="99"/>
        <v>0</v>
      </c>
      <c r="BW36" s="20">
        <f t="shared" si="100"/>
        <v>0</v>
      </c>
      <c r="BX36" s="21">
        <f t="shared" si="101"/>
        <v>0</v>
      </c>
      <c r="BY36" s="22" t="str">
        <f t="shared" si="102"/>
        <v/>
      </c>
      <c r="BZ36" s="27"/>
      <c r="CA36" s="11">
        <f t="shared" si="105"/>
        <v>0</v>
      </c>
      <c r="CB36" s="11">
        <f t="shared" si="105"/>
        <v>0</v>
      </c>
    </row>
    <row r="37" spans="1:80" s="2" customFormat="1" ht="15" customHeight="1" x14ac:dyDescent="0.3">
      <c r="A37" s="18" t="s">
        <v>87</v>
      </c>
      <c r="B37" s="19" t="e">
        <f t="shared" si="58"/>
        <v>#REF!</v>
      </c>
      <c r="C37" s="20" t="e">
        <f t="shared" si="59"/>
        <v>#REF!</v>
      </c>
      <c r="D37" s="21" t="e">
        <f t="shared" si="60"/>
        <v>#REF!</v>
      </c>
      <c r="E37" s="22" t="str">
        <f t="shared" si="61"/>
        <v/>
      </c>
      <c r="F37" s="19"/>
      <c r="G37" s="20"/>
      <c r="H37" s="21">
        <f t="shared" si="62"/>
        <v>0</v>
      </c>
      <c r="I37" s="22" t="str">
        <f t="shared" si="63"/>
        <v/>
      </c>
      <c r="J37" s="19"/>
      <c r="K37" s="20"/>
      <c r="L37" s="26">
        <f t="shared" si="64"/>
        <v>0</v>
      </c>
      <c r="M37" s="22" t="str">
        <f t="shared" si="65"/>
        <v/>
      </c>
      <c r="N37" s="22" t="str">
        <f t="shared" si="66"/>
        <v/>
      </c>
      <c r="O37" s="22" t="str">
        <f t="shared" si="67"/>
        <v/>
      </c>
      <c r="P37" s="19"/>
      <c r="Q37" s="20"/>
      <c r="R37" s="26">
        <f t="shared" si="68"/>
        <v>0</v>
      </c>
      <c r="S37" s="22" t="str">
        <f t="shared" si="69"/>
        <v/>
      </c>
      <c r="T37" s="19"/>
      <c r="U37" s="20"/>
      <c r="V37" s="26">
        <f t="shared" si="70"/>
        <v>0</v>
      </c>
      <c r="W37" s="22" t="str">
        <f t="shared" si="71"/>
        <v/>
      </c>
      <c r="X37" s="19"/>
      <c r="Y37" s="20"/>
      <c r="Z37" s="21">
        <f t="shared" si="72"/>
        <v>0</v>
      </c>
      <c r="AA37" s="22" t="str">
        <f t="shared" si="73"/>
        <v/>
      </c>
      <c r="AB37" s="19"/>
      <c r="AC37" s="20"/>
      <c r="AD37" s="21">
        <f t="shared" si="74"/>
        <v>0</v>
      </c>
      <c r="AE37" s="22" t="str">
        <f t="shared" si="75"/>
        <v/>
      </c>
      <c r="AF37" s="19"/>
      <c r="AG37" s="20"/>
      <c r="AH37" s="21">
        <f t="shared" si="76"/>
        <v>0</v>
      </c>
      <c r="AI37" s="22" t="str">
        <f t="shared" si="77"/>
        <v/>
      </c>
      <c r="AJ37" s="19"/>
      <c r="AK37" s="20"/>
      <c r="AL37" s="21">
        <f t="shared" si="78"/>
        <v>0</v>
      </c>
      <c r="AM37" s="22" t="str">
        <f t="shared" si="79"/>
        <v/>
      </c>
      <c r="AN37" s="19">
        <f t="shared" si="80"/>
        <v>0</v>
      </c>
      <c r="AO37" s="20">
        <f t="shared" si="81"/>
        <v>0</v>
      </c>
      <c r="AP37" s="21">
        <f t="shared" si="82"/>
        <v>0</v>
      </c>
      <c r="AQ37" s="22" t="str">
        <f t="shared" si="83"/>
        <v/>
      </c>
      <c r="AR37" s="19">
        <v>0</v>
      </c>
      <c r="AS37" s="20">
        <v>0</v>
      </c>
      <c r="AT37" s="26">
        <f>AR37-AS37</f>
        <v>0</v>
      </c>
      <c r="AU37" s="22">
        <f>IFERROR(AR37/AS37,0)</f>
        <v>0</v>
      </c>
      <c r="AV37" s="19">
        <v>0</v>
      </c>
      <c r="AW37" s="20">
        <v>0</v>
      </c>
      <c r="AX37" s="26">
        <f>AV37-AW37</f>
        <v>0</v>
      </c>
      <c r="AY37" s="22">
        <f>IFERROR(AV37/AW37,0)</f>
        <v>0</v>
      </c>
      <c r="AZ37" s="19">
        <f t="shared" si="84"/>
        <v>0</v>
      </c>
      <c r="BA37" s="20">
        <f t="shared" si="85"/>
        <v>0</v>
      </c>
      <c r="BB37" s="21">
        <f t="shared" si="86"/>
        <v>0</v>
      </c>
      <c r="BC37" s="22" t="str">
        <f t="shared" si="87"/>
        <v/>
      </c>
      <c r="BD37" s="23" t="str">
        <f t="shared" si="88"/>
        <v/>
      </c>
      <c r="BE37" s="24" t="str">
        <f t="shared" si="89"/>
        <v/>
      </c>
      <c r="BF37" s="19"/>
      <c r="BG37" s="20"/>
      <c r="BH37" s="21">
        <f t="shared" si="103"/>
        <v>0</v>
      </c>
      <c r="BI37" s="22">
        <f t="shared" si="104"/>
        <v>0</v>
      </c>
      <c r="BJ37" s="19">
        <v>0</v>
      </c>
      <c r="BK37" s="20">
        <v>0</v>
      </c>
      <c r="BL37" s="26">
        <f t="shared" si="90"/>
        <v>0</v>
      </c>
      <c r="BM37" s="22">
        <f>IFERROR(BJ37/BK37,0)</f>
        <v>0</v>
      </c>
      <c r="BN37" s="19">
        <f t="shared" si="91"/>
        <v>0</v>
      </c>
      <c r="BO37" s="20">
        <f t="shared" si="92"/>
        <v>0</v>
      </c>
      <c r="BP37" s="21">
        <f t="shared" si="93"/>
        <v>0</v>
      </c>
      <c r="BQ37" s="22" t="str">
        <f t="shared" si="94"/>
        <v/>
      </c>
      <c r="BR37" s="19">
        <f t="shared" si="95"/>
        <v>0</v>
      </c>
      <c r="BS37" s="20">
        <f t="shared" si="96"/>
        <v>0</v>
      </c>
      <c r="BT37" s="21">
        <f t="shared" si="97"/>
        <v>0</v>
      </c>
      <c r="BU37" s="22" t="str">
        <f t="shared" si="98"/>
        <v/>
      </c>
      <c r="BV37" s="19">
        <f t="shared" si="99"/>
        <v>0</v>
      </c>
      <c r="BW37" s="20">
        <f t="shared" si="100"/>
        <v>0</v>
      </c>
      <c r="BX37" s="21">
        <f t="shared" si="101"/>
        <v>0</v>
      </c>
      <c r="BY37" s="22" t="str">
        <f t="shared" si="102"/>
        <v/>
      </c>
      <c r="BZ37" s="25"/>
      <c r="CA37" s="11">
        <f t="shared" si="105"/>
        <v>0</v>
      </c>
      <c r="CB37" s="11">
        <f t="shared" si="105"/>
        <v>0</v>
      </c>
    </row>
    <row r="38" spans="1:80" s="2" customFormat="1" ht="15" customHeight="1" x14ac:dyDescent="0.3">
      <c r="A38" s="18" t="s">
        <v>88</v>
      </c>
      <c r="B38" s="19" t="e">
        <f t="shared" si="58"/>
        <v>#REF!</v>
      </c>
      <c r="C38" s="20" t="e">
        <f t="shared" si="59"/>
        <v>#REF!</v>
      </c>
      <c r="D38" s="21" t="e">
        <f t="shared" si="60"/>
        <v>#REF!</v>
      </c>
      <c r="E38" s="22" t="str">
        <f t="shared" si="61"/>
        <v/>
      </c>
      <c r="F38" s="37"/>
      <c r="G38" s="38"/>
      <c r="H38" s="21">
        <f t="shared" si="62"/>
        <v>0</v>
      </c>
      <c r="I38" s="22" t="str">
        <f t="shared" si="63"/>
        <v/>
      </c>
      <c r="J38" s="37"/>
      <c r="K38" s="38"/>
      <c r="L38" s="40"/>
      <c r="M38" s="22" t="str">
        <f t="shared" si="65"/>
        <v/>
      </c>
      <c r="N38" s="22" t="str">
        <f t="shared" si="66"/>
        <v/>
      </c>
      <c r="O38" s="22" t="str">
        <f t="shared" si="67"/>
        <v/>
      </c>
      <c r="P38" s="37"/>
      <c r="Q38" s="38"/>
      <c r="R38" s="40"/>
      <c r="S38" s="22" t="str">
        <f t="shared" si="69"/>
        <v/>
      </c>
      <c r="T38" s="37"/>
      <c r="U38" s="38"/>
      <c r="V38" s="40"/>
      <c r="W38" s="22" t="str">
        <f t="shared" si="71"/>
        <v/>
      </c>
      <c r="X38" s="37"/>
      <c r="Y38" s="38"/>
      <c r="Z38" s="21">
        <f t="shared" si="72"/>
        <v>0</v>
      </c>
      <c r="AA38" s="22" t="str">
        <f t="shared" si="73"/>
        <v/>
      </c>
      <c r="AB38" s="37"/>
      <c r="AC38" s="38"/>
      <c r="AD38" s="21">
        <f t="shared" si="74"/>
        <v>0</v>
      </c>
      <c r="AE38" s="22" t="str">
        <f t="shared" si="75"/>
        <v/>
      </c>
      <c r="AF38" s="37"/>
      <c r="AG38" s="38"/>
      <c r="AH38" s="21">
        <f t="shared" si="76"/>
        <v>0</v>
      </c>
      <c r="AI38" s="22" t="str">
        <f t="shared" si="77"/>
        <v/>
      </c>
      <c r="AJ38" s="37"/>
      <c r="AK38" s="38"/>
      <c r="AL38" s="21">
        <f t="shared" si="78"/>
        <v>0</v>
      </c>
      <c r="AM38" s="22" t="str">
        <f t="shared" si="79"/>
        <v/>
      </c>
      <c r="AN38" s="19">
        <f t="shared" si="80"/>
        <v>0</v>
      </c>
      <c r="AO38" s="20">
        <f t="shared" si="81"/>
        <v>0</v>
      </c>
      <c r="AP38" s="21">
        <f t="shared" si="82"/>
        <v>0</v>
      </c>
      <c r="AQ38" s="22" t="str">
        <f t="shared" si="83"/>
        <v/>
      </c>
      <c r="AR38" s="37"/>
      <c r="AS38" s="38"/>
      <c r="AT38" s="40"/>
      <c r="AU38" s="41"/>
      <c r="AV38" s="37"/>
      <c r="AW38" s="38"/>
      <c r="AX38" s="40"/>
      <c r="AY38" s="41"/>
      <c r="AZ38" s="19">
        <f t="shared" si="84"/>
        <v>0</v>
      </c>
      <c r="BA38" s="20">
        <f t="shared" si="85"/>
        <v>0</v>
      </c>
      <c r="BB38" s="21">
        <f t="shared" si="86"/>
        <v>0</v>
      </c>
      <c r="BC38" s="22" t="str">
        <f t="shared" si="87"/>
        <v/>
      </c>
      <c r="BD38" s="23" t="str">
        <f t="shared" si="88"/>
        <v/>
      </c>
      <c r="BE38" s="24" t="str">
        <f t="shared" si="89"/>
        <v/>
      </c>
      <c r="BF38" s="19"/>
      <c r="BG38" s="20"/>
      <c r="BH38" s="21">
        <f t="shared" si="103"/>
        <v>0</v>
      </c>
      <c r="BI38" s="22">
        <f t="shared" si="104"/>
        <v>0</v>
      </c>
      <c r="BJ38" s="19">
        <v>0</v>
      </c>
      <c r="BK38" s="20">
        <v>0</v>
      </c>
      <c r="BL38" s="40"/>
      <c r="BM38" s="41"/>
      <c r="BN38" s="19">
        <f t="shared" si="91"/>
        <v>0</v>
      </c>
      <c r="BO38" s="20">
        <f t="shared" si="92"/>
        <v>0</v>
      </c>
      <c r="BP38" s="21">
        <f t="shared" si="93"/>
        <v>0</v>
      </c>
      <c r="BQ38" s="22" t="str">
        <f t="shared" si="94"/>
        <v/>
      </c>
      <c r="BR38" s="19">
        <f t="shared" si="95"/>
        <v>0</v>
      </c>
      <c r="BS38" s="20">
        <f t="shared" si="96"/>
        <v>0</v>
      </c>
      <c r="BT38" s="21">
        <f t="shared" si="97"/>
        <v>0</v>
      </c>
      <c r="BU38" s="22" t="str">
        <f t="shared" si="98"/>
        <v/>
      </c>
      <c r="BV38" s="19">
        <f t="shared" si="99"/>
        <v>0</v>
      </c>
      <c r="BW38" s="20">
        <f t="shared" si="100"/>
        <v>0</v>
      </c>
      <c r="BX38" s="21">
        <f t="shared" si="101"/>
        <v>0</v>
      </c>
      <c r="BY38" s="22" t="str">
        <f t="shared" si="102"/>
        <v/>
      </c>
      <c r="BZ38" s="25"/>
      <c r="CA38" s="11"/>
      <c r="CB38" s="11"/>
    </row>
    <row r="39" spans="1:80" s="2" customFormat="1" ht="15" customHeight="1" x14ac:dyDescent="0.3">
      <c r="A39" s="18" t="s">
        <v>89</v>
      </c>
      <c r="B39" s="19" t="e">
        <f t="shared" si="58"/>
        <v>#REF!</v>
      </c>
      <c r="C39" s="20" t="e">
        <f t="shared" si="59"/>
        <v>#REF!</v>
      </c>
      <c r="D39" s="21" t="e">
        <f t="shared" si="60"/>
        <v>#REF!</v>
      </c>
      <c r="E39" s="22" t="str">
        <f t="shared" si="61"/>
        <v/>
      </c>
      <c r="F39" s="19"/>
      <c r="G39" s="20"/>
      <c r="H39" s="21">
        <f t="shared" si="62"/>
        <v>0</v>
      </c>
      <c r="I39" s="22" t="str">
        <f t="shared" si="63"/>
        <v/>
      </c>
      <c r="J39" s="19"/>
      <c r="K39" s="20"/>
      <c r="L39" s="21">
        <f t="shared" ref="L39:L46" si="106">J39-K39</f>
        <v>0</v>
      </c>
      <c r="M39" s="22" t="str">
        <f t="shared" si="65"/>
        <v/>
      </c>
      <c r="N39" s="22" t="str">
        <f t="shared" si="66"/>
        <v/>
      </c>
      <c r="O39" s="22" t="str">
        <f t="shared" si="67"/>
        <v/>
      </c>
      <c r="P39" s="19"/>
      <c r="Q39" s="20"/>
      <c r="R39" s="21">
        <f t="shared" ref="R39:R46" si="107">P39-Q39</f>
        <v>0</v>
      </c>
      <c r="S39" s="22" t="str">
        <f t="shared" si="69"/>
        <v/>
      </c>
      <c r="T39" s="19"/>
      <c r="U39" s="20"/>
      <c r="V39" s="21">
        <f t="shared" ref="V39:V46" si="108">T39-U39</f>
        <v>0</v>
      </c>
      <c r="W39" s="22" t="str">
        <f t="shared" si="71"/>
        <v/>
      </c>
      <c r="X39" s="19"/>
      <c r="Y39" s="20"/>
      <c r="Z39" s="21">
        <f t="shared" si="72"/>
        <v>0</v>
      </c>
      <c r="AA39" s="22" t="str">
        <f t="shared" si="73"/>
        <v/>
      </c>
      <c r="AB39" s="19"/>
      <c r="AC39" s="20"/>
      <c r="AD39" s="21">
        <f t="shared" si="74"/>
        <v>0</v>
      </c>
      <c r="AE39" s="22" t="str">
        <f t="shared" si="75"/>
        <v/>
      </c>
      <c r="AF39" s="19"/>
      <c r="AG39" s="20"/>
      <c r="AH39" s="21">
        <f t="shared" si="76"/>
        <v>0</v>
      </c>
      <c r="AI39" s="22" t="str">
        <f t="shared" si="77"/>
        <v/>
      </c>
      <c r="AJ39" s="19"/>
      <c r="AK39" s="20"/>
      <c r="AL39" s="21">
        <f t="shared" si="78"/>
        <v>0</v>
      </c>
      <c r="AM39" s="22" t="str">
        <f t="shared" si="79"/>
        <v/>
      </c>
      <c r="AN39" s="19">
        <f t="shared" si="80"/>
        <v>0</v>
      </c>
      <c r="AO39" s="20">
        <f t="shared" si="81"/>
        <v>0</v>
      </c>
      <c r="AP39" s="21">
        <f t="shared" si="82"/>
        <v>0</v>
      </c>
      <c r="AQ39" s="22" t="str">
        <f t="shared" si="83"/>
        <v/>
      </c>
      <c r="AR39" s="19">
        <v>0</v>
      </c>
      <c r="AS39" s="20">
        <v>0</v>
      </c>
      <c r="AT39" s="21">
        <f t="shared" ref="AT39:AT46" si="109">AR39-AS39</f>
        <v>0</v>
      </c>
      <c r="AU39" s="22">
        <f t="shared" ref="AU39:AU46" si="110">IFERROR(AR39/AS39,0)</f>
        <v>0</v>
      </c>
      <c r="AV39" s="19">
        <v>0</v>
      </c>
      <c r="AW39" s="20">
        <v>0</v>
      </c>
      <c r="AX39" s="21">
        <f t="shared" ref="AX39:AX46" si="111">AV39-AW39</f>
        <v>0</v>
      </c>
      <c r="AY39" s="22">
        <f t="shared" ref="AY39:AY46" si="112">IFERROR(AV39/AW39,0)</f>
        <v>0</v>
      </c>
      <c r="AZ39" s="19">
        <f t="shared" si="84"/>
        <v>0</v>
      </c>
      <c r="BA39" s="20">
        <f t="shared" si="85"/>
        <v>0</v>
      </c>
      <c r="BB39" s="21">
        <f t="shared" si="86"/>
        <v>0</v>
      </c>
      <c r="BC39" s="22" t="str">
        <f t="shared" si="87"/>
        <v/>
      </c>
      <c r="BD39" s="23" t="str">
        <f t="shared" si="88"/>
        <v/>
      </c>
      <c r="BE39" s="24" t="str">
        <f t="shared" si="89"/>
        <v/>
      </c>
      <c r="BF39" s="19"/>
      <c r="BG39" s="20"/>
      <c r="BH39" s="21">
        <f t="shared" si="103"/>
        <v>0</v>
      </c>
      <c r="BI39" s="22">
        <f t="shared" si="104"/>
        <v>0</v>
      </c>
      <c r="BJ39" s="19">
        <v>0</v>
      </c>
      <c r="BK39" s="20">
        <v>0</v>
      </c>
      <c r="BL39" s="21">
        <f t="shared" ref="BL39:BL46" si="113">BJ39-BK39</f>
        <v>0</v>
      </c>
      <c r="BM39" s="22">
        <f t="shared" ref="BM39:BM46" si="114">IFERROR(BJ39/BK39,0)</f>
        <v>0</v>
      </c>
      <c r="BN39" s="19">
        <f t="shared" si="91"/>
        <v>0</v>
      </c>
      <c r="BO39" s="20">
        <f t="shared" si="92"/>
        <v>0</v>
      </c>
      <c r="BP39" s="21">
        <f t="shared" si="93"/>
        <v>0</v>
      </c>
      <c r="BQ39" s="22" t="str">
        <f t="shared" si="94"/>
        <v/>
      </c>
      <c r="BR39" s="19">
        <f t="shared" si="95"/>
        <v>0</v>
      </c>
      <c r="BS39" s="20">
        <f t="shared" si="96"/>
        <v>0</v>
      </c>
      <c r="BT39" s="21">
        <f t="shared" si="97"/>
        <v>0</v>
      </c>
      <c r="BU39" s="22" t="str">
        <f t="shared" si="98"/>
        <v/>
      </c>
      <c r="BV39" s="19">
        <f t="shared" si="99"/>
        <v>0</v>
      </c>
      <c r="BW39" s="20">
        <f t="shared" si="100"/>
        <v>0</v>
      </c>
      <c r="BX39" s="21">
        <f t="shared" si="101"/>
        <v>0</v>
      </c>
      <c r="BY39" s="22" t="str">
        <f t="shared" si="102"/>
        <v/>
      </c>
      <c r="BZ39" s="25"/>
      <c r="CA39" s="11">
        <f t="shared" ref="CA39:CB41" si="115">J39+P39-AN39-AR39-AZ39</f>
        <v>0</v>
      </c>
      <c r="CB39" s="11">
        <f t="shared" si="115"/>
        <v>0</v>
      </c>
    </row>
    <row r="40" spans="1:80" s="2" customFormat="1" ht="15" customHeight="1" x14ac:dyDescent="0.3">
      <c r="A40" s="18" t="s">
        <v>90</v>
      </c>
      <c r="B40" s="19" t="e">
        <f t="shared" si="58"/>
        <v>#REF!</v>
      </c>
      <c r="C40" s="20" t="e">
        <f t="shared" si="59"/>
        <v>#REF!</v>
      </c>
      <c r="D40" s="26" t="e">
        <f t="shared" si="60"/>
        <v>#REF!</v>
      </c>
      <c r="E40" s="22" t="str">
        <f t="shared" si="61"/>
        <v/>
      </c>
      <c r="F40" s="19"/>
      <c r="G40" s="20"/>
      <c r="H40" s="26">
        <f t="shared" si="62"/>
        <v>0</v>
      </c>
      <c r="I40" s="22" t="str">
        <f t="shared" si="63"/>
        <v/>
      </c>
      <c r="J40" s="19"/>
      <c r="K40" s="20"/>
      <c r="L40" s="26">
        <f t="shared" si="106"/>
        <v>0</v>
      </c>
      <c r="M40" s="22" t="str">
        <f t="shared" si="65"/>
        <v/>
      </c>
      <c r="N40" s="22" t="str">
        <f t="shared" si="66"/>
        <v/>
      </c>
      <c r="O40" s="22" t="str">
        <f t="shared" si="67"/>
        <v/>
      </c>
      <c r="P40" s="19"/>
      <c r="Q40" s="20"/>
      <c r="R40" s="26">
        <f t="shared" si="107"/>
        <v>0</v>
      </c>
      <c r="S40" s="22" t="str">
        <f t="shared" si="69"/>
        <v/>
      </c>
      <c r="T40" s="19"/>
      <c r="U40" s="20"/>
      <c r="V40" s="26">
        <f t="shared" si="108"/>
        <v>0</v>
      </c>
      <c r="W40" s="22" t="str">
        <f t="shared" si="71"/>
        <v/>
      </c>
      <c r="X40" s="19"/>
      <c r="Y40" s="20"/>
      <c r="Z40" s="21">
        <f t="shared" si="72"/>
        <v>0</v>
      </c>
      <c r="AA40" s="22" t="str">
        <f t="shared" si="73"/>
        <v/>
      </c>
      <c r="AB40" s="19"/>
      <c r="AC40" s="20"/>
      <c r="AD40" s="21">
        <f t="shared" si="74"/>
        <v>0</v>
      </c>
      <c r="AE40" s="22" t="str">
        <f t="shared" si="75"/>
        <v/>
      </c>
      <c r="AF40" s="19"/>
      <c r="AG40" s="20"/>
      <c r="AH40" s="21">
        <f t="shared" si="76"/>
        <v>0</v>
      </c>
      <c r="AI40" s="22" t="str">
        <f t="shared" si="77"/>
        <v/>
      </c>
      <c r="AJ40" s="19"/>
      <c r="AK40" s="20"/>
      <c r="AL40" s="21">
        <f t="shared" si="78"/>
        <v>0</v>
      </c>
      <c r="AM40" s="22" t="str">
        <f t="shared" si="79"/>
        <v/>
      </c>
      <c r="AN40" s="19">
        <f t="shared" si="80"/>
        <v>0</v>
      </c>
      <c r="AO40" s="20">
        <f t="shared" si="81"/>
        <v>0</v>
      </c>
      <c r="AP40" s="21">
        <f t="shared" si="82"/>
        <v>0</v>
      </c>
      <c r="AQ40" s="22" t="str">
        <f t="shared" si="83"/>
        <v/>
      </c>
      <c r="AR40" s="19">
        <v>0</v>
      </c>
      <c r="AS40" s="20">
        <v>0</v>
      </c>
      <c r="AT40" s="26">
        <f t="shared" si="109"/>
        <v>0</v>
      </c>
      <c r="AU40" s="22">
        <f t="shared" si="110"/>
        <v>0</v>
      </c>
      <c r="AV40" s="19">
        <v>0</v>
      </c>
      <c r="AW40" s="20">
        <v>0</v>
      </c>
      <c r="AX40" s="26">
        <f t="shared" si="111"/>
        <v>0</v>
      </c>
      <c r="AY40" s="22">
        <f t="shared" si="112"/>
        <v>0</v>
      </c>
      <c r="AZ40" s="19">
        <f t="shared" si="84"/>
        <v>0</v>
      </c>
      <c r="BA40" s="20">
        <f t="shared" si="85"/>
        <v>0</v>
      </c>
      <c r="BB40" s="21">
        <f t="shared" si="86"/>
        <v>0</v>
      </c>
      <c r="BC40" s="22" t="str">
        <f t="shared" si="87"/>
        <v/>
      </c>
      <c r="BD40" s="23" t="str">
        <f t="shared" si="88"/>
        <v/>
      </c>
      <c r="BE40" s="24" t="str">
        <f t="shared" si="89"/>
        <v/>
      </c>
      <c r="BF40" s="19"/>
      <c r="BG40" s="20"/>
      <c r="BH40" s="21">
        <f t="shared" si="103"/>
        <v>0</v>
      </c>
      <c r="BI40" s="22">
        <f t="shared" si="104"/>
        <v>0</v>
      </c>
      <c r="BJ40" s="19">
        <v>0</v>
      </c>
      <c r="BK40" s="20">
        <v>0</v>
      </c>
      <c r="BL40" s="26">
        <f t="shared" si="113"/>
        <v>0</v>
      </c>
      <c r="BM40" s="22">
        <f t="shared" si="114"/>
        <v>0</v>
      </c>
      <c r="BN40" s="19">
        <f t="shared" si="91"/>
        <v>0</v>
      </c>
      <c r="BO40" s="20">
        <f t="shared" si="92"/>
        <v>0</v>
      </c>
      <c r="BP40" s="21">
        <f t="shared" si="93"/>
        <v>0</v>
      </c>
      <c r="BQ40" s="22" t="str">
        <f t="shared" si="94"/>
        <v/>
      </c>
      <c r="BR40" s="19">
        <f t="shared" si="95"/>
        <v>0</v>
      </c>
      <c r="BS40" s="20">
        <f t="shared" si="96"/>
        <v>0</v>
      </c>
      <c r="BT40" s="21">
        <f t="shared" si="97"/>
        <v>0</v>
      </c>
      <c r="BU40" s="22" t="str">
        <f t="shared" si="98"/>
        <v/>
      </c>
      <c r="BV40" s="19">
        <f t="shared" si="99"/>
        <v>0</v>
      </c>
      <c r="BW40" s="20">
        <f t="shared" si="100"/>
        <v>0</v>
      </c>
      <c r="BX40" s="21">
        <f t="shared" si="101"/>
        <v>0</v>
      </c>
      <c r="BY40" s="22" t="str">
        <f t="shared" si="102"/>
        <v/>
      </c>
      <c r="BZ40" s="27"/>
      <c r="CA40" s="11">
        <f t="shared" si="115"/>
        <v>0</v>
      </c>
      <c r="CB40" s="11">
        <f t="shared" si="115"/>
        <v>0</v>
      </c>
    </row>
    <row r="41" spans="1:80" s="2" customFormat="1" ht="15" customHeight="1" x14ac:dyDescent="0.3">
      <c r="A41" s="18" t="s">
        <v>91</v>
      </c>
      <c r="B41" s="19" t="e">
        <f t="shared" si="58"/>
        <v>#REF!</v>
      </c>
      <c r="C41" s="20" t="e">
        <f t="shared" si="59"/>
        <v>#REF!</v>
      </c>
      <c r="D41" s="26" t="e">
        <f t="shared" si="60"/>
        <v>#REF!</v>
      </c>
      <c r="E41" s="22" t="str">
        <f t="shared" si="61"/>
        <v/>
      </c>
      <c r="F41" s="19"/>
      <c r="G41" s="20"/>
      <c r="H41" s="26">
        <f t="shared" si="62"/>
        <v>0</v>
      </c>
      <c r="I41" s="22" t="str">
        <f t="shared" si="63"/>
        <v/>
      </c>
      <c r="J41" s="19"/>
      <c r="K41" s="20"/>
      <c r="L41" s="26">
        <f t="shared" si="106"/>
        <v>0</v>
      </c>
      <c r="M41" s="22" t="str">
        <f t="shared" si="65"/>
        <v/>
      </c>
      <c r="N41" s="22" t="str">
        <f t="shared" si="66"/>
        <v/>
      </c>
      <c r="O41" s="22" t="str">
        <f t="shared" si="67"/>
        <v/>
      </c>
      <c r="P41" s="19"/>
      <c r="Q41" s="20"/>
      <c r="R41" s="26">
        <f t="shared" si="107"/>
        <v>0</v>
      </c>
      <c r="S41" s="22" t="str">
        <f t="shared" si="69"/>
        <v/>
      </c>
      <c r="T41" s="19"/>
      <c r="U41" s="20"/>
      <c r="V41" s="26">
        <f t="shared" si="108"/>
        <v>0</v>
      </c>
      <c r="W41" s="22" t="str">
        <f t="shared" si="71"/>
        <v/>
      </c>
      <c r="X41" s="19"/>
      <c r="Y41" s="20"/>
      <c r="Z41" s="21">
        <f t="shared" si="72"/>
        <v>0</v>
      </c>
      <c r="AA41" s="22" t="str">
        <f t="shared" si="73"/>
        <v/>
      </c>
      <c r="AB41" s="19"/>
      <c r="AC41" s="20"/>
      <c r="AD41" s="21">
        <f t="shared" si="74"/>
        <v>0</v>
      </c>
      <c r="AE41" s="22" t="str">
        <f t="shared" si="75"/>
        <v/>
      </c>
      <c r="AF41" s="19"/>
      <c r="AG41" s="20"/>
      <c r="AH41" s="21">
        <f t="shared" si="76"/>
        <v>0</v>
      </c>
      <c r="AI41" s="22" t="str">
        <f t="shared" si="77"/>
        <v/>
      </c>
      <c r="AJ41" s="19"/>
      <c r="AK41" s="20"/>
      <c r="AL41" s="21">
        <f t="shared" si="78"/>
        <v>0</v>
      </c>
      <c r="AM41" s="22" t="str">
        <f t="shared" si="79"/>
        <v/>
      </c>
      <c r="AN41" s="19">
        <f t="shared" si="80"/>
        <v>0</v>
      </c>
      <c r="AO41" s="20">
        <f t="shared" si="81"/>
        <v>0</v>
      </c>
      <c r="AP41" s="21">
        <f t="shared" si="82"/>
        <v>0</v>
      </c>
      <c r="AQ41" s="22" t="str">
        <f t="shared" si="83"/>
        <v/>
      </c>
      <c r="AR41" s="19">
        <v>0</v>
      </c>
      <c r="AS41" s="20">
        <v>0</v>
      </c>
      <c r="AT41" s="26">
        <f t="shared" si="109"/>
        <v>0</v>
      </c>
      <c r="AU41" s="22">
        <f t="shared" si="110"/>
        <v>0</v>
      </c>
      <c r="AV41" s="19">
        <v>0</v>
      </c>
      <c r="AW41" s="20">
        <v>0</v>
      </c>
      <c r="AX41" s="26">
        <f t="shared" si="111"/>
        <v>0</v>
      </c>
      <c r="AY41" s="22">
        <f t="shared" si="112"/>
        <v>0</v>
      </c>
      <c r="AZ41" s="19">
        <f t="shared" si="84"/>
        <v>0</v>
      </c>
      <c r="BA41" s="20">
        <f t="shared" si="85"/>
        <v>0</v>
      </c>
      <c r="BB41" s="21">
        <f t="shared" si="86"/>
        <v>0</v>
      </c>
      <c r="BC41" s="22" t="str">
        <f t="shared" si="87"/>
        <v/>
      </c>
      <c r="BD41" s="23" t="str">
        <f t="shared" si="88"/>
        <v/>
      </c>
      <c r="BE41" s="24" t="str">
        <f t="shared" si="89"/>
        <v/>
      </c>
      <c r="BF41" s="19"/>
      <c r="BG41" s="20"/>
      <c r="BH41" s="21">
        <f t="shared" si="103"/>
        <v>0</v>
      </c>
      <c r="BI41" s="22">
        <f t="shared" si="104"/>
        <v>0</v>
      </c>
      <c r="BJ41" s="19">
        <v>0</v>
      </c>
      <c r="BK41" s="20">
        <v>0</v>
      </c>
      <c r="BL41" s="26">
        <f t="shared" si="113"/>
        <v>0</v>
      </c>
      <c r="BM41" s="22">
        <f t="shared" si="114"/>
        <v>0</v>
      </c>
      <c r="BN41" s="19">
        <f t="shared" si="91"/>
        <v>0</v>
      </c>
      <c r="BO41" s="20">
        <f t="shared" si="92"/>
        <v>0</v>
      </c>
      <c r="BP41" s="21">
        <f t="shared" si="93"/>
        <v>0</v>
      </c>
      <c r="BQ41" s="22" t="str">
        <f t="shared" si="94"/>
        <v/>
      </c>
      <c r="BR41" s="19">
        <f t="shared" si="95"/>
        <v>0</v>
      </c>
      <c r="BS41" s="20">
        <f t="shared" si="96"/>
        <v>0</v>
      </c>
      <c r="BT41" s="21">
        <f t="shared" si="97"/>
        <v>0</v>
      </c>
      <c r="BU41" s="22" t="str">
        <f t="shared" si="98"/>
        <v/>
      </c>
      <c r="BV41" s="19">
        <f t="shared" si="99"/>
        <v>0</v>
      </c>
      <c r="BW41" s="20">
        <f t="shared" si="100"/>
        <v>0</v>
      </c>
      <c r="BX41" s="21">
        <f t="shared" si="101"/>
        <v>0</v>
      </c>
      <c r="BY41" s="22" t="str">
        <f t="shared" si="102"/>
        <v/>
      </c>
      <c r="BZ41" s="25"/>
      <c r="CA41" s="11">
        <f t="shared" si="115"/>
        <v>0</v>
      </c>
      <c r="CB41" s="11">
        <f t="shared" si="115"/>
        <v>0</v>
      </c>
    </row>
    <row r="42" spans="1:80" s="2" customFormat="1" ht="15" customHeight="1" x14ac:dyDescent="0.3">
      <c r="A42" s="18" t="s">
        <v>92</v>
      </c>
      <c r="B42" s="19" t="e">
        <f t="shared" si="58"/>
        <v>#REF!</v>
      </c>
      <c r="C42" s="20" t="e">
        <f t="shared" si="59"/>
        <v>#REF!</v>
      </c>
      <c r="D42" s="26" t="e">
        <f t="shared" si="60"/>
        <v>#REF!</v>
      </c>
      <c r="E42" s="22" t="str">
        <f t="shared" si="61"/>
        <v/>
      </c>
      <c r="F42" s="37"/>
      <c r="G42" s="38"/>
      <c r="H42" s="26">
        <f t="shared" si="62"/>
        <v>0</v>
      </c>
      <c r="I42" s="22" t="str">
        <f t="shared" si="63"/>
        <v/>
      </c>
      <c r="J42" s="37"/>
      <c r="K42" s="38"/>
      <c r="L42" s="26">
        <f t="shared" si="106"/>
        <v>0</v>
      </c>
      <c r="M42" s="22" t="str">
        <f t="shared" si="65"/>
        <v/>
      </c>
      <c r="N42" s="22" t="str">
        <f t="shared" si="66"/>
        <v/>
      </c>
      <c r="O42" s="22" t="str">
        <f t="shared" si="67"/>
        <v/>
      </c>
      <c r="P42" s="37"/>
      <c r="Q42" s="38"/>
      <c r="R42" s="26">
        <f t="shared" si="107"/>
        <v>0</v>
      </c>
      <c r="S42" s="22" t="str">
        <f t="shared" si="69"/>
        <v/>
      </c>
      <c r="T42" s="37"/>
      <c r="U42" s="38"/>
      <c r="V42" s="26">
        <f t="shared" si="108"/>
        <v>0</v>
      </c>
      <c r="W42" s="22" t="str">
        <f t="shared" si="71"/>
        <v/>
      </c>
      <c r="X42" s="37"/>
      <c r="Y42" s="38"/>
      <c r="Z42" s="21">
        <f t="shared" si="72"/>
        <v>0</v>
      </c>
      <c r="AA42" s="22" t="str">
        <f t="shared" si="73"/>
        <v/>
      </c>
      <c r="AB42" s="37"/>
      <c r="AC42" s="38"/>
      <c r="AD42" s="21">
        <f t="shared" si="74"/>
        <v>0</v>
      </c>
      <c r="AE42" s="22" t="str">
        <f t="shared" si="75"/>
        <v/>
      </c>
      <c r="AF42" s="37"/>
      <c r="AG42" s="38"/>
      <c r="AH42" s="21">
        <f t="shared" si="76"/>
        <v>0</v>
      </c>
      <c r="AI42" s="22" t="str">
        <f t="shared" si="77"/>
        <v/>
      </c>
      <c r="AJ42" s="37"/>
      <c r="AK42" s="38"/>
      <c r="AL42" s="21">
        <f t="shared" si="78"/>
        <v>0</v>
      </c>
      <c r="AM42" s="22" t="str">
        <f t="shared" si="79"/>
        <v/>
      </c>
      <c r="AN42" s="19">
        <f t="shared" si="80"/>
        <v>0</v>
      </c>
      <c r="AO42" s="20">
        <f t="shared" si="81"/>
        <v>0</v>
      </c>
      <c r="AP42" s="21">
        <f t="shared" si="82"/>
        <v>0</v>
      </c>
      <c r="AQ42" s="22" t="str">
        <f t="shared" si="83"/>
        <v/>
      </c>
      <c r="AR42" s="19">
        <v>0</v>
      </c>
      <c r="AS42" s="20">
        <v>0</v>
      </c>
      <c r="AT42" s="26">
        <f t="shared" si="109"/>
        <v>0</v>
      </c>
      <c r="AU42" s="22">
        <f t="shared" si="110"/>
        <v>0</v>
      </c>
      <c r="AV42" s="19">
        <v>0</v>
      </c>
      <c r="AW42" s="20">
        <v>0</v>
      </c>
      <c r="AX42" s="26">
        <f t="shared" si="111"/>
        <v>0</v>
      </c>
      <c r="AY42" s="22">
        <f t="shared" si="112"/>
        <v>0</v>
      </c>
      <c r="AZ42" s="19">
        <f t="shared" si="84"/>
        <v>0</v>
      </c>
      <c r="BA42" s="20">
        <f t="shared" si="85"/>
        <v>0</v>
      </c>
      <c r="BB42" s="21">
        <f t="shared" si="86"/>
        <v>0</v>
      </c>
      <c r="BC42" s="22" t="str">
        <f t="shared" si="87"/>
        <v/>
      </c>
      <c r="BD42" s="23" t="str">
        <f t="shared" si="88"/>
        <v/>
      </c>
      <c r="BE42" s="24" t="str">
        <f t="shared" si="89"/>
        <v/>
      </c>
      <c r="BF42" s="19"/>
      <c r="BG42" s="20"/>
      <c r="BH42" s="21">
        <f t="shared" si="103"/>
        <v>0</v>
      </c>
      <c r="BI42" s="22">
        <f t="shared" si="104"/>
        <v>0</v>
      </c>
      <c r="BJ42" s="19">
        <v>0</v>
      </c>
      <c r="BK42" s="20">
        <v>0</v>
      </c>
      <c r="BL42" s="26">
        <f t="shared" si="113"/>
        <v>0</v>
      </c>
      <c r="BM42" s="22">
        <f t="shared" si="114"/>
        <v>0</v>
      </c>
      <c r="BN42" s="19">
        <f t="shared" si="91"/>
        <v>0</v>
      </c>
      <c r="BO42" s="20">
        <f t="shared" si="92"/>
        <v>0</v>
      </c>
      <c r="BP42" s="21">
        <f t="shared" si="93"/>
        <v>0</v>
      </c>
      <c r="BQ42" s="22" t="str">
        <f t="shared" si="94"/>
        <v/>
      </c>
      <c r="BR42" s="19">
        <f t="shared" si="95"/>
        <v>0</v>
      </c>
      <c r="BS42" s="20">
        <f t="shared" si="96"/>
        <v>0</v>
      </c>
      <c r="BT42" s="21">
        <f t="shared" si="97"/>
        <v>0</v>
      </c>
      <c r="BU42" s="22" t="str">
        <f t="shared" si="98"/>
        <v/>
      </c>
      <c r="BV42" s="19">
        <f t="shared" si="99"/>
        <v>0</v>
      </c>
      <c r="BW42" s="20">
        <f t="shared" si="100"/>
        <v>0</v>
      </c>
      <c r="BX42" s="21">
        <f t="shared" si="101"/>
        <v>0</v>
      </c>
      <c r="BY42" s="22" t="str">
        <f t="shared" si="102"/>
        <v/>
      </c>
      <c r="BZ42" s="25"/>
      <c r="CA42" s="11">
        <f>J42+P42-AN42-AR42-AZ42</f>
        <v>0</v>
      </c>
      <c r="CB42" s="11"/>
    </row>
    <row r="43" spans="1:80" s="2" customFormat="1" ht="15" customHeight="1" x14ac:dyDescent="0.3">
      <c r="A43" s="18" t="s">
        <v>93</v>
      </c>
      <c r="B43" s="19" t="e">
        <f t="shared" si="58"/>
        <v>#REF!</v>
      </c>
      <c r="C43" s="20" t="e">
        <f t="shared" si="59"/>
        <v>#REF!</v>
      </c>
      <c r="D43" s="26" t="e">
        <f t="shared" si="60"/>
        <v>#REF!</v>
      </c>
      <c r="E43" s="22" t="str">
        <f t="shared" si="61"/>
        <v/>
      </c>
      <c r="F43" s="37"/>
      <c r="G43" s="38"/>
      <c r="H43" s="26">
        <f t="shared" si="62"/>
        <v>0</v>
      </c>
      <c r="I43" s="22" t="str">
        <f t="shared" si="63"/>
        <v/>
      </c>
      <c r="J43" s="37"/>
      <c r="K43" s="38"/>
      <c r="L43" s="26">
        <f t="shared" si="106"/>
        <v>0</v>
      </c>
      <c r="M43" s="22" t="str">
        <f t="shared" si="65"/>
        <v/>
      </c>
      <c r="N43" s="22" t="str">
        <f t="shared" si="66"/>
        <v/>
      </c>
      <c r="O43" s="22" t="str">
        <f t="shared" si="67"/>
        <v/>
      </c>
      <c r="P43" s="37"/>
      <c r="Q43" s="38"/>
      <c r="R43" s="26">
        <f t="shared" si="107"/>
        <v>0</v>
      </c>
      <c r="S43" s="22" t="str">
        <f t="shared" si="69"/>
        <v/>
      </c>
      <c r="T43" s="37"/>
      <c r="U43" s="38"/>
      <c r="V43" s="26">
        <f t="shared" si="108"/>
        <v>0</v>
      </c>
      <c r="W43" s="22" t="str">
        <f t="shared" si="71"/>
        <v/>
      </c>
      <c r="X43" s="37"/>
      <c r="Y43" s="38"/>
      <c r="Z43" s="21">
        <f t="shared" si="72"/>
        <v>0</v>
      </c>
      <c r="AA43" s="22" t="str">
        <f t="shared" si="73"/>
        <v/>
      </c>
      <c r="AB43" s="37"/>
      <c r="AC43" s="38"/>
      <c r="AD43" s="21">
        <f t="shared" si="74"/>
        <v>0</v>
      </c>
      <c r="AE43" s="22" t="str">
        <f t="shared" si="75"/>
        <v/>
      </c>
      <c r="AF43" s="37"/>
      <c r="AG43" s="38"/>
      <c r="AH43" s="21">
        <f t="shared" si="76"/>
        <v>0</v>
      </c>
      <c r="AI43" s="22" t="str">
        <f t="shared" si="77"/>
        <v/>
      </c>
      <c r="AJ43" s="37"/>
      <c r="AK43" s="38"/>
      <c r="AL43" s="21">
        <f t="shared" si="78"/>
        <v>0</v>
      </c>
      <c r="AM43" s="22" t="str">
        <f t="shared" si="79"/>
        <v/>
      </c>
      <c r="AN43" s="19">
        <f t="shared" si="80"/>
        <v>0</v>
      </c>
      <c r="AO43" s="20">
        <f t="shared" si="81"/>
        <v>0</v>
      </c>
      <c r="AP43" s="21">
        <f t="shared" si="82"/>
        <v>0</v>
      </c>
      <c r="AQ43" s="22" t="str">
        <f t="shared" si="83"/>
        <v/>
      </c>
      <c r="AR43" s="19">
        <v>0</v>
      </c>
      <c r="AS43" s="20">
        <v>0</v>
      </c>
      <c r="AT43" s="26">
        <f t="shared" si="109"/>
        <v>0</v>
      </c>
      <c r="AU43" s="22">
        <f t="shared" si="110"/>
        <v>0</v>
      </c>
      <c r="AV43" s="19">
        <v>0</v>
      </c>
      <c r="AW43" s="20">
        <v>0</v>
      </c>
      <c r="AX43" s="26">
        <f t="shared" si="111"/>
        <v>0</v>
      </c>
      <c r="AY43" s="22">
        <f t="shared" si="112"/>
        <v>0</v>
      </c>
      <c r="AZ43" s="19">
        <f t="shared" si="84"/>
        <v>0</v>
      </c>
      <c r="BA43" s="20">
        <f t="shared" si="85"/>
        <v>0</v>
      </c>
      <c r="BB43" s="21">
        <f t="shared" si="86"/>
        <v>0</v>
      </c>
      <c r="BC43" s="22" t="str">
        <f t="shared" si="87"/>
        <v/>
      </c>
      <c r="BD43" s="23" t="str">
        <f t="shared" si="88"/>
        <v/>
      </c>
      <c r="BE43" s="24" t="str">
        <f t="shared" si="89"/>
        <v/>
      </c>
      <c r="BF43" s="19"/>
      <c r="BG43" s="20"/>
      <c r="BH43" s="21">
        <f t="shared" si="103"/>
        <v>0</v>
      </c>
      <c r="BI43" s="22">
        <f t="shared" si="104"/>
        <v>0</v>
      </c>
      <c r="BJ43" s="19">
        <v>0</v>
      </c>
      <c r="BK43" s="20">
        <v>0</v>
      </c>
      <c r="BL43" s="26">
        <f t="shared" si="113"/>
        <v>0</v>
      </c>
      <c r="BM43" s="22">
        <f t="shared" si="114"/>
        <v>0</v>
      </c>
      <c r="BN43" s="19">
        <f t="shared" si="91"/>
        <v>0</v>
      </c>
      <c r="BO43" s="20">
        <f t="shared" si="92"/>
        <v>0</v>
      </c>
      <c r="BP43" s="21">
        <f t="shared" si="93"/>
        <v>0</v>
      </c>
      <c r="BQ43" s="22" t="str">
        <f t="shared" si="94"/>
        <v/>
      </c>
      <c r="BR43" s="19">
        <f t="shared" si="95"/>
        <v>0</v>
      </c>
      <c r="BS43" s="20">
        <f t="shared" si="96"/>
        <v>0</v>
      </c>
      <c r="BT43" s="21">
        <f t="shared" si="97"/>
        <v>0</v>
      </c>
      <c r="BU43" s="22" t="str">
        <f t="shared" si="98"/>
        <v/>
      </c>
      <c r="BV43" s="19">
        <f t="shared" si="99"/>
        <v>0</v>
      </c>
      <c r="BW43" s="20">
        <f t="shared" si="100"/>
        <v>0</v>
      </c>
      <c r="BX43" s="21">
        <f t="shared" si="101"/>
        <v>0</v>
      </c>
      <c r="BY43" s="22" t="str">
        <f t="shared" si="102"/>
        <v/>
      </c>
      <c r="BZ43" s="25"/>
      <c r="CA43" s="11">
        <f>J43+P43-AN43-AR43-AZ43</f>
        <v>0</v>
      </c>
      <c r="CB43" s="11"/>
    </row>
    <row r="44" spans="1:80" s="2" customFormat="1" ht="15" customHeight="1" x14ac:dyDescent="0.3">
      <c r="A44" s="18" t="s">
        <v>94</v>
      </c>
      <c r="B44" s="19" t="e">
        <f t="shared" si="58"/>
        <v>#REF!</v>
      </c>
      <c r="C44" s="20" t="e">
        <f t="shared" si="59"/>
        <v>#REF!</v>
      </c>
      <c r="D44" s="26" t="e">
        <f t="shared" si="60"/>
        <v>#REF!</v>
      </c>
      <c r="E44" s="22" t="str">
        <f t="shared" si="61"/>
        <v/>
      </c>
      <c r="F44" s="37"/>
      <c r="G44" s="38"/>
      <c r="H44" s="26">
        <f t="shared" si="62"/>
        <v>0</v>
      </c>
      <c r="I44" s="22" t="str">
        <f t="shared" si="63"/>
        <v/>
      </c>
      <c r="J44" s="37"/>
      <c r="K44" s="38"/>
      <c r="L44" s="26">
        <f t="shared" si="106"/>
        <v>0</v>
      </c>
      <c r="M44" s="22" t="str">
        <f t="shared" si="65"/>
        <v/>
      </c>
      <c r="N44" s="22" t="str">
        <f t="shared" si="66"/>
        <v/>
      </c>
      <c r="O44" s="22" t="str">
        <f t="shared" si="67"/>
        <v/>
      </c>
      <c r="P44" s="37"/>
      <c r="Q44" s="38"/>
      <c r="R44" s="26">
        <f t="shared" si="107"/>
        <v>0</v>
      </c>
      <c r="S44" s="22" t="str">
        <f t="shared" si="69"/>
        <v/>
      </c>
      <c r="T44" s="37"/>
      <c r="U44" s="38"/>
      <c r="V44" s="26">
        <f t="shared" si="108"/>
        <v>0</v>
      </c>
      <c r="W44" s="22" t="str">
        <f t="shared" si="71"/>
        <v/>
      </c>
      <c r="X44" s="37"/>
      <c r="Y44" s="38"/>
      <c r="Z44" s="21">
        <f t="shared" si="72"/>
        <v>0</v>
      </c>
      <c r="AA44" s="22" t="str">
        <f t="shared" si="73"/>
        <v/>
      </c>
      <c r="AB44" s="37"/>
      <c r="AC44" s="38"/>
      <c r="AD44" s="21">
        <f t="shared" si="74"/>
        <v>0</v>
      </c>
      <c r="AE44" s="22" t="str">
        <f t="shared" si="75"/>
        <v/>
      </c>
      <c r="AF44" s="37"/>
      <c r="AG44" s="38"/>
      <c r="AH44" s="21">
        <f t="shared" si="76"/>
        <v>0</v>
      </c>
      <c r="AI44" s="22" t="str">
        <f t="shared" si="77"/>
        <v/>
      </c>
      <c r="AJ44" s="37"/>
      <c r="AK44" s="38"/>
      <c r="AL44" s="21">
        <f t="shared" si="78"/>
        <v>0</v>
      </c>
      <c r="AM44" s="22" t="str">
        <f t="shared" si="79"/>
        <v/>
      </c>
      <c r="AN44" s="19">
        <f t="shared" si="80"/>
        <v>0</v>
      </c>
      <c r="AO44" s="20">
        <f t="shared" si="81"/>
        <v>0</v>
      </c>
      <c r="AP44" s="21">
        <f t="shared" si="82"/>
        <v>0</v>
      </c>
      <c r="AQ44" s="22" t="str">
        <f t="shared" si="83"/>
        <v/>
      </c>
      <c r="AR44" s="19">
        <v>0</v>
      </c>
      <c r="AS44" s="20">
        <v>0</v>
      </c>
      <c r="AT44" s="26">
        <f t="shared" si="109"/>
        <v>0</v>
      </c>
      <c r="AU44" s="22">
        <f t="shared" si="110"/>
        <v>0</v>
      </c>
      <c r="AV44" s="19">
        <v>0</v>
      </c>
      <c r="AW44" s="20">
        <v>0</v>
      </c>
      <c r="AX44" s="26">
        <f t="shared" si="111"/>
        <v>0</v>
      </c>
      <c r="AY44" s="22">
        <f t="shared" si="112"/>
        <v>0</v>
      </c>
      <c r="AZ44" s="19">
        <f t="shared" si="84"/>
        <v>0</v>
      </c>
      <c r="BA44" s="20">
        <f t="shared" si="85"/>
        <v>0</v>
      </c>
      <c r="BB44" s="21">
        <f t="shared" si="86"/>
        <v>0</v>
      </c>
      <c r="BC44" s="22" t="str">
        <f t="shared" si="87"/>
        <v/>
      </c>
      <c r="BD44" s="23" t="str">
        <f t="shared" si="88"/>
        <v/>
      </c>
      <c r="BE44" s="24" t="str">
        <f t="shared" si="89"/>
        <v/>
      </c>
      <c r="BF44" s="19"/>
      <c r="BG44" s="20"/>
      <c r="BH44" s="21">
        <f t="shared" si="103"/>
        <v>0</v>
      </c>
      <c r="BI44" s="22">
        <f t="shared" si="104"/>
        <v>0</v>
      </c>
      <c r="BJ44" s="19">
        <v>0</v>
      </c>
      <c r="BK44" s="20">
        <v>0</v>
      </c>
      <c r="BL44" s="26">
        <f t="shared" si="113"/>
        <v>0</v>
      </c>
      <c r="BM44" s="22">
        <f t="shared" si="114"/>
        <v>0</v>
      </c>
      <c r="BN44" s="19">
        <f t="shared" si="91"/>
        <v>0</v>
      </c>
      <c r="BO44" s="20">
        <f t="shared" si="92"/>
        <v>0</v>
      </c>
      <c r="BP44" s="21">
        <f t="shared" si="93"/>
        <v>0</v>
      </c>
      <c r="BQ44" s="22" t="str">
        <f t="shared" si="94"/>
        <v/>
      </c>
      <c r="BR44" s="19">
        <f t="shared" si="95"/>
        <v>0</v>
      </c>
      <c r="BS44" s="20">
        <f t="shared" si="96"/>
        <v>0</v>
      </c>
      <c r="BT44" s="21">
        <f t="shared" si="97"/>
        <v>0</v>
      </c>
      <c r="BU44" s="22" t="str">
        <f t="shared" si="98"/>
        <v/>
      </c>
      <c r="BV44" s="19">
        <f t="shared" si="99"/>
        <v>0</v>
      </c>
      <c r="BW44" s="20">
        <f t="shared" si="100"/>
        <v>0</v>
      </c>
      <c r="BX44" s="21">
        <f t="shared" si="101"/>
        <v>0</v>
      </c>
      <c r="BY44" s="22" t="str">
        <f t="shared" si="102"/>
        <v/>
      </c>
      <c r="BZ44" s="25"/>
      <c r="CA44" s="11">
        <f>J44+P44-AN44-AR44-AZ44</f>
        <v>0</v>
      </c>
      <c r="CB44" s="11"/>
    </row>
    <row r="45" spans="1:80" s="2" customFormat="1" ht="15" customHeight="1" x14ac:dyDescent="0.3">
      <c r="A45" s="18" t="s">
        <v>96</v>
      </c>
      <c r="B45" s="19" t="e">
        <f t="shared" si="58"/>
        <v>#REF!</v>
      </c>
      <c r="C45" s="20" t="e">
        <f t="shared" si="59"/>
        <v>#REF!</v>
      </c>
      <c r="D45" s="26" t="e">
        <f t="shared" si="60"/>
        <v>#REF!</v>
      </c>
      <c r="E45" s="22" t="str">
        <f t="shared" si="61"/>
        <v/>
      </c>
      <c r="F45" s="19"/>
      <c r="G45" s="20"/>
      <c r="H45" s="26">
        <f t="shared" si="62"/>
        <v>0</v>
      </c>
      <c r="I45" s="22" t="str">
        <f t="shared" si="63"/>
        <v/>
      </c>
      <c r="J45" s="19"/>
      <c r="K45" s="20"/>
      <c r="L45" s="26">
        <f t="shared" si="106"/>
        <v>0</v>
      </c>
      <c r="M45" s="22" t="str">
        <f t="shared" si="65"/>
        <v/>
      </c>
      <c r="N45" s="22" t="str">
        <f t="shared" si="66"/>
        <v/>
      </c>
      <c r="O45" s="22" t="str">
        <f t="shared" si="67"/>
        <v/>
      </c>
      <c r="P45" s="19"/>
      <c r="Q45" s="20"/>
      <c r="R45" s="26">
        <f t="shared" si="107"/>
        <v>0</v>
      </c>
      <c r="S45" s="22" t="str">
        <f t="shared" si="69"/>
        <v/>
      </c>
      <c r="T45" s="19"/>
      <c r="U45" s="20"/>
      <c r="V45" s="26">
        <f t="shared" si="108"/>
        <v>0</v>
      </c>
      <c r="W45" s="22" t="str">
        <f t="shared" si="71"/>
        <v/>
      </c>
      <c r="X45" s="19"/>
      <c r="Y45" s="20"/>
      <c r="Z45" s="21">
        <f t="shared" si="72"/>
        <v>0</v>
      </c>
      <c r="AA45" s="22" t="str">
        <f t="shared" si="73"/>
        <v/>
      </c>
      <c r="AB45" s="19"/>
      <c r="AC45" s="20"/>
      <c r="AD45" s="21">
        <f t="shared" si="74"/>
        <v>0</v>
      </c>
      <c r="AE45" s="22" t="str">
        <f t="shared" si="75"/>
        <v/>
      </c>
      <c r="AF45" s="19"/>
      <c r="AG45" s="20"/>
      <c r="AH45" s="21">
        <f t="shared" si="76"/>
        <v>0</v>
      </c>
      <c r="AI45" s="22" t="str">
        <f t="shared" si="77"/>
        <v/>
      </c>
      <c r="AJ45" s="19"/>
      <c r="AK45" s="20"/>
      <c r="AL45" s="21">
        <f t="shared" si="78"/>
        <v>0</v>
      </c>
      <c r="AM45" s="22" t="str">
        <f t="shared" si="79"/>
        <v/>
      </c>
      <c r="AN45" s="19">
        <f t="shared" si="80"/>
        <v>0</v>
      </c>
      <c r="AO45" s="20">
        <f t="shared" si="81"/>
        <v>0</v>
      </c>
      <c r="AP45" s="21">
        <f t="shared" si="82"/>
        <v>0</v>
      </c>
      <c r="AQ45" s="22" t="str">
        <f t="shared" si="83"/>
        <v/>
      </c>
      <c r="AR45" s="19">
        <v>0</v>
      </c>
      <c r="AS45" s="20">
        <v>0</v>
      </c>
      <c r="AT45" s="26">
        <f t="shared" si="109"/>
        <v>0</v>
      </c>
      <c r="AU45" s="22">
        <f t="shared" si="110"/>
        <v>0</v>
      </c>
      <c r="AV45" s="19">
        <v>0</v>
      </c>
      <c r="AW45" s="20">
        <v>0</v>
      </c>
      <c r="AX45" s="26">
        <f t="shared" si="111"/>
        <v>0</v>
      </c>
      <c r="AY45" s="22">
        <f t="shared" si="112"/>
        <v>0</v>
      </c>
      <c r="AZ45" s="19">
        <f t="shared" si="84"/>
        <v>0</v>
      </c>
      <c r="BA45" s="20">
        <f t="shared" si="85"/>
        <v>0</v>
      </c>
      <c r="BB45" s="21">
        <f t="shared" si="86"/>
        <v>0</v>
      </c>
      <c r="BC45" s="22" t="str">
        <f t="shared" si="87"/>
        <v/>
      </c>
      <c r="BD45" s="23" t="str">
        <f t="shared" si="88"/>
        <v/>
      </c>
      <c r="BE45" s="24" t="str">
        <f t="shared" si="89"/>
        <v/>
      </c>
      <c r="BF45" s="19"/>
      <c r="BG45" s="20"/>
      <c r="BH45" s="21">
        <f t="shared" si="103"/>
        <v>0</v>
      </c>
      <c r="BI45" s="22">
        <f t="shared" si="104"/>
        <v>0</v>
      </c>
      <c r="BJ45" s="19">
        <v>0</v>
      </c>
      <c r="BK45" s="20">
        <v>0</v>
      </c>
      <c r="BL45" s="26">
        <f t="shared" si="113"/>
        <v>0</v>
      </c>
      <c r="BM45" s="22">
        <f t="shared" si="114"/>
        <v>0</v>
      </c>
      <c r="BN45" s="19">
        <f t="shared" si="91"/>
        <v>0</v>
      </c>
      <c r="BO45" s="20">
        <f t="shared" si="92"/>
        <v>0</v>
      </c>
      <c r="BP45" s="21">
        <f t="shared" si="93"/>
        <v>0</v>
      </c>
      <c r="BQ45" s="22" t="str">
        <f t="shared" si="94"/>
        <v/>
      </c>
      <c r="BR45" s="19">
        <f t="shared" si="95"/>
        <v>0</v>
      </c>
      <c r="BS45" s="20">
        <f t="shared" si="96"/>
        <v>0</v>
      </c>
      <c r="BT45" s="21">
        <f t="shared" si="97"/>
        <v>0</v>
      </c>
      <c r="BU45" s="22" t="str">
        <f t="shared" si="98"/>
        <v/>
      </c>
      <c r="BV45" s="19">
        <f t="shared" si="99"/>
        <v>0</v>
      </c>
      <c r="BW45" s="20">
        <f t="shared" si="100"/>
        <v>0</v>
      </c>
      <c r="BX45" s="21">
        <f t="shared" si="101"/>
        <v>0</v>
      </c>
      <c r="BY45" s="22" t="str">
        <f t="shared" si="102"/>
        <v/>
      </c>
      <c r="BZ45" s="25"/>
      <c r="CA45" s="11">
        <f>J45+P45-AN45-AR45-AZ45</f>
        <v>0</v>
      </c>
      <c r="CB45" s="11"/>
    </row>
    <row r="46" spans="1:80" s="2" customFormat="1" ht="15" customHeight="1" x14ac:dyDescent="0.3">
      <c r="A46" s="18" t="s">
        <v>101</v>
      </c>
      <c r="B46" s="19" t="e">
        <f t="shared" si="58"/>
        <v>#REF!</v>
      </c>
      <c r="C46" s="20" t="e">
        <f t="shared" si="59"/>
        <v>#REF!</v>
      </c>
      <c r="D46" s="26" t="e">
        <f t="shared" si="60"/>
        <v>#REF!</v>
      </c>
      <c r="E46" s="22" t="str">
        <f t="shared" si="61"/>
        <v/>
      </c>
      <c r="F46" s="37"/>
      <c r="G46" s="38"/>
      <c r="H46" s="26">
        <f t="shared" si="62"/>
        <v>0</v>
      </c>
      <c r="I46" s="22" t="str">
        <f t="shared" si="63"/>
        <v/>
      </c>
      <c r="J46" s="37"/>
      <c r="K46" s="38"/>
      <c r="L46" s="26">
        <f t="shared" si="106"/>
        <v>0</v>
      </c>
      <c r="M46" s="22" t="str">
        <f t="shared" si="65"/>
        <v/>
      </c>
      <c r="N46" s="22" t="str">
        <f t="shared" si="66"/>
        <v/>
      </c>
      <c r="O46" s="22" t="str">
        <f t="shared" si="67"/>
        <v/>
      </c>
      <c r="P46" s="37"/>
      <c r="Q46" s="38"/>
      <c r="R46" s="26">
        <f t="shared" si="107"/>
        <v>0</v>
      </c>
      <c r="S46" s="22" t="str">
        <f t="shared" si="69"/>
        <v/>
      </c>
      <c r="T46" s="37"/>
      <c r="U46" s="38"/>
      <c r="V46" s="26">
        <f t="shared" si="108"/>
        <v>0</v>
      </c>
      <c r="W46" s="22" t="str">
        <f t="shared" si="71"/>
        <v/>
      </c>
      <c r="X46" s="37"/>
      <c r="Y46" s="38"/>
      <c r="Z46" s="26">
        <f t="shared" si="72"/>
        <v>0</v>
      </c>
      <c r="AA46" s="22" t="str">
        <f t="shared" si="73"/>
        <v/>
      </c>
      <c r="AB46" s="37"/>
      <c r="AC46" s="38"/>
      <c r="AD46" s="26">
        <f t="shared" si="74"/>
        <v>0</v>
      </c>
      <c r="AE46" s="22" t="str">
        <f t="shared" si="75"/>
        <v/>
      </c>
      <c r="AF46" s="37"/>
      <c r="AG46" s="38"/>
      <c r="AH46" s="26">
        <f t="shared" si="76"/>
        <v>0</v>
      </c>
      <c r="AI46" s="22" t="str">
        <f t="shared" si="77"/>
        <v/>
      </c>
      <c r="AJ46" s="37"/>
      <c r="AK46" s="38"/>
      <c r="AL46" s="26">
        <f t="shared" si="78"/>
        <v>0</v>
      </c>
      <c r="AM46" s="22" t="str">
        <f t="shared" si="79"/>
        <v/>
      </c>
      <c r="AN46" s="19">
        <f t="shared" si="80"/>
        <v>0</v>
      </c>
      <c r="AO46" s="20">
        <f t="shared" si="81"/>
        <v>0</v>
      </c>
      <c r="AP46" s="26">
        <f t="shared" si="82"/>
        <v>0</v>
      </c>
      <c r="AQ46" s="22" t="str">
        <f t="shared" si="83"/>
        <v/>
      </c>
      <c r="AR46" s="19">
        <v>0</v>
      </c>
      <c r="AS46" s="20">
        <v>0</v>
      </c>
      <c r="AT46" s="26">
        <f t="shared" si="109"/>
        <v>0</v>
      </c>
      <c r="AU46" s="22">
        <f t="shared" si="110"/>
        <v>0</v>
      </c>
      <c r="AV46" s="19">
        <v>0</v>
      </c>
      <c r="AW46" s="20">
        <v>0</v>
      </c>
      <c r="AX46" s="26">
        <f t="shared" si="111"/>
        <v>0</v>
      </c>
      <c r="AY46" s="22">
        <f t="shared" si="112"/>
        <v>0</v>
      </c>
      <c r="AZ46" s="19">
        <f t="shared" si="84"/>
        <v>0</v>
      </c>
      <c r="BA46" s="20">
        <f t="shared" si="85"/>
        <v>0</v>
      </c>
      <c r="BB46" s="26">
        <f t="shared" si="86"/>
        <v>0</v>
      </c>
      <c r="BC46" s="22" t="str">
        <f t="shared" si="87"/>
        <v/>
      </c>
      <c r="BD46" s="23" t="str">
        <f t="shared" si="88"/>
        <v/>
      </c>
      <c r="BE46" s="24" t="str">
        <f t="shared" si="89"/>
        <v/>
      </c>
      <c r="BF46" s="19"/>
      <c r="BG46" s="20"/>
      <c r="BH46" s="26">
        <f t="shared" si="103"/>
        <v>0</v>
      </c>
      <c r="BI46" s="22">
        <f t="shared" si="104"/>
        <v>0</v>
      </c>
      <c r="BJ46" s="19">
        <v>0</v>
      </c>
      <c r="BK46" s="20">
        <v>0</v>
      </c>
      <c r="BL46" s="26">
        <f t="shared" si="113"/>
        <v>0</v>
      </c>
      <c r="BM46" s="22">
        <f t="shared" si="114"/>
        <v>0</v>
      </c>
      <c r="BN46" s="19">
        <f t="shared" si="91"/>
        <v>0</v>
      </c>
      <c r="BO46" s="20">
        <f t="shared" si="92"/>
        <v>0</v>
      </c>
      <c r="BP46" s="26">
        <f t="shared" si="93"/>
        <v>0</v>
      </c>
      <c r="BQ46" s="22" t="str">
        <f t="shared" si="94"/>
        <v/>
      </c>
      <c r="BR46" s="19">
        <f t="shared" si="95"/>
        <v>0</v>
      </c>
      <c r="BS46" s="20">
        <f t="shared" si="96"/>
        <v>0</v>
      </c>
      <c r="BT46" s="26">
        <f t="shared" si="97"/>
        <v>0</v>
      </c>
      <c r="BU46" s="22" t="str">
        <f t="shared" si="98"/>
        <v/>
      </c>
      <c r="BV46" s="19">
        <f t="shared" si="99"/>
        <v>0</v>
      </c>
      <c r="BW46" s="20">
        <f t="shared" si="100"/>
        <v>0</v>
      </c>
      <c r="BX46" s="26">
        <f t="shared" si="101"/>
        <v>0</v>
      </c>
      <c r="BY46" s="22" t="str">
        <f t="shared" si="102"/>
        <v/>
      </c>
      <c r="BZ46" s="25"/>
      <c r="CA46" s="11">
        <f>J46+P46-AN46-AR46-AZ46</f>
        <v>0</v>
      </c>
      <c r="CB46" s="11">
        <f>K46+Q46-AO46-AS46-BA46</f>
        <v>0</v>
      </c>
    </row>
    <row r="47" spans="1:80" s="2" customFormat="1" ht="15" customHeight="1" x14ac:dyDescent="0.3">
      <c r="A47" s="18" t="s">
        <v>104</v>
      </c>
      <c r="B47" s="19">
        <f>F47/$E$2</f>
        <v>0</v>
      </c>
      <c r="C47" s="20">
        <v>0</v>
      </c>
      <c r="D47" s="21">
        <v>0</v>
      </c>
      <c r="E47" s="22" t="str">
        <f t="shared" si="61"/>
        <v/>
      </c>
      <c r="F47" s="19"/>
      <c r="G47" s="20"/>
      <c r="H47" s="21">
        <v>0</v>
      </c>
      <c r="I47" s="22" t="str">
        <f t="shared" si="63"/>
        <v/>
      </c>
      <c r="J47" s="19"/>
      <c r="K47" s="20"/>
      <c r="L47" s="21">
        <v>0</v>
      </c>
      <c r="M47" s="22" t="str">
        <f t="shared" si="65"/>
        <v/>
      </c>
      <c r="N47" s="22" t="s">
        <v>99</v>
      </c>
      <c r="O47" s="22" t="s">
        <v>99</v>
      </c>
      <c r="P47" s="19"/>
      <c r="Q47" s="20"/>
      <c r="R47" s="21">
        <v>0</v>
      </c>
      <c r="S47" s="22" t="str">
        <f t="shared" si="69"/>
        <v/>
      </c>
      <c r="T47" s="19"/>
      <c r="U47" s="20"/>
      <c r="V47" s="21">
        <v>0</v>
      </c>
      <c r="W47" s="22" t="str">
        <f t="shared" si="71"/>
        <v/>
      </c>
      <c r="X47" s="19"/>
      <c r="Y47" s="20"/>
      <c r="Z47" s="21">
        <v>0</v>
      </c>
      <c r="AA47" s="22" t="str">
        <f t="shared" si="73"/>
        <v/>
      </c>
      <c r="AB47" s="19"/>
      <c r="AC47" s="20"/>
      <c r="AD47" s="21">
        <v>0</v>
      </c>
      <c r="AE47" s="22" t="str">
        <f t="shared" si="75"/>
        <v/>
      </c>
      <c r="AF47" s="19"/>
      <c r="AG47" s="20"/>
      <c r="AH47" s="21">
        <v>0</v>
      </c>
      <c r="AI47" s="22" t="str">
        <f t="shared" si="77"/>
        <v/>
      </c>
      <c r="AJ47" s="19"/>
      <c r="AK47" s="20"/>
      <c r="AL47" s="21">
        <v>0</v>
      </c>
      <c r="AM47" s="22" t="str">
        <f t="shared" si="79"/>
        <v/>
      </c>
      <c r="AN47" s="19">
        <f t="shared" si="80"/>
        <v>0</v>
      </c>
      <c r="AO47" s="20">
        <f t="shared" si="81"/>
        <v>0</v>
      </c>
      <c r="AP47" s="21">
        <v>0</v>
      </c>
      <c r="AQ47" s="22" t="str">
        <f t="shared" si="83"/>
        <v/>
      </c>
      <c r="AR47" s="19">
        <v>0</v>
      </c>
      <c r="AS47" s="20">
        <v>0</v>
      </c>
      <c r="AT47" s="21">
        <v>0</v>
      </c>
      <c r="AU47" s="22" t="s">
        <v>99</v>
      </c>
      <c r="AV47" s="19">
        <v>0</v>
      </c>
      <c r="AW47" s="20">
        <v>0</v>
      </c>
      <c r="AX47" s="21">
        <v>0</v>
      </c>
      <c r="AY47" s="22" t="s">
        <v>99</v>
      </c>
      <c r="AZ47" s="19">
        <f t="shared" si="84"/>
        <v>0</v>
      </c>
      <c r="BA47" s="20">
        <f t="shared" si="85"/>
        <v>0</v>
      </c>
      <c r="BB47" s="21">
        <v>0</v>
      </c>
      <c r="BC47" s="22" t="str">
        <f t="shared" si="87"/>
        <v/>
      </c>
      <c r="BD47" s="23" t="s">
        <v>99</v>
      </c>
      <c r="BE47" s="24" t="s">
        <v>99</v>
      </c>
      <c r="BF47" s="19"/>
      <c r="BG47" s="20"/>
      <c r="BH47" s="21">
        <v>0</v>
      </c>
      <c r="BI47" s="22" t="s">
        <v>99</v>
      </c>
      <c r="BJ47" s="19">
        <v>0</v>
      </c>
      <c r="BK47" s="20">
        <v>0</v>
      </c>
      <c r="BL47" s="21">
        <v>0</v>
      </c>
      <c r="BM47" s="22" t="s">
        <v>99</v>
      </c>
      <c r="BN47" s="19">
        <f t="shared" si="91"/>
        <v>0</v>
      </c>
      <c r="BO47" s="20">
        <f t="shared" si="92"/>
        <v>0</v>
      </c>
      <c r="BP47" s="21">
        <v>0</v>
      </c>
      <c r="BQ47" s="22" t="str">
        <f t="shared" si="94"/>
        <v/>
      </c>
      <c r="BR47" s="19">
        <f t="shared" si="95"/>
        <v>0</v>
      </c>
      <c r="BS47" s="20">
        <f t="shared" si="96"/>
        <v>0</v>
      </c>
      <c r="BT47" s="21">
        <v>0</v>
      </c>
      <c r="BU47" s="22" t="str">
        <f t="shared" si="98"/>
        <v/>
      </c>
      <c r="BV47" s="19">
        <f t="shared" si="99"/>
        <v>0</v>
      </c>
      <c r="BW47" s="20">
        <f t="shared" si="100"/>
        <v>0</v>
      </c>
      <c r="BX47" s="21">
        <v>0</v>
      </c>
      <c r="BY47" s="22" t="str">
        <f t="shared" si="102"/>
        <v/>
      </c>
      <c r="BZ47" s="25"/>
      <c r="CA47" s="11">
        <v>0</v>
      </c>
      <c r="CB47" s="11">
        <v>0</v>
      </c>
    </row>
    <row r="48" spans="1:80" s="2" customFormat="1" ht="15" customHeight="1" x14ac:dyDescent="0.3">
      <c r="A48" s="18" t="s">
        <v>111</v>
      </c>
      <c r="B48" s="19">
        <f>F48/$E$2</f>
        <v>0</v>
      </c>
      <c r="C48" s="20">
        <f>G48/$E$2</f>
        <v>0</v>
      </c>
      <c r="D48" s="26">
        <v>0</v>
      </c>
      <c r="E48" s="22" t="str">
        <f t="shared" si="61"/>
        <v/>
      </c>
      <c r="F48" s="19">
        <v>0</v>
      </c>
      <c r="G48" s="20"/>
      <c r="H48" s="26">
        <v>0</v>
      </c>
      <c r="I48" s="22" t="str">
        <f t="shared" si="63"/>
        <v/>
      </c>
      <c r="J48" s="19"/>
      <c r="K48" s="20"/>
      <c r="L48" s="26">
        <v>0</v>
      </c>
      <c r="M48" s="22" t="str">
        <f t="shared" si="65"/>
        <v/>
      </c>
      <c r="N48" s="22" t="s">
        <v>99</v>
      </c>
      <c r="O48" s="22" t="s">
        <v>99</v>
      </c>
      <c r="P48" s="19"/>
      <c r="Q48" s="20"/>
      <c r="R48" s="26">
        <v>0</v>
      </c>
      <c r="S48" s="22" t="str">
        <f t="shared" si="69"/>
        <v/>
      </c>
      <c r="T48" s="19"/>
      <c r="U48" s="20"/>
      <c r="V48" s="26">
        <v>0</v>
      </c>
      <c r="W48" s="22" t="str">
        <f t="shared" si="71"/>
        <v/>
      </c>
      <c r="X48" s="19"/>
      <c r="Y48" s="20"/>
      <c r="Z48" s="26">
        <v>0</v>
      </c>
      <c r="AA48" s="22" t="str">
        <f t="shared" si="73"/>
        <v/>
      </c>
      <c r="AB48" s="19"/>
      <c r="AC48" s="20"/>
      <c r="AD48" s="26">
        <v>0</v>
      </c>
      <c r="AE48" s="22" t="str">
        <f t="shared" si="75"/>
        <v/>
      </c>
      <c r="AF48" s="19"/>
      <c r="AG48" s="20"/>
      <c r="AH48" s="26">
        <v>0</v>
      </c>
      <c r="AI48" s="22" t="str">
        <f t="shared" si="77"/>
        <v/>
      </c>
      <c r="AJ48" s="19"/>
      <c r="AK48" s="20"/>
      <c r="AL48" s="26">
        <v>0</v>
      </c>
      <c r="AM48" s="22" t="str">
        <f t="shared" si="79"/>
        <v/>
      </c>
      <c r="AN48" s="19">
        <v>0</v>
      </c>
      <c r="AO48" s="20">
        <f t="shared" ref="AO48:AO59" si="116">U48+Y48+AC48+AG48+AK48</f>
        <v>0</v>
      </c>
      <c r="AP48" s="26">
        <v>0</v>
      </c>
      <c r="AQ48" s="22" t="str">
        <f t="shared" si="83"/>
        <v/>
      </c>
      <c r="AR48" s="19"/>
      <c r="AS48" s="20"/>
      <c r="AT48" s="26">
        <v>0</v>
      </c>
      <c r="AU48" s="22" t="s">
        <v>99</v>
      </c>
      <c r="AV48" s="19"/>
      <c r="AW48" s="20"/>
      <c r="AX48" s="26"/>
      <c r="AY48" s="22" t="s">
        <v>99</v>
      </c>
      <c r="AZ48" s="19">
        <f t="shared" si="84"/>
        <v>0</v>
      </c>
      <c r="BA48" s="20">
        <f t="shared" si="85"/>
        <v>0</v>
      </c>
      <c r="BB48" s="26"/>
      <c r="BC48" s="22" t="str">
        <f t="shared" si="87"/>
        <v/>
      </c>
      <c r="BD48" s="23"/>
      <c r="BE48" s="24"/>
      <c r="BF48" s="19"/>
      <c r="BG48" s="20"/>
      <c r="BH48" s="26">
        <v>0</v>
      </c>
      <c r="BI48" s="22" t="s">
        <v>99</v>
      </c>
      <c r="BJ48" s="19"/>
      <c r="BK48" s="20"/>
      <c r="BL48" s="26">
        <v>0</v>
      </c>
      <c r="BM48" s="22" t="s">
        <v>99</v>
      </c>
      <c r="BN48" s="19">
        <f t="shared" si="91"/>
        <v>0</v>
      </c>
      <c r="BO48" s="20">
        <f t="shared" si="92"/>
        <v>0</v>
      </c>
      <c r="BP48" s="26">
        <v>-23173.811522668802</v>
      </c>
      <c r="BQ48" s="22" t="str">
        <f t="shared" si="94"/>
        <v/>
      </c>
      <c r="BR48" s="19">
        <f t="shared" si="95"/>
        <v>0</v>
      </c>
      <c r="BS48" s="20">
        <f t="shared" si="96"/>
        <v>0</v>
      </c>
      <c r="BT48" s="26"/>
      <c r="BU48" s="22" t="str">
        <f t="shared" si="98"/>
        <v/>
      </c>
      <c r="BV48" s="19">
        <f t="shared" si="99"/>
        <v>0</v>
      </c>
      <c r="BW48" s="20">
        <f t="shared" si="100"/>
        <v>0</v>
      </c>
      <c r="BX48" s="26"/>
      <c r="BY48" s="22" t="str">
        <f t="shared" si="102"/>
        <v/>
      </c>
      <c r="BZ48" s="25"/>
      <c r="CA48" s="11">
        <v>0</v>
      </c>
      <c r="CB48" s="11">
        <v>0</v>
      </c>
    </row>
    <row r="49" spans="1:82" s="2" customFormat="1" ht="15" customHeight="1" x14ac:dyDescent="0.3">
      <c r="A49" s="18" t="s">
        <v>48</v>
      </c>
      <c r="B49" s="19" t="e">
        <f t="shared" ref="B49:B58" si="117">F49/$D$2</f>
        <v>#REF!</v>
      </c>
      <c r="C49" s="20" t="e">
        <f t="shared" ref="C49:C58" si="118">G49/$D$2</f>
        <v>#REF!</v>
      </c>
      <c r="D49" s="26" t="e">
        <f t="shared" ref="D49:D59" si="119">B49-C49</f>
        <v>#REF!</v>
      </c>
      <c r="E49" s="22" t="str">
        <f t="shared" si="61"/>
        <v/>
      </c>
      <c r="F49" s="19">
        <v>0</v>
      </c>
      <c r="G49" s="20">
        <v>0</v>
      </c>
      <c r="H49" s="26">
        <f t="shared" ref="H49:H59" si="120">F49-G49</f>
        <v>0</v>
      </c>
      <c r="I49" s="22" t="str">
        <f t="shared" si="63"/>
        <v/>
      </c>
      <c r="J49" s="19">
        <v>0</v>
      </c>
      <c r="K49" s="20">
        <v>0</v>
      </c>
      <c r="L49" s="26">
        <f t="shared" ref="L49:L59" si="121">J49-K49</f>
        <v>0</v>
      </c>
      <c r="M49" s="22" t="str">
        <f t="shared" si="65"/>
        <v/>
      </c>
      <c r="N49" s="22">
        <v>0</v>
      </c>
      <c r="O49" s="22">
        <v>0</v>
      </c>
      <c r="P49" s="19">
        <f>'[115]UML-PL'!$E$25/1000</f>
        <v>6.8849999999999998</v>
      </c>
      <c r="Q49" s="20">
        <v>0</v>
      </c>
      <c r="R49" s="26">
        <f t="shared" ref="R49:R59" si="122">P49-Q49</f>
        <v>6.8849999999999998</v>
      </c>
      <c r="S49" s="22" t="str">
        <f t="shared" si="69"/>
        <v/>
      </c>
      <c r="T49" s="19">
        <v>0</v>
      </c>
      <c r="U49" s="20">
        <v>0</v>
      </c>
      <c r="V49" s="26">
        <f t="shared" ref="V49:V59" si="123">T49-U49</f>
        <v>0</v>
      </c>
      <c r="W49" s="22" t="str">
        <f t="shared" si="71"/>
        <v/>
      </c>
      <c r="X49" s="19">
        <f>'[115]UML-PL'!$E$34/1000</f>
        <v>7</v>
      </c>
      <c r="Y49" s="20">
        <v>0</v>
      </c>
      <c r="Z49" s="26">
        <f t="shared" ref="Z49:Z59" si="124">X49-Y49</f>
        <v>7</v>
      </c>
      <c r="AA49" s="22" t="str">
        <f t="shared" si="73"/>
        <v/>
      </c>
      <c r="AB49" s="19">
        <v>0</v>
      </c>
      <c r="AC49" s="20">
        <v>0</v>
      </c>
      <c r="AD49" s="26">
        <f t="shared" ref="AD49:AD59" si="125">AB49-AC49</f>
        <v>0</v>
      </c>
      <c r="AE49" s="22" t="str">
        <f t="shared" si="75"/>
        <v/>
      </c>
      <c r="AF49" s="19">
        <v>0</v>
      </c>
      <c r="AG49" s="20">
        <v>0</v>
      </c>
      <c r="AH49" s="26">
        <f t="shared" ref="AH49:AH59" si="126">AF49-AG49</f>
        <v>0</v>
      </c>
      <c r="AI49" s="22" t="str">
        <f t="shared" si="77"/>
        <v/>
      </c>
      <c r="AJ49" s="19">
        <v>0</v>
      </c>
      <c r="AK49" s="20">
        <v>0</v>
      </c>
      <c r="AL49" s="26">
        <f t="shared" ref="AL49:AL59" si="127">AJ49-AK49</f>
        <v>0</v>
      </c>
      <c r="AM49" s="22" t="str">
        <f t="shared" si="79"/>
        <v/>
      </c>
      <c r="AN49" s="19">
        <f t="shared" ref="AN49:AN59" si="128">T49+X49+AB49+AF49+AJ49</f>
        <v>7</v>
      </c>
      <c r="AO49" s="20">
        <f t="shared" si="116"/>
        <v>0</v>
      </c>
      <c r="AP49" s="26">
        <f t="shared" ref="AP49:AP59" si="129">AN49-AO49</f>
        <v>7</v>
      </c>
      <c r="AQ49" s="22" t="str">
        <f t="shared" si="83"/>
        <v/>
      </c>
      <c r="AR49" s="19">
        <v>0</v>
      </c>
      <c r="AS49" s="20">
        <v>0</v>
      </c>
      <c r="AT49" s="26">
        <f t="shared" ref="AT49:AT59" si="130">AR49-AS49</f>
        <v>0</v>
      </c>
      <c r="AU49" s="22">
        <f t="shared" ref="AU49:AU55" si="131">IFERROR(AR49/AS49,0)</f>
        <v>0</v>
      </c>
      <c r="AV49" s="19">
        <v>0</v>
      </c>
      <c r="AW49" s="20">
        <v>0</v>
      </c>
      <c r="AX49" s="26">
        <f t="shared" ref="AX49:AX59" si="132">AV49-AW49</f>
        <v>0</v>
      </c>
      <c r="AY49" s="22">
        <f t="shared" ref="AY49:AY55" si="133">IFERROR(AV49/AW49,0)</f>
        <v>0</v>
      </c>
      <c r="AZ49" s="19">
        <f t="shared" si="84"/>
        <v>-0.11500000000000021</v>
      </c>
      <c r="BA49" s="20">
        <f t="shared" si="85"/>
        <v>0</v>
      </c>
      <c r="BB49" s="26">
        <f t="shared" ref="BB49:BB59" si="134">AZ49-BA49</f>
        <v>-0.11500000000000021</v>
      </c>
      <c r="BC49" s="22" t="str">
        <f t="shared" si="87"/>
        <v/>
      </c>
      <c r="BD49" s="23">
        <v>0</v>
      </c>
      <c r="BE49" s="24">
        <v>0</v>
      </c>
      <c r="BF49" s="19">
        <v>0</v>
      </c>
      <c r="BG49" s="20">
        <v>0</v>
      </c>
      <c r="BH49" s="26">
        <f>BF49-BG49</f>
        <v>0</v>
      </c>
      <c r="BI49" s="22">
        <f t="shared" ref="BI49:BI55" si="135">IFERROR(BF49/BG49,0)</f>
        <v>0</v>
      </c>
      <c r="BJ49" s="19">
        <v>0</v>
      </c>
      <c r="BK49" s="20">
        <v>0</v>
      </c>
      <c r="BL49" s="26">
        <f t="shared" ref="BL49:BL59" si="136">BJ49-BK49</f>
        <v>0</v>
      </c>
      <c r="BM49" s="22">
        <f t="shared" ref="BM49:BM55" si="137">IFERROR(BJ49/BK49,0)</f>
        <v>0</v>
      </c>
      <c r="BN49" s="19">
        <f t="shared" si="91"/>
        <v>-0.11500000000000021</v>
      </c>
      <c r="BO49" s="20">
        <f t="shared" si="92"/>
        <v>0</v>
      </c>
      <c r="BP49" s="26">
        <f t="shared" ref="BP49:BP59" si="138">BN49-BO49</f>
        <v>-0.11500000000000021</v>
      </c>
      <c r="BQ49" s="22" t="str">
        <f t="shared" si="94"/>
        <v/>
      </c>
      <c r="BR49" s="19">
        <f t="shared" si="95"/>
        <v>-0.11500000000000021</v>
      </c>
      <c r="BS49" s="20">
        <f t="shared" si="96"/>
        <v>0</v>
      </c>
      <c r="BT49" s="26">
        <f t="shared" ref="BT49:BT59" si="139">BR49-BS49</f>
        <v>-0.11500000000000021</v>
      </c>
      <c r="BU49" s="22" t="str">
        <f t="shared" si="98"/>
        <v/>
      </c>
      <c r="BV49" s="19">
        <f t="shared" si="99"/>
        <v>-0.11500000000000021</v>
      </c>
      <c r="BW49" s="20">
        <f t="shared" si="100"/>
        <v>0</v>
      </c>
      <c r="BX49" s="26">
        <f t="shared" ref="BX49:BX59" si="140">BV49-BW49</f>
        <v>-0.11500000000000021</v>
      </c>
      <c r="BY49" s="22" t="str">
        <f t="shared" si="102"/>
        <v/>
      </c>
      <c r="BZ49" s="27" t="s">
        <v>49</v>
      </c>
      <c r="CA49" s="11">
        <f>J49+P49-AN49+AR49-AZ49+AV49</f>
        <v>0</v>
      </c>
      <c r="CB49" s="11">
        <f>K49+Q49-AO49-AS49-BA49</f>
        <v>0</v>
      </c>
    </row>
    <row r="50" spans="1:82" s="2" customFormat="1" ht="15" customHeight="1" x14ac:dyDescent="0.3">
      <c r="A50" s="18" t="s">
        <v>33</v>
      </c>
      <c r="B50" s="37" t="e">
        <f t="shared" si="117"/>
        <v>#REF!</v>
      </c>
      <c r="C50" s="38" t="e">
        <f t="shared" si="118"/>
        <v>#REF!</v>
      </c>
      <c r="D50" s="26" t="e">
        <f t="shared" si="119"/>
        <v>#REF!</v>
      </c>
      <c r="E50" s="22" t="str">
        <f>IFERROR(IF(C50&lt;0,-(B50-C50)/C50,(B50-C50)/C50)+1,"")</f>
        <v/>
      </c>
      <c r="F50" s="37"/>
      <c r="G50" s="38"/>
      <c r="H50" s="26">
        <f t="shared" si="120"/>
        <v>0</v>
      </c>
      <c r="I50" s="22" t="str">
        <f>IFERROR(IF(G50&lt;0,-(F50-G50)/G50,(F50-G50)/G50)+1,"")</f>
        <v/>
      </c>
      <c r="J50" s="37"/>
      <c r="K50" s="38"/>
      <c r="L50" s="26">
        <f t="shared" si="121"/>
        <v>0</v>
      </c>
      <c r="M50" s="22" t="str">
        <f t="shared" si="65"/>
        <v/>
      </c>
      <c r="N50" s="41" t="str">
        <f t="shared" ref="N50:N59" si="141">IFERROR(J50/F50,"")</f>
        <v/>
      </c>
      <c r="O50" s="41" t="str">
        <f t="shared" ref="O50:O59" si="142">IFERROR(K50/G50,"")</f>
        <v/>
      </c>
      <c r="P50" s="37">
        <v>66.794929999999994</v>
      </c>
      <c r="Q50" s="38">
        <v>147.97375</v>
      </c>
      <c r="R50" s="26">
        <f t="shared" si="122"/>
        <v>-81.178820000000002</v>
      </c>
      <c r="S50" s="22">
        <f t="shared" si="69"/>
        <v>0.45139715659027357</v>
      </c>
      <c r="T50" s="37"/>
      <c r="U50" s="38"/>
      <c r="V50" s="26">
        <f t="shared" si="123"/>
        <v>0</v>
      </c>
      <c r="W50" s="22" t="str">
        <f t="shared" si="71"/>
        <v/>
      </c>
      <c r="X50" s="37">
        <f>166978.53/1000</f>
        <v>166.97853000000001</v>
      </c>
      <c r="Y50" s="38">
        <f>123327.5/1000</f>
        <v>123.3275</v>
      </c>
      <c r="Z50" s="26">
        <f t="shared" si="124"/>
        <v>43.651030000000006</v>
      </c>
      <c r="AA50" s="22">
        <f>IFERROR(IF(Y50&lt;0,-(X50-Y50)/Y50,(X50-Y50)/Y50),"")+1</f>
        <v>1.3539440108653789</v>
      </c>
      <c r="AB50" s="37"/>
      <c r="AC50" s="38"/>
      <c r="AD50" s="26">
        <f t="shared" si="125"/>
        <v>0</v>
      </c>
      <c r="AE50" s="22" t="str">
        <f t="shared" si="75"/>
        <v/>
      </c>
      <c r="AF50" s="37">
        <f>2350/1000</f>
        <v>2.35</v>
      </c>
      <c r="AG50" s="38">
        <f>1750/1000</f>
        <v>1.75</v>
      </c>
      <c r="AH50" s="26">
        <f t="shared" si="126"/>
        <v>0.60000000000000009</v>
      </c>
      <c r="AI50" s="22">
        <f t="shared" si="77"/>
        <v>1.342857142857143</v>
      </c>
      <c r="AJ50" s="37"/>
      <c r="AK50" s="38"/>
      <c r="AL50" s="26">
        <f t="shared" si="127"/>
        <v>0</v>
      </c>
      <c r="AM50" s="22" t="str">
        <f t="shared" si="79"/>
        <v/>
      </c>
      <c r="AN50" s="19">
        <f t="shared" si="128"/>
        <v>169.32853</v>
      </c>
      <c r="AO50" s="38">
        <f t="shared" si="116"/>
        <v>125.0775</v>
      </c>
      <c r="AP50" s="26">
        <f t="shared" si="129"/>
        <v>44.25103</v>
      </c>
      <c r="AQ50" s="22">
        <f>IFERROR(IF(AO50&lt;0,-(AN50-AO50)/AO50,(AN50-AO50)/AO50),"")+1</f>
        <v>1.3537888908876496</v>
      </c>
      <c r="AR50" s="37">
        <v>0</v>
      </c>
      <c r="AS50" s="38">
        <v>0</v>
      </c>
      <c r="AT50" s="26">
        <f t="shared" si="130"/>
        <v>0</v>
      </c>
      <c r="AU50" s="22">
        <f t="shared" si="131"/>
        <v>0</v>
      </c>
      <c r="AV50" s="37">
        <v>0</v>
      </c>
      <c r="AW50" s="38">
        <v>0</v>
      </c>
      <c r="AX50" s="26">
        <f t="shared" si="132"/>
        <v>0</v>
      </c>
      <c r="AY50" s="41">
        <f t="shared" si="133"/>
        <v>0</v>
      </c>
      <c r="AZ50" s="37">
        <f t="shared" si="84"/>
        <v>-102.53360000000001</v>
      </c>
      <c r="BA50" s="38">
        <f t="shared" si="85"/>
        <v>22.896249999999995</v>
      </c>
      <c r="BB50" s="40">
        <f t="shared" si="134"/>
        <v>-125.42985</v>
      </c>
      <c r="BC50" s="22">
        <f t="shared" si="87"/>
        <v>-4.4781831085876522</v>
      </c>
      <c r="BD50" s="42" t="str">
        <f t="shared" ref="BD50:BD59" si="143">IFERROR(AZ50/F50,"")</f>
        <v/>
      </c>
      <c r="BE50" s="43" t="str">
        <f t="shared" ref="BE50:BE59" si="144">IFERROR(BA50/G50,"")</f>
        <v/>
      </c>
      <c r="BF50" s="37"/>
      <c r="BG50" s="38"/>
      <c r="BH50" s="40">
        <f>BF50-BG50</f>
        <v>0</v>
      </c>
      <c r="BI50" s="41">
        <f t="shared" si="135"/>
        <v>0</v>
      </c>
      <c r="BJ50" s="37">
        <f>66794.93/1000</f>
        <v>66.794929999999994</v>
      </c>
      <c r="BK50" s="38">
        <f>147973.75/1000</f>
        <v>147.97375</v>
      </c>
      <c r="BL50" s="40">
        <f t="shared" si="136"/>
        <v>-81.178820000000002</v>
      </c>
      <c r="BM50" s="41">
        <f t="shared" si="137"/>
        <v>0.45139715659027357</v>
      </c>
      <c r="BN50" s="37">
        <f t="shared" si="91"/>
        <v>-35.738670000000013</v>
      </c>
      <c r="BO50" s="38">
        <f t="shared" si="92"/>
        <v>170.87</v>
      </c>
      <c r="BP50" s="40">
        <f t="shared" si="138"/>
        <v>-206.60867000000002</v>
      </c>
      <c r="BQ50" s="22">
        <f t="shared" si="94"/>
        <v>-0.20915707848071641</v>
      </c>
      <c r="BR50" s="37">
        <f t="shared" si="95"/>
        <v>-100.18360000000001</v>
      </c>
      <c r="BS50" s="38">
        <f t="shared" si="96"/>
        <v>24.646249999999995</v>
      </c>
      <c r="BT50" s="40">
        <f t="shared" si="139"/>
        <v>-124.82985000000001</v>
      </c>
      <c r="BU50" s="22">
        <f t="shared" si="98"/>
        <v>-4.0648617943906284</v>
      </c>
      <c r="BV50" s="37">
        <f t="shared" si="99"/>
        <v>-100.18360000000001</v>
      </c>
      <c r="BW50" s="38">
        <f t="shared" si="100"/>
        <v>24.646249999999995</v>
      </c>
      <c r="BX50" s="40">
        <f t="shared" si="140"/>
        <v>-124.82985000000001</v>
      </c>
      <c r="BY50" s="22">
        <f t="shared" si="102"/>
        <v>-4.0648617943906284</v>
      </c>
      <c r="BZ50" s="27"/>
      <c r="CA50" s="11">
        <f>J50+P50-AN50-AR50-AZ50</f>
        <v>0</v>
      </c>
      <c r="CB50" s="11">
        <f>K50+Q50-AO50-AS50-BA50</f>
        <v>0</v>
      </c>
    </row>
    <row r="51" spans="1:82" s="2" customFormat="1" ht="15" customHeight="1" x14ac:dyDescent="0.3">
      <c r="A51" s="33" t="s">
        <v>39</v>
      </c>
      <c r="B51" s="55" t="e">
        <f t="shared" si="117"/>
        <v>#REF!</v>
      </c>
      <c r="C51" s="57" t="e">
        <f t="shared" si="118"/>
        <v>#REF!</v>
      </c>
      <c r="D51" s="36" t="e">
        <f t="shared" si="119"/>
        <v>#REF!</v>
      </c>
      <c r="E51" s="22" t="str">
        <f>IFERROR(IF(C51&lt;0,-(B51-C51)/C51,(B51-C51)/C51+1),"")</f>
        <v/>
      </c>
      <c r="F51" s="55">
        <v>13361.698</v>
      </c>
      <c r="G51" s="57">
        <v>26941.772000000001</v>
      </c>
      <c r="H51" s="36">
        <f t="shared" si="120"/>
        <v>-13580.074000000001</v>
      </c>
      <c r="I51" s="22">
        <f>IFERROR(IF(G51&lt;0,-(F51-G51)/G51,(F51-G51)/G51+1),"")</f>
        <v>0.49594725989070054</v>
      </c>
      <c r="J51" s="55">
        <v>1201.182</v>
      </c>
      <c r="K51" s="57">
        <v>2972.8049999999998</v>
      </c>
      <c r="L51" s="36">
        <f t="shared" si="121"/>
        <v>-1771.6229999999998</v>
      </c>
      <c r="M51" s="22">
        <f t="shared" si="65"/>
        <v>0.40405677466231393</v>
      </c>
      <c r="N51" s="22">
        <f t="shared" si="141"/>
        <v>8.9897406751746664E-2</v>
      </c>
      <c r="O51" s="22">
        <f t="shared" si="142"/>
        <v>0.11034185130807282</v>
      </c>
      <c r="P51" s="55">
        <v>133.465</v>
      </c>
      <c r="Q51" s="57">
        <v>133.464</v>
      </c>
      <c r="R51" s="36">
        <f t="shared" si="122"/>
        <v>1.0000000000047748E-3</v>
      </c>
      <c r="S51" s="22">
        <f t="shared" si="69"/>
        <v>1.000007492657196</v>
      </c>
      <c r="T51" s="55">
        <v>1085.5309999999999</v>
      </c>
      <c r="U51" s="57">
        <v>1098.1110000000001</v>
      </c>
      <c r="V51" s="36">
        <f t="shared" si="123"/>
        <v>-12.580000000000155</v>
      </c>
      <c r="W51" s="22">
        <f t="shared" si="71"/>
        <v>0.98854396322411842</v>
      </c>
      <c r="X51" s="55">
        <f>1421.087+336.514</f>
        <v>1757.6010000000001</v>
      </c>
      <c r="Y51" s="57">
        <v>1795.665</v>
      </c>
      <c r="Z51" s="36">
        <f t="shared" si="124"/>
        <v>-38.063999999999851</v>
      </c>
      <c r="AA51" s="22">
        <f>IFERROR(IF(Y51&lt;0,-(X51-Y51)/Y51,(X51-Y51)/Y51+1),"")</f>
        <v>0.97880228216287568</v>
      </c>
      <c r="AB51" s="55">
        <v>0</v>
      </c>
      <c r="AC51" s="57">
        <v>0</v>
      </c>
      <c r="AD51" s="36">
        <f t="shared" si="125"/>
        <v>0</v>
      </c>
      <c r="AE51" s="22" t="str">
        <f t="shared" si="75"/>
        <v/>
      </c>
      <c r="AF51" s="55">
        <v>0</v>
      </c>
      <c r="AG51" s="57">
        <v>0</v>
      </c>
      <c r="AH51" s="36">
        <f t="shared" si="126"/>
        <v>0</v>
      </c>
      <c r="AI51" s="22" t="str">
        <f t="shared" si="77"/>
        <v/>
      </c>
      <c r="AJ51" s="55">
        <v>0</v>
      </c>
      <c r="AK51" s="57">
        <v>0</v>
      </c>
      <c r="AL51" s="36">
        <f t="shared" si="127"/>
        <v>0</v>
      </c>
      <c r="AM51" s="22" t="str">
        <f t="shared" si="79"/>
        <v/>
      </c>
      <c r="AN51" s="55">
        <f t="shared" si="128"/>
        <v>2843.1320000000001</v>
      </c>
      <c r="AO51" s="57">
        <f t="shared" si="116"/>
        <v>2893.7759999999998</v>
      </c>
      <c r="AP51" s="36">
        <f t="shared" si="129"/>
        <v>-50.643999999999778</v>
      </c>
      <c r="AQ51" s="22">
        <f>IFERROR(IF(AO51&lt;0,-(AN51-AO51)/AO51,(AN51-AO51)/AO51+1),"")</f>
        <v>0.98249899093779214</v>
      </c>
      <c r="AR51" s="34">
        <v>0</v>
      </c>
      <c r="AS51" s="35">
        <v>0</v>
      </c>
      <c r="AT51" s="36">
        <f t="shared" si="130"/>
        <v>0</v>
      </c>
      <c r="AU51" s="22">
        <f t="shared" si="131"/>
        <v>0</v>
      </c>
      <c r="AV51" s="59">
        <v>336.51400000000001</v>
      </c>
      <c r="AW51" s="60">
        <v>0</v>
      </c>
      <c r="AX51" s="36">
        <f t="shared" si="132"/>
        <v>336.51400000000001</v>
      </c>
      <c r="AY51" s="22">
        <f t="shared" si="133"/>
        <v>0</v>
      </c>
      <c r="AZ51" s="59">
        <f t="shared" si="84"/>
        <v>-1171.971</v>
      </c>
      <c r="BA51" s="60">
        <f t="shared" si="85"/>
        <v>212.49299999999994</v>
      </c>
      <c r="BB51" s="36">
        <f t="shared" si="134"/>
        <v>-1384.4639999999999</v>
      </c>
      <c r="BC51" s="22">
        <f t="shared" si="87"/>
        <v>-5.5153393288249513</v>
      </c>
      <c r="BD51" s="23">
        <f t="shared" si="143"/>
        <v>-8.771123250952087E-2</v>
      </c>
      <c r="BE51" s="24">
        <f t="shared" si="144"/>
        <v>7.8871204165783873E-3</v>
      </c>
      <c r="BF51" s="55">
        <v>0</v>
      </c>
      <c r="BG51" s="57">
        <v>0</v>
      </c>
      <c r="BH51" s="36">
        <v>0</v>
      </c>
      <c r="BI51" s="22">
        <f t="shared" si="135"/>
        <v>0</v>
      </c>
      <c r="BJ51" s="55">
        <v>0</v>
      </c>
      <c r="BK51" s="57">
        <v>0</v>
      </c>
      <c r="BL51" s="36">
        <f t="shared" si="136"/>
        <v>0</v>
      </c>
      <c r="BM51" s="22">
        <f t="shared" si="137"/>
        <v>0</v>
      </c>
      <c r="BN51" s="59">
        <f t="shared" si="91"/>
        <v>-1171.971</v>
      </c>
      <c r="BO51" s="60">
        <f t="shared" si="92"/>
        <v>212.49299999999994</v>
      </c>
      <c r="BP51" s="36">
        <f t="shared" si="138"/>
        <v>-1384.4639999999999</v>
      </c>
      <c r="BQ51" s="22">
        <f t="shared" si="94"/>
        <v>-5.5153393288249513</v>
      </c>
      <c r="BR51" s="59">
        <f t="shared" si="95"/>
        <v>-1171.971</v>
      </c>
      <c r="BS51" s="60">
        <f t="shared" si="96"/>
        <v>212.49299999999994</v>
      </c>
      <c r="BT51" s="36">
        <f t="shared" si="139"/>
        <v>-1384.4639999999999</v>
      </c>
      <c r="BU51" s="22">
        <f t="shared" si="98"/>
        <v>-5.5153393288249513</v>
      </c>
      <c r="BV51" s="55">
        <f t="shared" si="99"/>
        <v>-1171.971</v>
      </c>
      <c r="BW51" s="57">
        <f t="shared" si="100"/>
        <v>212.49299999999994</v>
      </c>
      <c r="BX51" s="36">
        <f t="shared" si="140"/>
        <v>-1384.4639999999999</v>
      </c>
      <c r="BY51" s="22">
        <f t="shared" si="102"/>
        <v>-5.5153393288249513</v>
      </c>
      <c r="BZ51" s="25"/>
      <c r="CA51" s="11">
        <f>J51+P51-AN51-AR51-AV51-AZ51</f>
        <v>-673.02800000000025</v>
      </c>
      <c r="CB51" s="11">
        <f>K51+Q51-AO51-AS51-AW51-BA51</f>
        <v>0</v>
      </c>
    </row>
    <row r="52" spans="1:82" s="2" customFormat="1" ht="15" customHeight="1" x14ac:dyDescent="0.3">
      <c r="A52" s="18" t="s">
        <v>54</v>
      </c>
      <c r="B52" s="19" t="e">
        <f t="shared" si="117"/>
        <v>#REF!</v>
      </c>
      <c r="C52" s="20" t="e">
        <f t="shared" si="118"/>
        <v>#REF!</v>
      </c>
      <c r="D52" s="26" t="e">
        <f t="shared" si="119"/>
        <v>#REF!</v>
      </c>
      <c r="E52" s="22" t="str">
        <f>IFERROR(IF(C52&lt;0,-(B52-C52)/C52,(B52-C52)/C52+1),"")</f>
        <v/>
      </c>
      <c r="F52" s="19">
        <f>'[113]Income Statement'!$I$13/1000</f>
        <v>132778.96508000002</v>
      </c>
      <c r="G52" s="20">
        <f>'[113]Income Statement'!$J$13/1000</f>
        <v>94863.241649048025</v>
      </c>
      <c r="H52" s="26">
        <f t="shared" si="120"/>
        <v>37915.723430951999</v>
      </c>
      <c r="I52" s="22">
        <f>IFERROR(IF(G52&lt;0,-(F52-G52)/G52,(F52-G52)/G52+1),"")</f>
        <v>1.3996882540786808</v>
      </c>
      <c r="J52" s="19">
        <f>'[113]Income Statement'!$I$22/1000</f>
        <v>21858.35227000001</v>
      </c>
      <c r="K52" s="20">
        <f>'[113]Income Statement'!$J$22/1000</f>
        <v>47924.233110435765</v>
      </c>
      <c r="L52" s="26">
        <f t="shared" si="121"/>
        <v>-26065.880840435755</v>
      </c>
      <c r="M52" s="22">
        <f t="shared" si="65"/>
        <v>0.45610228586506552</v>
      </c>
      <c r="N52" s="22">
        <f t="shared" si="141"/>
        <v>0.16462210152662538</v>
      </c>
      <c r="O52" s="22">
        <f t="shared" si="142"/>
        <v>0.50519286793649953</v>
      </c>
      <c r="P52" s="19">
        <f>'[113]Income Statement'!$I$26/1000</f>
        <v>578.54606999999999</v>
      </c>
      <c r="Q52" s="20">
        <f>'[113]Income Statement'!$J$26</f>
        <v>0</v>
      </c>
      <c r="R52" s="26">
        <f t="shared" si="122"/>
        <v>578.54606999999999</v>
      </c>
      <c r="S52" s="22" t="str">
        <f t="shared" si="69"/>
        <v/>
      </c>
      <c r="T52" s="19">
        <f>'[113]Income Statement'!$I$39/1000</f>
        <v>8676.8855100000001</v>
      </c>
      <c r="U52" s="20">
        <f>'[113]Income Statement'!$J$39/1000</f>
        <v>8928.6789098105237</v>
      </c>
      <c r="V52" s="26">
        <f t="shared" si="123"/>
        <v>-251.79339981052362</v>
      </c>
      <c r="W52" s="22">
        <f t="shared" si="71"/>
        <v>0.97179947869624228</v>
      </c>
      <c r="X52" s="19">
        <f>'[113]Income Statement'!$I$69/1000</f>
        <v>9538.9586400000007</v>
      </c>
      <c r="Y52" s="20">
        <f>'[113]Income Statement'!$J$69/1000</f>
        <v>10142.713250305094</v>
      </c>
      <c r="Z52" s="26">
        <f t="shared" si="124"/>
        <v>-603.75461030509359</v>
      </c>
      <c r="AA52" s="22">
        <f>IFERROR(IF(Y52&lt;0,-(X52-Y52)/Y52,(X52-Y52)/Y52+1),"")</f>
        <v>0.94047405310537269</v>
      </c>
      <c r="AB52" s="19">
        <v>0</v>
      </c>
      <c r="AC52" s="20">
        <v>0</v>
      </c>
      <c r="AD52" s="26">
        <f t="shared" si="125"/>
        <v>0</v>
      </c>
      <c r="AE52" s="22" t="str">
        <f t="shared" si="75"/>
        <v/>
      </c>
      <c r="AF52" s="19">
        <v>0</v>
      </c>
      <c r="AG52" s="20">
        <v>0</v>
      </c>
      <c r="AH52" s="26">
        <f t="shared" si="126"/>
        <v>0</v>
      </c>
      <c r="AI52" s="22" t="str">
        <f t="shared" si="77"/>
        <v/>
      </c>
      <c r="AJ52" s="19">
        <f>'[113]Income Statement'!$I$74/1000</f>
        <v>664.02175</v>
      </c>
      <c r="AK52" s="20">
        <f>'[113]Income Statement'!$J$74/1000</f>
        <v>535.57695554016448</v>
      </c>
      <c r="AL52" s="26">
        <f t="shared" si="127"/>
        <v>128.44479445983552</v>
      </c>
      <c r="AM52" s="22">
        <f t="shared" si="79"/>
        <v>1.2398250954062997</v>
      </c>
      <c r="AN52" s="19">
        <f t="shared" si="128"/>
        <v>18879.865900000001</v>
      </c>
      <c r="AO52" s="20">
        <f t="shared" si="116"/>
        <v>19606.969115655782</v>
      </c>
      <c r="AP52" s="26">
        <f t="shared" si="129"/>
        <v>-727.10321565578124</v>
      </c>
      <c r="AQ52" s="22">
        <f>IFERROR(IF(AO52&lt;0,-(AN52-AO52)/AO52,(AN52-AO52)/AO52+1),"")</f>
        <v>0.962916082982188</v>
      </c>
      <c r="AR52" s="19">
        <v>0</v>
      </c>
      <c r="AS52" s="20">
        <v>0</v>
      </c>
      <c r="AT52" s="26">
        <f t="shared" si="130"/>
        <v>0</v>
      </c>
      <c r="AU52" s="22">
        <f t="shared" si="131"/>
        <v>0</v>
      </c>
      <c r="AV52" s="19">
        <f>'[113]Income Statement'!$I$27/1000</f>
        <v>-5340.7274299999981</v>
      </c>
      <c r="AW52" s="20">
        <v>0</v>
      </c>
      <c r="AX52" s="26">
        <f t="shared" si="132"/>
        <v>-5340.7274299999981</v>
      </c>
      <c r="AY52" s="22">
        <f t="shared" si="133"/>
        <v>0</v>
      </c>
      <c r="AZ52" s="19">
        <f t="shared" si="84"/>
        <v>-1783.6949899999881</v>
      </c>
      <c r="BA52" s="20">
        <f t="shared" si="85"/>
        <v>28317.263994779983</v>
      </c>
      <c r="BB52" s="26">
        <f t="shared" si="134"/>
        <v>-30100.958984779973</v>
      </c>
      <c r="BC52" s="22">
        <f t="shared" si="87"/>
        <v>-6.2989665609247902E-2</v>
      </c>
      <c r="BD52" s="23">
        <f t="shared" si="143"/>
        <v>-1.3433565993870359E-2</v>
      </c>
      <c r="BE52" s="24">
        <f t="shared" si="144"/>
        <v>0.29850618113537924</v>
      </c>
      <c r="BF52" s="19">
        <v>0</v>
      </c>
      <c r="BG52" s="20">
        <v>0</v>
      </c>
      <c r="BH52" s="26">
        <f>BF52-BG52</f>
        <v>0</v>
      </c>
      <c r="BI52" s="22">
        <f t="shared" si="135"/>
        <v>0</v>
      </c>
      <c r="BJ52" s="19">
        <v>0</v>
      </c>
      <c r="BK52" s="20">
        <v>0</v>
      </c>
      <c r="BL52" s="26">
        <f t="shared" si="136"/>
        <v>0</v>
      </c>
      <c r="BM52" s="22">
        <f t="shared" si="137"/>
        <v>0</v>
      </c>
      <c r="BN52" s="19">
        <f t="shared" si="91"/>
        <v>-1783.6949899999881</v>
      </c>
      <c r="BO52" s="20">
        <f t="shared" si="92"/>
        <v>28317.263994779983</v>
      </c>
      <c r="BP52" s="26">
        <f t="shared" si="138"/>
        <v>-30100.958984779973</v>
      </c>
      <c r="BQ52" s="22">
        <f t="shared" si="94"/>
        <v>-6.2989665609247902E-2</v>
      </c>
      <c r="BR52" s="19">
        <f t="shared" si="95"/>
        <v>-1783.6949899999881</v>
      </c>
      <c r="BS52" s="20">
        <f t="shared" si="96"/>
        <v>28317.263994779983</v>
      </c>
      <c r="BT52" s="26">
        <f t="shared" si="139"/>
        <v>-30100.958984779973</v>
      </c>
      <c r="BU52" s="22">
        <f t="shared" si="98"/>
        <v>-6.2989665609247902E-2</v>
      </c>
      <c r="BV52" s="19">
        <f t="shared" si="99"/>
        <v>-1119.6732399999883</v>
      </c>
      <c r="BW52" s="20">
        <f t="shared" si="100"/>
        <v>28852.840950320147</v>
      </c>
      <c r="BX52" s="26">
        <f t="shared" si="140"/>
        <v>-29972.514190320137</v>
      </c>
      <c r="BY52" s="22">
        <f t="shared" si="102"/>
        <v>-3.8806342915343572E-2</v>
      </c>
      <c r="BZ52" s="25" t="s">
        <v>55</v>
      </c>
      <c r="CA52" s="11">
        <f>J52+P52-AN52+AR52-AZ52+AV52</f>
        <v>0</v>
      </c>
      <c r="CB52" s="11">
        <f>K52+Q52-AO52-AS52-BA52</f>
        <v>0</v>
      </c>
    </row>
    <row r="53" spans="1:82" s="2" customFormat="1" ht="15" customHeight="1" x14ac:dyDescent="0.3">
      <c r="A53" s="33" t="s">
        <v>42</v>
      </c>
      <c r="B53" s="55" t="e">
        <f t="shared" si="117"/>
        <v>#REF!</v>
      </c>
      <c r="C53" s="57" t="e">
        <f t="shared" si="118"/>
        <v>#REF!</v>
      </c>
      <c r="D53" s="36" t="e">
        <f t="shared" si="119"/>
        <v>#REF!</v>
      </c>
      <c r="E53" s="22" t="str">
        <f>IFERROR(IF(C53&lt;0,-(B53-C53)/C53,(B53-C53)/C53+1),"")</f>
        <v/>
      </c>
      <c r="F53" s="55">
        <v>2344.15753</v>
      </c>
      <c r="G53" s="57">
        <v>4529.8912757400003</v>
      </c>
      <c r="H53" s="36">
        <f t="shared" si="120"/>
        <v>-2185.7337457400004</v>
      </c>
      <c r="I53" s="22">
        <f>IFERROR(IF(G53&lt;0,-(F53-G53)/G53,(F53-G53)/G53+1),"")</f>
        <v>0.51748648859504032</v>
      </c>
      <c r="J53" s="55">
        <v>2344.15753</v>
      </c>
      <c r="K53" s="57">
        <v>4529.8912757400003</v>
      </c>
      <c r="L53" s="36">
        <f t="shared" si="121"/>
        <v>-2185.7337457400004</v>
      </c>
      <c r="M53" s="22">
        <f t="shared" si="65"/>
        <v>0.51748648859504032</v>
      </c>
      <c r="N53" s="22">
        <f t="shared" si="141"/>
        <v>1</v>
      </c>
      <c r="O53" s="22">
        <f t="shared" si="142"/>
        <v>1</v>
      </c>
      <c r="P53" s="55">
        <v>0</v>
      </c>
      <c r="Q53" s="57">
        <v>0</v>
      </c>
      <c r="R53" s="36">
        <f t="shared" si="122"/>
        <v>0</v>
      </c>
      <c r="S53" s="22" t="str">
        <f t="shared" si="69"/>
        <v/>
      </c>
      <c r="T53" s="55">
        <v>3406.3958499999999</v>
      </c>
      <c r="U53" s="57">
        <v>3376.0807</v>
      </c>
      <c r="V53" s="36">
        <f t="shared" si="123"/>
        <v>30.315149999999903</v>
      </c>
      <c r="W53" s="22">
        <f t="shared" si="71"/>
        <v>1.0089793913990266</v>
      </c>
      <c r="X53" s="55">
        <v>1047.48322444</v>
      </c>
      <c r="Y53" s="57">
        <v>1197.7603394499845</v>
      </c>
      <c r="Z53" s="36">
        <f t="shared" si="124"/>
        <v>-150.27711500998453</v>
      </c>
      <c r="AA53" s="22">
        <f>IFERROR(IF(Y53&lt;0,-(X53-Y53)/Y53,(X53-Y53)/Y53+1),"")</f>
        <v>0.87453490480491924</v>
      </c>
      <c r="AB53" s="55">
        <v>40.499569999999999</v>
      </c>
      <c r="AC53" s="57">
        <v>620.33988426264023</v>
      </c>
      <c r="AD53" s="36">
        <f t="shared" si="125"/>
        <v>-579.84031426264028</v>
      </c>
      <c r="AE53" s="22">
        <f t="shared" si="75"/>
        <v>6.528609723061618E-2</v>
      </c>
      <c r="AF53" s="55">
        <v>125.31889</v>
      </c>
      <c r="AG53" s="57">
        <v>222.34217519000001</v>
      </c>
      <c r="AH53" s="36">
        <f t="shared" si="126"/>
        <v>-97.02328519000001</v>
      </c>
      <c r="AI53" s="22">
        <f t="shared" si="77"/>
        <v>0.56363076367724729</v>
      </c>
      <c r="AJ53" s="55">
        <v>237.94567999999998</v>
      </c>
      <c r="AK53" s="57">
        <v>235.99657333333337</v>
      </c>
      <c r="AL53" s="36">
        <f t="shared" si="127"/>
        <v>1.9491066666666086</v>
      </c>
      <c r="AM53" s="22">
        <f t="shared" si="79"/>
        <v>1.0082590464731604</v>
      </c>
      <c r="AN53" s="55">
        <f t="shared" si="128"/>
        <v>4857.6432144399987</v>
      </c>
      <c r="AO53" s="57">
        <f t="shared" si="116"/>
        <v>5652.5196722359578</v>
      </c>
      <c r="AP53" s="36">
        <f t="shared" si="129"/>
        <v>-794.87645779595914</v>
      </c>
      <c r="AQ53" s="22">
        <f>IFERROR(IF(AO53&lt;0,-(AN53-AO53)/AO53,(AN53-AO53)/AO53+1),"")</f>
        <v>0.85937661363652873</v>
      </c>
      <c r="AR53" s="34">
        <v>0</v>
      </c>
      <c r="AS53" s="35">
        <v>0</v>
      </c>
      <c r="AT53" s="36">
        <f t="shared" si="130"/>
        <v>0</v>
      </c>
      <c r="AU53" s="22">
        <f t="shared" si="131"/>
        <v>0</v>
      </c>
      <c r="AV53" s="59">
        <v>4.9222700000000001</v>
      </c>
      <c r="AW53" s="60">
        <v>0</v>
      </c>
      <c r="AX53" s="36">
        <f t="shared" si="132"/>
        <v>4.9222700000000001</v>
      </c>
      <c r="AY53" s="22">
        <f t="shared" si="133"/>
        <v>0</v>
      </c>
      <c r="AZ53" s="59">
        <f t="shared" si="84"/>
        <v>-2508.5634144399987</v>
      </c>
      <c r="BA53" s="60">
        <f t="shared" si="85"/>
        <v>-1122.6283964959575</v>
      </c>
      <c r="BB53" s="36">
        <f t="shared" si="134"/>
        <v>-1385.9350179440412</v>
      </c>
      <c r="BC53" s="22">
        <f t="shared" si="87"/>
        <v>-1.234544772134696</v>
      </c>
      <c r="BD53" s="23">
        <f t="shared" si="143"/>
        <v>-1.0701343157769772</v>
      </c>
      <c r="BE53" s="24">
        <f t="shared" si="144"/>
        <v>-0.24782678615450116</v>
      </c>
      <c r="BF53" s="55">
        <v>0</v>
      </c>
      <c r="BG53" s="57">
        <v>0</v>
      </c>
      <c r="BH53" s="36">
        <v>0</v>
      </c>
      <c r="BI53" s="22">
        <f t="shared" si="135"/>
        <v>0</v>
      </c>
      <c r="BJ53" s="55">
        <v>0</v>
      </c>
      <c r="BK53" s="57">
        <v>0</v>
      </c>
      <c r="BL53" s="36">
        <f t="shared" si="136"/>
        <v>0</v>
      </c>
      <c r="BM53" s="22">
        <f t="shared" si="137"/>
        <v>0</v>
      </c>
      <c r="BN53" s="59">
        <f t="shared" si="91"/>
        <v>-2508.5634144399987</v>
      </c>
      <c r="BO53" s="60">
        <f t="shared" si="92"/>
        <v>-1122.6283964959575</v>
      </c>
      <c r="BP53" s="36">
        <f t="shared" si="138"/>
        <v>-1385.9350179440412</v>
      </c>
      <c r="BQ53" s="22">
        <f t="shared" si="94"/>
        <v>-1.234544772134696</v>
      </c>
      <c r="BR53" s="59">
        <f t="shared" si="95"/>
        <v>-2383.2445244399987</v>
      </c>
      <c r="BS53" s="60">
        <f t="shared" si="96"/>
        <v>-900.2862213059575</v>
      </c>
      <c r="BT53" s="36">
        <f t="shared" si="139"/>
        <v>-1482.9583031340412</v>
      </c>
      <c r="BU53" s="22">
        <f t="shared" si="98"/>
        <v>-1.6472075969160764</v>
      </c>
      <c r="BV53" s="55">
        <f t="shared" si="99"/>
        <v>-2145.2988444399989</v>
      </c>
      <c r="BW53" s="57">
        <f t="shared" si="100"/>
        <v>-664.28964797262415</v>
      </c>
      <c r="BX53" s="36">
        <f t="shared" si="140"/>
        <v>-1481.0091964673747</v>
      </c>
      <c r="BY53" s="22">
        <f t="shared" si="102"/>
        <v>-2.2294630075710713</v>
      </c>
      <c r="BZ53" s="25"/>
      <c r="CA53" s="11">
        <f>J53+P53-AN53-AR53-AV53-AZ53</f>
        <v>-9.8445400000000518</v>
      </c>
      <c r="CB53" s="11">
        <f>K53+Q53-AO53-AS53-AW53-BA53</f>
        <v>0</v>
      </c>
    </row>
    <row r="54" spans="1:82" s="2" customFormat="1" ht="15" customHeight="1" x14ac:dyDescent="0.3">
      <c r="A54" s="18" t="s">
        <v>50</v>
      </c>
      <c r="B54" s="19" t="e">
        <f t="shared" si="117"/>
        <v>#REF!</v>
      </c>
      <c r="C54" s="20" t="e">
        <f t="shared" si="118"/>
        <v>#REF!</v>
      </c>
      <c r="D54" s="26" t="e">
        <f t="shared" si="119"/>
        <v>#REF!</v>
      </c>
      <c r="E54" s="22" t="str">
        <f>IFERROR(IF(C54&lt;0,-(B54-C54)/C54,(B54-C54)/C54+1),"")</f>
        <v/>
      </c>
      <c r="F54" s="19">
        <f>'[116]Budget Performans - Detail'!$G$22/1000</f>
        <v>44331.644030000003</v>
      </c>
      <c r="G54" s="20">
        <f>'[116]Budget Performans - Detail'!$H$22/1000</f>
        <v>78258.762820594668</v>
      </c>
      <c r="H54" s="26">
        <f t="shared" si="120"/>
        <v>-33927.118790594664</v>
      </c>
      <c r="I54" s="22">
        <f>IFERROR(IF(G54&lt;0,-(F54-G54)/G54,(F54-G54)/G54+1),"")</f>
        <v>0.56647514517484343</v>
      </c>
      <c r="J54" s="19">
        <f>'[116]Budget Performans - Detail'!$G$38/1000</f>
        <v>8737.044649999998</v>
      </c>
      <c r="K54" s="20">
        <f>'[116]Budget Performans - Detail'!$H$38/1000</f>
        <v>14447.737915893189</v>
      </c>
      <c r="L54" s="26">
        <f t="shared" si="121"/>
        <v>-5710.693265893191</v>
      </c>
      <c r="M54" s="22">
        <f t="shared" si="65"/>
        <v>0.60473443668914006</v>
      </c>
      <c r="N54" s="22">
        <f t="shared" si="141"/>
        <v>0.19708370490585655</v>
      </c>
      <c r="O54" s="22">
        <f t="shared" si="142"/>
        <v>0.18461495422581745</v>
      </c>
      <c r="P54" s="19">
        <f>-('[116]Budget Performans - Detail'!$G$44+'[116]Budget Performans - Detail'!$G$45)/1000</f>
        <v>574.45974000000001</v>
      </c>
      <c r="Q54" s="20">
        <f>-'[116]Budget Performans - Detail'!$H$48/1000</f>
        <v>625.755</v>
      </c>
      <c r="R54" s="26">
        <f t="shared" si="122"/>
        <v>-51.295259999999985</v>
      </c>
      <c r="S54" s="22">
        <f t="shared" si="69"/>
        <v>0.91802660785770795</v>
      </c>
      <c r="T54" s="19">
        <f>'[116]Budget Performans - Detail'!$G$68/1000</f>
        <v>7119.3461699999998</v>
      </c>
      <c r="U54" s="20">
        <f>'[116]Budget Performans - Detail'!$H$68/1000</f>
        <v>8418.5022229000006</v>
      </c>
      <c r="V54" s="26">
        <f t="shared" si="123"/>
        <v>-1299.1560529000008</v>
      </c>
      <c r="W54" s="22">
        <f t="shared" si="71"/>
        <v>0.8456784807437554</v>
      </c>
      <c r="X54" s="19">
        <f>('[116]Budget Performans - Detail'!$G$78+'[116]Budget Performans - Detail'!$G$98)/1000</f>
        <v>2903.7762699999998</v>
      </c>
      <c r="Y54" s="20">
        <f>('[116]Budget Performans - Detail'!$H$78+'[116]Budget Performans - Detail'!$H$98)/1000</f>
        <v>3017.3300039574997</v>
      </c>
      <c r="Z54" s="26">
        <f t="shared" si="124"/>
        <v>-113.55373395749984</v>
      </c>
      <c r="AA54" s="22">
        <f>IFERROR(IF(Y54&lt;0,-(X54-Y54)/Y54,(X54-Y54)/Y54+1),"")</f>
        <v>0.96236615358327926</v>
      </c>
      <c r="AB54" s="19">
        <f>'[116]Budget Performans - Detail'!$G$111/1000</f>
        <v>1565.3494500000002</v>
      </c>
      <c r="AC54" s="20">
        <f>'[116]Budget Performans - Detail'!$H$111/1000</f>
        <v>1700.1010818478721</v>
      </c>
      <c r="AD54" s="26">
        <f t="shared" si="125"/>
        <v>-134.75163184787198</v>
      </c>
      <c r="AE54" s="22">
        <f t="shared" si="75"/>
        <v>0.92073904705630338</v>
      </c>
      <c r="AF54" s="19">
        <f>'[116]Budget Performans - Detail'!$G$118/1000</f>
        <v>677.61610000000007</v>
      </c>
      <c r="AG54" s="20">
        <f>'[116]Budget Performans - Detail'!$H$118/1000</f>
        <v>596.81195500000013</v>
      </c>
      <c r="AH54" s="26">
        <f t="shared" si="126"/>
        <v>80.804144999999949</v>
      </c>
      <c r="AI54" s="22">
        <f t="shared" si="77"/>
        <v>1.1353929731518195</v>
      </c>
      <c r="AJ54" s="19">
        <f>'[116]Budget Performans - Detail'!$G$58/1000</f>
        <v>765.25827000000004</v>
      </c>
      <c r="AK54" s="20">
        <f>'[116]Budget Performans - Detail'!$H$58/1000</f>
        <v>772.3780309166666</v>
      </c>
      <c r="AL54" s="26">
        <f t="shared" si="127"/>
        <v>-7.1197609166665643</v>
      </c>
      <c r="AM54" s="22">
        <f t="shared" si="79"/>
        <v>0.9907820255992823</v>
      </c>
      <c r="AN54" s="19">
        <f t="shared" si="128"/>
        <v>13031.346259999998</v>
      </c>
      <c r="AO54" s="20">
        <f t="shared" si="116"/>
        <v>14505.123294622039</v>
      </c>
      <c r="AP54" s="26">
        <f t="shared" si="129"/>
        <v>-1473.7770346220404</v>
      </c>
      <c r="AQ54" s="22">
        <f>IFERROR(IF(AO54&lt;0,-(AN54-AO54)/AO54,(AN54-AO54)/AO54+1),"")</f>
        <v>0.89839610428072247</v>
      </c>
      <c r="AR54" s="19">
        <v>0</v>
      </c>
      <c r="AS54" s="20">
        <v>0</v>
      </c>
      <c r="AT54" s="26">
        <f t="shared" si="130"/>
        <v>0</v>
      </c>
      <c r="AU54" s="22">
        <f t="shared" si="131"/>
        <v>0</v>
      </c>
      <c r="AV54" s="19">
        <f>-'[116]Budget Performans - Detail'!$G$42/1000</f>
        <v>102.84985</v>
      </c>
      <c r="AW54" s="20">
        <v>0</v>
      </c>
      <c r="AX54" s="26">
        <f t="shared" si="132"/>
        <v>102.84985</v>
      </c>
      <c r="AY54" s="22">
        <f t="shared" si="133"/>
        <v>0</v>
      </c>
      <c r="AZ54" s="19">
        <f t="shared" si="84"/>
        <v>-3616.9920200000001</v>
      </c>
      <c r="BA54" s="20">
        <f t="shared" si="85"/>
        <v>568.3696212711493</v>
      </c>
      <c r="BB54" s="26">
        <f t="shared" si="134"/>
        <v>-4185.361641271149</v>
      </c>
      <c r="BC54" s="22">
        <f t="shared" si="87"/>
        <v>-6.3638025056839886</v>
      </c>
      <c r="BD54" s="23">
        <f t="shared" si="143"/>
        <v>-8.1589395095573669E-2</v>
      </c>
      <c r="BE54" s="24">
        <f t="shared" si="144"/>
        <v>7.2626962244996861E-3</v>
      </c>
      <c r="BF54" s="19">
        <v>0</v>
      </c>
      <c r="BG54" s="20">
        <v>0</v>
      </c>
      <c r="BH54" s="26">
        <f t="shared" ref="BH54:BH59" si="145">BF54-BG54</f>
        <v>0</v>
      </c>
      <c r="BI54" s="22">
        <f t="shared" si="135"/>
        <v>0</v>
      </c>
      <c r="BJ54" s="19">
        <v>0</v>
      </c>
      <c r="BK54" s="20">
        <v>0</v>
      </c>
      <c r="BL54" s="26">
        <f t="shared" si="136"/>
        <v>0</v>
      </c>
      <c r="BM54" s="22">
        <f t="shared" si="137"/>
        <v>0</v>
      </c>
      <c r="BN54" s="19">
        <f t="shared" si="91"/>
        <v>-3616.9920200000001</v>
      </c>
      <c r="BO54" s="20">
        <f t="shared" si="92"/>
        <v>568.3696212711493</v>
      </c>
      <c r="BP54" s="26">
        <f t="shared" si="138"/>
        <v>-4185.361641271149</v>
      </c>
      <c r="BQ54" s="22">
        <f t="shared" si="94"/>
        <v>-6.3638025056839886</v>
      </c>
      <c r="BR54" s="19">
        <f t="shared" si="95"/>
        <v>-2939.37592</v>
      </c>
      <c r="BS54" s="20">
        <f t="shared" si="96"/>
        <v>1165.1815762711494</v>
      </c>
      <c r="BT54" s="26">
        <f t="shared" si="139"/>
        <v>-4104.5574962711489</v>
      </c>
      <c r="BU54" s="22">
        <f t="shared" si="98"/>
        <v>-2.5226762762647539</v>
      </c>
      <c r="BV54" s="19">
        <f t="shared" si="99"/>
        <v>-2174.1176500000001</v>
      </c>
      <c r="BW54" s="20">
        <f t="shared" si="100"/>
        <v>1937.559607187816</v>
      </c>
      <c r="BX54" s="26">
        <f t="shared" si="140"/>
        <v>-4111.6772571878164</v>
      </c>
      <c r="BY54" s="22">
        <f t="shared" si="102"/>
        <v>-1.1220907175885682</v>
      </c>
      <c r="BZ54" s="25" t="s">
        <v>51</v>
      </c>
      <c r="CA54" s="11">
        <f>J54+P54-AN54+AR54-AZ54+AV54</f>
        <v>0</v>
      </c>
      <c r="CB54" s="11">
        <f>K54+Q54-AO54-AS54-BA54</f>
        <v>0</v>
      </c>
    </row>
    <row r="55" spans="1:82" s="2" customFormat="1" ht="15" customHeight="1" x14ac:dyDescent="0.3">
      <c r="A55" s="18" t="s">
        <v>132</v>
      </c>
      <c r="B55" s="19" t="e">
        <f t="shared" si="117"/>
        <v>#REF!</v>
      </c>
      <c r="C55" s="20" t="e">
        <f t="shared" si="118"/>
        <v>#REF!</v>
      </c>
      <c r="D55" s="21" t="e">
        <f t="shared" si="119"/>
        <v>#REF!</v>
      </c>
      <c r="E55" s="22" t="e">
        <f>IFERROR(IF(C55&lt;0,-(B55-C55)/C55,(B55-C55)/C55),"")+1</f>
        <v>#VALUE!</v>
      </c>
      <c r="F55" s="19">
        <f>'[122]2.Rev Statement-combined'!$F$15/1000</f>
        <v>90849.164229999995</v>
      </c>
      <c r="G55" s="20">
        <f>'[122]2.Rev Statement-combined'!$G$15/1000</f>
        <v>102127.057</v>
      </c>
      <c r="H55" s="21">
        <f t="shared" si="120"/>
        <v>-11277.892770000006</v>
      </c>
      <c r="I55" s="22">
        <f>IFERROR(IF(G55&lt;0,-(F55-G55)/G55,(F55-G55)/G55),"")+1</f>
        <v>0.88956998173363588</v>
      </c>
      <c r="J55" s="19">
        <f>'[122]2.Rev Statement-combined'!$DA$34/1000</f>
        <v>64157.638809999989</v>
      </c>
      <c r="K55" s="20">
        <f>'[122]2.Rev Statement-combined'!$DB$34/1000</f>
        <v>68871.714999999997</v>
      </c>
      <c r="L55" s="21">
        <f t="shared" si="121"/>
        <v>-4714.076190000007</v>
      </c>
      <c r="M55" s="22">
        <f>IFERROR(IF(K55&lt;0,-(J55-K55)/K55,(J55-K55)/K55),"")+1</f>
        <v>0.93155279798099977</v>
      </c>
      <c r="N55" s="22">
        <f t="shared" si="141"/>
        <v>0.70619954904124482</v>
      </c>
      <c r="O55" s="22">
        <f t="shared" si="142"/>
        <v>0.67437285498200539</v>
      </c>
      <c r="P55" s="19">
        <f>'[122]2.Rev Statement-combined'!$F$28/1000</f>
        <v>1886.8283700000002</v>
      </c>
      <c r="Q55" s="20">
        <f>'[122]2.Rev Statement-combined'!$G$28/1000</f>
        <v>2789.24001</v>
      </c>
      <c r="R55" s="21">
        <f t="shared" si="122"/>
        <v>-902.41163999999981</v>
      </c>
      <c r="S55" s="22">
        <f>IFERROR(IF(Q55&lt;0,-(P55-Q55)/Q55,(P55-Q55)/Q55),"")+1</f>
        <v>0.67646683800437812</v>
      </c>
      <c r="T55" s="19">
        <f>'[122]2.Rev Statement-combined'!$F$74/1000</f>
        <v>34680.888939999997</v>
      </c>
      <c r="U55" s="20">
        <f>'[122]2.Rev Statement-combined'!$G$74/1000</f>
        <v>34726.767999999996</v>
      </c>
      <c r="V55" s="21">
        <f t="shared" si="123"/>
        <v>-45.879059999999299</v>
      </c>
      <c r="W55" s="22">
        <f>IFERROR(IF(U55&lt;0,-(T55-U55)/U55,(T55-U55)/U55),"")+1</f>
        <v>0.99867885603405426</v>
      </c>
      <c r="X55" s="19">
        <f>('[122]2.Rev Statement-combined'!$F$93+'[122]2.Rev Statement-combined'!$F$137)/1000</f>
        <v>21245.505350000007</v>
      </c>
      <c r="Y55" s="20">
        <f>('[122]2.Rev Statement-combined'!$G$93+'[122]2.Rev Statement-combined'!$G$137)/1000</f>
        <v>25827.692999999999</v>
      </c>
      <c r="Z55" s="21">
        <f t="shared" si="124"/>
        <v>-4582.1876499999926</v>
      </c>
      <c r="AA55" s="22">
        <f>IFERROR(IF(Y55&lt;0,-(X55-Y55)/Y55,(X55-Y55)/Y55),"")+1</f>
        <v>0.82258625847844824</v>
      </c>
      <c r="AB55" s="19">
        <f>'[122]2.Rev Statement-combined'!$F$152/1000</f>
        <v>9586.8333299999977</v>
      </c>
      <c r="AC55" s="20">
        <f>'[122]2.Rev Statement-combined'!$G$152/1000</f>
        <v>10314.689</v>
      </c>
      <c r="AD55" s="21">
        <f t="shared" si="125"/>
        <v>-727.85567000000265</v>
      </c>
      <c r="AE55" s="22">
        <f>IFERROR(IF(AC55&lt;0,-(AB55-AC55)/AC55,(AB55-AC55)/AC55),"")+1</f>
        <v>0.92943503483236356</v>
      </c>
      <c r="AF55" s="19">
        <f>'[122]2.Rev Statement-combined'!$F$162/1000</f>
        <v>2012.6473299999998</v>
      </c>
      <c r="AG55" s="20">
        <f>'[122]2.Rev Statement-combined'!$G$162/1000</f>
        <v>1851.319</v>
      </c>
      <c r="AH55" s="21">
        <f t="shared" si="126"/>
        <v>161.32832999999982</v>
      </c>
      <c r="AI55" s="22">
        <f>IFERROR(IF(AG55&lt;0,-(AF55-AG55)/AG55,(AF55-AG55)/AG55),"")+1</f>
        <v>1.0871423725462763</v>
      </c>
      <c r="AJ55" s="19">
        <f>'[122]2.Rev Statement-combined'!$F$166/1000</f>
        <v>3234.4602300000006</v>
      </c>
      <c r="AK55" s="20">
        <f>'[122]2.Rev Statement-combined'!$G$166/1000</f>
        <v>4200</v>
      </c>
      <c r="AL55" s="21">
        <f t="shared" si="127"/>
        <v>-965.53976999999941</v>
      </c>
      <c r="AM55" s="22">
        <f>IFERROR(IF(AK55&lt;0,-(AJ55-AK55)/AK55,(AJ55-AK55)/AK55),"")+1</f>
        <v>0.7701095785714287</v>
      </c>
      <c r="AN55" s="19">
        <f t="shared" si="128"/>
        <v>70760.335179999995</v>
      </c>
      <c r="AO55" s="20">
        <f t="shared" si="116"/>
        <v>76920.468999999997</v>
      </c>
      <c r="AP55" s="21">
        <f t="shared" si="129"/>
        <v>-6160.1338200000027</v>
      </c>
      <c r="AQ55" s="22">
        <f>IFERROR(IF(AO55&lt;0,-(AN55-AO55)/AO55,(AN55-AO55)/AO55),"")+1</f>
        <v>0.91991554523673014</v>
      </c>
      <c r="AR55" s="19">
        <v>0</v>
      </c>
      <c r="AS55" s="20">
        <v>0</v>
      </c>
      <c r="AT55" s="21">
        <f t="shared" si="130"/>
        <v>0</v>
      </c>
      <c r="AU55" s="22">
        <f t="shared" si="131"/>
        <v>0</v>
      </c>
      <c r="AV55" s="19">
        <v>0</v>
      </c>
      <c r="AW55" s="20">
        <v>0</v>
      </c>
      <c r="AX55" s="21">
        <f t="shared" si="132"/>
        <v>0</v>
      </c>
      <c r="AY55" s="22">
        <f t="shared" si="133"/>
        <v>0</v>
      </c>
      <c r="AZ55" s="19">
        <f t="shared" si="84"/>
        <v>-4715.8680000000022</v>
      </c>
      <c r="BA55" s="20">
        <f t="shared" si="85"/>
        <v>-5259.5139900000067</v>
      </c>
      <c r="BB55" s="21">
        <f t="shared" si="134"/>
        <v>543.64599000000453</v>
      </c>
      <c r="BC55" s="22">
        <f>IFERROR(IF(BA55&lt;0,-(AZ55-BA55)/BA55,(AZ55-BA55)/BA55),"")+1</f>
        <v>1.103364301536919</v>
      </c>
      <c r="BD55" s="23">
        <f t="shared" si="143"/>
        <v>-5.1908765919529941E-2</v>
      </c>
      <c r="BE55" s="24">
        <f t="shared" si="144"/>
        <v>-5.1499711677778073E-2</v>
      </c>
      <c r="BF55" s="19"/>
      <c r="BG55" s="20"/>
      <c r="BH55" s="21">
        <f t="shared" si="145"/>
        <v>0</v>
      </c>
      <c r="BI55" s="22">
        <f t="shared" si="135"/>
        <v>0</v>
      </c>
      <c r="BJ55" s="19">
        <f>'[122]2.Rev Statement-combined'!$F$32/1000</f>
        <v>1472.499</v>
      </c>
      <c r="BK55" s="20">
        <f>'[122]2.Rev Statement-combined'!$G$32/1000</f>
        <v>1472.499</v>
      </c>
      <c r="BL55" s="21">
        <f t="shared" si="136"/>
        <v>0</v>
      </c>
      <c r="BM55" s="22">
        <f t="shared" si="137"/>
        <v>1</v>
      </c>
      <c r="BN55" s="19">
        <f t="shared" si="91"/>
        <v>-3243.3690000000024</v>
      </c>
      <c r="BO55" s="20">
        <f t="shared" si="92"/>
        <v>-3787.0149900000069</v>
      </c>
      <c r="BP55" s="21">
        <f t="shared" si="138"/>
        <v>543.64599000000453</v>
      </c>
      <c r="BQ55" s="22">
        <f>IFERROR(IF(BO55&lt;0,-(BN55-BO55)/BO55,(BN55-BO55)/BO55),"")+1</f>
        <v>1.1435552780846012</v>
      </c>
      <c r="BR55" s="19">
        <f t="shared" si="95"/>
        <v>-2703.2206700000024</v>
      </c>
      <c r="BS55" s="20">
        <f t="shared" si="96"/>
        <v>-3408.1949900000068</v>
      </c>
      <c r="BT55" s="21">
        <f t="shared" si="139"/>
        <v>704.97432000000435</v>
      </c>
      <c r="BU55" s="22">
        <f>IFERROR(IF(BS55&lt;0,-(BR55-BS55)/BS55,(BR55-BS55)/BS55),"")+1</f>
        <v>1.2068468271529273</v>
      </c>
      <c r="BV55" s="19">
        <f t="shared" si="99"/>
        <v>531.23955999999816</v>
      </c>
      <c r="BW55" s="20">
        <f t="shared" si="100"/>
        <v>791.80500999999322</v>
      </c>
      <c r="BX55" s="21">
        <f t="shared" si="140"/>
        <v>-260.56544999999505</v>
      </c>
      <c r="BY55" s="22">
        <f>IFERROR(IF(BW55&lt;0,-(BV55-BW55)/BW55,(BV55-BW55)/BW55),"")+1</f>
        <v>0.67092220090903787</v>
      </c>
      <c r="BZ55" s="25"/>
      <c r="CA55" s="11">
        <f>J55+P55-AN55-AR55-AZ55</f>
        <v>0</v>
      </c>
      <c r="CB55" s="11">
        <f>K55+Q55-AO55-AS55-BA55</f>
        <v>0</v>
      </c>
    </row>
    <row r="56" spans="1:82" s="2" customFormat="1" ht="15" customHeight="1" x14ac:dyDescent="0.3">
      <c r="A56" s="18" t="s">
        <v>123</v>
      </c>
      <c r="B56" s="19" t="e">
        <f t="shared" si="117"/>
        <v>#REF!</v>
      </c>
      <c r="C56" s="20" t="e">
        <f t="shared" si="118"/>
        <v>#REF!</v>
      </c>
      <c r="D56" s="26" t="e">
        <f t="shared" si="119"/>
        <v>#REF!</v>
      </c>
      <c r="E56" s="22" t="str">
        <f>IFERROR(IF(C56&lt;0,-(B56-C56)/C56,(B56-C56)/C56+1),"")</f>
        <v/>
      </c>
      <c r="F56" s="19">
        <f>'[117]1'!$G$18/1000</f>
        <v>12794.00402</v>
      </c>
      <c r="G56" s="20">
        <f>'[117]1'!$H$18/1000</f>
        <v>19786.425303529053</v>
      </c>
      <c r="H56" s="26">
        <f t="shared" si="120"/>
        <v>-6992.4212835290527</v>
      </c>
      <c r="I56" s="22">
        <f>IFERROR(IF(G56&lt;0,-(F56-G56)/G56,(F56-G56)/G56+1),"")</f>
        <v>0.6466051256726042</v>
      </c>
      <c r="J56" s="19">
        <f>'[118]1'!$G$23/1000</f>
        <v>2246.6858900000002</v>
      </c>
      <c r="K56" s="20">
        <f>'[118]1'!$H$23/1000</f>
        <v>4276.0659615973982</v>
      </c>
      <c r="L56" s="26">
        <f t="shared" si="121"/>
        <v>-2029.380071597398</v>
      </c>
      <c r="M56" s="22">
        <f>IFERROR(IF(K56&lt;0,-(J56-K56)/K56,(J56-K56)/K56+1),"")</f>
        <v>0.52540954937952167</v>
      </c>
      <c r="N56" s="22">
        <f t="shared" si="141"/>
        <v>0.17560459465917849</v>
      </c>
      <c r="O56" s="22">
        <f t="shared" si="142"/>
        <v>0.21611109111430707</v>
      </c>
      <c r="P56" s="19">
        <f>'[118]1'!$G$31/1000</f>
        <v>22.930250000000001</v>
      </c>
      <c r="Q56" s="20">
        <f>'[118]1'!$H$31/1000</f>
        <v>0.54103951388830318</v>
      </c>
      <c r="R56" s="26">
        <f t="shared" si="122"/>
        <v>22.389210486111697</v>
      </c>
      <c r="S56" s="22">
        <f>IFERROR(IF(Q56&lt;0,-(P56-Q56)/Q56,(P56-Q56)/Q56+1),"")</f>
        <v>42.381839794299971</v>
      </c>
      <c r="T56" s="19">
        <f>'[118]1'!$G$35/1000</f>
        <v>4672.9435199999998</v>
      </c>
      <c r="U56" s="20">
        <f>'[118]1'!$H$35/1000</f>
        <v>5951.5853993480887</v>
      </c>
      <c r="V56" s="26">
        <f t="shared" si="123"/>
        <v>-1278.6418793480889</v>
      </c>
      <c r="W56" s="22">
        <f>IFERROR(IF(U56&lt;0,-(T56-U56)/U56,(T56-U56)/U56+1),"")</f>
        <v>0.78515945020495781</v>
      </c>
      <c r="X56" s="19">
        <f>('[118]1'!$G$36+'[118]1'!$G$37)/1000-AJ56</f>
        <v>715.07490999999993</v>
      </c>
      <c r="Y56" s="20">
        <f>('[118]1'!$H$36+'[118]1'!$H$37)/1000</f>
        <v>1747.0391636531683</v>
      </c>
      <c r="Z56" s="26">
        <f t="shared" si="124"/>
        <v>-1031.9642536531683</v>
      </c>
      <c r="AA56" s="22">
        <f>IFERROR(IF(Y56&lt;0,-(X56-Y56)/Y56,(X56-Y56)/Y56+1),"")</f>
        <v>0.40930674301813219</v>
      </c>
      <c r="AB56" s="19">
        <f>('[118]1'!$G$38+'[118]1'!$G$39)/1000</f>
        <v>611.31299999999999</v>
      </c>
      <c r="AC56" s="20">
        <f>('[118]1'!$H$38+'[118]1'!$H$39)/1000</f>
        <v>1092.8586130039487</v>
      </c>
      <c r="AD56" s="26">
        <f t="shared" si="125"/>
        <v>-481.54561300394869</v>
      </c>
      <c r="AE56" s="22">
        <f>IFERROR(IF(AC56&lt;0,-(AB56-AC56)/AC56,(AB56-AC56)/AC56+1),"")</f>
        <v>0.55937062006555394</v>
      </c>
      <c r="AF56" s="19">
        <f>'[118]1'!$G$40/1000</f>
        <v>960.22272999999996</v>
      </c>
      <c r="AG56" s="20">
        <f>'[118]1'!$H$40/1000</f>
        <v>1045.7703476830545</v>
      </c>
      <c r="AH56" s="26">
        <f t="shared" si="126"/>
        <v>-85.547617683054568</v>
      </c>
      <c r="AI56" s="22">
        <f>IFERROR(IF(AG56&lt;0,-(AF56-AG56)/AG56,(AF56-AG56)/AG56+1),"")</f>
        <v>0.91819655446094006</v>
      </c>
      <c r="AJ56" s="19">
        <f>SUM('[118]7'!$J$43:$J$45)/1000</f>
        <v>60.168210000000002</v>
      </c>
      <c r="AK56" s="20"/>
      <c r="AL56" s="26">
        <f t="shared" si="127"/>
        <v>60.168210000000002</v>
      </c>
      <c r="AM56" s="22" t="str">
        <f>IFERROR(IF(AK56&lt;0,-(AJ56-AK56)/AK56,(AJ56-AK56)/AK56+1),"")</f>
        <v/>
      </c>
      <c r="AN56" s="19">
        <f t="shared" si="128"/>
        <v>7019.7223699999995</v>
      </c>
      <c r="AO56" s="20">
        <f t="shared" si="116"/>
        <v>9837.2535236882595</v>
      </c>
      <c r="AP56" s="26">
        <f t="shared" si="129"/>
        <v>-2817.53115368826</v>
      </c>
      <c r="AQ56" s="22">
        <f>IFERROR(IF(AO56&lt;0,-(AN56-AO56)/AO56,(AN56-AO56)/AO56+1),"")</f>
        <v>0.71358559104900565</v>
      </c>
      <c r="AR56" s="19">
        <v>0</v>
      </c>
      <c r="AS56" s="20">
        <v>0</v>
      </c>
      <c r="AT56" s="26">
        <f t="shared" si="130"/>
        <v>0</v>
      </c>
      <c r="AU56" s="22" t="str">
        <f>IFERROR(IF(AS56&lt;0,-(AR56-AS56)/AS56,(AR56-AS56)/AS56+1),"")</f>
        <v/>
      </c>
      <c r="AV56" s="19">
        <f>'[118]1'!$G$50/1000</f>
        <v>-17.029250000000001</v>
      </c>
      <c r="AW56" s="20">
        <f>'[118]1'!$H$50/1000</f>
        <v>3.7249999999999998E-2</v>
      </c>
      <c r="AX56" s="26">
        <f t="shared" si="132"/>
        <v>-17.066500000000001</v>
      </c>
      <c r="AY56" s="22">
        <f>IFERROR(IF(AW56&lt;0,-(AV56-AW56)/AW56,(AV56-AW56)/AW56+1),"")</f>
        <v>-457.16107382550342</v>
      </c>
      <c r="AZ56" s="19">
        <f t="shared" si="84"/>
        <v>-4767.135479999999</v>
      </c>
      <c r="BA56" s="20">
        <f t="shared" si="85"/>
        <v>-5560.6092725769731</v>
      </c>
      <c r="BB56" s="26">
        <f t="shared" si="134"/>
        <v>793.47379257697412</v>
      </c>
      <c r="BC56" s="22">
        <f>IFERROR(IF(BA56&lt;0,-(AZ56-BA56)/BA56,(AZ56-BA56)/BA56+1),"")</f>
        <v>0.14269547700287377</v>
      </c>
      <c r="BD56" s="23">
        <f t="shared" si="143"/>
        <v>-0.37260700188524709</v>
      </c>
      <c r="BE56" s="24">
        <f t="shared" si="144"/>
        <v>-0.28103152475880511</v>
      </c>
      <c r="BF56" s="19"/>
      <c r="BG56" s="20"/>
      <c r="BH56" s="26">
        <f t="shared" si="145"/>
        <v>0</v>
      </c>
      <c r="BI56" s="22" t="str">
        <f>IFERROR(IF(BG56&lt;0,-(BF56-BG56)/BG56,(BF56-BG56)/BG56+1),"")</f>
        <v/>
      </c>
      <c r="BJ56" s="19">
        <v>0</v>
      </c>
      <c r="BK56" s="20">
        <v>0</v>
      </c>
      <c r="BL56" s="26">
        <f t="shared" si="136"/>
        <v>0</v>
      </c>
      <c r="BM56" s="22" t="str">
        <f>IFERROR(IF(BK56&lt;0,-(BJ56-BK56)/BK56,(BJ56-BK56)/BK56+1),"")</f>
        <v/>
      </c>
      <c r="BN56" s="19">
        <f t="shared" si="91"/>
        <v>-4767.135479999999</v>
      </c>
      <c r="BO56" s="20">
        <f t="shared" si="92"/>
        <v>-5560.6092725769731</v>
      </c>
      <c r="BP56" s="26">
        <f t="shared" si="138"/>
        <v>793.47379257697412</v>
      </c>
      <c r="BQ56" s="22">
        <f>IFERROR(IF(BO56&lt;0,-(BN56-BO56)/BO56,(BN56-BO56)/BO56+1),"")</f>
        <v>0.14269547700287377</v>
      </c>
      <c r="BR56" s="19">
        <f t="shared" si="95"/>
        <v>-3806.9127499999991</v>
      </c>
      <c r="BS56" s="20">
        <f t="shared" si="96"/>
        <v>-4514.8389248939184</v>
      </c>
      <c r="BT56" s="26">
        <f t="shared" si="139"/>
        <v>707.92617489391932</v>
      </c>
      <c r="BU56" s="22">
        <f>IFERROR(IF(BS56&lt;0,-(BR56-BS56)/BS56,(BR56-BS56)/BS56+1),"")</f>
        <v>0.15679987407536425</v>
      </c>
      <c r="BV56" s="19">
        <f t="shared" si="99"/>
        <v>-3746.7445399999992</v>
      </c>
      <c r="BW56" s="20">
        <f t="shared" si="100"/>
        <v>-4514.8389248939184</v>
      </c>
      <c r="BX56" s="26">
        <f t="shared" si="140"/>
        <v>768.09438489391914</v>
      </c>
      <c r="BY56" s="22">
        <f>IFERROR(IF(BW56&lt;0,-(BV56-BW56)/BW56,(BV56-BW56)/BW56+1),"")</f>
        <v>0.17012664187393273</v>
      </c>
      <c r="BZ56" s="25"/>
      <c r="CA56" s="11">
        <f>J56+P56-AN56+AR56+AV56-AZ56</f>
        <v>0</v>
      </c>
      <c r="CB56" s="11">
        <f>K56+Q56-AO56+AS56+AW56-BA56</f>
        <v>0</v>
      </c>
    </row>
    <row r="57" spans="1:82" s="2" customFormat="1" ht="15" customHeight="1" x14ac:dyDescent="0.3">
      <c r="A57" s="18" t="s">
        <v>121</v>
      </c>
      <c r="B57" s="19" t="e">
        <f t="shared" si="117"/>
        <v>#REF!</v>
      </c>
      <c r="C57" s="20" t="e">
        <f t="shared" si="118"/>
        <v>#REF!</v>
      </c>
      <c r="D57" s="26" t="e">
        <f t="shared" si="119"/>
        <v>#REF!</v>
      </c>
      <c r="E57" s="22" t="str">
        <f>IFERROR(IF(C57&lt;0,-(B57-C57)/C57,(B57-C57)/C57+1),"")</f>
        <v/>
      </c>
      <c r="F57" s="19">
        <f>'[120]PL Actual Vs Budget'!$G$16/1000</f>
        <v>123687.30385175</v>
      </c>
      <c r="G57" s="20">
        <f>'[120]PL Actual Vs Budget'!$H$16/1000</f>
        <v>168323.85292910217</v>
      </c>
      <c r="H57" s="26">
        <f t="shared" si="120"/>
        <v>-44636.549077352174</v>
      </c>
      <c r="I57" s="22">
        <f>IFERROR(IF(G57&lt;0,-(F57-G57)/G57,(F57-G57)/G57+1),"")</f>
        <v>0.73481744684068606</v>
      </c>
      <c r="J57" s="19">
        <f>'[121]PL Actual Vs Budget'!$G$21/1000</f>
        <v>20793.569891750009</v>
      </c>
      <c r="K57" s="20">
        <f>'[121]PL Actual Vs Budget'!$H$21/1000</f>
        <v>24114.490992331237</v>
      </c>
      <c r="L57" s="26">
        <f t="shared" si="121"/>
        <v>-3320.9211005812285</v>
      </c>
      <c r="M57" s="22">
        <f>IFERROR(IF(K57&lt;0,-(J57-K57)/K57,(J57-K57)/K57+1),"")</f>
        <v>0.8622852499089726</v>
      </c>
      <c r="N57" s="22">
        <f t="shared" si="141"/>
        <v>0.16811402014771792</v>
      </c>
      <c r="O57" s="22">
        <f t="shared" si="142"/>
        <v>0.14326247036709785</v>
      </c>
      <c r="P57" s="19">
        <f>'[121]PL Actual Vs Budget'!$G$25/1000</f>
        <v>39.550179999999997</v>
      </c>
      <c r="Q57" s="20">
        <f>0</f>
        <v>0</v>
      </c>
      <c r="R57" s="26">
        <f t="shared" si="122"/>
        <v>39.550179999999997</v>
      </c>
      <c r="S57" s="22" t="str">
        <f>IFERROR(IF(Q57&lt;0,-(P57-Q57)/Q57,(P57-Q57)/Q57+1),"")</f>
        <v/>
      </c>
      <c r="T57" s="19">
        <f>'[121]PL Actual Vs Budget'!$G$27/1000</f>
        <v>16142.408259999998</v>
      </c>
      <c r="U57" s="20">
        <f>'[121]PL Actual Vs Budget'!$H$27/1000</f>
        <v>18721.048143936976</v>
      </c>
      <c r="V57" s="26">
        <f t="shared" si="123"/>
        <v>-2578.6398839369776</v>
      </c>
      <c r="W57" s="22">
        <f>IFERROR(IF(U57&lt;0,-(T57-U57)/U57,(T57-U57)/U57+1),"")</f>
        <v>0.86225985510474212</v>
      </c>
      <c r="X57" s="19">
        <f>('[121]PL Actual Vs Budget'!$G$28+'[121]PL Actual Vs Budget'!$G$29)/1000-AJ57</f>
        <v>5459.95147</v>
      </c>
      <c r="Y57" s="20">
        <f>('[121]PL Actual Vs Budget'!$H$28+'[121]PL Actual Vs Budget'!$H$29)/1000-AK57</f>
        <v>5462.8670101884572</v>
      </c>
      <c r="Z57" s="26">
        <f t="shared" si="124"/>
        <v>-2.9155401884572711</v>
      </c>
      <c r="AA57" s="22">
        <f>IFERROR(IF(Y57&lt;0,-(X57-Y57)/Y57,(X57-Y57)/Y57+1),"")</f>
        <v>0.9994662985236471</v>
      </c>
      <c r="AB57" s="19">
        <f>('[121]PL Actual Vs Budget'!$G$30+'[121]PL Actual Vs Budget'!$G$31)/1000</f>
        <v>2827.6195899999998</v>
      </c>
      <c r="AC57" s="20">
        <f>('[121]PL Actual Vs Budget'!$H$30+'[121]PL Actual Vs Budget'!$H$31)/1000</f>
        <v>4508.3140900000008</v>
      </c>
      <c r="AD57" s="26">
        <f t="shared" si="125"/>
        <v>-1680.694500000001</v>
      </c>
      <c r="AE57" s="22">
        <f>IFERROR(IF(AC57&lt;0,-(AB57-AC57)/AC57,(AB57-AC57)/AC57+1),"")</f>
        <v>0.62720110745433866</v>
      </c>
      <c r="AF57" s="19">
        <f>'[121]PL Actual Vs Budget'!$G$32/1000</f>
        <v>6231.0404100000005</v>
      </c>
      <c r="AG57" s="20">
        <f>'[121]PL Actual Vs Budget'!$H$32/1000</f>
        <v>5500.5876833333296</v>
      </c>
      <c r="AH57" s="26">
        <f t="shared" si="126"/>
        <v>730.45272666667097</v>
      </c>
      <c r="AI57" s="22">
        <f>IFERROR(IF(AG57&lt;0,-(AF57-AG57)/AG57,(AF57-AG57)/AG57+1),"")</f>
        <v>1.1327953972772633</v>
      </c>
      <c r="AJ57" s="19">
        <f>SUM('[121]OH Variances'!$H$36:$H$40)/1000</f>
        <v>310.2</v>
      </c>
      <c r="AK57" s="20">
        <f>SUM('[121]OH Variances'!$I$36:$I$40)/1000</f>
        <v>288.76544444444443</v>
      </c>
      <c r="AL57" s="26">
        <f t="shared" si="127"/>
        <v>21.434555555555562</v>
      </c>
      <c r="AM57" s="22">
        <f>IFERROR(IF(AK57&lt;0,-(AJ57-AK57)/AK57,(AJ57-AK57)/AK57+1),"")</f>
        <v>1.0742282567666415</v>
      </c>
      <c r="AN57" s="19">
        <f t="shared" si="128"/>
        <v>30971.219729999997</v>
      </c>
      <c r="AO57" s="20">
        <f t="shared" si="116"/>
        <v>34481.582371903205</v>
      </c>
      <c r="AP57" s="26">
        <f t="shared" si="129"/>
        <v>-3510.362641903208</v>
      </c>
      <c r="AQ57" s="22">
        <f>IFERROR(IF(AO57&lt;0,-(AN57-AO57)/AO57,(AN57-AO57)/AO57+1),"")</f>
        <v>0.89819601072706068</v>
      </c>
      <c r="AR57" s="19">
        <f>-'[121]PL Actual Vs Budget'!$G$38/1000</f>
        <v>-2457.9</v>
      </c>
      <c r="AS57" s="20">
        <v>0</v>
      </c>
      <c r="AT57" s="26">
        <f t="shared" si="130"/>
        <v>-2457.9</v>
      </c>
      <c r="AU57" s="22" t="str">
        <f>IFERROR(IF(AS57&lt;0,-(AR57-AS57)/AS57,(AR57-AS57)/AS57+1),"")</f>
        <v/>
      </c>
      <c r="AV57" s="19">
        <f>'[121]PL Actual Vs Budget'!$G$19/1000</f>
        <v>3571.4220516640012</v>
      </c>
      <c r="AW57" s="20">
        <f>'[121]PL Actual Vs Budget'!$H$19/1000</f>
        <v>5005.4796872042625</v>
      </c>
      <c r="AX57" s="26">
        <f t="shared" si="132"/>
        <v>-1434.0576355402613</v>
      </c>
      <c r="AY57" s="22">
        <f>IFERROR(IF(AW57&lt;0,-(AV57-AW57)/AW57,(AV57-AW57)/AW57+1),"")</f>
        <v>0.71350245627682618</v>
      </c>
      <c r="AZ57" s="19">
        <f t="shared" si="84"/>
        <v>-9024.5776065859882</v>
      </c>
      <c r="BA57" s="20">
        <f t="shared" si="85"/>
        <v>-5361.6116923677055</v>
      </c>
      <c r="BB57" s="26">
        <f t="shared" si="134"/>
        <v>-3662.9659142182827</v>
      </c>
      <c r="BC57" s="22">
        <f>IFERROR(IF(BA57&lt;0,-(AZ57-BA57)/BA57,(AZ57-BA57)/BA57+1),"")</f>
        <v>-0.68318373735131588</v>
      </c>
      <c r="BD57" s="23">
        <f t="shared" si="143"/>
        <v>-7.2962845219770742E-2</v>
      </c>
      <c r="BE57" s="24">
        <f t="shared" si="144"/>
        <v>-3.185295250237654E-2</v>
      </c>
      <c r="BF57" s="19"/>
      <c r="BG57" s="20"/>
      <c r="BH57" s="26">
        <f t="shared" si="145"/>
        <v>0</v>
      </c>
      <c r="BI57" s="22" t="str">
        <f>IFERROR(IF(BG57&lt;0,-(BF57-BG57)/BG57,(BF57-BG57)/BG57+1),"")</f>
        <v/>
      </c>
      <c r="BJ57" s="19">
        <v>0</v>
      </c>
      <c r="BK57" s="20">
        <v>0</v>
      </c>
      <c r="BL57" s="26">
        <f t="shared" si="136"/>
        <v>0</v>
      </c>
      <c r="BM57" s="22" t="str">
        <f>IFERROR(IF(BK57&lt;0,-(BJ57-BK57)/BK57,(BJ57-BK57)/BK57+1),"")</f>
        <v/>
      </c>
      <c r="BN57" s="19">
        <f t="shared" si="91"/>
        <v>-9024.5776065859882</v>
      </c>
      <c r="BO57" s="20">
        <f t="shared" si="92"/>
        <v>-5361.6116923677055</v>
      </c>
      <c r="BP57" s="26">
        <f t="shared" si="138"/>
        <v>-3662.9659142182827</v>
      </c>
      <c r="BQ57" s="22">
        <f>IFERROR(IF(BO57&lt;0,-(BN57-BO57)/BO57,(BN57-BO57)/BO57+1),"")</f>
        <v>-0.68318373735131588</v>
      </c>
      <c r="BR57" s="19">
        <f t="shared" si="95"/>
        <v>-2793.5371965859877</v>
      </c>
      <c r="BS57" s="20">
        <f t="shared" si="96"/>
        <v>138.97599096562408</v>
      </c>
      <c r="BT57" s="26">
        <f t="shared" si="139"/>
        <v>-2932.5131875516117</v>
      </c>
      <c r="BU57" s="22">
        <f>IFERROR(IF(BS57&lt;0,-(BR57-BS57)/BS57,(BR57-BS57)/BS57+1),"")</f>
        <v>-20.100861862369978</v>
      </c>
      <c r="BV57" s="19">
        <f t="shared" si="99"/>
        <v>-2483.3371965859878</v>
      </c>
      <c r="BW57" s="20">
        <f t="shared" si="100"/>
        <v>427.7414354100685</v>
      </c>
      <c r="BX57" s="26">
        <f t="shared" si="140"/>
        <v>-2911.0786319960562</v>
      </c>
      <c r="BY57" s="22">
        <f>IFERROR(IF(BW57&lt;0,-(BV57-BW57)/BW57,(BV57-BW57)/BW57+1),"")</f>
        <v>-5.8056970660447105</v>
      </c>
      <c r="BZ57" s="25" t="s">
        <v>130</v>
      </c>
      <c r="CA57" s="11">
        <f>J57+P57-AN57+AR57+AV57-AZ57</f>
        <v>0</v>
      </c>
      <c r="CB57" s="11">
        <f>K57+Q57-AO57+AS57+AW57-BA57</f>
        <v>0</v>
      </c>
    </row>
    <row r="58" spans="1:82" s="2" customFormat="1" ht="15" customHeight="1" x14ac:dyDescent="0.3">
      <c r="A58" s="18" t="s">
        <v>56</v>
      </c>
      <c r="B58" s="19" t="e">
        <f t="shared" si="117"/>
        <v>#REF!</v>
      </c>
      <c r="C58" s="20" t="e">
        <f t="shared" si="118"/>
        <v>#REF!</v>
      </c>
      <c r="D58" s="26" t="e">
        <f t="shared" si="119"/>
        <v>#REF!</v>
      </c>
      <c r="E58" s="22" t="str">
        <f>IFERROR(IF(C58&lt;0,-(B58-C58)/C58,(B58-C58)/C58+1),"")</f>
        <v/>
      </c>
      <c r="F58" s="19">
        <f>'[119]P&amp;L'!$I$21/1000</f>
        <v>32755.662833333332</v>
      </c>
      <c r="G58" s="20">
        <f>'[119]P&amp;L'!$J$21/1000</f>
        <v>45237.499666666663</v>
      </c>
      <c r="H58" s="26">
        <f t="shared" si="120"/>
        <v>-12481.836833333331</v>
      </c>
      <c r="I58" s="22">
        <f>IFERROR(IF(G58&lt;0,-(F58-G58)/G58,(F58-G58)/G58+1),"")</f>
        <v>0.72408207957323079</v>
      </c>
      <c r="J58" s="19">
        <f>'[119]P&amp;L'!$I$35/1000</f>
        <v>25677.524393333329</v>
      </c>
      <c r="K58" s="20">
        <f>'[119]P&amp;L'!$J$35/1000</f>
        <v>35519.116999999998</v>
      </c>
      <c r="L58" s="26">
        <f t="shared" si="121"/>
        <v>-9841.5926066666689</v>
      </c>
      <c r="M58" s="22">
        <f>IFERROR(IF(K58&lt;0,-(J58-K58)/K58,(J58-K58)/K58+1),"")</f>
        <v>0.72292124810797886</v>
      </c>
      <c r="N58" s="22">
        <f t="shared" si="141"/>
        <v>0.78391099957235377</v>
      </c>
      <c r="O58" s="22">
        <f t="shared" si="142"/>
        <v>0.78516976538763761</v>
      </c>
      <c r="P58" s="19">
        <f>'[119]P&amp;L'!$I$41/1000</f>
        <v>75.329560000000001</v>
      </c>
      <c r="Q58" s="20">
        <f>'[119]P&amp;L'!$J$41/1000</f>
        <v>0</v>
      </c>
      <c r="R58" s="26">
        <f t="shared" si="122"/>
        <v>75.329560000000001</v>
      </c>
      <c r="S58" s="22" t="str">
        <f>IFERROR(IF(Q58&lt;0,-(P58-Q58)/Q58,(P58-Q58)/Q58+1),"")</f>
        <v/>
      </c>
      <c r="T58" s="19">
        <f>'[119]P&amp;L'!$I$65/1000</f>
        <v>24527.049219999997</v>
      </c>
      <c r="U58" s="20">
        <f>'[119]P&amp;L'!$J$65/1000</f>
        <v>27453.772970714581</v>
      </c>
      <c r="V58" s="26">
        <f t="shared" si="123"/>
        <v>-2926.7237507145837</v>
      </c>
      <c r="W58" s="22">
        <f>IFERROR(IF(U58&lt;0,-(T58-U58)/U58,(T58-U58)/U58+1),"")</f>
        <v>0.89339447973739095</v>
      </c>
      <c r="X58" s="19">
        <v>10299.018</v>
      </c>
      <c r="Y58" s="20">
        <v>12668.353288797394</v>
      </c>
      <c r="Z58" s="26">
        <f t="shared" si="124"/>
        <v>-2369.3352887973942</v>
      </c>
      <c r="AA58" s="22">
        <f>IFERROR(IF(Y58&lt;0,-(X58-Y58)/Y58,(X58-Y58)/Y58+1),"")</f>
        <v>0.81297211762379618</v>
      </c>
      <c r="AB58" s="19">
        <f>'[119]P&amp;L'!$I$122/1000</f>
        <v>2481.3359999999998</v>
      </c>
      <c r="AC58" s="20">
        <f>'[119]P&amp;L'!$J$122/1000</f>
        <v>5280</v>
      </c>
      <c r="AD58" s="26">
        <f t="shared" si="125"/>
        <v>-2798.6640000000002</v>
      </c>
      <c r="AE58" s="22">
        <f>IFERROR(IF(AC58&lt;0,-(AB58-AC58)/AC58,(AB58-AC58)/AC58+1),"")</f>
        <v>0.46994999999999998</v>
      </c>
      <c r="AF58" s="19">
        <v>0</v>
      </c>
      <c r="AG58" s="20">
        <v>0</v>
      </c>
      <c r="AH58" s="26">
        <f t="shared" si="126"/>
        <v>0</v>
      </c>
      <c r="AI58" s="22" t="str">
        <f>IFERROR(IF(AG58&lt;0,-(AF58-AG58)/AG58,(AF58-AG58)/AG58+1),"")</f>
        <v/>
      </c>
      <c r="AJ58" s="19">
        <f>'[119]P&amp;L'!$I$130/1000</f>
        <v>774.40800000000002</v>
      </c>
      <c r="AK58" s="20">
        <f>'[119]P&amp;L'!$J$130/1000</f>
        <v>1558.5310877708334</v>
      </c>
      <c r="AL58" s="26">
        <f t="shared" si="127"/>
        <v>-784.12308777083342</v>
      </c>
      <c r="AM58" s="22">
        <f>IFERROR(IF(AK58&lt;0,-(AJ58-AK58)/AK58,(AJ58-AK58)/AK58+1),"")</f>
        <v>0.49688325505757835</v>
      </c>
      <c r="AN58" s="19">
        <f t="shared" si="128"/>
        <v>38081.811220000003</v>
      </c>
      <c r="AO58" s="20">
        <f t="shared" si="116"/>
        <v>46960.657347282809</v>
      </c>
      <c r="AP58" s="26">
        <f t="shared" si="129"/>
        <v>-8878.8461272828063</v>
      </c>
      <c r="AQ58" s="22">
        <f>IFERROR(IF(AO58&lt;0,-(AN58-AO58)/AO58,(AN58-AO58)/AO58+1),"")</f>
        <v>0.81093011408204774</v>
      </c>
      <c r="AR58" s="19">
        <v>0</v>
      </c>
      <c r="AS58" s="20">
        <v>0</v>
      </c>
      <c r="AT58" s="26">
        <f t="shared" si="130"/>
        <v>0</v>
      </c>
      <c r="AU58" s="22">
        <f>IFERROR(AR58/AS58,0)</f>
        <v>0</v>
      </c>
      <c r="AV58" s="19">
        <v>0</v>
      </c>
      <c r="AW58" s="20">
        <v>0</v>
      </c>
      <c r="AX58" s="26">
        <f t="shared" si="132"/>
        <v>0</v>
      </c>
      <c r="AY58" s="22">
        <f>IFERROR(AV58/AW58,0)</f>
        <v>0</v>
      </c>
      <c r="AZ58" s="19">
        <f t="shared" si="84"/>
        <v>-12328.957266666675</v>
      </c>
      <c r="BA58" s="20">
        <f t="shared" si="85"/>
        <v>-11441.540347282811</v>
      </c>
      <c r="BB58" s="26">
        <f t="shared" si="134"/>
        <v>-887.4169193838643</v>
      </c>
      <c r="BC58" s="22">
        <f>IFERROR(IF(BA58&lt;0,-(AZ58-BA58)/BA58,(AZ58-BA58)/BA58+1),"")</f>
        <v>-7.7560965783301378E-2</v>
      </c>
      <c r="BD58" s="23">
        <f t="shared" si="143"/>
        <v>-0.37639162820177424</v>
      </c>
      <c r="BE58" s="24">
        <f t="shared" si="144"/>
        <v>-0.2529215900876487</v>
      </c>
      <c r="BF58" s="19">
        <v>0</v>
      </c>
      <c r="BG58" s="20">
        <v>0</v>
      </c>
      <c r="BH58" s="26">
        <f t="shared" si="145"/>
        <v>0</v>
      </c>
      <c r="BI58" s="22">
        <f>IFERROR(BF58/BG58,0)</f>
        <v>0</v>
      </c>
      <c r="BJ58" s="19">
        <v>0</v>
      </c>
      <c r="BK58" s="20">
        <v>0</v>
      </c>
      <c r="BL58" s="26">
        <f t="shared" si="136"/>
        <v>0</v>
      </c>
      <c r="BM58" s="22">
        <f>IFERROR(BJ58/BK58,0)</f>
        <v>0</v>
      </c>
      <c r="BN58" s="19">
        <f t="shared" si="91"/>
        <v>-12328.957266666675</v>
      </c>
      <c r="BO58" s="20">
        <f t="shared" si="92"/>
        <v>-11441.540347282811</v>
      </c>
      <c r="BP58" s="26">
        <f t="shared" si="138"/>
        <v>-887.4169193838643</v>
      </c>
      <c r="BQ58" s="22">
        <f>IFERROR(IF(BO58&lt;0,-(BN58-BO58)/BO58,(BN58-BO58)/BO58+1),"")</f>
        <v>-7.7560965783301378E-2</v>
      </c>
      <c r="BR58" s="19">
        <f t="shared" si="95"/>
        <v>-12328.957266666675</v>
      </c>
      <c r="BS58" s="20">
        <f t="shared" si="96"/>
        <v>-11441.540347282811</v>
      </c>
      <c r="BT58" s="26">
        <f t="shared" si="139"/>
        <v>-887.4169193838643</v>
      </c>
      <c r="BU58" s="22">
        <f>IFERROR(IF(BS58&lt;0,-(BR58-BS58)/BS58,(BR58-BS58)/BS58+1),"")</f>
        <v>-7.7560965783301378E-2</v>
      </c>
      <c r="BV58" s="19">
        <f t="shared" si="99"/>
        <v>-11554.549266666676</v>
      </c>
      <c r="BW58" s="20">
        <f t="shared" si="100"/>
        <v>-9883.0092595119786</v>
      </c>
      <c r="BX58" s="26">
        <f t="shared" si="140"/>
        <v>-1671.5400071546974</v>
      </c>
      <c r="BY58" s="22">
        <f>IFERROR(IF(BW58&lt;0,-(BV58-BW58)/BW58,(BV58-BW58)/BW58+1),"")</f>
        <v>-0.16913269665774225</v>
      </c>
      <c r="BZ58" s="25" t="s">
        <v>59</v>
      </c>
      <c r="CA58" s="11">
        <f>J58+P58-AN58+AR58-AZ58+AV58</f>
        <v>0</v>
      </c>
      <c r="CB58" s="11">
        <f>K58+Q58-AO58-AS58-BA58</f>
        <v>0</v>
      </c>
    </row>
    <row r="59" spans="1:82" s="2" customFormat="1" ht="15" customHeight="1" x14ac:dyDescent="0.3">
      <c r="A59" s="18" t="s">
        <v>117</v>
      </c>
      <c r="B59" s="19">
        <f>F59/$E$2</f>
        <v>2554.9836839937129</v>
      </c>
      <c r="C59" s="20">
        <f>G59/$E$2</f>
        <v>3142.1667655452816</v>
      </c>
      <c r="D59" s="21">
        <f t="shared" si="119"/>
        <v>-587.18308155156865</v>
      </c>
      <c r="E59" s="22">
        <f>IFERROR(IF(C59&lt;0,-(B59-C59)/C59,(B59-C59)/C59+1),"")</f>
        <v>0.81312797016689509</v>
      </c>
      <c r="F59" s="37">
        <f>'[123]1'!$G$17/1000</f>
        <v>758461.76789362496</v>
      </c>
      <c r="G59" s="38">
        <f>'[123]1'!$H$17/1000</f>
        <v>932770.48105718242</v>
      </c>
      <c r="H59" s="21">
        <f t="shared" si="120"/>
        <v>-174308.71316355746</v>
      </c>
      <c r="I59" s="22">
        <f>IFERROR(IF(G59&lt;0,-(F59-G59)/G59,(F59-G59)/G59+1),"")</f>
        <v>0.81312797016689498</v>
      </c>
      <c r="J59" s="37">
        <f>'[124]1'!$G$22/1000</f>
        <v>193945.5068936249</v>
      </c>
      <c r="K59" s="38">
        <f>'[124]1'!$H$22/1000</f>
        <v>275796.20948157297</v>
      </c>
      <c r="L59" s="21">
        <f t="shared" si="121"/>
        <v>-81850.702587948064</v>
      </c>
      <c r="M59" s="22">
        <f>IFERROR(IF(K59&lt;0,-(J59-K59)/K59,(J59-K59)/K59+1),"")</f>
        <v>0.70322034975822678</v>
      </c>
      <c r="N59" s="22">
        <f t="shared" si="141"/>
        <v>0.2557090088169427</v>
      </c>
      <c r="O59" s="22">
        <f t="shared" si="142"/>
        <v>0.29567424686187682</v>
      </c>
      <c r="P59" s="37">
        <f>'[124]1'!$G$29/1000</f>
        <v>655.44281999999998</v>
      </c>
      <c r="Q59" s="38">
        <f>'[124]1'!$H$29/1000</f>
        <v>600</v>
      </c>
      <c r="R59" s="21">
        <f t="shared" si="122"/>
        <v>55.442819999999983</v>
      </c>
      <c r="S59" s="22">
        <f>IFERROR(IF(Q59&lt;0,-(P59-Q59)/Q59,(P59-Q59)/Q59+1),"")</f>
        <v>1.0924046999999999</v>
      </c>
      <c r="T59" s="37">
        <f>'[124]1'!$G$33/1000</f>
        <v>87406.764379999993</v>
      </c>
      <c r="U59" s="38">
        <f>'[124]1'!$H$33/1000</f>
        <v>102241.11483622064</v>
      </c>
      <c r="V59" s="21">
        <f t="shared" si="123"/>
        <v>-14834.350456220651</v>
      </c>
      <c r="W59" s="22">
        <f>IFERROR(IF(U59&lt;0,-(T59-U59)/U59,(T59-U59)/U59+1),"")</f>
        <v>0.85490816996681129</v>
      </c>
      <c r="X59" s="37">
        <f>('[124]1'!$G$34+'[124]1'!$G$35)/1000-SUM('[124]6'!$BQ$41:$BQ$45)/1000</f>
        <v>40874.972529999999</v>
      </c>
      <c r="Y59" s="38">
        <f>('[124]1'!$H$34+'[124]1'!$H$35)/1000</f>
        <v>49815.967628400758</v>
      </c>
      <c r="Z59" s="21">
        <f t="shared" si="124"/>
        <v>-8940.9950984007592</v>
      </c>
      <c r="AA59" s="22">
        <f>IFERROR(IF(Y59&lt;0,-(X59-Y59)/Y59,(X59-Y59)/Y59+1),"")</f>
        <v>0.82051949356689047</v>
      </c>
      <c r="AB59" s="37">
        <f>('[124]1'!$G$36+'[124]1'!$G$37)/1000-'[124]6'!$BQ$82/1000</f>
        <v>47052.872349999991</v>
      </c>
      <c r="AC59" s="38">
        <f>('[124]1'!$H$36+'[124]1'!$H$37)/1000</f>
        <v>50424.466684792598</v>
      </c>
      <c r="AD59" s="21">
        <f t="shared" si="125"/>
        <v>-3371.5943347926077</v>
      </c>
      <c r="AE59" s="22">
        <f>IFERROR(IF(AC59&lt;0,-(AB59-AC59)/AC59,(AB59-AC59)/AC59+1),"")</f>
        <v>0.93313574626641638</v>
      </c>
      <c r="AF59" s="37">
        <f>'[124]1'!$G$38/1000</f>
        <v>24880.285310000003</v>
      </c>
      <c r="AG59" s="38">
        <f>'[124]1'!$H$38/1000</f>
        <v>18097.659252508111</v>
      </c>
      <c r="AH59" s="21">
        <f t="shared" si="126"/>
        <v>6782.6260574918924</v>
      </c>
      <c r="AI59" s="22">
        <f>IFERROR(IF(AG59&lt;0,-(AF59-AG59)/AG59,(AF59-AG59)/AG59+1),"")</f>
        <v>1.3747791890021306</v>
      </c>
      <c r="AJ59" s="37">
        <f>(SUM('[124]6'!$BQ$41:$BQ$45)+'[124]6'!$BQ$82)/1000</f>
        <v>3355.4047800000003</v>
      </c>
      <c r="AK59" s="38"/>
      <c r="AL59" s="21">
        <f t="shared" si="127"/>
        <v>3355.4047800000003</v>
      </c>
      <c r="AM59" s="22" t="str">
        <f>IFERROR(IF(AK59&lt;0,-(AJ59-AK59)/AK59,(AJ59-AK59)/AK59+1),"")</f>
        <v/>
      </c>
      <c r="AN59" s="19">
        <f t="shared" si="128"/>
        <v>203570.29935000002</v>
      </c>
      <c r="AO59" s="20">
        <f t="shared" si="116"/>
        <v>220579.20840192211</v>
      </c>
      <c r="AP59" s="21">
        <f t="shared" si="129"/>
        <v>-17008.909051922092</v>
      </c>
      <c r="AQ59" s="22">
        <f>IFERROR(IF(AO59&lt;0,-(AN59-AO59)/AO59,(AN59-AO59)/AO59+1),"")</f>
        <v>0.92288979013411909</v>
      </c>
      <c r="AR59" s="19">
        <f>-'[124]1'!$G$44/1000</f>
        <v>-7865.4960000000001</v>
      </c>
      <c r="AS59" s="20">
        <v>0</v>
      </c>
      <c r="AT59" s="21">
        <f t="shared" si="130"/>
        <v>-7865.4960000000001</v>
      </c>
      <c r="AU59" s="22" t="str">
        <f>IFERROR(IF(AS59&lt;0,-(AR59-AS59)/AS59,(AR59-AS59)/AS59+1),"")</f>
        <v/>
      </c>
      <c r="AV59" s="19">
        <f>('[124]1'!$G$48+'[124]1'!$G$49)/1000</f>
        <v>-947.90076999999997</v>
      </c>
      <c r="AW59" s="20">
        <v>0</v>
      </c>
      <c r="AX59" s="21">
        <f t="shared" si="132"/>
        <v>-947.90076999999997</v>
      </c>
      <c r="AY59" s="22" t="str">
        <f>IFERROR(IF(AW59&lt;0,-(AV59-AW59)/AW59,(AV59-AW59)/AW59+1),"")</f>
        <v/>
      </c>
      <c r="AZ59" s="19">
        <f t="shared" si="84"/>
        <v>-17782.746406375118</v>
      </c>
      <c r="BA59" s="20">
        <f t="shared" si="85"/>
        <v>55817.001079650858</v>
      </c>
      <c r="BB59" s="21">
        <f t="shared" si="134"/>
        <v>-73599.747486025968</v>
      </c>
      <c r="BC59" s="22">
        <f>IFERROR(IF(BA59&lt;0,-(AZ59-BA59)/BA59,(AZ59-BA59)/BA59+1),"")</f>
        <v>-0.3185901439061396</v>
      </c>
      <c r="BD59" s="23">
        <f t="shared" si="143"/>
        <v>-2.3445804599697591E-2</v>
      </c>
      <c r="BE59" s="24">
        <f t="shared" si="144"/>
        <v>5.9840016609862101E-2</v>
      </c>
      <c r="BF59" s="37"/>
      <c r="BG59" s="38"/>
      <c r="BH59" s="21">
        <f t="shared" si="145"/>
        <v>0</v>
      </c>
      <c r="BI59" s="22" t="str">
        <f>IFERROR(IF(BG59&lt;0,-(BF59-BG59)/BG59,(BF59-BG59)/BG59+1),"")</f>
        <v/>
      </c>
      <c r="BJ59" s="19">
        <v>0</v>
      </c>
      <c r="BK59" s="20">
        <v>0</v>
      </c>
      <c r="BL59" s="21">
        <f t="shared" si="136"/>
        <v>0</v>
      </c>
      <c r="BM59" s="22" t="str">
        <f>IFERROR(IF(BK59&lt;0,-(BJ59-BK59)/BK59,(BJ59-BK59)/BK59+1),"")</f>
        <v/>
      </c>
      <c r="BN59" s="19">
        <f t="shared" si="91"/>
        <v>-17782.746406375118</v>
      </c>
      <c r="BO59" s="20">
        <f t="shared" si="92"/>
        <v>55817.001079650858</v>
      </c>
      <c r="BP59" s="21">
        <f t="shared" si="138"/>
        <v>-73599.747486025968</v>
      </c>
      <c r="BQ59" s="22">
        <f>IFERROR(IF(BO59&lt;0,-(BN59-BO59)/BO59,(BN59-BO59)/BO59+1),"")</f>
        <v>-0.3185901439061396</v>
      </c>
      <c r="BR59" s="19">
        <f t="shared" si="95"/>
        <v>7097.5389036248853</v>
      </c>
      <c r="BS59" s="20">
        <f t="shared" si="96"/>
        <v>73914.660332158965</v>
      </c>
      <c r="BT59" s="21">
        <f t="shared" si="139"/>
        <v>-66817.121428534083</v>
      </c>
      <c r="BU59" s="22">
        <f>IFERROR(IF(BS59&lt;0,-(BR59-BS59)/BS59,(BR59-BS59)/BS59+1),"")</f>
        <v>9.6023425822831854E-2</v>
      </c>
      <c r="BV59" s="19">
        <f t="shared" si="99"/>
        <v>10452.943683624886</v>
      </c>
      <c r="BW59" s="20">
        <f t="shared" si="100"/>
        <v>73914.660332158965</v>
      </c>
      <c r="BX59" s="21">
        <f t="shared" si="140"/>
        <v>-63461.716648534079</v>
      </c>
      <c r="BY59" s="22">
        <f>IFERROR(IF(BW59&lt;0,-(BV59-BW59)/BW59,(BV59-BW59)/BW59+1),"")</f>
        <v>0.14141908569492534</v>
      </c>
      <c r="BZ59" s="27" t="s">
        <v>129</v>
      </c>
      <c r="CA59" s="11">
        <f>J59+P59-AN59+AR59+AV59-AZ59</f>
        <v>0</v>
      </c>
      <c r="CB59" s="11">
        <f>K59+Q59-AO59+AS59+AW59-BA59</f>
        <v>0</v>
      </c>
    </row>
    <row r="60" spans="1:82" s="2" customFormat="1" ht="15" customHeight="1" x14ac:dyDescent="0.3">
      <c r="A60" s="66" t="s">
        <v>70</v>
      </c>
      <c r="B60" s="53">
        <v>22471.473484895865</v>
      </c>
      <c r="C60" s="53">
        <v>21237.993696687408</v>
      </c>
      <c r="D60" s="53">
        <v>1233.4797882084567</v>
      </c>
      <c r="E60" s="30">
        <v>1.0580789224172737</v>
      </c>
      <c r="F60" s="82">
        <v>6719987.5840299996</v>
      </c>
      <c r="G60" s="82">
        <v>6350425.9506516531</v>
      </c>
      <c r="H60" s="53">
        <v>369561.63337834645</v>
      </c>
      <c r="I60" s="30">
        <v>1.0581947787833703</v>
      </c>
      <c r="J60" s="82">
        <v>57038.64336999946</v>
      </c>
      <c r="K60" s="82">
        <v>100697.29583620209</v>
      </c>
      <c r="L60" s="53">
        <v>-43658.652466202628</v>
      </c>
      <c r="M60" s="30">
        <v>0.56643669421650222</v>
      </c>
      <c r="N60" s="30">
        <v>8.4879090410153995E-3</v>
      </c>
      <c r="O60" s="30">
        <v>1.585677820963631E-2</v>
      </c>
      <c r="P60" s="82">
        <v>50925.50434</v>
      </c>
      <c r="Q60" s="82">
        <v>6612.6521100000009</v>
      </c>
      <c r="R60" s="53">
        <v>44312.852229999997</v>
      </c>
      <c r="S60" s="30">
        <v>7.7012223677982039</v>
      </c>
      <c r="T60" s="82">
        <v>60046.073399999994</v>
      </c>
      <c r="U60" s="82">
        <v>51863.781171939998</v>
      </c>
      <c r="V60" s="53">
        <v>8182.292228059996</v>
      </c>
      <c r="W60" s="30">
        <v>1.1577650538230886</v>
      </c>
      <c r="X60" s="82">
        <v>27015.744029999998</v>
      </c>
      <c r="Y60" s="82">
        <v>30195.224705033008</v>
      </c>
      <c r="Z60" s="53">
        <v>-3179.4806750330099</v>
      </c>
      <c r="AA60" s="30">
        <v>0.89470253306301617</v>
      </c>
      <c r="AB60" s="82">
        <v>4316.1712800000005</v>
      </c>
      <c r="AC60" s="82">
        <v>8880.484230600001</v>
      </c>
      <c r="AD60" s="53">
        <v>-4564.3129506000005</v>
      </c>
      <c r="AE60" s="30">
        <v>0.48602882094283983</v>
      </c>
      <c r="AF60" s="82">
        <v>108075.01377250001</v>
      </c>
      <c r="AG60" s="82">
        <v>119652.20680367491</v>
      </c>
      <c r="AH60" s="53">
        <v>-11577.193031174902</v>
      </c>
      <c r="AI60" s="30">
        <v>0.90324296274643112</v>
      </c>
      <c r="AJ60" s="82">
        <v>4076.8609900000001</v>
      </c>
      <c r="AK60" s="82">
        <v>4405.9716741699995</v>
      </c>
      <c r="AL60" s="53">
        <v>-329.11068416999933</v>
      </c>
      <c r="AM60" s="30">
        <v>0.92530349523139011</v>
      </c>
      <c r="AN60" s="53">
        <v>203529.8634725</v>
      </c>
      <c r="AO60" s="53">
        <v>214997.66858541791</v>
      </c>
      <c r="AP60" s="53">
        <v>-11467.805112917908</v>
      </c>
      <c r="AQ60" s="30">
        <v>0.94666079316873253</v>
      </c>
      <c r="AR60" s="53">
        <v>0</v>
      </c>
      <c r="AS60" s="53">
        <v>0</v>
      </c>
      <c r="AT60" s="53">
        <v>0</v>
      </c>
      <c r="AU60" s="30">
        <v>0</v>
      </c>
      <c r="AV60" s="53">
        <v>0</v>
      </c>
      <c r="AW60" s="53">
        <v>0</v>
      </c>
      <c r="AX60" s="53">
        <v>0</v>
      </c>
      <c r="AY60" s="30">
        <v>0</v>
      </c>
      <c r="AZ60" s="53">
        <v>-85160.679562500824</v>
      </c>
      <c r="BA60" s="53">
        <v>-107687.72063921581</v>
      </c>
      <c r="BB60" s="53">
        <v>12122.004876715277</v>
      </c>
      <c r="BC60" s="30">
        <v>0.11256626851010625</v>
      </c>
      <c r="BD60" s="53">
        <v>-1.4221114930273346E-2</v>
      </c>
      <c r="BE60" s="53">
        <v>-1.6957558670244059E-2</v>
      </c>
      <c r="BF60" s="82">
        <v>232827.3912475</v>
      </c>
      <c r="BG60" s="82">
        <v>17867.523887391799</v>
      </c>
      <c r="BH60" s="53">
        <v>214959.86736010818</v>
      </c>
      <c r="BI60" s="30">
        <v>13.030758638682689</v>
      </c>
      <c r="BJ60" s="53">
        <v>0</v>
      </c>
      <c r="BK60" s="53">
        <v>0</v>
      </c>
      <c r="BL60" s="53">
        <v>0</v>
      </c>
      <c r="BM60" s="30">
        <v>0</v>
      </c>
      <c r="BN60" s="53">
        <v>-328393.10701000056</v>
      </c>
      <c r="BO60" s="53">
        <v>-125555.24452660761</v>
      </c>
      <c r="BP60" s="53">
        <v>-202837.86248339294</v>
      </c>
      <c r="BQ60" s="30">
        <v>-1.6155268005583601</v>
      </c>
      <c r="BR60" s="53">
        <v>12509.298009999475</v>
      </c>
      <c r="BS60" s="53">
        <v>11964.48616445908</v>
      </c>
      <c r="BT60" s="53">
        <v>544.81184554039464</v>
      </c>
      <c r="BU60" s="30">
        <v>1.0455357495551105</v>
      </c>
      <c r="BV60" s="53">
        <v>16586.158999999476</v>
      </c>
      <c r="BW60" s="53">
        <v>16370.457838629076</v>
      </c>
      <c r="BX60" s="53">
        <v>215.70116137039986</v>
      </c>
      <c r="BY60" s="30">
        <v>1.0131762448855532</v>
      </c>
      <c r="BZ60" s="30"/>
      <c r="CA60" s="31">
        <v>0</v>
      </c>
      <c r="CB60" s="3"/>
      <c r="CC60" s="3"/>
      <c r="CD60" s="3"/>
    </row>
    <row r="61" spans="1:82" s="2" customFormat="1" ht="15" hidden="1" customHeight="1" x14ac:dyDescent="0.3">
      <c r="A61" s="18" t="s">
        <v>126</v>
      </c>
      <c r="B61" s="19" t="e">
        <f>F61/$D$2</f>
        <v>#REF!</v>
      </c>
      <c r="C61" s="20" t="e">
        <f>G61/$D$2</f>
        <v>#REF!</v>
      </c>
      <c r="D61" s="26" t="e">
        <f>B61-C61</f>
        <v>#REF!</v>
      </c>
      <c r="E61" s="22" t="str">
        <f>IFERROR(IF(C61&lt;0,-(B61-C61)/C61,(B61-C61)/C61+1),"")</f>
        <v/>
      </c>
      <c r="F61" s="37"/>
      <c r="G61" s="38"/>
      <c r="H61" s="26">
        <f>F61-G61</f>
        <v>0</v>
      </c>
      <c r="I61" s="22" t="str">
        <f>IFERROR(IF(G61&lt;0,-(F61-G61)/G61,(F61-G61)/G61+1),"")</f>
        <v/>
      </c>
      <c r="J61" s="37"/>
      <c r="K61" s="38"/>
      <c r="L61" s="26">
        <f>J61-K61</f>
        <v>0</v>
      </c>
      <c r="M61" s="22" t="str">
        <f>IFERROR(IF(K61&lt;0,-(J61-K61)/K61,(J61-K61)/K61+1),"")</f>
        <v/>
      </c>
      <c r="N61" s="22" t="str">
        <f>IFERROR(J61/F61,"")</f>
        <v/>
      </c>
      <c r="O61" s="22" t="str">
        <f>IFERROR(K61/G61,"")</f>
        <v/>
      </c>
      <c r="P61" s="37"/>
      <c r="Q61" s="38"/>
      <c r="R61" s="26">
        <f>P61-Q61</f>
        <v>0</v>
      </c>
      <c r="S61" s="22" t="str">
        <f>IFERROR(IF(Q61&lt;0,-(P61-Q61)/Q61,(P61-Q61)/Q61+1),"")</f>
        <v/>
      </c>
      <c r="T61" s="37"/>
      <c r="U61" s="38"/>
      <c r="V61" s="26">
        <f>T61-U61</f>
        <v>0</v>
      </c>
      <c r="W61" s="22" t="str">
        <f>IFERROR(IF(U61&lt;0,-(T61-U61)/U61,(T61-U61)/U61+1),"")</f>
        <v/>
      </c>
      <c r="X61" s="37"/>
      <c r="Y61" s="38"/>
      <c r="Z61" s="26">
        <f>X61-Y61</f>
        <v>0</v>
      </c>
      <c r="AA61" s="22" t="str">
        <f>IFERROR(IF(Y61&lt;0,-(X61-Y61)/Y61,(X61-Y61)/Y61+1),"")</f>
        <v/>
      </c>
      <c r="AB61" s="37"/>
      <c r="AC61" s="38"/>
      <c r="AD61" s="26">
        <f>AB61-AC61</f>
        <v>0</v>
      </c>
      <c r="AE61" s="22" t="str">
        <f>IFERROR(IF(AC61&lt;0,-(AB61-AC61)/AC61,(AB61-AC61)/AC61+1),"")</f>
        <v/>
      </c>
      <c r="AF61" s="37"/>
      <c r="AG61" s="38"/>
      <c r="AH61" s="26">
        <f>AF61-AG61</f>
        <v>0</v>
      </c>
      <c r="AI61" s="22" t="str">
        <f>IFERROR(IF(AG61&lt;0,-(AF61-AG61)/AG61,(AF61-AG61)/AG61+1),"")</f>
        <v/>
      </c>
      <c r="AJ61" s="37"/>
      <c r="AK61" s="38"/>
      <c r="AL61" s="26">
        <f>AJ61-AK61</f>
        <v>0</v>
      </c>
      <c r="AM61" s="22" t="str">
        <f>IFERROR(IF(AK61&lt;0,-(AJ61-AK61)/AK61,(AJ61-AK61)/AK61+1),"")</f>
        <v/>
      </c>
      <c r="AN61" s="19">
        <f>T61+X61+AB61+AF61+AJ61</f>
        <v>0</v>
      </c>
      <c r="AO61" s="20">
        <f>U61+Y61+AC61+AG61+AK61</f>
        <v>0</v>
      </c>
      <c r="AP61" s="26">
        <f>AN61-AO61</f>
        <v>0</v>
      </c>
      <c r="AQ61" s="22" t="str">
        <f>IFERROR(IF(AO61&lt;0,-(AN61-AO61)/AO61,(AN61-AO61)/AO61+1),"")</f>
        <v/>
      </c>
      <c r="AR61" s="19">
        <v>0</v>
      </c>
      <c r="AS61" s="20">
        <v>0</v>
      </c>
      <c r="AT61" s="26">
        <f>AR61-AS61</f>
        <v>0</v>
      </c>
      <c r="AU61" s="22" t="str">
        <f>IFERROR(IF(AS61&lt;0,-(AR61-AS61)/AS61,(AR61-AS61)/AS61+1),"")</f>
        <v/>
      </c>
      <c r="AV61" s="19">
        <v>0</v>
      </c>
      <c r="AW61" s="20">
        <v>0</v>
      </c>
      <c r="AX61" s="26">
        <f>AV61-AW61</f>
        <v>0</v>
      </c>
      <c r="AY61" s="22" t="str">
        <f>IFERROR(IF(AW61&lt;0,-(AV61-AW61)/AW61,(AV61-AW61)/AW61+1),"")</f>
        <v/>
      </c>
      <c r="AZ61" s="19">
        <f>J61+P61-AN61+AR61+AV61</f>
        <v>0</v>
      </c>
      <c r="BA61" s="20">
        <f>K61+Q61-AO61+AS61+AW61</f>
        <v>0</v>
      </c>
      <c r="BB61" s="26">
        <f>AZ61-BA61</f>
        <v>0</v>
      </c>
      <c r="BC61" s="22" t="str">
        <f>IFERROR(IF(BA61&lt;0,-(AZ61-BA61)/BA61,(AZ61-BA61)/BA61+1),"")</f>
        <v/>
      </c>
      <c r="BD61" s="23" t="str">
        <f>IFERROR(AZ61/F61,"")</f>
        <v/>
      </c>
      <c r="BE61" s="24" t="str">
        <f>IFERROR(BA61/G61,"")</f>
        <v/>
      </c>
      <c r="BF61" s="37"/>
      <c r="BG61" s="38"/>
      <c r="BH61" s="26">
        <f>BF61-BG61</f>
        <v>0</v>
      </c>
      <c r="BI61" s="22" t="str">
        <f>IFERROR(IF(BG61&lt;0,-(BF61-BG61)/BG61,(BF61-BG61)/BG61+1),"")</f>
        <v/>
      </c>
      <c r="BJ61" s="19">
        <v>0</v>
      </c>
      <c r="BK61" s="20">
        <v>0</v>
      </c>
      <c r="BL61" s="26">
        <f>BJ61-BK61</f>
        <v>0</v>
      </c>
      <c r="BM61" s="22" t="str">
        <f>IFERROR(IF(BK61&lt;0,-(BJ61-BK61)/BK61,(BJ61-BK61)/BK61+1),"")</f>
        <v/>
      </c>
      <c r="BN61" s="19">
        <f>AZ61-BF61+BJ61</f>
        <v>0</v>
      </c>
      <c r="BO61" s="20">
        <f>BA61-BG61+BK61</f>
        <v>0</v>
      </c>
      <c r="BP61" s="26">
        <f>BN61-BO61</f>
        <v>0</v>
      </c>
      <c r="BQ61" s="22" t="str">
        <f>IFERROR(IF(BO61&lt;0,-(BN61-BO61)/BO61,(BN61-BO61)/BO61+1),"")</f>
        <v/>
      </c>
      <c r="BR61" s="19">
        <f>AZ61+AF61</f>
        <v>0</v>
      </c>
      <c r="BS61" s="20">
        <f>BA61+AG61</f>
        <v>0</v>
      </c>
      <c r="BT61" s="26">
        <f>BR61-BS61</f>
        <v>0</v>
      </c>
      <c r="BU61" s="22" t="str">
        <f>IFERROR(IF(BS61&lt;0,-(BR61-BS61)/BS61,(BR61-BS61)/BS61+1),"")</f>
        <v/>
      </c>
      <c r="BV61" s="19">
        <f>BR61+AJ61</f>
        <v>0</v>
      </c>
      <c r="BW61" s="20">
        <f>BS61+AK61</f>
        <v>0</v>
      </c>
      <c r="BX61" s="26">
        <f>BV61-BW61</f>
        <v>0</v>
      </c>
      <c r="BY61" s="22" t="str">
        <f>IFERROR(IF(BW61&lt;0,-(BV61-BW61)/BW61,(BV61-BW61)/BW61+1),"")</f>
        <v/>
      </c>
      <c r="BZ61" s="25"/>
      <c r="CA61" s="11">
        <f>J61+P61-AN61+AR61+AV61-AZ61</f>
        <v>0</v>
      </c>
      <c r="CB61" s="11">
        <f>K61+Q61-AO61+AS61+AW61-BA61</f>
        <v>0</v>
      </c>
    </row>
    <row r="62" spans="1:82" x14ac:dyDescent="0.3">
      <c r="A62" s="2" t="s">
        <v>102</v>
      </c>
      <c r="B62" s="93"/>
      <c r="C62" s="94"/>
      <c r="D62" s="8">
        <f>B62-C62</f>
        <v>0</v>
      </c>
      <c r="E62" s="68" t="str">
        <f>IFERROR(IF(C62&lt;0,-(B62-C62)/C62,(B62-C62)/C62+1),"")</f>
        <v/>
      </c>
      <c r="F62" s="93"/>
      <c r="G62" s="94"/>
      <c r="H62" s="8">
        <f>F62-G62</f>
        <v>0</v>
      </c>
      <c r="I62" s="68" t="str">
        <f>IFERROR(IF(G62&lt;0,-(F62-G62)/G62,(F62-G62)/G62+1),"")</f>
        <v/>
      </c>
      <c r="J62" s="93"/>
      <c r="K62" s="94"/>
      <c r="L62" s="8">
        <f>J62-K62</f>
        <v>0</v>
      </c>
      <c r="M62" s="68" t="str">
        <f>IFERROR(IF(K62&lt;0,-(J62-K62)/K62,(J62-K62)/K62+1),"")</f>
        <v/>
      </c>
      <c r="N62" s="68"/>
      <c r="O62" s="68"/>
      <c r="P62" s="93"/>
      <c r="Q62" s="94"/>
      <c r="R62" s="8">
        <f>P62-Q62</f>
        <v>0</v>
      </c>
      <c r="S62" s="68" t="str">
        <f>IFERROR(IF(Q62&lt;0,-(P62-Q62)/Q62,(P62-Q62)/Q62+1),"")</f>
        <v/>
      </c>
      <c r="T62" s="93"/>
      <c r="U62" s="94"/>
      <c r="V62" s="8">
        <f>T62-U62</f>
        <v>0</v>
      </c>
      <c r="W62" s="68" t="str">
        <f>IFERROR(IF(U62&lt;0,-(T62-U62)/U62,(T62-U62)/U62+1),"")</f>
        <v/>
      </c>
      <c r="X62" s="93"/>
      <c r="Y62" s="94"/>
      <c r="Z62" s="8">
        <f>X62-Y62</f>
        <v>0</v>
      </c>
      <c r="AA62" s="68" t="str">
        <f>IFERROR(IF(Y62&lt;0,-(X62-Y62)/Y62,(X62-Y62)/Y62+1),"")</f>
        <v/>
      </c>
      <c r="AB62" s="93"/>
      <c r="AC62" s="94"/>
      <c r="AD62" s="8">
        <f>AB62-AC62</f>
        <v>0</v>
      </c>
      <c r="AE62" s="68" t="str">
        <f>IFERROR(IF(AC62&lt;0,-(AB62-AC62)/AC62,(AB62-AC62)/AC62+1),"")</f>
        <v/>
      </c>
      <c r="AF62" s="93"/>
      <c r="AG62" s="94"/>
      <c r="AH62" s="8">
        <f>AF62-AG62</f>
        <v>0</v>
      </c>
      <c r="AI62" s="68" t="str">
        <f>IFERROR(IF(AG62&lt;0,-(AF62-AG62)/AG62,(AF62-AG62)/AG62+1),"")</f>
        <v/>
      </c>
      <c r="AJ62" s="93"/>
      <c r="AK62" s="94"/>
      <c r="AL62" s="8">
        <f>AJ62-AK62</f>
        <v>0</v>
      </c>
      <c r="AM62" s="68" t="str">
        <f>IFERROR(IF(AK62&lt;0,-(AJ62-AK62)/AK62,(AJ62-AK62)/AK62+1),"")</f>
        <v/>
      </c>
      <c r="AN62" s="93">
        <f>T62+X62+AB62+AF62+AJ62</f>
        <v>0</v>
      </c>
      <c r="AO62" s="94"/>
      <c r="AP62" s="8">
        <f>AN62-AO62</f>
        <v>0</v>
      </c>
      <c r="AQ62" s="68" t="str">
        <f>IFERROR(IF(AO62&lt;0,-(AN62-AO62)/AO62,(AN62-AO62)/AO62+1),"")</f>
        <v/>
      </c>
      <c r="AR62" s="93"/>
      <c r="AS62" s="94"/>
      <c r="AT62" s="8">
        <f>AR62-AS62</f>
        <v>0</v>
      </c>
      <c r="AU62" s="68">
        <f>IFERROR(AR62/AS62,0)</f>
        <v>0</v>
      </c>
      <c r="AV62" s="93"/>
      <c r="AW62" s="94"/>
      <c r="AX62" s="8">
        <f>AV62-AW62</f>
        <v>0</v>
      </c>
      <c r="AY62" s="68"/>
      <c r="AZ62" s="93"/>
      <c r="BA62" s="94"/>
      <c r="BB62" s="8"/>
      <c r="BC62" s="68" t="str">
        <f>IFERROR(IF(BA62&lt;0,-(AZ62-BA62)/BA62,(AZ62-BA62)/BA62+1),"")</f>
        <v/>
      </c>
      <c r="BD62" s="99"/>
      <c r="BE62" s="96"/>
      <c r="BF62" s="93"/>
      <c r="BG62" s="94"/>
      <c r="BH62" s="8"/>
      <c r="BI62" s="68"/>
      <c r="BJ62" s="93"/>
      <c r="BK62" s="94"/>
      <c r="BL62" s="8"/>
      <c r="BM62" s="68"/>
      <c r="BN62" s="93"/>
      <c r="BO62" s="94"/>
      <c r="BP62" s="8"/>
      <c r="BQ62" s="68" t="str">
        <f>IFERROR(IF(BO62&lt;0,-(BN62-BO62)/BO62,(BN62-BO62)/BO62+1),"")</f>
        <v/>
      </c>
      <c r="BR62" s="93"/>
      <c r="BS62" s="94"/>
      <c r="BT62" s="8"/>
      <c r="BU62" s="68" t="str">
        <f>IFERROR(IF(BS62&lt;0,-(BR62-BS62)/BS62,(BR62-BS62)/BS62+1),"")</f>
        <v/>
      </c>
      <c r="BV62" s="93"/>
      <c r="BW62" s="94"/>
      <c r="BX62" s="8"/>
      <c r="BY62" s="68" t="str">
        <f>IFERROR(IF(BW62&lt;0,-(BV62-BW62)/BW62,(BV62-BW62)/BW62+1),"")</f>
        <v/>
      </c>
      <c r="BZ62" s="100"/>
      <c r="CA62" s="11">
        <f>J62+P62-AN62-AR62-AZ62</f>
        <v>0</v>
      </c>
      <c r="CB62" s="11"/>
      <c r="CC62" s="2"/>
      <c r="CD62" s="2"/>
    </row>
    <row r="63" spans="1:82" x14ac:dyDescent="0.3">
      <c r="J63" s="58"/>
      <c r="K63" s="58"/>
      <c r="BF63" s="50"/>
      <c r="BG63" s="50"/>
    </row>
    <row r="64" spans="1:82" x14ac:dyDescent="0.3">
      <c r="J64" s="58"/>
      <c r="K64" s="58"/>
      <c r="BF64" s="50"/>
      <c r="BG64" s="50"/>
    </row>
    <row r="65" spans="6:59" x14ac:dyDescent="0.3">
      <c r="J65" s="58"/>
      <c r="K65" s="58"/>
      <c r="BF65" s="50"/>
      <c r="BG65" s="50"/>
    </row>
    <row r="66" spans="6:59" x14ac:dyDescent="0.3">
      <c r="J66" s="58"/>
      <c r="K66" s="58"/>
      <c r="AZ66">
        <v>1478534.2236999485</v>
      </c>
      <c r="BF66" s="50"/>
      <c r="BG66" s="50"/>
    </row>
    <row r="67" spans="6:59" x14ac:dyDescent="0.3">
      <c r="J67" s="58"/>
      <c r="K67" s="58"/>
      <c r="BF67" s="50"/>
      <c r="BG67" s="50"/>
    </row>
    <row r="68" spans="6:59" x14ac:dyDescent="0.3">
      <c r="J68" s="58"/>
      <c r="K68" s="58"/>
      <c r="BF68" s="50"/>
      <c r="BG68" s="50"/>
    </row>
    <row r="69" spans="6:59" x14ac:dyDescent="0.3">
      <c r="J69" s="58"/>
      <c r="K69" s="58"/>
      <c r="BF69" s="50"/>
      <c r="BG69" s="50"/>
    </row>
    <row r="70" spans="6:59" x14ac:dyDescent="0.3">
      <c r="J70" s="58"/>
      <c r="K70" s="58"/>
      <c r="BF70" s="50"/>
      <c r="BG70" s="50"/>
    </row>
    <row r="72" spans="6:59" x14ac:dyDescent="0.3">
      <c r="F72" s="56"/>
    </row>
  </sheetData>
  <autoFilter ref="A4:CD4" xr:uid="{4FCBB1A9-32AC-408E-9BC6-1218F2F3B5DB}">
    <sortState xmlns:xlrd2="http://schemas.microsoft.com/office/spreadsheetml/2017/richdata2" ref="A5:CD63">
      <sortCondition descending="1" ref="AZ4"/>
    </sortState>
  </autoFilter>
  <mergeCells count="20">
    <mergeCell ref="AN3:AQ3"/>
    <mergeCell ref="B3:E3"/>
    <mergeCell ref="F3:I3"/>
    <mergeCell ref="J3:M3"/>
    <mergeCell ref="N3:O3"/>
    <mergeCell ref="P3:S3"/>
    <mergeCell ref="T3:W3"/>
    <mergeCell ref="X3:AA3"/>
    <mergeCell ref="AB3:AE3"/>
    <mergeCell ref="AF3:AI3"/>
    <mergeCell ref="AJ3:AM3"/>
    <mergeCell ref="BN3:BQ3"/>
    <mergeCell ref="BR3:BU3"/>
    <mergeCell ref="BV3:BY3"/>
    <mergeCell ref="AR3:AU3"/>
    <mergeCell ref="AV3:AY3"/>
    <mergeCell ref="AZ3:BC3"/>
    <mergeCell ref="BD3:BE3"/>
    <mergeCell ref="BF3:BI3"/>
    <mergeCell ref="BJ3:BM3"/>
  </mergeCell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iconSet" priority="1059" id="{04931653-9808-4F11-AE84-A7A018FCEE1E}">
            <x14:iconSet iconSet="3Triangles">
              <x14:cfvo type="percent">
                <xm:f>0</xm:f>
              </x14:cfvo>
              <x14:cfvo type="num">
                <xm:f>0</xm:f>
              </x14:cfvo>
              <x14:cfvo type="num">
                <xm:f>0</xm:f>
              </x14:cfvo>
            </x14:iconSet>
          </x14:cfRule>
          <xm:sqref>D5:D7</xm:sqref>
        </x14:conditionalFormatting>
        <x14:conditionalFormatting xmlns:xm="http://schemas.microsoft.com/office/excel/2006/main">
          <x14:cfRule type="iconSet" priority="9" id="{89F0FB82-8610-42D1-A748-A25DDB596B93}">
            <x14:iconSet iconSet="3Triangles">
              <x14:cfvo type="percent">
                <xm:f>0</xm:f>
              </x14:cfvo>
              <x14:cfvo type="num">
                <xm:f>0</xm:f>
              </x14:cfvo>
              <x14:cfvo type="num">
                <xm:f>0</xm:f>
              </x14:cfvo>
            </x14:iconSet>
          </x14:cfRule>
          <xm:sqref>D8</xm:sqref>
        </x14:conditionalFormatting>
        <x14:conditionalFormatting xmlns:xm="http://schemas.microsoft.com/office/excel/2006/main">
          <x14:cfRule type="iconSet" priority="1278" id="{13BB1C3C-C968-4682-898B-6337849A4289}">
            <x14:iconSet iconSet="3Triangles">
              <x14:cfvo type="percent">
                <xm:f>0</xm:f>
              </x14:cfvo>
              <x14:cfvo type="num">
                <xm:f>0</xm:f>
              </x14:cfvo>
              <x14:cfvo type="num">
                <xm:f>0</xm:f>
              </x14:cfvo>
            </x14:iconSet>
          </x14:cfRule>
          <xm:sqref>D9:D13</xm:sqref>
        </x14:conditionalFormatting>
        <x14:conditionalFormatting xmlns:xm="http://schemas.microsoft.com/office/excel/2006/main">
          <x14:cfRule type="iconSet" priority="1317" id="{F176637F-DA26-4F4D-B51A-CDE307186832}">
            <x14:iconSet iconSet="3Triangles">
              <x14:cfvo type="percent">
                <xm:f>0</xm:f>
              </x14:cfvo>
              <x14:cfvo type="num">
                <xm:f>0</xm:f>
              </x14:cfvo>
              <x14:cfvo type="num">
                <xm:f>0</xm:f>
              </x14:cfvo>
            </x14:iconSet>
          </x14:cfRule>
          <xm:sqref>D14:D18</xm:sqref>
        </x14:conditionalFormatting>
        <x14:conditionalFormatting xmlns:xm="http://schemas.microsoft.com/office/excel/2006/main">
          <x14:cfRule type="iconSet" priority="1094" id="{A238C32C-A2B2-4F35-AC5D-1CFAA8E74F43}">
            <x14:iconSet iconSet="3Triangles">
              <x14:cfvo type="percent">
                <xm:f>0</xm:f>
              </x14:cfvo>
              <x14:cfvo type="num">
                <xm:f>0</xm:f>
              </x14:cfvo>
              <x14:cfvo type="num">
                <xm:f>0</xm:f>
              </x14:cfvo>
            </x14:iconSet>
          </x14:cfRule>
          <xm:sqref>D19:D22</xm:sqref>
        </x14:conditionalFormatting>
        <x14:conditionalFormatting xmlns:xm="http://schemas.microsoft.com/office/excel/2006/main">
          <x14:cfRule type="iconSet" priority="244" id="{70B96870-694F-45B3-BE46-9F5E8053F27F}">
            <x14:iconSet iconSet="3Triangles">
              <x14:cfvo type="percent">
                <xm:f>0</xm:f>
              </x14:cfvo>
              <x14:cfvo type="num">
                <xm:f>0</xm:f>
              </x14:cfvo>
              <x14:cfvo type="num">
                <xm:f>0</xm:f>
              </x14:cfvo>
            </x14:iconSet>
          </x14:cfRule>
          <xm:sqref>D23:D24</xm:sqref>
        </x14:conditionalFormatting>
        <x14:conditionalFormatting xmlns:xm="http://schemas.microsoft.com/office/excel/2006/main">
          <x14:cfRule type="iconSet" priority="137" id="{9F88FC5D-6D7D-4152-9AC9-4857E171CBBC}">
            <x14:iconSet iconSet="3Triangles">
              <x14:cfvo type="percent">
                <xm:f>0</xm:f>
              </x14:cfvo>
              <x14:cfvo type="num">
                <xm:f>0</xm:f>
              </x14:cfvo>
              <x14:cfvo type="num">
                <xm:f>0</xm:f>
              </x14:cfvo>
            </x14:iconSet>
          </x14:cfRule>
          <xm:sqref>D25</xm:sqref>
        </x14:conditionalFormatting>
        <x14:conditionalFormatting xmlns:xm="http://schemas.microsoft.com/office/excel/2006/main">
          <x14:cfRule type="iconSet" priority="308" id="{F694B709-AD27-43EF-A880-91BEC719C8BC}">
            <x14:iconSet iconSet="3Triangles">
              <x14:cfvo type="percent">
                <xm:f>0</xm:f>
              </x14:cfvo>
              <x14:cfvo type="num">
                <xm:f>0</xm:f>
              </x14:cfvo>
              <x14:cfvo type="num">
                <xm:f>0</xm:f>
              </x14:cfvo>
            </x14:iconSet>
          </x14:cfRule>
          <xm:sqref>D26</xm:sqref>
        </x14:conditionalFormatting>
        <x14:conditionalFormatting xmlns:xm="http://schemas.microsoft.com/office/excel/2006/main">
          <x14:cfRule type="iconSet" priority="998" id="{1F3C5497-B1EB-408D-A4F7-37403CC1F437}">
            <x14:iconSet iconSet="3Triangles">
              <x14:cfvo type="percent">
                <xm:f>0</xm:f>
              </x14:cfvo>
              <x14:cfvo type="num">
                <xm:f>0</xm:f>
              </x14:cfvo>
              <x14:cfvo type="num">
                <xm:f>0</xm:f>
              </x14:cfvo>
            </x14:iconSet>
          </x14:cfRule>
          <xm:sqref>D27</xm:sqref>
        </x14:conditionalFormatting>
        <x14:conditionalFormatting xmlns:xm="http://schemas.microsoft.com/office/excel/2006/main">
          <x14:cfRule type="iconSet" priority="25" id="{FCA62971-BDE2-4F57-9471-A3658366259A}">
            <x14:iconSet iconSet="3Triangles">
              <x14:cfvo type="percent">
                <xm:f>0</xm:f>
              </x14:cfvo>
              <x14:cfvo type="num">
                <xm:f>0</xm:f>
              </x14:cfvo>
              <x14:cfvo type="num">
                <xm:f>0</xm:f>
              </x14:cfvo>
            </x14:iconSet>
          </x14:cfRule>
          <xm:sqref>D28:D34</xm:sqref>
        </x14:conditionalFormatting>
        <x14:conditionalFormatting xmlns:xm="http://schemas.microsoft.com/office/excel/2006/main">
          <x14:cfRule type="iconSet" priority="235" id="{42F82374-18EA-40FF-B1B8-D245E34EF730}">
            <x14:iconSet iconSet="3Triangles">
              <x14:cfvo type="percent">
                <xm:f>0</xm:f>
              </x14:cfvo>
              <x14:cfvo type="num">
                <xm:f>0</xm:f>
              </x14:cfvo>
              <x14:cfvo type="num">
                <xm:f>0</xm:f>
              </x14:cfvo>
            </x14:iconSet>
          </x14:cfRule>
          <xm:sqref>D35:D46</xm:sqref>
        </x14:conditionalFormatting>
        <x14:conditionalFormatting xmlns:xm="http://schemas.microsoft.com/office/excel/2006/main">
          <x14:cfRule type="iconSet" priority="1033" id="{BB0055AD-1C2A-4BF2-B824-FE0C9D74ABD5}">
            <x14:iconSet iconSet="3Triangles">
              <x14:cfvo type="percent">
                <xm:f>0</xm:f>
              </x14:cfvo>
              <x14:cfvo type="num">
                <xm:f>0</xm:f>
              </x14:cfvo>
              <x14:cfvo type="num">
                <xm:f>0</xm:f>
              </x14:cfvo>
            </x14:iconSet>
          </x14:cfRule>
          <xm:sqref>D47:D50</xm:sqref>
        </x14:conditionalFormatting>
        <x14:conditionalFormatting xmlns:xm="http://schemas.microsoft.com/office/excel/2006/main">
          <x14:cfRule type="iconSet" priority="219" id="{6BF4960C-1C9C-44B5-9038-65EFA93FCA02}">
            <x14:iconSet iconSet="3Triangles">
              <x14:cfvo type="percent">
                <xm:f>0</xm:f>
              </x14:cfvo>
              <x14:cfvo type="num">
                <xm:f>0</xm:f>
              </x14:cfvo>
              <x14:cfvo type="num">
                <xm:f>0</xm:f>
              </x14:cfvo>
            </x14:iconSet>
          </x14:cfRule>
          <xm:sqref>D51:D55</xm:sqref>
        </x14:conditionalFormatting>
        <x14:conditionalFormatting xmlns:xm="http://schemas.microsoft.com/office/excel/2006/main">
          <x14:cfRule type="iconSet" priority="1406" id="{94F752E3-35B3-4AC0-A2C6-83071E5D6FB3}">
            <x14:iconSet iconSet="3Triangles">
              <x14:cfvo type="percent">
                <xm:f>0</xm:f>
              </x14:cfvo>
              <x14:cfvo type="num">
                <xm:f>0</xm:f>
              </x14:cfvo>
              <x14:cfvo type="num">
                <xm:f>0</xm:f>
              </x14:cfvo>
            </x14:iconSet>
          </x14:cfRule>
          <xm:sqref>D56:D61</xm:sqref>
        </x14:conditionalFormatting>
        <x14:conditionalFormatting xmlns:xm="http://schemas.microsoft.com/office/excel/2006/main">
          <x14:cfRule type="iconSet" priority="1060" id="{F8B0DB13-221B-4463-88C7-0F6FB9F6245A}">
            <x14:iconSet iconSet="3Triangles">
              <x14:cfvo type="percent">
                <xm:f>0</xm:f>
              </x14:cfvo>
              <x14:cfvo type="num">
                <xm:f>0</xm:f>
              </x14:cfvo>
              <x14:cfvo type="num">
                <xm:f>0</xm:f>
              </x14:cfvo>
            </x14:iconSet>
          </x14:cfRule>
          <xm:sqref>H5:H7</xm:sqref>
        </x14:conditionalFormatting>
        <x14:conditionalFormatting xmlns:xm="http://schemas.microsoft.com/office/excel/2006/main">
          <x14:cfRule type="iconSet" priority="15" id="{3B4AB452-1E9B-4BBD-A00E-1E846B13A72A}">
            <x14:iconSet iconSet="3Triangles">
              <x14:cfvo type="percent">
                <xm:f>0</xm:f>
              </x14:cfvo>
              <x14:cfvo type="num">
                <xm:f>0</xm:f>
              </x14:cfvo>
              <x14:cfvo type="num">
                <xm:f>0</xm:f>
              </x14:cfvo>
            </x14:iconSet>
          </x14:cfRule>
          <xm:sqref>H8</xm:sqref>
        </x14:conditionalFormatting>
        <x14:conditionalFormatting xmlns:xm="http://schemas.microsoft.com/office/excel/2006/main">
          <x14:cfRule type="iconSet" priority="1279" id="{BA901625-E7B0-496C-94F9-D1E05CB8276F}">
            <x14:iconSet iconSet="3Triangles">
              <x14:cfvo type="percent">
                <xm:f>0</xm:f>
              </x14:cfvo>
              <x14:cfvo type="num">
                <xm:f>0</xm:f>
              </x14:cfvo>
              <x14:cfvo type="num">
                <xm:f>0</xm:f>
              </x14:cfvo>
            </x14:iconSet>
          </x14:cfRule>
          <xm:sqref>H9:H13</xm:sqref>
        </x14:conditionalFormatting>
        <x14:conditionalFormatting xmlns:xm="http://schemas.microsoft.com/office/excel/2006/main">
          <x14:cfRule type="iconSet" priority="1319" id="{5C906D16-5047-4C34-BAF5-81AA1D2221B7}">
            <x14:iconSet iconSet="3Triangles">
              <x14:cfvo type="percent">
                <xm:f>0</xm:f>
              </x14:cfvo>
              <x14:cfvo type="num">
                <xm:f>0</xm:f>
              </x14:cfvo>
              <x14:cfvo type="num">
                <xm:f>0</xm:f>
              </x14:cfvo>
            </x14:iconSet>
          </x14:cfRule>
          <xm:sqref>H14:H18</xm:sqref>
        </x14:conditionalFormatting>
        <x14:conditionalFormatting xmlns:xm="http://schemas.microsoft.com/office/excel/2006/main">
          <x14:cfRule type="iconSet" priority="1096" id="{E8317834-6736-42D1-8BCD-0C542D1830A5}">
            <x14:iconSet iconSet="3Triangles">
              <x14:cfvo type="percent">
                <xm:f>0</xm:f>
              </x14:cfvo>
              <x14:cfvo type="num">
                <xm:f>0</xm:f>
              </x14:cfvo>
              <x14:cfvo type="num">
                <xm:f>0</xm:f>
              </x14:cfvo>
            </x14:iconSet>
          </x14:cfRule>
          <xm:sqref>H19:H22</xm:sqref>
        </x14:conditionalFormatting>
        <x14:conditionalFormatting xmlns:xm="http://schemas.microsoft.com/office/excel/2006/main">
          <x14:cfRule type="iconSet" priority="245" id="{C3ADD46C-958E-48D7-9DA0-553A81C4BB9D}">
            <x14:iconSet iconSet="3Triangles">
              <x14:cfvo type="percent">
                <xm:f>0</xm:f>
              </x14:cfvo>
              <x14:cfvo type="num">
                <xm:f>0</xm:f>
              </x14:cfvo>
              <x14:cfvo type="num">
                <xm:f>0</xm:f>
              </x14:cfvo>
            </x14:iconSet>
          </x14:cfRule>
          <xm:sqref>H23:H24</xm:sqref>
        </x14:conditionalFormatting>
        <x14:conditionalFormatting xmlns:xm="http://schemas.microsoft.com/office/excel/2006/main">
          <x14:cfRule type="iconSet" priority="143" id="{C8826969-F01D-468A-ADAA-9F90D0F31BA3}">
            <x14:iconSet iconSet="3Triangles">
              <x14:cfvo type="percent">
                <xm:f>0</xm:f>
              </x14:cfvo>
              <x14:cfvo type="num">
                <xm:f>0</xm:f>
              </x14:cfvo>
              <x14:cfvo type="num">
                <xm:f>0</xm:f>
              </x14:cfvo>
            </x14:iconSet>
          </x14:cfRule>
          <xm:sqref>H25</xm:sqref>
        </x14:conditionalFormatting>
        <x14:conditionalFormatting xmlns:xm="http://schemas.microsoft.com/office/excel/2006/main">
          <x14:cfRule type="iconSet" priority="309" id="{340FAD87-F291-4E5C-A6A5-E88A2A3623C7}">
            <x14:iconSet iconSet="3Triangles">
              <x14:cfvo type="percent">
                <xm:f>0</xm:f>
              </x14:cfvo>
              <x14:cfvo type="num">
                <xm:f>0</xm:f>
              </x14:cfvo>
              <x14:cfvo type="num">
                <xm:f>0</xm:f>
              </x14:cfvo>
            </x14:iconSet>
          </x14:cfRule>
          <xm:sqref>H26</xm:sqref>
        </x14:conditionalFormatting>
        <x14:conditionalFormatting xmlns:xm="http://schemas.microsoft.com/office/excel/2006/main">
          <x14:cfRule type="iconSet" priority="999" id="{A0BE4542-9669-49D3-BD01-1858E5293F0F}">
            <x14:iconSet iconSet="3Triangles">
              <x14:cfvo type="percent">
                <xm:f>0</xm:f>
              </x14:cfvo>
              <x14:cfvo type="num">
                <xm:f>0</xm:f>
              </x14:cfvo>
              <x14:cfvo type="num">
                <xm:f>0</xm:f>
              </x14:cfvo>
            </x14:iconSet>
          </x14:cfRule>
          <xm:sqref>H27</xm:sqref>
        </x14:conditionalFormatting>
        <x14:conditionalFormatting xmlns:xm="http://schemas.microsoft.com/office/excel/2006/main">
          <x14:cfRule type="iconSet" priority="31" id="{E4364328-883A-4499-9D0A-1FFD87F554E1}">
            <x14:iconSet iconSet="3Triangles">
              <x14:cfvo type="percent">
                <xm:f>0</xm:f>
              </x14:cfvo>
              <x14:cfvo type="num">
                <xm:f>0</xm:f>
              </x14:cfvo>
              <x14:cfvo type="num">
                <xm:f>0</xm:f>
              </x14:cfvo>
            </x14:iconSet>
          </x14:cfRule>
          <xm:sqref>H28:H34</xm:sqref>
        </x14:conditionalFormatting>
        <x14:conditionalFormatting xmlns:xm="http://schemas.microsoft.com/office/excel/2006/main">
          <x14:cfRule type="iconSet" priority="241" id="{DC1D59A0-5279-47D2-8DD3-4B005C9C4FD6}">
            <x14:iconSet iconSet="3Triangles">
              <x14:cfvo type="percent">
                <xm:f>0</xm:f>
              </x14:cfvo>
              <x14:cfvo type="num">
                <xm:f>0</xm:f>
              </x14:cfvo>
              <x14:cfvo type="num">
                <xm:f>0</xm:f>
              </x14:cfvo>
            </x14:iconSet>
          </x14:cfRule>
          <xm:sqref>H35:H46</xm:sqref>
        </x14:conditionalFormatting>
        <x14:conditionalFormatting xmlns:xm="http://schemas.microsoft.com/office/excel/2006/main">
          <x14:cfRule type="iconSet" priority="1034" id="{6812BD89-AF6E-451A-AD2C-4A00DC5F0BFA}">
            <x14:iconSet iconSet="3Triangles">
              <x14:cfvo type="percent">
                <xm:f>0</xm:f>
              </x14:cfvo>
              <x14:cfvo type="num">
                <xm:f>0</xm:f>
              </x14:cfvo>
              <x14:cfvo type="num">
                <xm:f>0</xm:f>
              </x14:cfvo>
            </x14:iconSet>
          </x14:cfRule>
          <xm:sqref>H47:H50</xm:sqref>
        </x14:conditionalFormatting>
        <x14:conditionalFormatting xmlns:xm="http://schemas.microsoft.com/office/excel/2006/main">
          <x14:cfRule type="iconSet" priority="225" id="{AFF91D14-3BC6-4641-B198-154888388C7F}">
            <x14:iconSet iconSet="3Triangles">
              <x14:cfvo type="percent">
                <xm:f>0</xm:f>
              </x14:cfvo>
              <x14:cfvo type="num">
                <xm:f>0</xm:f>
              </x14:cfvo>
              <x14:cfvo type="num">
                <xm:f>0</xm:f>
              </x14:cfvo>
            </x14:iconSet>
          </x14:cfRule>
          <xm:sqref>H51:H55</xm:sqref>
        </x14:conditionalFormatting>
        <x14:conditionalFormatting xmlns:xm="http://schemas.microsoft.com/office/excel/2006/main">
          <x14:cfRule type="iconSet" priority="1408" id="{09CEC779-883B-4CFD-9B72-448E59B63D91}">
            <x14:iconSet iconSet="3Triangles">
              <x14:cfvo type="percent">
                <xm:f>0</xm:f>
              </x14:cfvo>
              <x14:cfvo type="num">
                <xm:f>0</xm:f>
              </x14:cfvo>
              <x14:cfvo type="num">
                <xm:f>0</xm:f>
              </x14:cfvo>
            </x14:iconSet>
          </x14:cfRule>
          <xm:sqref>H56:H61</xm:sqref>
        </x14:conditionalFormatting>
        <x14:conditionalFormatting xmlns:xm="http://schemas.microsoft.com/office/excel/2006/main">
          <x14:cfRule type="iconSet" priority="1061" id="{E8ECAF31-3B15-4AF1-B42D-E0927ECF2178}">
            <x14:iconSet iconSet="3Triangles">
              <x14:cfvo type="percent">
                <xm:f>0</xm:f>
              </x14:cfvo>
              <x14:cfvo type="num">
                <xm:f>0</xm:f>
              </x14:cfvo>
              <x14:cfvo type="num">
                <xm:f>0</xm:f>
              </x14:cfvo>
            </x14:iconSet>
          </x14:cfRule>
          <xm:sqref>L5:L7</xm:sqref>
        </x14:conditionalFormatting>
        <x14:conditionalFormatting xmlns:xm="http://schemas.microsoft.com/office/excel/2006/main">
          <x14:cfRule type="iconSet" priority="14" id="{39592DC6-7E1A-4AC9-9A6F-880AD8A058D7}">
            <x14:iconSet iconSet="3Triangles">
              <x14:cfvo type="percent">
                <xm:f>0</xm:f>
              </x14:cfvo>
              <x14:cfvo type="num">
                <xm:f>0</xm:f>
              </x14:cfvo>
              <x14:cfvo type="num">
                <xm:f>0</xm:f>
              </x14:cfvo>
            </x14:iconSet>
          </x14:cfRule>
          <xm:sqref>L8</xm:sqref>
        </x14:conditionalFormatting>
        <x14:conditionalFormatting xmlns:xm="http://schemas.microsoft.com/office/excel/2006/main">
          <x14:cfRule type="iconSet" priority="1280" id="{C201D52F-58C6-4AE7-ACEA-419A9D087D63}">
            <x14:iconSet iconSet="3Triangles">
              <x14:cfvo type="percent">
                <xm:f>0</xm:f>
              </x14:cfvo>
              <x14:cfvo type="num">
                <xm:f>0</xm:f>
              </x14:cfvo>
              <x14:cfvo type="num">
                <xm:f>0</xm:f>
              </x14:cfvo>
            </x14:iconSet>
          </x14:cfRule>
          <xm:sqref>L9:L13</xm:sqref>
        </x14:conditionalFormatting>
        <x14:conditionalFormatting xmlns:xm="http://schemas.microsoft.com/office/excel/2006/main">
          <x14:cfRule type="iconSet" priority="1321" id="{A3FD1A07-41DA-4B2D-AAC6-D7354E69E598}">
            <x14:iconSet iconSet="3Triangles">
              <x14:cfvo type="percent">
                <xm:f>0</xm:f>
              </x14:cfvo>
              <x14:cfvo type="num">
                <xm:f>0</xm:f>
              </x14:cfvo>
              <x14:cfvo type="num">
                <xm:f>0</xm:f>
              </x14:cfvo>
            </x14:iconSet>
          </x14:cfRule>
          <xm:sqref>L14:L18</xm:sqref>
        </x14:conditionalFormatting>
        <x14:conditionalFormatting xmlns:xm="http://schemas.microsoft.com/office/excel/2006/main">
          <x14:cfRule type="iconSet" priority="1098" id="{B759645F-1E68-4D70-AFA7-C5D16334725B}">
            <x14:iconSet iconSet="3Triangles">
              <x14:cfvo type="percent">
                <xm:f>0</xm:f>
              </x14:cfvo>
              <x14:cfvo type="num">
                <xm:f>0</xm:f>
              </x14:cfvo>
              <x14:cfvo type="num">
                <xm:f>0</xm:f>
              </x14:cfvo>
            </x14:iconSet>
          </x14:cfRule>
          <xm:sqref>L19:L22</xm:sqref>
        </x14:conditionalFormatting>
        <x14:conditionalFormatting xmlns:xm="http://schemas.microsoft.com/office/excel/2006/main">
          <x14:cfRule type="iconSet" priority="246" id="{D2822F19-D395-49C5-9A13-9E5357A4002A}">
            <x14:iconSet iconSet="3Triangles">
              <x14:cfvo type="percent">
                <xm:f>0</xm:f>
              </x14:cfvo>
              <x14:cfvo type="num">
                <xm:f>0</xm:f>
              </x14:cfvo>
              <x14:cfvo type="num">
                <xm:f>0</xm:f>
              </x14:cfvo>
            </x14:iconSet>
          </x14:cfRule>
          <xm:sqref>L23:L24</xm:sqref>
        </x14:conditionalFormatting>
        <x14:conditionalFormatting xmlns:xm="http://schemas.microsoft.com/office/excel/2006/main">
          <x14:cfRule type="iconSet" priority="142" id="{50F25849-2BC8-4AB2-B5D3-057342E52215}">
            <x14:iconSet iconSet="3Triangles">
              <x14:cfvo type="percent">
                <xm:f>0</xm:f>
              </x14:cfvo>
              <x14:cfvo type="num">
                <xm:f>0</xm:f>
              </x14:cfvo>
              <x14:cfvo type="num">
                <xm:f>0</xm:f>
              </x14:cfvo>
            </x14:iconSet>
          </x14:cfRule>
          <xm:sqref>L25</xm:sqref>
        </x14:conditionalFormatting>
        <x14:conditionalFormatting xmlns:xm="http://schemas.microsoft.com/office/excel/2006/main">
          <x14:cfRule type="iconSet" priority="310" id="{B7B1D1A1-D9FA-4915-91C4-A42DB4F6F758}">
            <x14:iconSet iconSet="3Triangles">
              <x14:cfvo type="percent">
                <xm:f>0</xm:f>
              </x14:cfvo>
              <x14:cfvo type="num">
                <xm:f>0</xm:f>
              </x14:cfvo>
              <x14:cfvo type="num">
                <xm:f>0</xm:f>
              </x14:cfvo>
            </x14:iconSet>
          </x14:cfRule>
          <xm:sqref>L26</xm:sqref>
        </x14:conditionalFormatting>
        <x14:conditionalFormatting xmlns:xm="http://schemas.microsoft.com/office/excel/2006/main">
          <x14:cfRule type="iconSet" priority="1000" id="{866ABA75-B056-4843-A087-9255F43A3A1C}">
            <x14:iconSet iconSet="3Triangles">
              <x14:cfvo type="percent">
                <xm:f>0</xm:f>
              </x14:cfvo>
              <x14:cfvo type="num">
                <xm:f>0</xm:f>
              </x14:cfvo>
              <x14:cfvo type="num">
                <xm:f>0</xm:f>
              </x14:cfvo>
            </x14:iconSet>
          </x14:cfRule>
          <xm:sqref>L27</xm:sqref>
        </x14:conditionalFormatting>
        <x14:conditionalFormatting xmlns:xm="http://schemas.microsoft.com/office/excel/2006/main">
          <x14:cfRule type="iconSet" priority="30" id="{0B1CBE2D-2926-428C-9AFE-A0F7C9AEA468}">
            <x14:iconSet iconSet="3Triangles">
              <x14:cfvo type="percent">
                <xm:f>0</xm:f>
              </x14:cfvo>
              <x14:cfvo type="num">
                <xm:f>0</xm:f>
              </x14:cfvo>
              <x14:cfvo type="num">
                <xm:f>0</xm:f>
              </x14:cfvo>
            </x14:iconSet>
          </x14:cfRule>
          <xm:sqref>L28:L34</xm:sqref>
        </x14:conditionalFormatting>
        <x14:conditionalFormatting xmlns:xm="http://schemas.microsoft.com/office/excel/2006/main">
          <x14:cfRule type="iconSet" priority="240" id="{74AD211C-4EE8-4124-B9D3-2C6EEADE16E3}">
            <x14:iconSet iconSet="3Triangles">
              <x14:cfvo type="percent">
                <xm:f>0</xm:f>
              </x14:cfvo>
              <x14:cfvo type="num">
                <xm:f>0</xm:f>
              </x14:cfvo>
              <x14:cfvo type="num">
                <xm:f>0</xm:f>
              </x14:cfvo>
            </x14:iconSet>
          </x14:cfRule>
          <xm:sqref>L35:L46</xm:sqref>
        </x14:conditionalFormatting>
        <x14:conditionalFormatting xmlns:xm="http://schemas.microsoft.com/office/excel/2006/main">
          <x14:cfRule type="iconSet" priority="1035" id="{34A88731-17DC-4FE5-9B7C-CDFE7E2C174A}">
            <x14:iconSet iconSet="3Triangles">
              <x14:cfvo type="percent">
                <xm:f>0</xm:f>
              </x14:cfvo>
              <x14:cfvo type="num">
                <xm:f>0</xm:f>
              </x14:cfvo>
              <x14:cfvo type="num">
                <xm:f>0</xm:f>
              </x14:cfvo>
            </x14:iconSet>
          </x14:cfRule>
          <xm:sqref>L47:L50</xm:sqref>
        </x14:conditionalFormatting>
        <x14:conditionalFormatting xmlns:xm="http://schemas.microsoft.com/office/excel/2006/main">
          <x14:cfRule type="iconSet" priority="224" id="{67BB4061-B9B3-4A3F-99B6-F03A61F4E1C7}">
            <x14:iconSet iconSet="3Triangles">
              <x14:cfvo type="percent">
                <xm:f>0</xm:f>
              </x14:cfvo>
              <x14:cfvo type="num">
                <xm:f>0</xm:f>
              </x14:cfvo>
              <x14:cfvo type="num">
                <xm:f>0</xm:f>
              </x14:cfvo>
            </x14:iconSet>
          </x14:cfRule>
          <xm:sqref>L51:L55</xm:sqref>
        </x14:conditionalFormatting>
        <x14:conditionalFormatting xmlns:xm="http://schemas.microsoft.com/office/excel/2006/main">
          <x14:cfRule type="iconSet" priority="1410" id="{D38B46D1-6355-465B-B8ED-E6FFEC4934D0}">
            <x14:iconSet iconSet="3Triangles">
              <x14:cfvo type="percent">
                <xm:f>0</xm:f>
              </x14:cfvo>
              <x14:cfvo type="num">
                <xm:f>0</xm:f>
              </x14:cfvo>
              <x14:cfvo type="num">
                <xm:f>0</xm:f>
              </x14:cfvo>
            </x14:iconSet>
          </x14:cfRule>
          <xm:sqref>L56:L61</xm:sqref>
        </x14:conditionalFormatting>
        <x14:conditionalFormatting xmlns:xm="http://schemas.microsoft.com/office/excel/2006/main">
          <x14:cfRule type="iconSet" priority="1062" id="{8A1870C6-FB38-4181-A3CC-1436E3908B7B}">
            <x14:iconSet iconSet="3Triangles">
              <x14:cfvo type="percent">
                <xm:f>0</xm:f>
              </x14:cfvo>
              <x14:cfvo type="num">
                <xm:f>0</xm:f>
              </x14:cfvo>
              <x14:cfvo type="num">
                <xm:f>0</xm:f>
              </x14:cfvo>
            </x14:iconSet>
          </x14:cfRule>
          <xm:sqref>R5:R7</xm:sqref>
        </x14:conditionalFormatting>
        <x14:conditionalFormatting xmlns:xm="http://schemas.microsoft.com/office/excel/2006/main">
          <x14:cfRule type="iconSet" priority="13" id="{85B8AD30-C45A-4DB7-9283-EA74AD34843F}">
            <x14:iconSet iconSet="3Triangles">
              <x14:cfvo type="percent">
                <xm:f>0</xm:f>
              </x14:cfvo>
              <x14:cfvo type="num">
                <xm:f>0</xm:f>
              </x14:cfvo>
              <x14:cfvo type="num">
                <xm:f>0</xm:f>
              </x14:cfvo>
            </x14:iconSet>
          </x14:cfRule>
          <xm:sqref>R8</xm:sqref>
        </x14:conditionalFormatting>
        <x14:conditionalFormatting xmlns:xm="http://schemas.microsoft.com/office/excel/2006/main">
          <x14:cfRule type="iconSet" priority="1281" id="{2D9DC984-FACC-4BC1-B3EE-079593F3CBCE}">
            <x14:iconSet iconSet="3Triangles">
              <x14:cfvo type="percent">
                <xm:f>0</xm:f>
              </x14:cfvo>
              <x14:cfvo type="num">
                <xm:f>0</xm:f>
              </x14:cfvo>
              <x14:cfvo type="num">
                <xm:f>0</xm:f>
              </x14:cfvo>
            </x14:iconSet>
          </x14:cfRule>
          <xm:sqref>R9:R13</xm:sqref>
        </x14:conditionalFormatting>
        <x14:conditionalFormatting xmlns:xm="http://schemas.microsoft.com/office/excel/2006/main">
          <x14:cfRule type="iconSet" priority="1323" id="{1CC639D0-11A1-4974-A474-46B13A292F96}">
            <x14:iconSet iconSet="3Triangles">
              <x14:cfvo type="percent">
                <xm:f>0</xm:f>
              </x14:cfvo>
              <x14:cfvo type="num">
                <xm:f>0</xm:f>
              </x14:cfvo>
              <x14:cfvo type="num">
                <xm:f>0</xm:f>
              </x14:cfvo>
            </x14:iconSet>
          </x14:cfRule>
          <xm:sqref>R14:R18</xm:sqref>
        </x14:conditionalFormatting>
        <x14:conditionalFormatting xmlns:xm="http://schemas.microsoft.com/office/excel/2006/main">
          <x14:cfRule type="iconSet" priority="1100" id="{42618980-4343-40E8-A02A-0EAEC553CFBE}">
            <x14:iconSet iconSet="3Triangles">
              <x14:cfvo type="percent">
                <xm:f>0</xm:f>
              </x14:cfvo>
              <x14:cfvo type="num">
                <xm:f>0</xm:f>
              </x14:cfvo>
              <x14:cfvo type="num">
                <xm:f>0</xm:f>
              </x14:cfvo>
            </x14:iconSet>
          </x14:cfRule>
          <xm:sqref>R19:R22</xm:sqref>
        </x14:conditionalFormatting>
        <x14:conditionalFormatting xmlns:xm="http://schemas.microsoft.com/office/excel/2006/main">
          <x14:cfRule type="iconSet" priority="247" id="{5570DAC7-FBE4-484E-8EDD-E24ADFC14114}">
            <x14:iconSet iconSet="3Triangles">
              <x14:cfvo type="percent">
                <xm:f>0</xm:f>
              </x14:cfvo>
              <x14:cfvo type="num">
                <xm:f>0</xm:f>
              </x14:cfvo>
              <x14:cfvo type="num">
                <xm:f>0</xm:f>
              </x14:cfvo>
            </x14:iconSet>
          </x14:cfRule>
          <xm:sqref>R23:R24</xm:sqref>
        </x14:conditionalFormatting>
        <x14:conditionalFormatting xmlns:xm="http://schemas.microsoft.com/office/excel/2006/main">
          <x14:cfRule type="iconSet" priority="141" id="{269887ED-6D4F-406F-981B-A1A69EB5BEF4}">
            <x14:iconSet iconSet="3Triangles">
              <x14:cfvo type="percent">
                <xm:f>0</xm:f>
              </x14:cfvo>
              <x14:cfvo type="num">
                <xm:f>0</xm:f>
              </x14:cfvo>
              <x14:cfvo type="num">
                <xm:f>0</xm:f>
              </x14:cfvo>
            </x14:iconSet>
          </x14:cfRule>
          <xm:sqref>R25</xm:sqref>
        </x14:conditionalFormatting>
        <x14:conditionalFormatting xmlns:xm="http://schemas.microsoft.com/office/excel/2006/main">
          <x14:cfRule type="iconSet" priority="311" id="{FB6EC29E-2611-403C-9CB1-A2EED9674013}">
            <x14:iconSet iconSet="3Triangles">
              <x14:cfvo type="percent">
                <xm:f>0</xm:f>
              </x14:cfvo>
              <x14:cfvo type="num">
                <xm:f>0</xm:f>
              </x14:cfvo>
              <x14:cfvo type="num">
                <xm:f>0</xm:f>
              </x14:cfvo>
            </x14:iconSet>
          </x14:cfRule>
          <xm:sqref>R26</xm:sqref>
        </x14:conditionalFormatting>
        <x14:conditionalFormatting xmlns:xm="http://schemas.microsoft.com/office/excel/2006/main">
          <x14:cfRule type="iconSet" priority="1001" id="{7641141F-4576-43D1-9B0C-BB7CF6A60FDF}">
            <x14:iconSet iconSet="3Triangles">
              <x14:cfvo type="percent">
                <xm:f>0</xm:f>
              </x14:cfvo>
              <x14:cfvo type="num">
                <xm:f>0</xm:f>
              </x14:cfvo>
              <x14:cfvo type="num">
                <xm:f>0</xm:f>
              </x14:cfvo>
            </x14:iconSet>
          </x14:cfRule>
          <xm:sqref>R27</xm:sqref>
        </x14:conditionalFormatting>
        <x14:conditionalFormatting xmlns:xm="http://schemas.microsoft.com/office/excel/2006/main">
          <x14:cfRule type="iconSet" priority="29" id="{62F70D92-A029-4FFC-A9FB-FCD045177A75}">
            <x14:iconSet iconSet="3Triangles">
              <x14:cfvo type="percent">
                <xm:f>0</xm:f>
              </x14:cfvo>
              <x14:cfvo type="num">
                <xm:f>0</xm:f>
              </x14:cfvo>
              <x14:cfvo type="num">
                <xm:f>0</xm:f>
              </x14:cfvo>
            </x14:iconSet>
          </x14:cfRule>
          <xm:sqref>R28:R34</xm:sqref>
        </x14:conditionalFormatting>
        <x14:conditionalFormatting xmlns:xm="http://schemas.microsoft.com/office/excel/2006/main">
          <x14:cfRule type="iconSet" priority="239" id="{5A3B7444-8C5D-402B-A2CF-541608C2B6EB}">
            <x14:iconSet iconSet="3Triangles">
              <x14:cfvo type="percent">
                <xm:f>0</xm:f>
              </x14:cfvo>
              <x14:cfvo type="num">
                <xm:f>0</xm:f>
              </x14:cfvo>
              <x14:cfvo type="num">
                <xm:f>0</xm:f>
              </x14:cfvo>
            </x14:iconSet>
          </x14:cfRule>
          <xm:sqref>R35:R46</xm:sqref>
        </x14:conditionalFormatting>
        <x14:conditionalFormatting xmlns:xm="http://schemas.microsoft.com/office/excel/2006/main">
          <x14:cfRule type="iconSet" priority="1036" id="{F30B4BC1-1E21-471F-92A3-7CC2D18849F8}">
            <x14:iconSet iconSet="3Triangles">
              <x14:cfvo type="percent">
                <xm:f>0</xm:f>
              </x14:cfvo>
              <x14:cfvo type="num">
                <xm:f>0</xm:f>
              </x14:cfvo>
              <x14:cfvo type="num">
                <xm:f>0</xm:f>
              </x14:cfvo>
            </x14:iconSet>
          </x14:cfRule>
          <xm:sqref>R47:R50</xm:sqref>
        </x14:conditionalFormatting>
        <x14:conditionalFormatting xmlns:xm="http://schemas.microsoft.com/office/excel/2006/main">
          <x14:cfRule type="iconSet" priority="223" id="{225409E6-00D6-4527-9ABF-8AD04640DD1C}">
            <x14:iconSet iconSet="3Triangles">
              <x14:cfvo type="percent">
                <xm:f>0</xm:f>
              </x14:cfvo>
              <x14:cfvo type="num">
                <xm:f>0</xm:f>
              </x14:cfvo>
              <x14:cfvo type="num">
                <xm:f>0</xm:f>
              </x14:cfvo>
            </x14:iconSet>
          </x14:cfRule>
          <xm:sqref>R51:R55</xm:sqref>
        </x14:conditionalFormatting>
        <x14:conditionalFormatting xmlns:xm="http://schemas.microsoft.com/office/excel/2006/main">
          <x14:cfRule type="iconSet" priority="1412" id="{376EABFC-291E-49F5-A3BD-59B01EE308B5}">
            <x14:iconSet iconSet="3Triangles">
              <x14:cfvo type="percent">
                <xm:f>0</xm:f>
              </x14:cfvo>
              <x14:cfvo type="num">
                <xm:f>0</xm:f>
              </x14:cfvo>
              <x14:cfvo type="num">
                <xm:f>0</xm:f>
              </x14:cfvo>
            </x14:iconSet>
          </x14:cfRule>
          <xm:sqref>R56:R61</xm:sqref>
        </x14:conditionalFormatting>
        <x14:conditionalFormatting xmlns:xm="http://schemas.microsoft.com/office/excel/2006/main">
          <x14:cfRule type="iconSet" priority="1063" id="{94223F40-5393-441E-BB41-F62C587DAD40}">
            <x14:iconSet iconSet="3Triangles">
              <x14:cfvo type="percent">
                <xm:f>0</xm:f>
              </x14:cfvo>
              <x14:cfvo type="num">
                <xm:f>0</xm:f>
              </x14:cfvo>
              <x14:cfvo type="num">
                <xm:f>0</xm:f>
              </x14:cfvo>
            </x14:iconSet>
          </x14:cfRule>
          <xm:sqref>V5:V7</xm:sqref>
        </x14:conditionalFormatting>
        <x14:conditionalFormatting xmlns:xm="http://schemas.microsoft.com/office/excel/2006/main">
          <x14:cfRule type="iconSet" priority="4" id="{15A7153C-8199-4951-B96B-EAB983ADE7FE}">
            <x14:iconSet iconSet="3Triangles">
              <x14:cfvo type="percent">
                <xm:f>0</xm:f>
              </x14:cfvo>
              <x14:cfvo type="num">
                <xm:f>0</xm:f>
              </x14:cfvo>
              <x14:cfvo type="num">
                <xm:f>0</xm:f>
              </x14:cfvo>
            </x14:iconSet>
          </x14:cfRule>
          <xm:sqref>V8</xm:sqref>
        </x14:conditionalFormatting>
        <x14:conditionalFormatting xmlns:xm="http://schemas.microsoft.com/office/excel/2006/main">
          <x14:cfRule type="iconSet" priority="1282" id="{A5E60161-318A-439F-B67B-8588529B91B7}">
            <x14:iconSet iconSet="3Triangles">
              <x14:cfvo type="percent">
                <xm:f>0</xm:f>
              </x14:cfvo>
              <x14:cfvo type="num">
                <xm:f>0</xm:f>
              </x14:cfvo>
              <x14:cfvo type="num">
                <xm:f>0</xm:f>
              </x14:cfvo>
            </x14:iconSet>
          </x14:cfRule>
          <xm:sqref>V9:V13</xm:sqref>
        </x14:conditionalFormatting>
        <x14:conditionalFormatting xmlns:xm="http://schemas.microsoft.com/office/excel/2006/main">
          <x14:cfRule type="iconSet" priority="1325" id="{CCC1C43F-2B41-4287-BD8D-624781969946}">
            <x14:iconSet iconSet="3Triangles">
              <x14:cfvo type="percent">
                <xm:f>0</xm:f>
              </x14:cfvo>
              <x14:cfvo type="num">
                <xm:f>0</xm:f>
              </x14:cfvo>
              <x14:cfvo type="num">
                <xm:f>0</xm:f>
              </x14:cfvo>
            </x14:iconSet>
          </x14:cfRule>
          <xm:sqref>V14:V18</xm:sqref>
        </x14:conditionalFormatting>
        <x14:conditionalFormatting xmlns:xm="http://schemas.microsoft.com/office/excel/2006/main">
          <x14:cfRule type="iconSet" priority="1102" id="{337AC8EF-FBF3-4A6C-AE3A-154CBF4621D2}">
            <x14:iconSet iconSet="3Triangles">
              <x14:cfvo type="percent">
                <xm:f>0</xm:f>
              </x14:cfvo>
              <x14:cfvo type="num">
                <xm:f>0</xm:f>
              </x14:cfvo>
              <x14:cfvo type="num">
                <xm:f>0</xm:f>
              </x14:cfvo>
            </x14:iconSet>
          </x14:cfRule>
          <xm:sqref>V19:V22</xm:sqref>
        </x14:conditionalFormatting>
        <x14:conditionalFormatting xmlns:xm="http://schemas.microsoft.com/office/excel/2006/main">
          <x14:cfRule type="iconSet" priority="248" id="{B8C817AD-C9C0-462E-84BB-2F79B1FD66AF}">
            <x14:iconSet iconSet="3Triangles">
              <x14:cfvo type="percent">
                <xm:f>0</xm:f>
              </x14:cfvo>
              <x14:cfvo type="num">
                <xm:f>0</xm:f>
              </x14:cfvo>
              <x14:cfvo type="num">
                <xm:f>0</xm:f>
              </x14:cfvo>
            </x14:iconSet>
          </x14:cfRule>
          <xm:sqref>V23:V24</xm:sqref>
        </x14:conditionalFormatting>
        <x14:conditionalFormatting xmlns:xm="http://schemas.microsoft.com/office/excel/2006/main">
          <x14:cfRule type="iconSet" priority="132" id="{194CFABB-C412-48A1-8D49-5F8B533E2FCF}">
            <x14:iconSet iconSet="3Triangles">
              <x14:cfvo type="percent">
                <xm:f>0</xm:f>
              </x14:cfvo>
              <x14:cfvo type="num">
                <xm:f>0</xm:f>
              </x14:cfvo>
              <x14:cfvo type="num">
                <xm:f>0</xm:f>
              </x14:cfvo>
            </x14:iconSet>
          </x14:cfRule>
          <xm:sqref>V25</xm:sqref>
        </x14:conditionalFormatting>
        <x14:conditionalFormatting xmlns:xm="http://schemas.microsoft.com/office/excel/2006/main">
          <x14:cfRule type="iconSet" priority="312" id="{64E92A0D-A126-42CA-B52B-56B0EABE00AB}">
            <x14:iconSet iconSet="3Triangles">
              <x14:cfvo type="percent">
                <xm:f>0</xm:f>
              </x14:cfvo>
              <x14:cfvo type="num">
                <xm:f>0</xm:f>
              </x14:cfvo>
              <x14:cfvo type="num">
                <xm:f>0</xm:f>
              </x14:cfvo>
            </x14:iconSet>
          </x14:cfRule>
          <xm:sqref>V26</xm:sqref>
        </x14:conditionalFormatting>
        <x14:conditionalFormatting xmlns:xm="http://schemas.microsoft.com/office/excel/2006/main">
          <x14:cfRule type="iconSet" priority="1002" id="{E1017428-020A-4C2C-A8AC-B76677F49B84}">
            <x14:iconSet iconSet="3Triangles">
              <x14:cfvo type="percent">
                <xm:f>0</xm:f>
              </x14:cfvo>
              <x14:cfvo type="num">
                <xm:f>0</xm:f>
              </x14:cfvo>
              <x14:cfvo type="num">
                <xm:f>0</xm:f>
              </x14:cfvo>
            </x14:iconSet>
          </x14:cfRule>
          <xm:sqref>V27</xm:sqref>
        </x14:conditionalFormatting>
        <x14:conditionalFormatting xmlns:xm="http://schemas.microsoft.com/office/excel/2006/main">
          <x14:cfRule type="iconSet" priority="20" id="{17C19E50-CF06-4F47-98A9-7DD5D147A9BB}">
            <x14:iconSet iconSet="3Triangles">
              <x14:cfvo type="percent">
                <xm:f>0</xm:f>
              </x14:cfvo>
              <x14:cfvo type="num">
                <xm:f>0</xm:f>
              </x14:cfvo>
              <x14:cfvo type="num">
                <xm:f>0</xm:f>
              </x14:cfvo>
            </x14:iconSet>
          </x14:cfRule>
          <xm:sqref>V28:V34</xm:sqref>
        </x14:conditionalFormatting>
        <x14:conditionalFormatting xmlns:xm="http://schemas.microsoft.com/office/excel/2006/main">
          <x14:cfRule type="iconSet" priority="230" id="{454EF95E-6C96-4F0F-AAFC-41CF69AB8F95}">
            <x14:iconSet iconSet="3Triangles">
              <x14:cfvo type="percent">
                <xm:f>0</xm:f>
              </x14:cfvo>
              <x14:cfvo type="num">
                <xm:f>0</xm:f>
              </x14:cfvo>
              <x14:cfvo type="num">
                <xm:f>0</xm:f>
              </x14:cfvo>
            </x14:iconSet>
          </x14:cfRule>
          <xm:sqref>V35:V46</xm:sqref>
        </x14:conditionalFormatting>
        <x14:conditionalFormatting xmlns:xm="http://schemas.microsoft.com/office/excel/2006/main">
          <x14:cfRule type="iconSet" priority="1037" id="{5C62C76C-8600-413F-8699-3FE042817EB3}">
            <x14:iconSet iconSet="3Triangles">
              <x14:cfvo type="percent">
                <xm:f>0</xm:f>
              </x14:cfvo>
              <x14:cfvo type="num">
                <xm:f>0</xm:f>
              </x14:cfvo>
              <x14:cfvo type="num">
                <xm:f>0</xm:f>
              </x14:cfvo>
            </x14:iconSet>
          </x14:cfRule>
          <xm:sqref>V47:V50</xm:sqref>
        </x14:conditionalFormatting>
        <x14:conditionalFormatting xmlns:xm="http://schemas.microsoft.com/office/excel/2006/main">
          <x14:cfRule type="iconSet" priority="214" id="{3647A902-DC3C-4F48-AB82-9681C6F392A0}">
            <x14:iconSet iconSet="3Triangles">
              <x14:cfvo type="percent">
                <xm:f>0</xm:f>
              </x14:cfvo>
              <x14:cfvo type="num">
                <xm:f>0</xm:f>
              </x14:cfvo>
              <x14:cfvo type="num">
                <xm:f>0</xm:f>
              </x14:cfvo>
            </x14:iconSet>
          </x14:cfRule>
          <xm:sqref>V51:V55</xm:sqref>
        </x14:conditionalFormatting>
        <x14:conditionalFormatting xmlns:xm="http://schemas.microsoft.com/office/excel/2006/main">
          <x14:cfRule type="iconSet" priority="1414" id="{9A0E8CF9-1C65-4AC3-97F3-9AE7925235A5}">
            <x14:iconSet iconSet="3Triangles">
              <x14:cfvo type="percent">
                <xm:f>0</xm:f>
              </x14:cfvo>
              <x14:cfvo type="num">
                <xm:f>0</xm:f>
              </x14:cfvo>
              <x14:cfvo type="num">
                <xm:f>0</xm:f>
              </x14:cfvo>
            </x14:iconSet>
          </x14:cfRule>
          <xm:sqref>V56:V61</xm:sqref>
        </x14:conditionalFormatting>
        <x14:conditionalFormatting xmlns:xm="http://schemas.microsoft.com/office/excel/2006/main">
          <x14:cfRule type="iconSet" priority="1064" id="{06780646-F5BA-4BF2-AC23-C6EA2A33B4BB}">
            <x14:iconSet iconSet="3Triangles">
              <x14:cfvo type="percent">
                <xm:f>0</xm:f>
              </x14:cfvo>
              <x14:cfvo type="num">
                <xm:f>0</xm:f>
              </x14:cfvo>
              <x14:cfvo type="num">
                <xm:f>0</xm:f>
              </x14:cfvo>
            </x14:iconSet>
          </x14:cfRule>
          <xm:sqref>Z5:Z7</xm:sqref>
        </x14:conditionalFormatting>
        <x14:conditionalFormatting xmlns:xm="http://schemas.microsoft.com/office/excel/2006/main">
          <x14:cfRule type="iconSet" priority="5" id="{0D91B76B-9908-4B4D-9B9A-E26C392D5883}">
            <x14:iconSet iconSet="3Triangles">
              <x14:cfvo type="percent">
                <xm:f>0</xm:f>
              </x14:cfvo>
              <x14:cfvo type="num">
                <xm:f>0</xm:f>
              </x14:cfvo>
              <x14:cfvo type="num">
                <xm:f>0</xm:f>
              </x14:cfvo>
            </x14:iconSet>
          </x14:cfRule>
          <xm:sqref>Z8</xm:sqref>
        </x14:conditionalFormatting>
        <x14:conditionalFormatting xmlns:xm="http://schemas.microsoft.com/office/excel/2006/main">
          <x14:cfRule type="iconSet" priority="1283" id="{6B417E68-9A87-4B0B-90A9-4AA26DA6332E}">
            <x14:iconSet iconSet="3Triangles">
              <x14:cfvo type="percent">
                <xm:f>0</xm:f>
              </x14:cfvo>
              <x14:cfvo type="num">
                <xm:f>0</xm:f>
              </x14:cfvo>
              <x14:cfvo type="num">
                <xm:f>0</xm:f>
              </x14:cfvo>
            </x14:iconSet>
          </x14:cfRule>
          <xm:sqref>Z9:Z13</xm:sqref>
        </x14:conditionalFormatting>
        <x14:conditionalFormatting xmlns:xm="http://schemas.microsoft.com/office/excel/2006/main">
          <x14:cfRule type="iconSet" priority="1327" id="{8C3E420D-7938-469E-A5BE-BA4E4D1FB0A7}">
            <x14:iconSet iconSet="3Triangles">
              <x14:cfvo type="percent">
                <xm:f>0</xm:f>
              </x14:cfvo>
              <x14:cfvo type="num">
                <xm:f>0</xm:f>
              </x14:cfvo>
              <x14:cfvo type="num">
                <xm:f>0</xm:f>
              </x14:cfvo>
            </x14:iconSet>
          </x14:cfRule>
          <xm:sqref>Z14:Z18</xm:sqref>
        </x14:conditionalFormatting>
        <x14:conditionalFormatting xmlns:xm="http://schemas.microsoft.com/office/excel/2006/main">
          <x14:cfRule type="iconSet" priority="1104" id="{A38654C1-D487-4363-BC4B-1F0F8C3A156E}">
            <x14:iconSet iconSet="3Triangles">
              <x14:cfvo type="percent">
                <xm:f>0</xm:f>
              </x14:cfvo>
              <x14:cfvo type="num">
                <xm:f>0</xm:f>
              </x14:cfvo>
              <x14:cfvo type="num">
                <xm:f>0</xm:f>
              </x14:cfvo>
            </x14:iconSet>
          </x14:cfRule>
          <xm:sqref>Z19:Z22</xm:sqref>
        </x14:conditionalFormatting>
        <x14:conditionalFormatting xmlns:xm="http://schemas.microsoft.com/office/excel/2006/main">
          <x14:cfRule type="iconSet" priority="249" id="{D22E982B-4033-4C0A-AA2C-06D52A2E064B}">
            <x14:iconSet iconSet="3Triangles">
              <x14:cfvo type="percent">
                <xm:f>0</xm:f>
              </x14:cfvo>
              <x14:cfvo type="num">
                <xm:f>0</xm:f>
              </x14:cfvo>
              <x14:cfvo type="num">
                <xm:f>0</xm:f>
              </x14:cfvo>
            </x14:iconSet>
          </x14:cfRule>
          <xm:sqref>Z23:Z24</xm:sqref>
        </x14:conditionalFormatting>
        <x14:conditionalFormatting xmlns:xm="http://schemas.microsoft.com/office/excel/2006/main">
          <x14:cfRule type="iconSet" priority="133" id="{041AA96B-876F-4650-BEDB-AD4BA4E072E2}">
            <x14:iconSet iconSet="3Triangles">
              <x14:cfvo type="percent">
                <xm:f>0</xm:f>
              </x14:cfvo>
              <x14:cfvo type="num">
                <xm:f>0</xm:f>
              </x14:cfvo>
              <x14:cfvo type="num">
                <xm:f>0</xm:f>
              </x14:cfvo>
            </x14:iconSet>
          </x14:cfRule>
          <xm:sqref>Z25</xm:sqref>
        </x14:conditionalFormatting>
        <x14:conditionalFormatting xmlns:xm="http://schemas.microsoft.com/office/excel/2006/main">
          <x14:cfRule type="iconSet" priority="313" id="{0F745BB1-9453-4F2D-B6A3-382548988189}">
            <x14:iconSet iconSet="3Triangles">
              <x14:cfvo type="percent">
                <xm:f>0</xm:f>
              </x14:cfvo>
              <x14:cfvo type="num">
                <xm:f>0</xm:f>
              </x14:cfvo>
              <x14:cfvo type="num">
                <xm:f>0</xm:f>
              </x14:cfvo>
            </x14:iconSet>
          </x14:cfRule>
          <xm:sqref>Z26</xm:sqref>
        </x14:conditionalFormatting>
        <x14:conditionalFormatting xmlns:xm="http://schemas.microsoft.com/office/excel/2006/main">
          <x14:cfRule type="iconSet" priority="1003" id="{7F445B9D-C764-429A-9E9C-C16C89E0DF94}">
            <x14:iconSet iconSet="3Triangles">
              <x14:cfvo type="percent">
                <xm:f>0</xm:f>
              </x14:cfvo>
              <x14:cfvo type="num">
                <xm:f>0</xm:f>
              </x14:cfvo>
              <x14:cfvo type="num">
                <xm:f>0</xm:f>
              </x14:cfvo>
            </x14:iconSet>
          </x14:cfRule>
          <xm:sqref>Z27</xm:sqref>
        </x14:conditionalFormatting>
        <x14:conditionalFormatting xmlns:xm="http://schemas.microsoft.com/office/excel/2006/main">
          <x14:cfRule type="iconSet" priority="21" id="{11EB3C71-85AE-4779-9AB5-116245FEA409}">
            <x14:iconSet iconSet="3Triangles">
              <x14:cfvo type="percent">
                <xm:f>0</xm:f>
              </x14:cfvo>
              <x14:cfvo type="num">
                <xm:f>0</xm:f>
              </x14:cfvo>
              <x14:cfvo type="num">
                <xm:f>0</xm:f>
              </x14:cfvo>
            </x14:iconSet>
          </x14:cfRule>
          <xm:sqref>Z28:Z34</xm:sqref>
        </x14:conditionalFormatting>
        <x14:conditionalFormatting xmlns:xm="http://schemas.microsoft.com/office/excel/2006/main">
          <x14:cfRule type="iconSet" priority="231" id="{58A15D32-42F9-4E54-B38A-631132F918C1}">
            <x14:iconSet iconSet="3Triangles">
              <x14:cfvo type="percent">
                <xm:f>0</xm:f>
              </x14:cfvo>
              <x14:cfvo type="num">
                <xm:f>0</xm:f>
              </x14:cfvo>
              <x14:cfvo type="num">
                <xm:f>0</xm:f>
              </x14:cfvo>
            </x14:iconSet>
          </x14:cfRule>
          <xm:sqref>Z35:Z46</xm:sqref>
        </x14:conditionalFormatting>
        <x14:conditionalFormatting xmlns:xm="http://schemas.microsoft.com/office/excel/2006/main">
          <x14:cfRule type="iconSet" priority="1038" id="{2FDB643B-8C60-40C5-AABA-4D458DD50A68}">
            <x14:iconSet iconSet="3Triangles">
              <x14:cfvo type="percent">
                <xm:f>0</xm:f>
              </x14:cfvo>
              <x14:cfvo type="num">
                <xm:f>0</xm:f>
              </x14:cfvo>
              <x14:cfvo type="num">
                <xm:f>0</xm:f>
              </x14:cfvo>
            </x14:iconSet>
          </x14:cfRule>
          <xm:sqref>Z47:Z50</xm:sqref>
        </x14:conditionalFormatting>
        <x14:conditionalFormatting xmlns:xm="http://schemas.microsoft.com/office/excel/2006/main">
          <x14:cfRule type="iconSet" priority="215" id="{D3DB7695-4C88-42E6-B49C-E43BD55C7C1C}">
            <x14:iconSet iconSet="3Triangles">
              <x14:cfvo type="percent">
                <xm:f>0</xm:f>
              </x14:cfvo>
              <x14:cfvo type="num">
                <xm:f>0</xm:f>
              </x14:cfvo>
              <x14:cfvo type="num">
                <xm:f>0</xm:f>
              </x14:cfvo>
            </x14:iconSet>
          </x14:cfRule>
          <xm:sqref>Z51:Z55</xm:sqref>
        </x14:conditionalFormatting>
        <x14:conditionalFormatting xmlns:xm="http://schemas.microsoft.com/office/excel/2006/main">
          <x14:cfRule type="iconSet" priority="1416" id="{06383836-57EC-4CE5-A672-9505B339FBAF}">
            <x14:iconSet iconSet="3Triangles">
              <x14:cfvo type="percent">
                <xm:f>0</xm:f>
              </x14:cfvo>
              <x14:cfvo type="num">
                <xm:f>0</xm:f>
              </x14:cfvo>
              <x14:cfvo type="num">
                <xm:f>0</xm:f>
              </x14:cfvo>
            </x14:iconSet>
          </x14:cfRule>
          <xm:sqref>Z56:Z61</xm:sqref>
        </x14:conditionalFormatting>
        <x14:conditionalFormatting xmlns:xm="http://schemas.microsoft.com/office/excel/2006/main">
          <x14:cfRule type="iconSet" priority="1065" id="{8AD71398-18EF-46D6-B27B-3F920458DB1E}">
            <x14:iconSet iconSet="3Triangles">
              <x14:cfvo type="percent">
                <xm:f>0</xm:f>
              </x14:cfvo>
              <x14:cfvo type="num">
                <xm:f>0</xm:f>
              </x14:cfvo>
              <x14:cfvo type="num">
                <xm:f>0</xm:f>
              </x14:cfvo>
            </x14:iconSet>
          </x14:cfRule>
          <xm:sqref>AD5:AD7</xm:sqref>
        </x14:conditionalFormatting>
        <x14:conditionalFormatting xmlns:xm="http://schemas.microsoft.com/office/excel/2006/main">
          <x14:cfRule type="iconSet" priority="6" id="{235A4172-DFF2-48FF-947C-8DED709228A0}">
            <x14:iconSet iconSet="3Triangles">
              <x14:cfvo type="percent">
                <xm:f>0</xm:f>
              </x14:cfvo>
              <x14:cfvo type="num">
                <xm:f>0</xm:f>
              </x14:cfvo>
              <x14:cfvo type="num">
                <xm:f>0</xm:f>
              </x14:cfvo>
            </x14:iconSet>
          </x14:cfRule>
          <xm:sqref>AD8</xm:sqref>
        </x14:conditionalFormatting>
        <x14:conditionalFormatting xmlns:xm="http://schemas.microsoft.com/office/excel/2006/main">
          <x14:cfRule type="iconSet" priority="1284" id="{0B43B50C-9D74-4B77-AEE8-DAEF58BAA20F}">
            <x14:iconSet iconSet="3Triangles">
              <x14:cfvo type="percent">
                <xm:f>0</xm:f>
              </x14:cfvo>
              <x14:cfvo type="num">
                <xm:f>0</xm:f>
              </x14:cfvo>
              <x14:cfvo type="num">
                <xm:f>0</xm:f>
              </x14:cfvo>
            </x14:iconSet>
          </x14:cfRule>
          <xm:sqref>AD9:AD13</xm:sqref>
        </x14:conditionalFormatting>
        <x14:conditionalFormatting xmlns:xm="http://schemas.microsoft.com/office/excel/2006/main">
          <x14:cfRule type="iconSet" priority="1329" id="{E4D0EFC5-F029-4471-A810-3330E415F83C}">
            <x14:iconSet iconSet="3Triangles">
              <x14:cfvo type="percent">
                <xm:f>0</xm:f>
              </x14:cfvo>
              <x14:cfvo type="num">
                <xm:f>0</xm:f>
              </x14:cfvo>
              <x14:cfvo type="num">
                <xm:f>0</xm:f>
              </x14:cfvo>
            </x14:iconSet>
          </x14:cfRule>
          <xm:sqref>AD14:AD18</xm:sqref>
        </x14:conditionalFormatting>
        <x14:conditionalFormatting xmlns:xm="http://schemas.microsoft.com/office/excel/2006/main">
          <x14:cfRule type="iconSet" priority="1106" id="{A31BE73A-5505-46C5-857F-C7F07C3A1EB5}">
            <x14:iconSet iconSet="3Triangles">
              <x14:cfvo type="percent">
                <xm:f>0</xm:f>
              </x14:cfvo>
              <x14:cfvo type="num">
                <xm:f>0</xm:f>
              </x14:cfvo>
              <x14:cfvo type="num">
                <xm:f>0</xm:f>
              </x14:cfvo>
            </x14:iconSet>
          </x14:cfRule>
          <xm:sqref>AD19:AD22</xm:sqref>
        </x14:conditionalFormatting>
        <x14:conditionalFormatting xmlns:xm="http://schemas.microsoft.com/office/excel/2006/main">
          <x14:cfRule type="iconSet" priority="250" id="{B1D73350-E256-470C-9051-EF19ED0ED72E}">
            <x14:iconSet iconSet="3Triangles">
              <x14:cfvo type="percent">
                <xm:f>0</xm:f>
              </x14:cfvo>
              <x14:cfvo type="num">
                <xm:f>0</xm:f>
              </x14:cfvo>
              <x14:cfvo type="num">
                <xm:f>0</xm:f>
              </x14:cfvo>
            </x14:iconSet>
          </x14:cfRule>
          <xm:sqref>AD23:AD24</xm:sqref>
        </x14:conditionalFormatting>
        <x14:conditionalFormatting xmlns:xm="http://schemas.microsoft.com/office/excel/2006/main">
          <x14:cfRule type="iconSet" priority="134" id="{46C277B8-14DF-40A6-BEDA-99B98D438901}">
            <x14:iconSet iconSet="3Triangles">
              <x14:cfvo type="percent">
                <xm:f>0</xm:f>
              </x14:cfvo>
              <x14:cfvo type="num">
                <xm:f>0</xm:f>
              </x14:cfvo>
              <x14:cfvo type="num">
                <xm:f>0</xm:f>
              </x14:cfvo>
            </x14:iconSet>
          </x14:cfRule>
          <xm:sqref>AD25</xm:sqref>
        </x14:conditionalFormatting>
        <x14:conditionalFormatting xmlns:xm="http://schemas.microsoft.com/office/excel/2006/main">
          <x14:cfRule type="iconSet" priority="314" id="{8A0CAEAD-FD67-4468-98F2-28B52BF23B21}">
            <x14:iconSet iconSet="3Triangles">
              <x14:cfvo type="percent">
                <xm:f>0</xm:f>
              </x14:cfvo>
              <x14:cfvo type="num">
                <xm:f>0</xm:f>
              </x14:cfvo>
              <x14:cfvo type="num">
                <xm:f>0</xm:f>
              </x14:cfvo>
            </x14:iconSet>
          </x14:cfRule>
          <xm:sqref>AD26</xm:sqref>
        </x14:conditionalFormatting>
        <x14:conditionalFormatting xmlns:xm="http://schemas.microsoft.com/office/excel/2006/main">
          <x14:cfRule type="iconSet" priority="1004" id="{0D8A7815-F304-4B58-AB88-AC2522020AF8}">
            <x14:iconSet iconSet="3Triangles">
              <x14:cfvo type="percent">
                <xm:f>0</xm:f>
              </x14:cfvo>
              <x14:cfvo type="num">
                <xm:f>0</xm:f>
              </x14:cfvo>
              <x14:cfvo type="num">
                <xm:f>0</xm:f>
              </x14:cfvo>
            </x14:iconSet>
          </x14:cfRule>
          <xm:sqref>AD27</xm:sqref>
        </x14:conditionalFormatting>
        <x14:conditionalFormatting xmlns:xm="http://schemas.microsoft.com/office/excel/2006/main">
          <x14:cfRule type="iconSet" priority="22" id="{E45FFBAF-5B67-44E9-8DF9-7E2399210A23}">
            <x14:iconSet iconSet="3Triangles">
              <x14:cfvo type="percent">
                <xm:f>0</xm:f>
              </x14:cfvo>
              <x14:cfvo type="num">
                <xm:f>0</xm:f>
              </x14:cfvo>
              <x14:cfvo type="num">
                <xm:f>0</xm:f>
              </x14:cfvo>
            </x14:iconSet>
          </x14:cfRule>
          <xm:sqref>AD28:AD34</xm:sqref>
        </x14:conditionalFormatting>
        <x14:conditionalFormatting xmlns:xm="http://schemas.microsoft.com/office/excel/2006/main">
          <x14:cfRule type="iconSet" priority="232" id="{91CB06BF-D9EF-43C5-82EE-B0A562A83774}">
            <x14:iconSet iconSet="3Triangles">
              <x14:cfvo type="percent">
                <xm:f>0</xm:f>
              </x14:cfvo>
              <x14:cfvo type="num">
                <xm:f>0</xm:f>
              </x14:cfvo>
              <x14:cfvo type="num">
                <xm:f>0</xm:f>
              </x14:cfvo>
            </x14:iconSet>
          </x14:cfRule>
          <xm:sqref>AD35:AD46</xm:sqref>
        </x14:conditionalFormatting>
        <x14:conditionalFormatting xmlns:xm="http://schemas.microsoft.com/office/excel/2006/main">
          <x14:cfRule type="iconSet" priority="1039" id="{1232BEA4-3516-4ECE-88C9-2938BC1627A3}">
            <x14:iconSet iconSet="3Triangles">
              <x14:cfvo type="percent">
                <xm:f>0</xm:f>
              </x14:cfvo>
              <x14:cfvo type="num">
                <xm:f>0</xm:f>
              </x14:cfvo>
              <x14:cfvo type="num">
                <xm:f>0</xm:f>
              </x14:cfvo>
            </x14:iconSet>
          </x14:cfRule>
          <xm:sqref>AD47:AD50</xm:sqref>
        </x14:conditionalFormatting>
        <x14:conditionalFormatting xmlns:xm="http://schemas.microsoft.com/office/excel/2006/main">
          <x14:cfRule type="iconSet" priority="216" id="{303E0B7A-5B76-4891-A5CD-FD2BBAB54742}">
            <x14:iconSet iconSet="3Triangles">
              <x14:cfvo type="percent">
                <xm:f>0</xm:f>
              </x14:cfvo>
              <x14:cfvo type="num">
                <xm:f>0</xm:f>
              </x14:cfvo>
              <x14:cfvo type="num">
                <xm:f>0</xm:f>
              </x14:cfvo>
            </x14:iconSet>
          </x14:cfRule>
          <xm:sqref>AD51:AD55</xm:sqref>
        </x14:conditionalFormatting>
        <x14:conditionalFormatting xmlns:xm="http://schemas.microsoft.com/office/excel/2006/main">
          <x14:cfRule type="iconSet" priority="1418" id="{4E3475A7-BD50-4CE9-953A-B3E5440572B6}">
            <x14:iconSet iconSet="3Triangles">
              <x14:cfvo type="percent">
                <xm:f>0</xm:f>
              </x14:cfvo>
              <x14:cfvo type="num">
                <xm:f>0</xm:f>
              </x14:cfvo>
              <x14:cfvo type="num">
                <xm:f>0</xm:f>
              </x14:cfvo>
            </x14:iconSet>
          </x14:cfRule>
          <xm:sqref>AD56:AD61</xm:sqref>
        </x14:conditionalFormatting>
        <x14:conditionalFormatting xmlns:xm="http://schemas.microsoft.com/office/excel/2006/main">
          <x14:cfRule type="iconSet" priority="1066" id="{B522137D-B4C7-4ABF-91BE-A0F9270BFBCF}">
            <x14:iconSet iconSet="3Triangles">
              <x14:cfvo type="percent">
                <xm:f>0</xm:f>
              </x14:cfvo>
              <x14:cfvo type="num">
                <xm:f>0</xm:f>
              </x14:cfvo>
              <x14:cfvo type="num">
                <xm:f>0</xm:f>
              </x14:cfvo>
            </x14:iconSet>
          </x14:cfRule>
          <xm:sqref>AH5:AH7</xm:sqref>
        </x14:conditionalFormatting>
        <x14:conditionalFormatting xmlns:xm="http://schemas.microsoft.com/office/excel/2006/main">
          <x14:cfRule type="iconSet" priority="7" id="{6DBA42BE-E63E-45FB-A704-9A158E9807D5}">
            <x14:iconSet iconSet="3Triangles">
              <x14:cfvo type="percent">
                <xm:f>0</xm:f>
              </x14:cfvo>
              <x14:cfvo type="num">
                <xm:f>0</xm:f>
              </x14:cfvo>
              <x14:cfvo type="num">
                <xm:f>0</xm:f>
              </x14:cfvo>
            </x14:iconSet>
          </x14:cfRule>
          <xm:sqref>AH8</xm:sqref>
        </x14:conditionalFormatting>
        <x14:conditionalFormatting xmlns:xm="http://schemas.microsoft.com/office/excel/2006/main">
          <x14:cfRule type="iconSet" priority="1285" id="{A4F5C7C0-C551-4C0C-982E-A254844A7568}">
            <x14:iconSet iconSet="3Triangles">
              <x14:cfvo type="percent">
                <xm:f>0</xm:f>
              </x14:cfvo>
              <x14:cfvo type="num">
                <xm:f>0</xm:f>
              </x14:cfvo>
              <x14:cfvo type="num">
                <xm:f>0</xm:f>
              </x14:cfvo>
            </x14:iconSet>
          </x14:cfRule>
          <xm:sqref>AH9:AH13</xm:sqref>
        </x14:conditionalFormatting>
        <x14:conditionalFormatting xmlns:xm="http://schemas.microsoft.com/office/excel/2006/main">
          <x14:cfRule type="iconSet" priority="1331" id="{DBEE2D1C-7B50-4DA0-82C3-B6F1EBB0530A}">
            <x14:iconSet iconSet="3Triangles">
              <x14:cfvo type="percent">
                <xm:f>0</xm:f>
              </x14:cfvo>
              <x14:cfvo type="num">
                <xm:f>0</xm:f>
              </x14:cfvo>
              <x14:cfvo type="num">
                <xm:f>0</xm:f>
              </x14:cfvo>
            </x14:iconSet>
          </x14:cfRule>
          <xm:sqref>AH14:AH18</xm:sqref>
        </x14:conditionalFormatting>
        <x14:conditionalFormatting xmlns:xm="http://schemas.microsoft.com/office/excel/2006/main">
          <x14:cfRule type="iconSet" priority="1108" id="{3CBFCDC4-E97C-42FA-9A8E-7EF278542E79}">
            <x14:iconSet iconSet="3Triangles">
              <x14:cfvo type="percent">
                <xm:f>0</xm:f>
              </x14:cfvo>
              <x14:cfvo type="num">
                <xm:f>0</xm:f>
              </x14:cfvo>
              <x14:cfvo type="num">
                <xm:f>0</xm:f>
              </x14:cfvo>
            </x14:iconSet>
          </x14:cfRule>
          <xm:sqref>AH19:AH22</xm:sqref>
        </x14:conditionalFormatting>
        <x14:conditionalFormatting xmlns:xm="http://schemas.microsoft.com/office/excel/2006/main">
          <x14:cfRule type="iconSet" priority="251" id="{4A913CEB-CF37-4761-9EA8-0B98482BB5FB}">
            <x14:iconSet iconSet="3Triangles">
              <x14:cfvo type="percent">
                <xm:f>0</xm:f>
              </x14:cfvo>
              <x14:cfvo type="num">
                <xm:f>0</xm:f>
              </x14:cfvo>
              <x14:cfvo type="num">
                <xm:f>0</xm:f>
              </x14:cfvo>
            </x14:iconSet>
          </x14:cfRule>
          <xm:sqref>AH23:AH24</xm:sqref>
        </x14:conditionalFormatting>
        <x14:conditionalFormatting xmlns:xm="http://schemas.microsoft.com/office/excel/2006/main">
          <x14:cfRule type="iconSet" priority="135" id="{7B122E3C-9732-41CA-978B-FE728ED53D71}">
            <x14:iconSet iconSet="3Triangles">
              <x14:cfvo type="percent">
                <xm:f>0</xm:f>
              </x14:cfvo>
              <x14:cfvo type="num">
                <xm:f>0</xm:f>
              </x14:cfvo>
              <x14:cfvo type="num">
                <xm:f>0</xm:f>
              </x14:cfvo>
            </x14:iconSet>
          </x14:cfRule>
          <xm:sqref>AH25</xm:sqref>
        </x14:conditionalFormatting>
        <x14:conditionalFormatting xmlns:xm="http://schemas.microsoft.com/office/excel/2006/main">
          <x14:cfRule type="iconSet" priority="315" id="{50AFEE3E-0546-4C0E-A228-701A3768481A}">
            <x14:iconSet iconSet="3Triangles">
              <x14:cfvo type="percent">
                <xm:f>0</xm:f>
              </x14:cfvo>
              <x14:cfvo type="num">
                <xm:f>0</xm:f>
              </x14:cfvo>
              <x14:cfvo type="num">
                <xm:f>0</xm:f>
              </x14:cfvo>
            </x14:iconSet>
          </x14:cfRule>
          <xm:sqref>AH26</xm:sqref>
        </x14:conditionalFormatting>
        <x14:conditionalFormatting xmlns:xm="http://schemas.microsoft.com/office/excel/2006/main">
          <x14:cfRule type="iconSet" priority="1005" id="{FBF49E84-1B05-406D-923E-F2E3DEF06092}">
            <x14:iconSet iconSet="3Triangles">
              <x14:cfvo type="percent">
                <xm:f>0</xm:f>
              </x14:cfvo>
              <x14:cfvo type="num">
                <xm:f>0</xm:f>
              </x14:cfvo>
              <x14:cfvo type="num">
                <xm:f>0</xm:f>
              </x14:cfvo>
            </x14:iconSet>
          </x14:cfRule>
          <xm:sqref>AH27</xm:sqref>
        </x14:conditionalFormatting>
        <x14:conditionalFormatting xmlns:xm="http://schemas.microsoft.com/office/excel/2006/main">
          <x14:cfRule type="iconSet" priority="23" id="{1242CA4A-1D01-42D0-BC2D-A6023B12564F}">
            <x14:iconSet iconSet="3Triangles">
              <x14:cfvo type="percent">
                <xm:f>0</xm:f>
              </x14:cfvo>
              <x14:cfvo type="num">
                <xm:f>0</xm:f>
              </x14:cfvo>
              <x14:cfvo type="num">
                <xm:f>0</xm:f>
              </x14:cfvo>
            </x14:iconSet>
          </x14:cfRule>
          <xm:sqref>AH28:AH34</xm:sqref>
        </x14:conditionalFormatting>
        <x14:conditionalFormatting xmlns:xm="http://schemas.microsoft.com/office/excel/2006/main">
          <x14:cfRule type="iconSet" priority="233" id="{12384832-F651-4F86-8D67-BA2C0CEAF466}">
            <x14:iconSet iconSet="3Triangles">
              <x14:cfvo type="percent">
                <xm:f>0</xm:f>
              </x14:cfvo>
              <x14:cfvo type="num">
                <xm:f>0</xm:f>
              </x14:cfvo>
              <x14:cfvo type="num">
                <xm:f>0</xm:f>
              </x14:cfvo>
            </x14:iconSet>
          </x14:cfRule>
          <xm:sqref>AH35:AH46</xm:sqref>
        </x14:conditionalFormatting>
        <x14:conditionalFormatting xmlns:xm="http://schemas.microsoft.com/office/excel/2006/main">
          <x14:cfRule type="iconSet" priority="1040" id="{D32ABEF4-A93A-4AE7-BC99-1F7F1C5F602B}">
            <x14:iconSet iconSet="3Triangles">
              <x14:cfvo type="percent">
                <xm:f>0</xm:f>
              </x14:cfvo>
              <x14:cfvo type="num">
                <xm:f>0</xm:f>
              </x14:cfvo>
              <x14:cfvo type="num">
                <xm:f>0</xm:f>
              </x14:cfvo>
            </x14:iconSet>
          </x14:cfRule>
          <xm:sqref>AH47:AH50</xm:sqref>
        </x14:conditionalFormatting>
        <x14:conditionalFormatting xmlns:xm="http://schemas.microsoft.com/office/excel/2006/main">
          <x14:cfRule type="iconSet" priority="217" id="{9DFF3FC7-2983-4C95-A0F6-F3DB1545ED70}">
            <x14:iconSet iconSet="3Triangles">
              <x14:cfvo type="percent">
                <xm:f>0</xm:f>
              </x14:cfvo>
              <x14:cfvo type="num">
                <xm:f>0</xm:f>
              </x14:cfvo>
              <x14:cfvo type="num">
                <xm:f>0</xm:f>
              </x14:cfvo>
            </x14:iconSet>
          </x14:cfRule>
          <xm:sqref>AH51:AH55</xm:sqref>
        </x14:conditionalFormatting>
        <x14:conditionalFormatting xmlns:xm="http://schemas.microsoft.com/office/excel/2006/main">
          <x14:cfRule type="iconSet" priority="1420" id="{A61013FD-843F-4894-9AEF-170713C04A88}">
            <x14:iconSet iconSet="3Triangles">
              <x14:cfvo type="percent">
                <xm:f>0</xm:f>
              </x14:cfvo>
              <x14:cfvo type="num">
                <xm:f>0</xm:f>
              </x14:cfvo>
              <x14:cfvo type="num">
                <xm:f>0</xm:f>
              </x14:cfvo>
            </x14:iconSet>
          </x14:cfRule>
          <xm:sqref>AH56:AH61</xm:sqref>
        </x14:conditionalFormatting>
        <x14:conditionalFormatting xmlns:xm="http://schemas.microsoft.com/office/excel/2006/main">
          <x14:cfRule type="iconSet" priority="1067" id="{5C2A9FDE-AD72-48D7-8094-93BC667CA866}">
            <x14:iconSet iconSet="3Triangles">
              <x14:cfvo type="percent">
                <xm:f>0</xm:f>
              </x14:cfvo>
              <x14:cfvo type="num">
                <xm:f>0</xm:f>
              </x14:cfvo>
              <x14:cfvo type="num">
                <xm:f>0</xm:f>
              </x14:cfvo>
            </x14:iconSet>
          </x14:cfRule>
          <xm:sqref>AL5:AL7</xm:sqref>
        </x14:conditionalFormatting>
        <x14:conditionalFormatting xmlns:xm="http://schemas.microsoft.com/office/excel/2006/main">
          <x14:cfRule type="iconSet" priority="8" id="{D5F6CAA0-764E-43F5-B16F-D1D234F562AF}">
            <x14:iconSet iconSet="3Triangles">
              <x14:cfvo type="percent">
                <xm:f>0</xm:f>
              </x14:cfvo>
              <x14:cfvo type="num">
                <xm:f>0</xm:f>
              </x14:cfvo>
              <x14:cfvo type="num">
                <xm:f>0</xm:f>
              </x14:cfvo>
            </x14:iconSet>
          </x14:cfRule>
          <xm:sqref>AL8</xm:sqref>
        </x14:conditionalFormatting>
        <x14:conditionalFormatting xmlns:xm="http://schemas.microsoft.com/office/excel/2006/main">
          <x14:cfRule type="iconSet" priority="1286" id="{DC796617-1F93-4CB3-9938-85B514275120}">
            <x14:iconSet iconSet="3Triangles">
              <x14:cfvo type="percent">
                <xm:f>0</xm:f>
              </x14:cfvo>
              <x14:cfvo type="num">
                <xm:f>0</xm:f>
              </x14:cfvo>
              <x14:cfvo type="num">
                <xm:f>0</xm:f>
              </x14:cfvo>
            </x14:iconSet>
          </x14:cfRule>
          <xm:sqref>AL9:AL13</xm:sqref>
        </x14:conditionalFormatting>
        <x14:conditionalFormatting xmlns:xm="http://schemas.microsoft.com/office/excel/2006/main">
          <x14:cfRule type="iconSet" priority="1333" id="{F68E6CE2-C4E7-4B65-8B13-1DCFE8BB8F54}">
            <x14:iconSet iconSet="3Triangles">
              <x14:cfvo type="percent">
                <xm:f>0</xm:f>
              </x14:cfvo>
              <x14:cfvo type="num">
                <xm:f>0</xm:f>
              </x14:cfvo>
              <x14:cfvo type="num">
                <xm:f>0</xm:f>
              </x14:cfvo>
            </x14:iconSet>
          </x14:cfRule>
          <xm:sqref>AL14:AL18</xm:sqref>
        </x14:conditionalFormatting>
        <x14:conditionalFormatting xmlns:xm="http://schemas.microsoft.com/office/excel/2006/main">
          <x14:cfRule type="iconSet" priority="1110" id="{8BB15082-8D17-4D42-9990-34DCDB361F5D}">
            <x14:iconSet iconSet="3Triangles">
              <x14:cfvo type="percent">
                <xm:f>0</xm:f>
              </x14:cfvo>
              <x14:cfvo type="num">
                <xm:f>0</xm:f>
              </x14:cfvo>
              <x14:cfvo type="num">
                <xm:f>0</xm:f>
              </x14:cfvo>
            </x14:iconSet>
          </x14:cfRule>
          <xm:sqref>AL19:AL22</xm:sqref>
        </x14:conditionalFormatting>
        <x14:conditionalFormatting xmlns:xm="http://schemas.microsoft.com/office/excel/2006/main">
          <x14:cfRule type="iconSet" priority="252" id="{CE579717-0FFC-4E25-9153-A545DC95CCC6}">
            <x14:iconSet iconSet="3Triangles">
              <x14:cfvo type="percent">
                <xm:f>0</xm:f>
              </x14:cfvo>
              <x14:cfvo type="num">
                <xm:f>0</xm:f>
              </x14:cfvo>
              <x14:cfvo type="num">
                <xm:f>0</xm:f>
              </x14:cfvo>
            </x14:iconSet>
          </x14:cfRule>
          <xm:sqref>AL23:AL24</xm:sqref>
        </x14:conditionalFormatting>
        <x14:conditionalFormatting xmlns:xm="http://schemas.microsoft.com/office/excel/2006/main">
          <x14:cfRule type="iconSet" priority="136" id="{90380028-D301-4A49-8370-98AB0A6B7833}">
            <x14:iconSet iconSet="3Triangles">
              <x14:cfvo type="percent">
                <xm:f>0</xm:f>
              </x14:cfvo>
              <x14:cfvo type="num">
                <xm:f>0</xm:f>
              </x14:cfvo>
              <x14:cfvo type="num">
                <xm:f>0</xm:f>
              </x14:cfvo>
            </x14:iconSet>
          </x14:cfRule>
          <xm:sqref>AL25</xm:sqref>
        </x14:conditionalFormatting>
        <x14:conditionalFormatting xmlns:xm="http://schemas.microsoft.com/office/excel/2006/main">
          <x14:cfRule type="iconSet" priority="316" id="{9D6F5BE7-A82C-4DF1-B2C5-8E91C9842808}">
            <x14:iconSet iconSet="3Triangles">
              <x14:cfvo type="percent">
                <xm:f>0</xm:f>
              </x14:cfvo>
              <x14:cfvo type="num">
                <xm:f>0</xm:f>
              </x14:cfvo>
              <x14:cfvo type="num">
                <xm:f>0</xm:f>
              </x14:cfvo>
            </x14:iconSet>
          </x14:cfRule>
          <xm:sqref>AL26</xm:sqref>
        </x14:conditionalFormatting>
        <x14:conditionalFormatting xmlns:xm="http://schemas.microsoft.com/office/excel/2006/main">
          <x14:cfRule type="iconSet" priority="1006" id="{51403B9D-422B-46AA-A614-D4F61520C678}">
            <x14:iconSet iconSet="3Triangles">
              <x14:cfvo type="percent">
                <xm:f>0</xm:f>
              </x14:cfvo>
              <x14:cfvo type="num">
                <xm:f>0</xm:f>
              </x14:cfvo>
              <x14:cfvo type="num">
                <xm:f>0</xm:f>
              </x14:cfvo>
            </x14:iconSet>
          </x14:cfRule>
          <xm:sqref>AL27</xm:sqref>
        </x14:conditionalFormatting>
        <x14:conditionalFormatting xmlns:xm="http://schemas.microsoft.com/office/excel/2006/main">
          <x14:cfRule type="iconSet" priority="24" id="{B2300D50-E27D-4D51-A35A-65B81834B3CE}">
            <x14:iconSet iconSet="3Triangles">
              <x14:cfvo type="percent">
                <xm:f>0</xm:f>
              </x14:cfvo>
              <x14:cfvo type="num">
                <xm:f>0</xm:f>
              </x14:cfvo>
              <x14:cfvo type="num">
                <xm:f>0</xm:f>
              </x14:cfvo>
            </x14:iconSet>
          </x14:cfRule>
          <xm:sqref>AL28:AL34</xm:sqref>
        </x14:conditionalFormatting>
        <x14:conditionalFormatting xmlns:xm="http://schemas.microsoft.com/office/excel/2006/main">
          <x14:cfRule type="iconSet" priority="234" id="{DFAC4017-61F3-4906-8403-2E4FA2F1C01B}">
            <x14:iconSet iconSet="3Triangles">
              <x14:cfvo type="percent">
                <xm:f>0</xm:f>
              </x14:cfvo>
              <x14:cfvo type="num">
                <xm:f>0</xm:f>
              </x14:cfvo>
              <x14:cfvo type="num">
                <xm:f>0</xm:f>
              </x14:cfvo>
            </x14:iconSet>
          </x14:cfRule>
          <xm:sqref>AL35:AL46</xm:sqref>
        </x14:conditionalFormatting>
        <x14:conditionalFormatting xmlns:xm="http://schemas.microsoft.com/office/excel/2006/main">
          <x14:cfRule type="iconSet" priority="1041" id="{D6EB72E2-6AA0-424E-964A-6DC502E89681}">
            <x14:iconSet iconSet="3Triangles">
              <x14:cfvo type="percent">
                <xm:f>0</xm:f>
              </x14:cfvo>
              <x14:cfvo type="num">
                <xm:f>0</xm:f>
              </x14:cfvo>
              <x14:cfvo type="num">
                <xm:f>0</xm:f>
              </x14:cfvo>
            </x14:iconSet>
          </x14:cfRule>
          <xm:sqref>AL47:AL50</xm:sqref>
        </x14:conditionalFormatting>
        <x14:conditionalFormatting xmlns:xm="http://schemas.microsoft.com/office/excel/2006/main">
          <x14:cfRule type="iconSet" priority="218" id="{79B1EFC4-4598-4D32-9B9B-F6A716E33CA1}">
            <x14:iconSet iconSet="3Triangles">
              <x14:cfvo type="percent">
                <xm:f>0</xm:f>
              </x14:cfvo>
              <x14:cfvo type="num">
                <xm:f>0</xm:f>
              </x14:cfvo>
              <x14:cfvo type="num">
                <xm:f>0</xm:f>
              </x14:cfvo>
            </x14:iconSet>
          </x14:cfRule>
          <xm:sqref>AL51:AL55</xm:sqref>
        </x14:conditionalFormatting>
        <x14:conditionalFormatting xmlns:xm="http://schemas.microsoft.com/office/excel/2006/main">
          <x14:cfRule type="iconSet" priority="1422" id="{2C6787C4-0E00-4831-9E23-1B495B279586}">
            <x14:iconSet iconSet="3Triangles">
              <x14:cfvo type="percent">
                <xm:f>0</xm:f>
              </x14:cfvo>
              <x14:cfvo type="num">
                <xm:f>0</xm:f>
              </x14:cfvo>
              <x14:cfvo type="num">
                <xm:f>0</xm:f>
              </x14:cfvo>
            </x14:iconSet>
          </x14:cfRule>
          <xm:sqref>AL56:AL61</xm:sqref>
        </x14:conditionalFormatting>
        <x14:conditionalFormatting xmlns:xm="http://schemas.microsoft.com/office/excel/2006/main">
          <x14:cfRule type="iconSet" priority="1068" id="{5C01AB19-897A-4B57-BEDC-F87BD0C496A3}">
            <x14:iconSet iconSet="3Triangles">
              <x14:cfvo type="percent">
                <xm:f>0</xm:f>
              </x14:cfvo>
              <x14:cfvo type="num">
                <xm:f>0</xm:f>
              </x14:cfvo>
              <x14:cfvo type="num">
                <xm:f>0</xm:f>
              </x14:cfvo>
            </x14:iconSet>
          </x14:cfRule>
          <xm:sqref>AP5:AP7</xm:sqref>
        </x14:conditionalFormatting>
        <x14:conditionalFormatting xmlns:xm="http://schemas.microsoft.com/office/excel/2006/main">
          <x14:cfRule type="iconSet" priority="12" id="{CFEFE224-7B66-44D8-AF24-0F4EEDD0E9AB}">
            <x14:iconSet iconSet="3Triangles">
              <x14:cfvo type="percent">
                <xm:f>0</xm:f>
              </x14:cfvo>
              <x14:cfvo type="num">
                <xm:f>0</xm:f>
              </x14:cfvo>
              <x14:cfvo type="num">
                <xm:f>0</xm:f>
              </x14:cfvo>
            </x14:iconSet>
          </x14:cfRule>
          <xm:sqref>AP8</xm:sqref>
        </x14:conditionalFormatting>
        <x14:conditionalFormatting xmlns:xm="http://schemas.microsoft.com/office/excel/2006/main">
          <x14:cfRule type="iconSet" priority="1287" id="{526CACD7-C61A-494A-8339-DDCA191200E6}">
            <x14:iconSet iconSet="3Triangles">
              <x14:cfvo type="percent">
                <xm:f>0</xm:f>
              </x14:cfvo>
              <x14:cfvo type="num">
                <xm:f>0</xm:f>
              </x14:cfvo>
              <x14:cfvo type="num">
                <xm:f>0</xm:f>
              </x14:cfvo>
            </x14:iconSet>
          </x14:cfRule>
          <xm:sqref>AP9:AP13</xm:sqref>
        </x14:conditionalFormatting>
        <x14:conditionalFormatting xmlns:xm="http://schemas.microsoft.com/office/excel/2006/main">
          <x14:cfRule type="iconSet" priority="1335" id="{265C0B3D-86D4-4E28-911A-6AD96580193D}">
            <x14:iconSet iconSet="3Triangles">
              <x14:cfvo type="percent">
                <xm:f>0</xm:f>
              </x14:cfvo>
              <x14:cfvo type="num">
                <xm:f>0</xm:f>
              </x14:cfvo>
              <x14:cfvo type="num">
                <xm:f>0</xm:f>
              </x14:cfvo>
            </x14:iconSet>
          </x14:cfRule>
          <xm:sqref>AP14:AP18</xm:sqref>
        </x14:conditionalFormatting>
        <x14:conditionalFormatting xmlns:xm="http://schemas.microsoft.com/office/excel/2006/main">
          <x14:cfRule type="iconSet" priority="1112" id="{34323EBA-4DDD-450B-B295-8723096B74BD}">
            <x14:iconSet iconSet="3Triangles">
              <x14:cfvo type="percent">
                <xm:f>0</xm:f>
              </x14:cfvo>
              <x14:cfvo type="num">
                <xm:f>0</xm:f>
              </x14:cfvo>
              <x14:cfvo type="num">
                <xm:f>0</xm:f>
              </x14:cfvo>
            </x14:iconSet>
          </x14:cfRule>
          <xm:sqref>AP19:AP22</xm:sqref>
        </x14:conditionalFormatting>
        <x14:conditionalFormatting xmlns:xm="http://schemas.microsoft.com/office/excel/2006/main">
          <x14:cfRule type="iconSet" priority="253" id="{D0F01927-8E0D-4B60-93C7-782CC8B032B0}">
            <x14:iconSet iconSet="3Triangles">
              <x14:cfvo type="percent">
                <xm:f>0</xm:f>
              </x14:cfvo>
              <x14:cfvo type="num">
                <xm:f>0</xm:f>
              </x14:cfvo>
              <x14:cfvo type="num">
                <xm:f>0</xm:f>
              </x14:cfvo>
            </x14:iconSet>
          </x14:cfRule>
          <xm:sqref>AP23:AP24</xm:sqref>
        </x14:conditionalFormatting>
        <x14:conditionalFormatting xmlns:xm="http://schemas.microsoft.com/office/excel/2006/main">
          <x14:cfRule type="iconSet" priority="140" id="{7A8B3B9F-BB02-4C47-8C72-03C6CB44CB18}">
            <x14:iconSet iconSet="3Triangles">
              <x14:cfvo type="percent">
                <xm:f>0</xm:f>
              </x14:cfvo>
              <x14:cfvo type="num">
                <xm:f>0</xm:f>
              </x14:cfvo>
              <x14:cfvo type="num">
                <xm:f>0</xm:f>
              </x14:cfvo>
            </x14:iconSet>
          </x14:cfRule>
          <xm:sqref>AP25</xm:sqref>
        </x14:conditionalFormatting>
        <x14:conditionalFormatting xmlns:xm="http://schemas.microsoft.com/office/excel/2006/main">
          <x14:cfRule type="iconSet" priority="317" id="{451780EA-7F90-4BC4-8E4E-FCF98CFB53F6}">
            <x14:iconSet iconSet="3Triangles">
              <x14:cfvo type="percent">
                <xm:f>0</xm:f>
              </x14:cfvo>
              <x14:cfvo type="num">
                <xm:f>0</xm:f>
              </x14:cfvo>
              <x14:cfvo type="num">
                <xm:f>0</xm:f>
              </x14:cfvo>
            </x14:iconSet>
          </x14:cfRule>
          <xm:sqref>AP26</xm:sqref>
        </x14:conditionalFormatting>
        <x14:conditionalFormatting xmlns:xm="http://schemas.microsoft.com/office/excel/2006/main">
          <x14:cfRule type="iconSet" priority="1007" id="{BA326D4E-1660-4D24-A351-6732A4E27CF4}">
            <x14:iconSet iconSet="3Triangles">
              <x14:cfvo type="percent">
                <xm:f>0</xm:f>
              </x14:cfvo>
              <x14:cfvo type="num">
                <xm:f>0</xm:f>
              </x14:cfvo>
              <x14:cfvo type="num">
                <xm:f>0</xm:f>
              </x14:cfvo>
            </x14:iconSet>
          </x14:cfRule>
          <xm:sqref>AP27</xm:sqref>
        </x14:conditionalFormatting>
        <x14:conditionalFormatting xmlns:xm="http://schemas.microsoft.com/office/excel/2006/main">
          <x14:cfRule type="iconSet" priority="28" id="{6CDBA140-BC4A-4CE2-BA2E-442CFC0DD04A}">
            <x14:iconSet iconSet="3Triangles">
              <x14:cfvo type="percent">
                <xm:f>0</xm:f>
              </x14:cfvo>
              <x14:cfvo type="num">
                <xm:f>0</xm:f>
              </x14:cfvo>
              <x14:cfvo type="num">
                <xm:f>0</xm:f>
              </x14:cfvo>
            </x14:iconSet>
          </x14:cfRule>
          <xm:sqref>AP28:AP34</xm:sqref>
        </x14:conditionalFormatting>
        <x14:conditionalFormatting xmlns:xm="http://schemas.microsoft.com/office/excel/2006/main">
          <x14:cfRule type="iconSet" priority="238" id="{C1FAA1E4-1FB6-40E1-81BC-EDAC489D7778}">
            <x14:iconSet iconSet="3Triangles">
              <x14:cfvo type="percent">
                <xm:f>0</xm:f>
              </x14:cfvo>
              <x14:cfvo type="num">
                <xm:f>0</xm:f>
              </x14:cfvo>
              <x14:cfvo type="num">
                <xm:f>0</xm:f>
              </x14:cfvo>
            </x14:iconSet>
          </x14:cfRule>
          <xm:sqref>AP35:AP46</xm:sqref>
        </x14:conditionalFormatting>
        <x14:conditionalFormatting xmlns:xm="http://schemas.microsoft.com/office/excel/2006/main">
          <x14:cfRule type="iconSet" priority="1042" id="{F5386C75-B3CD-40C5-AF7B-F5D7A81C6CA6}">
            <x14:iconSet iconSet="3Triangles">
              <x14:cfvo type="percent">
                <xm:f>0</xm:f>
              </x14:cfvo>
              <x14:cfvo type="num">
                <xm:f>0</xm:f>
              </x14:cfvo>
              <x14:cfvo type="num">
                <xm:f>0</xm:f>
              </x14:cfvo>
            </x14:iconSet>
          </x14:cfRule>
          <xm:sqref>AP47:AP50</xm:sqref>
        </x14:conditionalFormatting>
        <x14:conditionalFormatting xmlns:xm="http://schemas.microsoft.com/office/excel/2006/main">
          <x14:cfRule type="iconSet" priority="222" id="{C539EBEC-2585-46B5-9765-27D98A4C97BD}">
            <x14:iconSet iconSet="3Triangles">
              <x14:cfvo type="percent">
                <xm:f>0</xm:f>
              </x14:cfvo>
              <x14:cfvo type="num">
                <xm:f>0</xm:f>
              </x14:cfvo>
              <x14:cfvo type="num">
                <xm:f>0</xm:f>
              </x14:cfvo>
            </x14:iconSet>
          </x14:cfRule>
          <xm:sqref>AP51:AP55</xm:sqref>
        </x14:conditionalFormatting>
        <x14:conditionalFormatting xmlns:xm="http://schemas.microsoft.com/office/excel/2006/main">
          <x14:cfRule type="iconSet" priority="1424" id="{909531E6-07B3-4EBC-B757-4D2D13D48C5A}">
            <x14:iconSet iconSet="3Triangles">
              <x14:cfvo type="percent">
                <xm:f>0</xm:f>
              </x14:cfvo>
              <x14:cfvo type="num">
                <xm:f>0</xm:f>
              </x14:cfvo>
              <x14:cfvo type="num">
                <xm:f>0</xm:f>
              </x14:cfvo>
            </x14:iconSet>
          </x14:cfRule>
          <xm:sqref>AP56:AP61</xm:sqref>
        </x14:conditionalFormatting>
        <x14:conditionalFormatting xmlns:xm="http://schemas.microsoft.com/office/excel/2006/main">
          <x14:cfRule type="iconSet" priority="1069" id="{36B3458B-E3FF-4B37-9AFB-8E24B70A2F58}">
            <x14:iconSet iconSet="3Triangles">
              <x14:cfvo type="percent">
                <xm:f>0</xm:f>
              </x14:cfvo>
              <x14:cfvo type="num">
                <xm:f>0</xm:f>
              </x14:cfvo>
              <x14:cfvo type="num">
                <xm:f>0</xm:f>
              </x14:cfvo>
            </x14:iconSet>
          </x14:cfRule>
          <xm:sqref>AT5:AT7 BH5:BH7 BL5:BL7</xm:sqref>
        </x14:conditionalFormatting>
        <x14:conditionalFormatting xmlns:xm="http://schemas.microsoft.com/office/excel/2006/main">
          <x14:cfRule type="iconSet" priority="16" id="{C1EC6247-B58D-4A04-9618-F4B237F88B6F}">
            <x14:iconSet iconSet="3Triangles">
              <x14:cfvo type="percent">
                <xm:f>0</xm:f>
              </x14:cfvo>
              <x14:cfvo type="num">
                <xm:f>0</xm:f>
              </x14:cfvo>
              <x14:cfvo type="num">
                <xm:f>0</xm:f>
              </x14:cfvo>
            </x14:iconSet>
          </x14:cfRule>
          <xm:sqref>AT8 BH8 BL8</xm:sqref>
        </x14:conditionalFormatting>
        <x14:conditionalFormatting xmlns:xm="http://schemas.microsoft.com/office/excel/2006/main">
          <x14:cfRule type="iconSet" priority="1337" id="{C3036D6D-5B6E-4627-BA18-BD20AF79A1D5}">
            <x14:iconSet iconSet="3Triangles">
              <x14:cfvo type="percent">
                <xm:f>0</xm:f>
              </x14:cfvo>
              <x14:cfvo type="num">
                <xm:f>0</xm:f>
              </x14:cfvo>
              <x14:cfvo type="num">
                <xm:f>0</xm:f>
              </x14:cfvo>
            </x14:iconSet>
          </x14:cfRule>
          <xm:sqref>AT14:AT18 BH14:BH18 BL14:BL18</xm:sqref>
        </x14:conditionalFormatting>
        <x14:conditionalFormatting xmlns:xm="http://schemas.microsoft.com/office/excel/2006/main">
          <x14:cfRule type="iconSet" priority="1114" id="{BC8D10C8-046B-490B-98E3-8491836ADFE5}">
            <x14:iconSet iconSet="3Triangles">
              <x14:cfvo type="percent">
                <xm:f>0</xm:f>
              </x14:cfvo>
              <x14:cfvo type="num">
                <xm:f>0</xm:f>
              </x14:cfvo>
              <x14:cfvo type="num">
                <xm:f>0</xm:f>
              </x14:cfvo>
            </x14:iconSet>
          </x14:cfRule>
          <xm:sqref>AT19:AT22 BH19:BH22 BL19:BL22</xm:sqref>
        </x14:conditionalFormatting>
        <x14:conditionalFormatting xmlns:xm="http://schemas.microsoft.com/office/excel/2006/main">
          <x14:cfRule type="iconSet" priority="254" id="{9D45E3FA-DBA6-4A44-B47A-8DD53F330560}">
            <x14:iconSet iconSet="3Triangles">
              <x14:cfvo type="percent">
                <xm:f>0</xm:f>
              </x14:cfvo>
              <x14:cfvo type="num">
                <xm:f>0</xm:f>
              </x14:cfvo>
              <x14:cfvo type="num">
                <xm:f>0</xm:f>
              </x14:cfvo>
            </x14:iconSet>
          </x14:cfRule>
          <xm:sqref>AT23:AT24 BH23:BH24 BL23:BL24</xm:sqref>
        </x14:conditionalFormatting>
        <x14:conditionalFormatting xmlns:xm="http://schemas.microsoft.com/office/excel/2006/main">
          <x14:cfRule type="iconSet" priority="144" id="{948B5185-C166-48D9-BA43-DCA6395421C4}">
            <x14:iconSet iconSet="3Triangles">
              <x14:cfvo type="percent">
                <xm:f>0</xm:f>
              </x14:cfvo>
              <x14:cfvo type="num">
                <xm:f>0</xm:f>
              </x14:cfvo>
              <x14:cfvo type="num">
                <xm:f>0</xm:f>
              </x14:cfvo>
            </x14:iconSet>
          </x14:cfRule>
          <xm:sqref>AT25 BH25 BL25</xm:sqref>
        </x14:conditionalFormatting>
        <x14:conditionalFormatting xmlns:xm="http://schemas.microsoft.com/office/excel/2006/main">
          <x14:cfRule type="iconSet" priority="318" id="{915B7353-F4EF-43CB-A4D4-E190CF1A7010}">
            <x14:iconSet iconSet="3Triangles">
              <x14:cfvo type="percent">
                <xm:f>0</xm:f>
              </x14:cfvo>
              <x14:cfvo type="num">
                <xm:f>0</xm:f>
              </x14:cfvo>
              <x14:cfvo type="num">
                <xm:f>0</xm:f>
              </x14:cfvo>
            </x14:iconSet>
          </x14:cfRule>
          <xm:sqref>AT26 BH26 BL26</xm:sqref>
        </x14:conditionalFormatting>
        <x14:conditionalFormatting xmlns:xm="http://schemas.microsoft.com/office/excel/2006/main">
          <x14:cfRule type="iconSet" priority="1008" id="{77155430-EAC2-49AB-99D3-CD4DA6840172}">
            <x14:iconSet iconSet="3Triangles">
              <x14:cfvo type="percent">
                <xm:f>0</xm:f>
              </x14:cfvo>
              <x14:cfvo type="num">
                <xm:f>0</xm:f>
              </x14:cfvo>
              <x14:cfvo type="num">
                <xm:f>0</xm:f>
              </x14:cfvo>
            </x14:iconSet>
          </x14:cfRule>
          <xm:sqref>AT27 BH27 BL27</xm:sqref>
        </x14:conditionalFormatting>
        <x14:conditionalFormatting xmlns:xm="http://schemas.microsoft.com/office/excel/2006/main">
          <x14:cfRule type="iconSet" priority="32" id="{29AB7077-9B0C-4FF9-A9DA-F3447A145959}">
            <x14:iconSet iconSet="3Triangles">
              <x14:cfvo type="percent">
                <xm:f>0</xm:f>
              </x14:cfvo>
              <x14:cfvo type="num">
                <xm:f>0</xm:f>
              </x14:cfvo>
              <x14:cfvo type="num">
                <xm:f>0</xm:f>
              </x14:cfvo>
            </x14:iconSet>
          </x14:cfRule>
          <xm:sqref>AT28:AT34</xm:sqref>
        </x14:conditionalFormatting>
        <x14:conditionalFormatting xmlns:xm="http://schemas.microsoft.com/office/excel/2006/main">
          <x14:cfRule type="iconSet" priority="226" id="{8587F26A-7FC6-43FF-8219-19F9428972E3}">
            <x14:iconSet iconSet="3Triangles">
              <x14:cfvo type="percent">
                <xm:f>0</xm:f>
              </x14:cfvo>
              <x14:cfvo type="num">
                <xm:f>0</xm:f>
              </x14:cfvo>
              <x14:cfvo type="num">
                <xm:f>0</xm:f>
              </x14:cfvo>
            </x14:iconSet>
          </x14:cfRule>
          <xm:sqref>AT51:AT55 BH51:BH55 BL51:BL55</xm:sqref>
        </x14:conditionalFormatting>
        <x14:conditionalFormatting xmlns:xm="http://schemas.microsoft.com/office/excel/2006/main">
          <x14:cfRule type="iconSet" priority="1426" id="{37C85386-CE7F-4AF4-8B54-ABBCFF244C24}">
            <x14:iconSet iconSet="3Triangles">
              <x14:cfvo type="percent">
                <xm:f>0</xm:f>
              </x14:cfvo>
              <x14:cfvo type="num">
                <xm:f>0</xm:f>
              </x14:cfvo>
              <x14:cfvo type="num">
                <xm:f>0</xm:f>
              </x14:cfvo>
            </x14:iconSet>
          </x14:cfRule>
          <xm:sqref>AT56:AT61 BH56:BH61 BL56:BL61</xm:sqref>
        </x14:conditionalFormatting>
        <x14:conditionalFormatting xmlns:xm="http://schemas.microsoft.com/office/excel/2006/main">
          <x14:cfRule type="iconSet" priority="1086" id="{FD164B3E-F408-40A7-AF2D-75EF2EF2ADAB}">
            <x14:iconSet iconSet="3Triangles">
              <x14:cfvo type="percent">
                <xm:f>0</xm:f>
              </x14:cfvo>
              <x14:cfvo type="num">
                <xm:f>0</xm:f>
              </x14:cfvo>
              <x14:cfvo type="num">
                <xm:f>0</xm:f>
              </x14:cfvo>
            </x14:iconSet>
          </x14:cfRule>
          <xm:sqref>AX5:AX7</xm:sqref>
        </x14:conditionalFormatting>
        <x14:conditionalFormatting xmlns:xm="http://schemas.microsoft.com/office/excel/2006/main">
          <x14:cfRule type="iconSet" priority="3" id="{E63AD8E6-231F-4E5F-83BF-5D4AB2121810}">
            <x14:iconSet iconSet="3Triangles">
              <x14:cfvo type="percent">
                <xm:f>0</xm:f>
              </x14:cfvo>
              <x14:cfvo type="num">
                <xm:f>0</xm:f>
              </x14:cfvo>
              <x14:cfvo type="num">
                <xm:f>0</xm:f>
              </x14:cfvo>
            </x14:iconSet>
          </x14:cfRule>
          <xm:sqref>AX8</xm:sqref>
        </x14:conditionalFormatting>
        <x14:conditionalFormatting xmlns:xm="http://schemas.microsoft.com/office/excel/2006/main">
          <x14:cfRule type="iconSet" priority="1304" id="{375EB6B0-A9CE-4E73-B2AE-282AA15A9244}">
            <x14:iconSet iconSet="3Triangles">
              <x14:cfvo type="percent">
                <xm:f>0</xm:f>
              </x14:cfvo>
              <x14:cfvo type="num">
                <xm:f>0</xm:f>
              </x14:cfvo>
              <x14:cfvo type="num">
                <xm:f>0</xm:f>
              </x14:cfvo>
            </x14:iconSet>
          </x14:cfRule>
          <xm:sqref>AX9:AX13</xm:sqref>
        </x14:conditionalFormatting>
        <x14:conditionalFormatting xmlns:xm="http://schemas.microsoft.com/office/excel/2006/main">
          <x14:cfRule type="iconSet" priority="1357" id="{C253F18B-EBF8-4E27-B1A0-422A73817C8D}">
            <x14:iconSet iconSet="3Triangles">
              <x14:cfvo type="percent">
                <xm:f>0</xm:f>
              </x14:cfvo>
              <x14:cfvo type="num">
                <xm:f>0</xm:f>
              </x14:cfvo>
              <x14:cfvo type="num">
                <xm:f>0</xm:f>
              </x14:cfvo>
            </x14:iconSet>
          </x14:cfRule>
          <xm:sqref>AX14:AX18</xm:sqref>
        </x14:conditionalFormatting>
        <x14:conditionalFormatting xmlns:xm="http://schemas.microsoft.com/office/excel/2006/main">
          <x14:cfRule type="iconSet" priority="1130" id="{2BD20B7E-9A30-4579-8F7B-B2EE844626AB}">
            <x14:iconSet iconSet="3Triangles">
              <x14:cfvo type="percent">
                <xm:f>0</xm:f>
              </x14:cfvo>
              <x14:cfvo type="num">
                <xm:f>0</xm:f>
              </x14:cfvo>
              <x14:cfvo type="num">
                <xm:f>0</xm:f>
              </x14:cfvo>
            </x14:iconSet>
          </x14:cfRule>
          <xm:sqref>AX19:AX22</xm:sqref>
        </x14:conditionalFormatting>
        <x14:conditionalFormatting xmlns:xm="http://schemas.microsoft.com/office/excel/2006/main">
          <x14:cfRule type="iconSet" priority="255" id="{4D0C764D-BE21-4287-BEAE-63365D31743C}">
            <x14:iconSet iconSet="3Triangles">
              <x14:cfvo type="percent">
                <xm:f>0</xm:f>
              </x14:cfvo>
              <x14:cfvo type="num">
                <xm:f>0</xm:f>
              </x14:cfvo>
              <x14:cfvo type="num">
                <xm:f>0</xm:f>
              </x14:cfvo>
            </x14:iconSet>
          </x14:cfRule>
          <xm:sqref>AX23:AX24</xm:sqref>
        </x14:conditionalFormatting>
        <x14:conditionalFormatting xmlns:xm="http://schemas.microsoft.com/office/excel/2006/main">
          <x14:cfRule type="iconSet" priority="131" id="{BAD60327-9CC6-4981-ABBA-808E4E401CF9}">
            <x14:iconSet iconSet="3Triangles">
              <x14:cfvo type="percent">
                <xm:f>0</xm:f>
              </x14:cfvo>
              <x14:cfvo type="num">
                <xm:f>0</xm:f>
              </x14:cfvo>
              <x14:cfvo type="num">
                <xm:f>0</xm:f>
              </x14:cfvo>
            </x14:iconSet>
          </x14:cfRule>
          <xm:sqref>AX25</xm:sqref>
        </x14:conditionalFormatting>
        <x14:conditionalFormatting xmlns:xm="http://schemas.microsoft.com/office/excel/2006/main">
          <x14:cfRule type="iconSet" priority="319" id="{5F0D57CD-8DF6-4729-9F0C-8BB19EE0B14E}">
            <x14:iconSet iconSet="3Triangles">
              <x14:cfvo type="percent">
                <xm:f>0</xm:f>
              </x14:cfvo>
              <x14:cfvo type="num">
                <xm:f>0</xm:f>
              </x14:cfvo>
              <x14:cfvo type="num">
                <xm:f>0</xm:f>
              </x14:cfvo>
            </x14:iconSet>
          </x14:cfRule>
          <xm:sqref>AX26</xm:sqref>
        </x14:conditionalFormatting>
        <x14:conditionalFormatting xmlns:xm="http://schemas.microsoft.com/office/excel/2006/main">
          <x14:cfRule type="iconSet" priority="1023" id="{F64BCD81-A3C9-4F67-83FF-C5AD9A3F7F51}">
            <x14:iconSet iconSet="3Triangles">
              <x14:cfvo type="percent">
                <xm:f>0</xm:f>
              </x14:cfvo>
              <x14:cfvo type="num">
                <xm:f>0</xm:f>
              </x14:cfvo>
              <x14:cfvo type="num">
                <xm:f>0</xm:f>
              </x14:cfvo>
            </x14:iconSet>
          </x14:cfRule>
          <xm:sqref>AX27</xm:sqref>
        </x14:conditionalFormatting>
        <x14:conditionalFormatting xmlns:xm="http://schemas.microsoft.com/office/excel/2006/main">
          <x14:cfRule type="iconSet" priority="19" id="{6BDF0832-F0DC-4F43-BEC5-44D47A769ACA}">
            <x14:iconSet iconSet="3Triangles">
              <x14:cfvo type="percent">
                <xm:f>0</xm:f>
              </x14:cfvo>
              <x14:cfvo type="num">
                <xm:f>0</xm:f>
              </x14:cfvo>
              <x14:cfvo type="num">
                <xm:f>0</xm:f>
              </x14:cfvo>
            </x14:iconSet>
          </x14:cfRule>
          <xm:sqref>AX28:AX34</xm:sqref>
        </x14:conditionalFormatting>
        <x14:conditionalFormatting xmlns:xm="http://schemas.microsoft.com/office/excel/2006/main">
          <x14:cfRule type="iconSet" priority="229" id="{795E2748-7836-4C02-9D10-6DE658B5AAEC}">
            <x14:iconSet iconSet="3Triangles">
              <x14:cfvo type="percent">
                <xm:f>0</xm:f>
              </x14:cfvo>
              <x14:cfvo type="num">
                <xm:f>0</xm:f>
              </x14:cfvo>
              <x14:cfvo type="num">
                <xm:f>0</xm:f>
              </x14:cfvo>
            </x14:iconSet>
          </x14:cfRule>
          <xm:sqref>AX35:AX46</xm:sqref>
        </x14:conditionalFormatting>
        <x14:conditionalFormatting xmlns:xm="http://schemas.microsoft.com/office/excel/2006/main">
          <x14:cfRule type="iconSet" priority="1051" id="{776F0EDE-4DCE-45A0-82EC-32155724500A}">
            <x14:iconSet iconSet="3Triangles">
              <x14:cfvo type="percent">
                <xm:f>0</xm:f>
              </x14:cfvo>
              <x14:cfvo type="num">
                <xm:f>0</xm:f>
              </x14:cfvo>
              <x14:cfvo type="num">
                <xm:f>0</xm:f>
              </x14:cfvo>
            </x14:iconSet>
          </x14:cfRule>
          <xm:sqref>AX47:AX50</xm:sqref>
        </x14:conditionalFormatting>
        <x14:conditionalFormatting xmlns:xm="http://schemas.microsoft.com/office/excel/2006/main">
          <x14:cfRule type="iconSet" priority="213" id="{1ECAE518-2DA0-4306-9D5B-D764F4D24246}">
            <x14:iconSet iconSet="3Triangles">
              <x14:cfvo type="percent">
                <xm:f>0</xm:f>
              </x14:cfvo>
              <x14:cfvo type="num">
                <xm:f>0</xm:f>
              </x14:cfvo>
              <x14:cfvo type="num">
                <xm:f>0</xm:f>
              </x14:cfvo>
            </x14:iconSet>
          </x14:cfRule>
          <xm:sqref>AX51:AX55</xm:sqref>
        </x14:conditionalFormatting>
        <x14:conditionalFormatting xmlns:xm="http://schemas.microsoft.com/office/excel/2006/main">
          <x14:cfRule type="iconSet" priority="1432" id="{BBD2546F-D953-426D-BE47-AC8AF424D43D}">
            <x14:iconSet iconSet="3Triangles">
              <x14:cfvo type="percent">
                <xm:f>0</xm:f>
              </x14:cfvo>
              <x14:cfvo type="num">
                <xm:f>0</xm:f>
              </x14:cfvo>
              <x14:cfvo type="num">
                <xm:f>0</xm:f>
              </x14:cfvo>
            </x14:iconSet>
          </x14:cfRule>
          <xm:sqref>AX56:AX61</xm:sqref>
        </x14:conditionalFormatting>
        <x14:conditionalFormatting xmlns:xm="http://schemas.microsoft.com/office/excel/2006/main">
          <x14:cfRule type="iconSet" priority="1087" id="{40111AA6-F6AF-49DA-9D24-C6731367999F}">
            <x14:iconSet iconSet="3Triangles">
              <x14:cfvo type="percent">
                <xm:f>0</xm:f>
              </x14:cfvo>
              <x14:cfvo type="num">
                <xm:f>0</xm:f>
              </x14:cfvo>
              <x14:cfvo type="num">
                <xm:f>0</xm:f>
              </x14:cfvo>
            </x14:iconSet>
          </x14:cfRule>
          <xm:sqref>BB5:BB7</xm:sqref>
        </x14:conditionalFormatting>
        <x14:conditionalFormatting xmlns:xm="http://schemas.microsoft.com/office/excel/2006/main">
          <x14:cfRule type="iconSet" priority="11" id="{6F6EE837-A90A-4EC5-B1BF-7BB8E3B3A167}">
            <x14:iconSet iconSet="3Triangles">
              <x14:cfvo type="percent">
                <xm:f>0</xm:f>
              </x14:cfvo>
              <x14:cfvo type="num">
                <xm:f>0</xm:f>
              </x14:cfvo>
              <x14:cfvo type="num">
                <xm:f>0</xm:f>
              </x14:cfvo>
            </x14:iconSet>
          </x14:cfRule>
          <xm:sqref>BB8</xm:sqref>
        </x14:conditionalFormatting>
        <x14:conditionalFormatting xmlns:xm="http://schemas.microsoft.com/office/excel/2006/main">
          <x14:cfRule type="iconSet" priority="1305" id="{9976B3B3-9559-4FF0-8893-C6E20945F72E}">
            <x14:iconSet iconSet="3Triangles">
              <x14:cfvo type="percent">
                <xm:f>0</xm:f>
              </x14:cfvo>
              <x14:cfvo type="num">
                <xm:f>0</xm:f>
              </x14:cfvo>
              <x14:cfvo type="num">
                <xm:f>0</xm:f>
              </x14:cfvo>
            </x14:iconSet>
          </x14:cfRule>
          <xm:sqref>BB9:BB13</xm:sqref>
        </x14:conditionalFormatting>
        <x14:conditionalFormatting xmlns:xm="http://schemas.microsoft.com/office/excel/2006/main">
          <x14:cfRule type="iconSet" priority="1359" id="{D56180BE-9654-4B4C-8310-6E6C26E0427A}">
            <x14:iconSet iconSet="3Triangles">
              <x14:cfvo type="percent">
                <xm:f>0</xm:f>
              </x14:cfvo>
              <x14:cfvo type="num">
                <xm:f>0</xm:f>
              </x14:cfvo>
              <x14:cfvo type="num">
                <xm:f>0</xm:f>
              </x14:cfvo>
            </x14:iconSet>
          </x14:cfRule>
          <xm:sqref>BB14:BB18</xm:sqref>
        </x14:conditionalFormatting>
        <x14:conditionalFormatting xmlns:xm="http://schemas.microsoft.com/office/excel/2006/main">
          <x14:cfRule type="iconSet" priority="1132" id="{442D2CC9-EBD9-440E-BD6B-880381D33C9E}">
            <x14:iconSet iconSet="3Triangles">
              <x14:cfvo type="percent">
                <xm:f>0</xm:f>
              </x14:cfvo>
              <x14:cfvo type="num">
                <xm:f>0</xm:f>
              </x14:cfvo>
              <x14:cfvo type="num">
                <xm:f>0</xm:f>
              </x14:cfvo>
            </x14:iconSet>
          </x14:cfRule>
          <xm:sqref>BB19:BB22</xm:sqref>
        </x14:conditionalFormatting>
        <x14:conditionalFormatting xmlns:xm="http://schemas.microsoft.com/office/excel/2006/main">
          <x14:cfRule type="iconSet" priority="256" id="{6DB11D2B-929C-43C6-9119-D4D9E9EECCF7}">
            <x14:iconSet iconSet="3Triangles">
              <x14:cfvo type="percent">
                <xm:f>0</xm:f>
              </x14:cfvo>
              <x14:cfvo type="num">
                <xm:f>0</xm:f>
              </x14:cfvo>
              <x14:cfvo type="num">
                <xm:f>0</xm:f>
              </x14:cfvo>
            </x14:iconSet>
          </x14:cfRule>
          <xm:sqref>BB23:BB24</xm:sqref>
        </x14:conditionalFormatting>
        <x14:conditionalFormatting xmlns:xm="http://schemas.microsoft.com/office/excel/2006/main">
          <x14:cfRule type="iconSet" priority="139" id="{6824B308-22D3-4118-9B9D-3E15CA2FAB6F}">
            <x14:iconSet iconSet="3Triangles">
              <x14:cfvo type="percent">
                <xm:f>0</xm:f>
              </x14:cfvo>
              <x14:cfvo type="num">
                <xm:f>0</xm:f>
              </x14:cfvo>
              <x14:cfvo type="num">
                <xm:f>0</xm:f>
              </x14:cfvo>
            </x14:iconSet>
          </x14:cfRule>
          <xm:sqref>BB25</xm:sqref>
        </x14:conditionalFormatting>
        <x14:conditionalFormatting xmlns:xm="http://schemas.microsoft.com/office/excel/2006/main">
          <x14:cfRule type="iconSet" priority="320" id="{42FB4DBD-32D3-49F7-8B0D-D4E0328DB70A}">
            <x14:iconSet iconSet="3Triangles">
              <x14:cfvo type="percent">
                <xm:f>0</xm:f>
              </x14:cfvo>
              <x14:cfvo type="num">
                <xm:f>0</xm:f>
              </x14:cfvo>
              <x14:cfvo type="num">
                <xm:f>0</xm:f>
              </x14:cfvo>
            </x14:iconSet>
          </x14:cfRule>
          <xm:sqref>BB26</xm:sqref>
        </x14:conditionalFormatting>
        <x14:conditionalFormatting xmlns:xm="http://schemas.microsoft.com/office/excel/2006/main">
          <x14:cfRule type="iconSet" priority="1024" id="{BE36BCC2-C313-4AC2-9D7C-B3EA657F2D24}">
            <x14:iconSet iconSet="3Triangles">
              <x14:cfvo type="percent">
                <xm:f>0</xm:f>
              </x14:cfvo>
              <x14:cfvo type="num">
                <xm:f>0</xm:f>
              </x14:cfvo>
              <x14:cfvo type="num">
                <xm:f>0</xm:f>
              </x14:cfvo>
            </x14:iconSet>
          </x14:cfRule>
          <xm:sqref>BB27</xm:sqref>
        </x14:conditionalFormatting>
        <x14:conditionalFormatting xmlns:xm="http://schemas.microsoft.com/office/excel/2006/main">
          <x14:cfRule type="iconSet" priority="27" id="{E11E7622-EBB1-4F59-B621-5DC6FC4E1BD9}">
            <x14:iconSet iconSet="3Triangles">
              <x14:cfvo type="percent">
                <xm:f>0</xm:f>
              </x14:cfvo>
              <x14:cfvo type="num">
                <xm:f>0</xm:f>
              </x14:cfvo>
              <x14:cfvo type="num">
                <xm:f>0</xm:f>
              </x14:cfvo>
            </x14:iconSet>
          </x14:cfRule>
          <xm:sqref>BB28:BB34</xm:sqref>
        </x14:conditionalFormatting>
        <x14:conditionalFormatting xmlns:xm="http://schemas.microsoft.com/office/excel/2006/main">
          <x14:cfRule type="iconSet" priority="237" id="{38CDFA35-972E-4129-ACA5-C87A3FDC74BE}">
            <x14:iconSet iconSet="3Triangles">
              <x14:cfvo type="percent">
                <xm:f>0</xm:f>
              </x14:cfvo>
              <x14:cfvo type="num">
                <xm:f>0</xm:f>
              </x14:cfvo>
              <x14:cfvo type="num">
                <xm:f>0</xm:f>
              </x14:cfvo>
            </x14:iconSet>
          </x14:cfRule>
          <xm:sqref>BB35:BB46</xm:sqref>
        </x14:conditionalFormatting>
        <x14:conditionalFormatting xmlns:xm="http://schemas.microsoft.com/office/excel/2006/main">
          <x14:cfRule type="iconSet" priority="1052" id="{3706423F-382E-448B-9968-9FB145F83D6F}">
            <x14:iconSet iconSet="3Triangles">
              <x14:cfvo type="percent">
                <xm:f>0</xm:f>
              </x14:cfvo>
              <x14:cfvo type="num">
                <xm:f>0</xm:f>
              </x14:cfvo>
              <x14:cfvo type="num">
                <xm:f>0</xm:f>
              </x14:cfvo>
            </x14:iconSet>
          </x14:cfRule>
          <xm:sqref>BB47:BB50</xm:sqref>
        </x14:conditionalFormatting>
        <x14:conditionalFormatting xmlns:xm="http://schemas.microsoft.com/office/excel/2006/main">
          <x14:cfRule type="iconSet" priority="221" id="{9780212C-447B-4860-A8F4-B407CDB8FA1A}">
            <x14:iconSet iconSet="3Triangles">
              <x14:cfvo type="percent">
                <xm:f>0</xm:f>
              </x14:cfvo>
              <x14:cfvo type="num">
                <xm:f>0</xm:f>
              </x14:cfvo>
              <x14:cfvo type="num">
                <xm:f>0</xm:f>
              </x14:cfvo>
            </x14:iconSet>
          </x14:cfRule>
          <xm:sqref>BB51:BB55</xm:sqref>
        </x14:conditionalFormatting>
        <x14:conditionalFormatting xmlns:xm="http://schemas.microsoft.com/office/excel/2006/main">
          <x14:cfRule type="iconSet" priority="1434" id="{33B705BE-78A0-4F71-8376-FA84E80402C6}">
            <x14:iconSet iconSet="3Triangles">
              <x14:cfvo type="percent">
                <xm:f>0</xm:f>
              </x14:cfvo>
              <x14:cfvo type="num">
                <xm:f>0</xm:f>
              </x14:cfvo>
              <x14:cfvo type="num">
                <xm:f>0</xm:f>
              </x14:cfvo>
            </x14:iconSet>
          </x14:cfRule>
          <xm:sqref>BB56:BB61</xm:sqref>
        </x14:conditionalFormatting>
        <x14:conditionalFormatting xmlns:xm="http://schemas.microsoft.com/office/excel/2006/main">
          <x14:cfRule type="iconSet" priority="243" id="{1CF33D98-6F6C-4D16-BDDA-7627FF12C514}">
            <x14:iconSet iconSet="3Triangles">
              <x14:cfvo type="percent">
                <xm:f>0</xm:f>
              </x14:cfvo>
              <x14:cfvo type="num">
                <xm:f>0</xm:f>
              </x14:cfvo>
              <x14:cfvo type="num">
                <xm:f>0</xm:f>
              </x14:cfvo>
            </x14:iconSet>
          </x14:cfRule>
          <xm:sqref>BH28:BH34 BL28:BL34</xm:sqref>
        </x14:conditionalFormatting>
        <x14:conditionalFormatting xmlns:xm="http://schemas.microsoft.com/office/excel/2006/main">
          <x14:cfRule type="iconSet" priority="242" id="{2F77C4D0-3A65-42BB-AB34-49971DB4BB52}">
            <x14:iconSet iconSet="3Triangles">
              <x14:cfvo type="percent">
                <xm:f>0</xm:f>
              </x14:cfvo>
              <x14:cfvo type="num">
                <xm:f>0</xm:f>
              </x14:cfvo>
              <x14:cfvo type="num">
                <xm:f>0</xm:f>
              </x14:cfvo>
            </x14:iconSet>
          </x14:cfRule>
          <xm:sqref>BH35:BH46 BL35:BL46 AT35:AT46</xm:sqref>
        </x14:conditionalFormatting>
        <x14:conditionalFormatting xmlns:xm="http://schemas.microsoft.com/office/excel/2006/main">
          <x14:cfRule type="iconSet" priority="1053" id="{00825422-5B45-4CC1-A5D2-74EAA7559B29}">
            <x14:iconSet iconSet="3Triangles">
              <x14:cfvo type="percent">
                <xm:f>0</xm:f>
              </x14:cfvo>
              <x14:cfvo type="num">
                <xm:f>0</xm:f>
              </x14:cfvo>
              <x14:cfvo type="num">
                <xm:f>0</xm:f>
              </x14:cfvo>
            </x14:iconSet>
          </x14:cfRule>
          <xm:sqref>BH47:BH50 BL47:BL50 AT47:AT50</xm:sqref>
        </x14:conditionalFormatting>
        <x14:conditionalFormatting xmlns:xm="http://schemas.microsoft.com/office/excel/2006/main">
          <x14:cfRule type="iconSet" priority="1311" id="{6F89EA4B-7E51-4807-8716-FFD162D238BD}">
            <x14:iconSet iconSet="3Triangles">
              <x14:cfvo type="percent">
                <xm:f>0</xm:f>
              </x14:cfvo>
              <x14:cfvo type="num">
                <xm:f>0</xm:f>
              </x14:cfvo>
              <x14:cfvo type="num">
                <xm:f>0</xm:f>
              </x14:cfvo>
            </x14:iconSet>
          </x14:cfRule>
          <xm:sqref>BL9:BL13 BH9:BH13 AT9:AT13</xm:sqref>
        </x14:conditionalFormatting>
        <x14:conditionalFormatting xmlns:xm="http://schemas.microsoft.com/office/excel/2006/main">
          <x14:cfRule type="iconSet" priority="1091" id="{B2091716-45AE-42B1-839A-56D08374363D}">
            <x14:iconSet iconSet="3Triangles">
              <x14:cfvo type="percent">
                <xm:f>0</xm:f>
              </x14:cfvo>
              <x14:cfvo type="num">
                <xm:f>0</xm:f>
              </x14:cfvo>
              <x14:cfvo type="num">
                <xm:f>0</xm:f>
              </x14:cfvo>
            </x14:iconSet>
          </x14:cfRule>
          <xm:sqref>BP5:BP7</xm:sqref>
        </x14:conditionalFormatting>
        <x14:conditionalFormatting xmlns:xm="http://schemas.microsoft.com/office/excel/2006/main">
          <x14:cfRule type="iconSet" priority="10" id="{F05FD2C3-97E3-4243-A596-40F1720274D6}">
            <x14:iconSet iconSet="3Triangles">
              <x14:cfvo type="percent">
                <xm:f>0</xm:f>
              </x14:cfvo>
              <x14:cfvo type="num">
                <xm:f>0</xm:f>
              </x14:cfvo>
              <x14:cfvo type="num">
                <xm:f>0</xm:f>
              </x14:cfvo>
            </x14:iconSet>
          </x14:cfRule>
          <xm:sqref>BP8</xm:sqref>
        </x14:conditionalFormatting>
        <x14:conditionalFormatting xmlns:xm="http://schemas.microsoft.com/office/excel/2006/main">
          <x14:cfRule type="iconSet" priority="1314" id="{0C27A237-5104-4122-A516-A8A51431539E}">
            <x14:iconSet iconSet="3Triangles">
              <x14:cfvo type="percent">
                <xm:f>0</xm:f>
              </x14:cfvo>
              <x14:cfvo type="num">
                <xm:f>0</xm:f>
              </x14:cfvo>
              <x14:cfvo type="num">
                <xm:f>0</xm:f>
              </x14:cfvo>
            </x14:iconSet>
          </x14:cfRule>
          <xm:sqref>BP9:BP13</xm:sqref>
        </x14:conditionalFormatting>
        <x14:conditionalFormatting xmlns:xm="http://schemas.microsoft.com/office/excel/2006/main">
          <x14:cfRule type="iconSet" priority="1366" id="{56630758-C6E6-4E2E-A8A2-3C42FB4FB266}">
            <x14:iconSet iconSet="3Triangles">
              <x14:cfvo type="percent">
                <xm:f>0</xm:f>
              </x14:cfvo>
              <x14:cfvo type="num">
                <xm:f>0</xm:f>
              </x14:cfvo>
              <x14:cfvo type="num">
                <xm:f>0</xm:f>
              </x14:cfvo>
            </x14:iconSet>
          </x14:cfRule>
          <xm:sqref>BP14:BP18</xm:sqref>
        </x14:conditionalFormatting>
        <x14:conditionalFormatting xmlns:xm="http://schemas.microsoft.com/office/excel/2006/main">
          <x14:cfRule type="iconSet" priority="1137" id="{CA4CEDBC-CD06-435C-898D-472C25D2D843}">
            <x14:iconSet iconSet="3Triangles">
              <x14:cfvo type="percent">
                <xm:f>0</xm:f>
              </x14:cfvo>
              <x14:cfvo type="num">
                <xm:f>0</xm:f>
              </x14:cfvo>
              <x14:cfvo type="num">
                <xm:f>0</xm:f>
              </x14:cfvo>
            </x14:iconSet>
          </x14:cfRule>
          <xm:sqref>BP19:BP22</xm:sqref>
        </x14:conditionalFormatting>
        <x14:conditionalFormatting xmlns:xm="http://schemas.microsoft.com/office/excel/2006/main">
          <x14:cfRule type="iconSet" priority="257" id="{F8F2D34E-7910-4B77-94D9-3106EDE9705F}">
            <x14:iconSet iconSet="3Triangles">
              <x14:cfvo type="percent">
                <xm:f>0</xm:f>
              </x14:cfvo>
              <x14:cfvo type="num">
                <xm:f>0</xm:f>
              </x14:cfvo>
              <x14:cfvo type="num">
                <xm:f>0</xm:f>
              </x14:cfvo>
            </x14:iconSet>
          </x14:cfRule>
          <xm:sqref>BP23:BP24</xm:sqref>
        </x14:conditionalFormatting>
        <x14:conditionalFormatting xmlns:xm="http://schemas.microsoft.com/office/excel/2006/main">
          <x14:cfRule type="iconSet" priority="138" id="{CC895FE0-1CD2-4819-AD77-7BF1C2773C89}">
            <x14:iconSet iconSet="3Triangles">
              <x14:cfvo type="percent">
                <xm:f>0</xm:f>
              </x14:cfvo>
              <x14:cfvo type="num">
                <xm:f>0</xm:f>
              </x14:cfvo>
              <x14:cfvo type="num">
                <xm:f>0</xm:f>
              </x14:cfvo>
            </x14:iconSet>
          </x14:cfRule>
          <xm:sqref>BP25</xm:sqref>
        </x14:conditionalFormatting>
        <x14:conditionalFormatting xmlns:xm="http://schemas.microsoft.com/office/excel/2006/main">
          <x14:cfRule type="iconSet" priority="321" id="{5E8C1FBA-C6A5-408A-B394-A2C7EFDB6BDA}">
            <x14:iconSet iconSet="3Triangles">
              <x14:cfvo type="percent">
                <xm:f>0</xm:f>
              </x14:cfvo>
              <x14:cfvo type="num">
                <xm:f>0</xm:f>
              </x14:cfvo>
              <x14:cfvo type="num">
                <xm:f>0</xm:f>
              </x14:cfvo>
            </x14:iconSet>
          </x14:cfRule>
          <xm:sqref>BP26</xm:sqref>
        </x14:conditionalFormatting>
        <x14:conditionalFormatting xmlns:xm="http://schemas.microsoft.com/office/excel/2006/main">
          <x14:cfRule type="iconSet" priority="1030" id="{261123A8-1C07-4C98-9202-61A328B37DAF}">
            <x14:iconSet iconSet="3Triangles">
              <x14:cfvo type="percent">
                <xm:f>0</xm:f>
              </x14:cfvo>
              <x14:cfvo type="num">
                <xm:f>0</xm:f>
              </x14:cfvo>
              <x14:cfvo type="num">
                <xm:f>0</xm:f>
              </x14:cfvo>
            </x14:iconSet>
          </x14:cfRule>
          <xm:sqref>BP27</xm:sqref>
        </x14:conditionalFormatting>
        <x14:conditionalFormatting xmlns:xm="http://schemas.microsoft.com/office/excel/2006/main">
          <x14:cfRule type="iconSet" priority="26" id="{3F164A90-6D77-4707-8BCA-2D1FA5A099C6}">
            <x14:iconSet iconSet="3Triangles">
              <x14:cfvo type="percent">
                <xm:f>0</xm:f>
              </x14:cfvo>
              <x14:cfvo type="num">
                <xm:f>0</xm:f>
              </x14:cfvo>
              <x14:cfvo type="num">
                <xm:f>0</xm:f>
              </x14:cfvo>
            </x14:iconSet>
          </x14:cfRule>
          <xm:sqref>BP28:BP34</xm:sqref>
        </x14:conditionalFormatting>
        <x14:conditionalFormatting xmlns:xm="http://schemas.microsoft.com/office/excel/2006/main">
          <x14:cfRule type="iconSet" priority="236" id="{54BFC706-EDB7-48D1-867A-F3E4E1C38D73}">
            <x14:iconSet iconSet="3Triangles">
              <x14:cfvo type="percent">
                <xm:f>0</xm:f>
              </x14:cfvo>
              <x14:cfvo type="num">
                <xm:f>0</xm:f>
              </x14:cfvo>
              <x14:cfvo type="num">
                <xm:f>0</xm:f>
              </x14:cfvo>
            </x14:iconSet>
          </x14:cfRule>
          <xm:sqref>BP35:BP46</xm:sqref>
        </x14:conditionalFormatting>
        <x14:conditionalFormatting xmlns:xm="http://schemas.microsoft.com/office/excel/2006/main">
          <x14:cfRule type="iconSet" priority="1056" id="{B922F8C5-4C81-4A37-94C0-FC9A2E868B45}">
            <x14:iconSet iconSet="3Triangles">
              <x14:cfvo type="percent">
                <xm:f>0</xm:f>
              </x14:cfvo>
              <x14:cfvo type="num">
                <xm:f>0</xm:f>
              </x14:cfvo>
              <x14:cfvo type="num">
                <xm:f>0</xm:f>
              </x14:cfvo>
            </x14:iconSet>
          </x14:cfRule>
          <xm:sqref>BP47:BP50</xm:sqref>
        </x14:conditionalFormatting>
        <x14:conditionalFormatting xmlns:xm="http://schemas.microsoft.com/office/excel/2006/main">
          <x14:cfRule type="iconSet" priority="220" id="{635DDDBD-9FBD-4E5B-8EBA-E7629E6DDEA6}">
            <x14:iconSet iconSet="3Triangles">
              <x14:cfvo type="percent">
                <xm:f>0</xm:f>
              </x14:cfvo>
              <x14:cfvo type="num">
                <xm:f>0</xm:f>
              </x14:cfvo>
              <x14:cfvo type="num">
                <xm:f>0</xm:f>
              </x14:cfvo>
            </x14:iconSet>
          </x14:cfRule>
          <xm:sqref>BP51:BP55</xm:sqref>
        </x14:conditionalFormatting>
        <x14:conditionalFormatting xmlns:xm="http://schemas.microsoft.com/office/excel/2006/main">
          <x14:cfRule type="iconSet" priority="1436" id="{FB074434-E495-40F3-9959-7A5CE6F108A1}">
            <x14:iconSet iconSet="3Triangles">
              <x14:cfvo type="percent">
                <xm:f>0</xm:f>
              </x14:cfvo>
              <x14:cfvo type="num">
                <xm:f>0</xm:f>
              </x14:cfvo>
              <x14:cfvo type="num">
                <xm:f>0</xm:f>
              </x14:cfvo>
            </x14:iconSet>
          </x14:cfRule>
          <xm:sqref>BP56:BP61</xm:sqref>
        </x14:conditionalFormatting>
        <x14:conditionalFormatting xmlns:xm="http://schemas.microsoft.com/office/excel/2006/main">
          <x14:cfRule type="iconSet" priority="1092" id="{6B81A916-9563-4DB1-A942-4FE9D3EE6D00}">
            <x14:iconSet iconSet="3Triangles">
              <x14:cfvo type="percent">
                <xm:f>0</xm:f>
              </x14:cfvo>
              <x14:cfvo type="num">
                <xm:f>0</xm:f>
              </x14:cfvo>
              <x14:cfvo type="num">
                <xm:f>0</xm:f>
              </x14:cfvo>
            </x14:iconSet>
          </x14:cfRule>
          <xm:sqref>BT5:BT7</xm:sqref>
        </x14:conditionalFormatting>
        <x14:conditionalFormatting xmlns:xm="http://schemas.microsoft.com/office/excel/2006/main">
          <x14:cfRule type="iconSet" priority="2" id="{9A7760F5-E5F2-4949-AC5E-01C946F1A7E5}">
            <x14:iconSet iconSet="3Triangles">
              <x14:cfvo type="percent">
                <xm:f>0</xm:f>
              </x14:cfvo>
              <x14:cfvo type="num">
                <xm:f>0</xm:f>
              </x14:cfvo>
              <x14:cfvo type="num">
                <xm:f>0</xm:f>
              </x14:cfvo>
            </x14:iconSet>
          </x14:cfRule>
          <xm:sqref>BT8</xm:sqref>
        </x14:conditionalFormatting>
        <x14:conditionalFormatting xmlns:xm="http://schemas.microsoft.com/office/excel/2006/main">
          <x14:cfRule type="iconSet" priority="1315" id="{0A33F3BD-024C-44E3-8441-63D295AE2788}">
            <x14:iconSet iconSet="3Triangles">
              <x14:cfvo type="percent">
                <xm:f>0</xm:f>
              </x14:cfvo>
              <x14:cfvo type="num">
                <xm:f>0</xm:f>
              </x14:cfvo>
              <x14:cfvo type="num">
                <xm:f>0</xm:f>
              </x14:cfvo>
            </x14:iconSet>
          </x14:cfRule>
          <xm:sqref>BT9:BT13</xm:sqref>
        </x14:conditionalFormatting>
        <x14:conditionalFormatting xmlns:xm="http://schemas.microsoft.com/office/excel/2006/main">
          <x14:cfRule type="iconSet" priority="1368" id="{210B59FF-7585-4FDF-80F0-1D58C6E64123}">
            <x14:iconSet iconSet="3Triangles">
              <x14:cfvo type="percent">
                <xm:f>0</xm:f>
              </x14:cfvo>
              <x14:cfvo type="num">
                <xm:f>0</xm:f>
              </x14:cfvo>
              <x14:cfvo type="num">
                <xm:f>0</xm:f>
              </x14:cfvo>
            </x14:iconSet>
          </x14:cfRule>
          <xm:sqref>BT14:BT18</xm:sqref>
        </x14:conditionalFormatting>
        <x14:conditionalFormatting xmlns:xm="http://schemas.microsoft.com/office/excel/2006/main">
          <x14:cfRule type="iconSet" priority="1139" id="{B88BE2B4-6974-4F75-BBA3-3A5E7D457020}">
            <x14:iconSet iconSet="3Triangles">
              <x14:cfvo type="percent">
                <xm:f>0</xm:f>
              </x14:cfvo>
              <x14:cfvo type="num">
                <xm:f>0</xm:f>
              </x14:cfvo>
              <x14:cfvo type="num">
                <xm:f>0</xm:f>
              </x14:cfvo>
            </x14:iconSet>
          </x14:cfRule>
          <xm:sqref>BT19:BT22</xm:sqref>
        </x14:conditionalFormatting>
        <x14:conditionalFormatting xmlns:xm="http://schemas.microsoft.com/office/excel/2006/main">
          <x14:cfRule type="iconSet" priority="258" id="{78E1C876-C93C-4E6E-AD37-B4DE1B447818}">
            <x14:iconSet iconSet="3Triangles">
              <x14:cfvo type="percent">
                <xm:f>0</xm:f>
              </x14:cfvo>
              <x14:cfvo type="num">
                <xm:f>0</xm:f>
              </x14:cfvo>
              <x14:cfvo type="num">
                <xm:f>0</xm:f>
              </x14:cfvo>
            </x14:iconSet>
          </x14:cfRule>
          <xm:sqref>BT23:BT24</xm:sqref>
        </x14:conditionalFormatting>
        <x14:conditionalFormatting xmlns:xm="http://schemas.microsoft.com/office/excel/2006/main">
          <x14:cfRule type="iconSet" priority="130" id="{AD1942D5-CA9E-4E53-93ED-82B51895131E}">
            <x14:iconSet iconSet="3Triangles">
              <x14:cfvo type="percent">
                <xm:f>0</xm:f>
              </x14:cfvo>
              <x14:cfvo type="num">
                <xm:f>0</xm:f>
              </x14:cfvo>
              <x14:cfvo type="num">
                <xm:f>0</xm:f>
              </x14:cfvo>
            </x14:iconSet>
          </x14:cfRule>
          <xm:sqref>BT25</xm:sqref>
        </x14:conditionalFormatting>
        <x14:conditionalFormatting xmlns:xm="http://schemas.microsoft.com/office/excel/2006/main">
          <x14:cfRule type="iconSet" priority="322" id="{065AA565-EED9-4F11-83F4-FF6263C31B6E}">
            <x14:iconSet iconSet="3Triangles">
              <x14:cfvo type="percent">
                <xm:f>0</xm:f>
              </x14:cfvo>
              <x14:cfvo type="num">
                <xm:f>0</xm:f>
              </x14:cfvo>
              <x14:cfvo type="num">
                <xm:f>0</xm:f>
              </x14:cfvo>
            </x14:iconSet>
          </x14:cfRule>
          <xm:sqref>BT26</xm:sqref>
        </x14:conditionalFormatting>
        <x14:conditionalFormatting xmlns:xm="http://schemas.microsoft.com/office/excel/2006/main">
          <x14:cfRule type="iconSet" priority="1031" id="{4A6E8CBD-4045-436A-97CB-309FB4A4F4F3}">
            <x14:iconSet iconSet="3Triangles">
              <x14:cfvo type="percent">
                <xm:f>0</xm:f>
              </x14:cfvo>
              <x14:cfvo type="num">
                <xm:f>0</xm:f>
              </x14:cfvo>
              <x14:cfvo type="num">
                <xm:f>0</xm:f>
              </x14:cfvo>
            </x14:iconSet>
          </x14:cfRule>
          <xm:sqref>BT27</xm:sqref>
        </x14:conditionalFormatting>
        <x14:conditionalFormatting xmlns:xm="http://schemas.microsoft.com/office/excel/2006/main">
          <x14:cfRule type="iconSet" priority="18" id="{7FA8D5B4-DB95-45E4-B23E-120DD51F876B}">
            <x14:iconSet iconSet="3Triangles">
              <x14:cfvo type="percent">
                <xm:f>0</xm:f>
              </x14:cfvo>
              <x14:cfvo type="num">
                <xm:f>0</xm:f>
              </x14:cfvo>
              <x14:cfvo type="num">
                <xm:f>0</xm:f>
              </x14:cfvo>
            </x14:iconSet>
          </x14:cfRule>
          <xm:sqref>BT28:BT34</xm:sqref>
        </x14:conditionalFormatting>
        <x14:conditionalFormatting xmlns:xm="http://schemas.microsoft.com/office/excel/2006/main">
          <x14:cfRule type="iconSet" priority="228" id="{7F8ACD37-456D-445E-A89D-1DBFF4246139}">
            <x14:iconSet iconSet="3Triangles">
              <x14:cfvo type="percent">
                <xm:f>0</xm:f>
              </x14:cfvo>
              <x14:cfvo type="num">
                <xm:f>0</xm:f>
              </x14:cfvo>
              <x14:cfvo type="num">
                <xm:f>0</xm:f>
              </x14:cfvo>
            </x14:iconSet>
          </x14:cfRule>
          <xm:sqref>BT35:BT46</xm:sqref>
        </x14:conditionalFormatting>
        <x14:conditionalFormatting xmlns:xm="http://schemas.microsoft.com/office/excel/2006/main">
          <x14:cfRule type="iconSet" priority="1057" id="{64F0384A-B4D6-41F9-87BA-BF4DDC2111C4}">
            <x14:iconSet iconSet="3Triangles">
              <x14:cfvo type="percent">
                <xm:f>0</xm:f>
              </x14:cfvo>
              <x14:cfvo type="num">
                <xm:f>0</xm:f>
              </x14:cfvo>
              <x14:cfvo type="num">
                <xm:f>0</xm:f>
              </x14:cfvo>
            </x14:iconSet>
          </x14:cfRule>
          <xm:sqref>BT47:BT50</xm:sqref>
        </x14:conditionalFormatting>
        <x14:conditionalFormatting xmlns:xm="http://schemas.microsoft.com/office/excel/2006/main">
          <x14:cfRule type="iconSet" priority="212" id="{D6941C4F-9708-4318-B8BC-00F097C748D0}">
            <x14:iconSet iconSet="3Triangles">
              <x14:cfvo type="percent">
                <xm:f>0</xm:f>
              </x14:cfvo>
              <x14:cfvo type="num">
                <xm:f>0</xm:f>
              </x14:cfvo>
              <x14:cfvo type="num">
                <xm:f>0</xm:f>
              </x14:cfvo>
            </x14:iconSet>
          </x14:cfRule>
          <xm:sqref>BT51:BT55</xm:sqref>
        </x14:conditionalFormatting>
        <x14:conditionalFormatting xmlns:xm="http://schemas.microsoft.com/office/excel/2006/main">
          <x14:cfRule type="iconSet" priority="1438" id="{B6660D15-A469-4C07-A129-251B698CF171}">
            <x14:iconSet iconSet="3Triangles">
              <x14:cfvo type="percent">
                <xm:f>0</xm:f>
              </x14:cfvo>
              <x14:cfvo type="num">
                <xm:f>0</xm:f>
              </x14:cfvo>
              <x14:cfvo type="num">
                <xm:f>0</xm:f>
              </x14:cfvo>
            </x14:iconSet>
          </x14:cfRule>
          <xm:sqref>BT56:BT61</xm:sqref>
        </x14:conditionalFormatting>
        <x14:conditionalFormatting xmlns:xm="http://schemas.microsoft.com/office/excel/2006/main">
          <x14:cfRule type="iconSet" priority="1093" id="{A27C194F-A047-467C-8AEB-31C0B1C6E53A}">
            <x14:iconSet iconSet="3Triangles">
              <x14:cfvo type="percent">
                <xm:f>0</xm:f>
              </x14:cfvo>
              <x14:cfvo type="num">
                <xm:f>0</xm:f>
              </x14:cfvo>
              <x14:cfvo type="num">
                <xm:f>0</xm:f>
              </x14:cfvo>
            </x14:iconSet>
          </x14:cfRule>
          <xm:sqref>BX5:BX7</xm:sqref>
        </x14:conditionalFormatting>
        <x14:conditionalFormatting xmlns:xm="http://schemas.microsoft.com/office/excel/2006/main">
          <x14:cfRule type="iconSet" priority="1" id="{3EB8387F-FF70-4C46-A0E6-4AF2B29AFBCC}">
            <x14:iconSet iconSet="3Triangles">
              <x14:cfvo type="percent">
                <xm:f>0</xm:f>
              </x14:cfvo>
              <x14:cfvo type="num">
                <xm:f>0</xm:f>
              </x14:cfvo>
              <x14:cfvo type="num">
                <xm:f>0</xm:f>
              </x14:cfvo>
            </x14:iconSet>
          </x14:cfRule>
          <xm:sqref>BX8</xm:sqref>
        </x14:conditionalFormatting>
        <x14:conditionalFormatting xmlns:xm="http://schemas.microsoft.com/office/excel/2006/main">
          <x14:cfRule type="iconSet" priority="1316" id="{2F091A42-7B53-4E90-997A-A944ED700E7A}">
            <x14:iconSet iconSet="3Triangles">
              <x14:cfvo type="percent">
                <xm:f>0</xm:f>
              </x14:cfvo>
              <x14:cfvo type="num">
                <xm:f>0</xm:f>
              </x14:cfvo>
              <x14:cfvo type="num">
                <xm:f>0</xm:f>
              </x14:cfvo>
            </x14:iconSet>
          </x14:cfRule>
          <xm:sqref>BX9:BX13</xm:sqref>
        </x14:conditionalFormatting>
        <x14:conditionalFormatting xmlns:xm="http://schemas.microsoft.com/office/excel/2006/main">
          <x14:cfRule type="iconSet" priority="1370" id="{F1D0E4BC-C640-4DD8-85B8-E0B1870E2E21}">
            <x14:iconSet iconSet="3Triangles">
              <x14:cfvo type="percent">
                <xm:f>0</xm:f>
              </x14:cfvo>
              <x14:cfvo type="num">
                <xm:f>0</xm:f>
              </x14:cfvo>
              <x14:cfvo type="num">
                <xm:f>0</xm:f>
              </x14:cfvo>
            </x14:iconSet>
          </x14:cfRule>
          <xm:sqref>BX14:BX18</xm:sqref>
        </x14:conditionalFormatting>
        <x14:conditionalFormatting xmlns:xm="http://schemas.microsoft.com/office/excel/2006/main">
          <x14:cfRule type="iconSet" priority="1141" id="{B6823143-703C-4AC3-A98E-7C40096BD3EE}">
            <x14:iconSet iconSet="3Triangles">
              <x14:cfvo type="percent">
                <xm:f>0</xm:f>
              </x14:cfvo>
              <x14:cfvo type="num">
                <xm:f>0</xm:f>
              </x14:cfvo>
              <x14:cfvo type="num">
                <xm:f>0</xm:f>
              </x14:cfvo>
            </x14:iconSet>
          </x14:cfRule>
          <xm:sqref>BX19:BX22</xm:sqref>
        </x14:conditionalFormatting>
        <x14:conditionalFormatting xmlns:xm="http://schemas.microsoft.com/office/excel/2006/main">
          <x14:cfRule type="iconSet" priority="259" id="{4698A79B-62F0-489A-834C-352A18031DFC}">
            <x14:iconSet iconSet="3Triangles">
              <x14:cfvo type="percent">
                <xm:f>0</xm:f>
              </x14:cfvo>
              <x14:cfvo type="num">
                <xm:f>0</xm:f>
              </x14:cfvo>
              <x14:cfvo type="num">
                <xm:f>0</xm:f>
              </x14:cfvo>
            </x14:iconSet>
          </x14:cfRule>
          <xm:sqref>BX23:BX24</xm:sqref>
        </x14:conditionalFormatting>
        <x14:conditionalFormatting xmlns:xm="http://schemas.microsoft.com/office/excel/2006/main">
          <x14:cfRule type="iconSet" priority="129" id="{1A35B2AE-3189-4168-BE8E-12675BD1ACD5}">
            <x14:iconSet iconSet="3Triangles">
              <x14:cfvo type="percent">
                <xm:f>0</xm:f>
              </x14:cfvo>
              <x14:cfvo type="num">
                <xm:f>0</xm:f>
              </x14:cfvo>
              <x14:cfvo type="num">
                <xm:f>0</xm:f>
              </x14:cfvo>
            </x14:iconSet>
          </x14:cfRule>
          <xm:sqref>BX25</xm:sqref>
        </x14:conditionalFormatting>
        <x14:conditionalFormatting xmlns:xm="http://schemas.microsoft.com/office/excel/2006/main">
          <x14:cfRule type="iconSet" priority="323" id="{A6F98391-6DF9-4583-957F-DADAB6FBC157}">
            <x14:iconSet iconSet="3Triangles">
              <x14:cfvo type="percent">
                <xm:f>0</xm:f>
              </x14:cfvo>
              <x14:cfvo type="num">
                <xm:f>0</xm:f>
              </x14:cfvo>
              <x14:cfvo type="num">
                <xm:f>0</xm:f>
              </x14:cfvo>
            </x14:iconSet>
          </x14:cfRule>
          <xm:sqref>BX26</xm:sqref>
        </x14:conditionalFormatting>
        <x14:conditionalFormatting xmlns:xm="http://schemas.microsoft.com/office/excel/2006/main">
          <x14:cfRule type="iconSet" priority="1032" id="{7AEE0890-2DA9-4133-86EE-C6A3ABCC235F}">
            <x14:iconSet iconSet="3Triangles">
              <x14:cfvo type="percent">
                <xm:f>0</xm:f>
              </x14:cfvo>
              <x14:cfvo type="num">
                <xm:f>0</xm:f>
              </x14:cfvo>
              <x14:cfvo type="num">
                <xm:f>0</xm:f>
              </x14:cfvo>
            </x14:iconSet>
          </x14:cfRule>
          <xm:sqref>BX27</xm:sqref>
        </x14:conditionalFormatting>
        <x14:conditionalFormatting xmlns:xm="http://schemas.microsoft.com/office/excel/2006/main">
          <x14:cfRule type="iconSet" priority="17" id="{780F7130-87E8-406C-A42A-1E42AEACB51A}">
            <x14:iconSet iconSet="3Triangles">
              <x14:cfvo type="percent">
                <xm:f>0</xm:f>
              </x14:cfvo>
              <x14:cfvo type="num">
                <xm:f>0</xm:f>
              </x14:cfvo>
              <x14:cfvo type="num">
                <xm:f>0</xm:f>
              </x14:cfvo>
            </x14:iconSet>
          </x14:cfRule>
          <xm:sqref>BX28:BX34</xm:sqref>
        </x14:conditionalFormatting>
        <x14:conditionalFormatting xmlns:xm="http://schemas.microsoft.com/office/excel/2006/main">
          <x14:cfRule type="iconSet" priority="227" id="{450269E3-0FF4-4972-9242-724D48F3E5BC}">
            <x14:iconSet iconSet="3Triangles">
              <x14:cfvo type="percent">
                <xm:f>0</xm:f>
              </x14:cfvo>
              <x14:cfvo type="num">
                <xm:f>0</xm:f>
              </x14:cfvo>
              <x14:cfvo type="num">
                <xm:f>0</xm:f>
              </x14:cfvo>
            </x14:iconSet>
          </x14:cfRule>
          <xm:sqref>BX35:BX46</xm:sqref>
        </x14:conditionalFormatting>
        <x14:conditionalFormatting xmlns:xm="http://schemas.microsoft.com/office/excel/2006/main">
          <x14:cfRule type="iconSet" priority="1058" id="{F3957FB8-766B-4D5B-8436-4B754D9FB9BB}">
            <x14:iconSet iconSet="3Triangles">
              <x14:cfvo type="percent">
                <xm:f>0</xm:f>
              </x14:cfvo>
              <x14:cfvo type="num">
                <xm:f>0</xm:f>
              </x14:cfvo>
              <x14:cfvo type="num">
                <xm:f>0</xm:f>
              </x14:cfvo>
            </x14:iconSet>
          </x14:cfRule>
          <xm:sqref>BX47:BX50</xm:sqref>
        </x14:conditionalFormatting>
        <x14:conditionalFormatting xmlns:xm="http://schemas.microsoft.com/office/excel/2006/main">
          <x14:cfRule type="iconSet" priority="211" id="{344E4D11-39C1-49F2-B7D7-16FC17EFE8D0}">
            <x14:iconSet iconSet="3Triangles">
              <x14:cfvo type="percent">
                <xm:f>0</xm:f>
              </x14:cfvo>
              <x14:cfvo type="num">
                <xm:f>0</xm:f>
              </x14:cfvo>
              <x14:cfvo type="num">
                <xm:f>0</xm:f>
              </x14:cfvo>
            </x14:iconSet>
          </x14:cfRule>
          <xm:sqref>BX51:BX55</xm:sqref>
        </x14:conditionalFormatting>
        <x14:conditionalFormatting xmlns:xm="http://schemas.microsoft.com/office/excel/2006/main">
          <x14:cfRule type="iconSet" priority="1440" id="{F11A63F6-F25A-446F-860D-9E4E1F86E90F}">
            <x14:iconSet iconSet="3Triangles">
              <x14:cfvo type="percent">
                <xm:f>0</xm:f>
              </x14:cfvo>
              <x14:cfvo type="num">
                <xm:f>0</xm:f>
              </x14:cfvo>
              <x14:cfvo type="num">
                <xm:f>0</xm:f>
              </x14:cfvo>
            </x14:iconSet>
          </x14:cfRule>
          <xm:sqref>BX56:BX61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Month</vt:lpstr>
      <vt:lpstr>Month  Top &amp; Bottom</vt:lpstr>
      <vt:lpstr>YTD Top &amp; Bottom</vt:lpstr>
      <vt:lpstr>Month (2)</vt:lpstr>
      <vt:lpstr>Graphical Figures</vt:lpstr>
      <vt:lpstr>YTD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Kalpani Madhavika</dc:creator>
  <cp:lastModifiedBy>Vihanga Ranaweera</cp:lastModifiedBy>
  <cp:lastPrinted>2025-09-17T10:56:55Z</cp:lastPrinted>
  <dcterms:created xsi:type="dcterms:W3CDTF">2025-07-04T06:37:56Z</dcterms:created>
  <dcterms:modified xsi:type="dcterms:W3CDTF">2026-01-05T09:44:37Z</dcterms:modified>
</cp:coreProperties>
</file>